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25" yWindow="135" windowWidth="12765" windowHeight="12240" tabRatio="622" activeTab="0"/>
  </bookViews>
  <sheets>
    <sheet name="VRA3_2" sheetId="1" r:id="rId1"/>
    <sheet name="FBA2_2" sheetId="2" r:id="rId2"/>
    <sheet name="20finans_sum4" sheetId="3" r:id="rId3"/>
  </sheets>
  <definedNames>
    <definedName name="_xlnm.Print_Titles" localSheetId="2">'20finans_sum4'!$A:$B</definedName>
    <definedName name="_xlnm.Print_Titles" localSheetId="1">'FBA2_2'!$17:$17</definedName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<sst xmlns="http://schemas.openxmlformats.org/spreadsheetml/2006/main" count="361" uniqueCount="267">
  <si>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</si>
  <si>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</si>
  <si>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</si>
  <si>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</si>
  <si>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</si>
  <si>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</si>
  <si>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</si>
  <si>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</si>
  <si>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</si>
  <si>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</si>
  <si>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</si>
  <si>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</si>
  <si>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</si>
  <si>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</si>
  <si>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</si>
  <si>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</si>
  <si>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</si>
  <si>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</si>
  <si>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</si>
  <si>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</si>
  <si>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</si>
  <si>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</si>
  <si>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</si>
  <si>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</si>
  <si>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</si>
  <si>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</si>
  <si>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</si>
  <si>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</si>
  <si>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</si>
  <si>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</si>
  <si>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</si>
  <si>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</si>
  <si>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</si>
  <si>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</si>
  <si>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</si>
  <si>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</si>
  <si>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</si>
  <si>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</si>
  <si>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</si>
  <si>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</si>
  <si>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</si>
  <si>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</si>
  <si>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</si>
  <si>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</si>
  <si>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</si>
  <si>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</si>
  <si>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</si>
  <si>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</si>
  <si>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</si>
  <si>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</si>
  <si>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</si>
  <si>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</si>
  <si>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</si>
  <si>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</si>
  <si>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</si>
  <si>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</si>
  <si>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</si>
  <si>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</si>
  <si>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</si>
  <si>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</si>
  <si>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</si>
  <si>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</si>
  <si>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</si>
  <si>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</si>
  <si>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</si>
  <si>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</si>
  <si>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</si>
  <si>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</si>
  <si>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</si>
  <si>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</si>
  <si>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</si>
  <si>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</si>
  <si>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</si>
  <si>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</si>
  <si>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</si>
  <si>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</si>
  <si>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</si>
  <si>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</si>
  <si>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</si>
  <si>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</si>
  <si>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</si>
  <si>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</si>
  <si>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</si>
  <si>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</si>
  <si>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</si>
  <si>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</si>
  <si>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</si>
  <si>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</si>
  <si>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</si>
  <si>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</si>
  <si>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</si>
  <si>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</si>
  <si>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</si>
  <si>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</si>
  <si>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</si>
  <si>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</si>
  <si>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</si>
  <si>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</si>
  <si>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</si>
  <si>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</si>
  <si>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</si>
  <si>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</si>
  <si>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</si>
  <si>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</si>
  <si>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</si>
  <si>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</si>
  <si>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</si>
  <si>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</si>
  <si>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</si>
  <si>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</si>
  <si>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</si>
  <si>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</si>
  <si>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</si>
  <si>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</si>
  <si>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</si>
  <si>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</si>
  <si>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</si>
  <si>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</si>
  <si>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</si>
  <si>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</si>
  <si>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</si>
  <si>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</si>
  <si>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</si>
  <si>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</si>
  <si>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</si>
  <si>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</si>
  <si>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</si>
  <si>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</si>
  <si>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</si>
  <si>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</si>
  <si>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</si>
  <si>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</si>
  <si>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</si>
  <si>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</si>
  <si>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</si>
  <si>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</si>
  <si>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</si>
  <si>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</si>
  <si>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</si>
  <si>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</si>
  <si>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</si>
  <si>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</si>
  <si>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</si>
  <si>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</si>
  <si>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</si>
  <si>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finansinių ataskaitų aiškinamajame rašte forma)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</si>
  <si>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</si>
  <si>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</si>
  <si>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</si>
  <si>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</si>
  <si>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</si>
  <si>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</si>
  <si>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</si>
  <si>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</si>
  <si>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</si>
  <si>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</si>
  <si>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</si>
  <si>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</si>
  <si>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</si>
  <si>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</si>
  <si>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</si>
  <si>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</si>
  <si>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</si>
  <si>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</si>
  <si>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</si>
  <si>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</si>
  <si>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</si>
  <si>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</si>
  <si>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</si>
  <si>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</si>
  <si>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</si>
  <si>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</si>
  <si>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</si>
  <si>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</si>
  <si>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</si>
  <si>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</si>
  <si>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</si>
  <si>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</si>
  <si>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</si>
  <si>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</si>
  <si>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</si>
  <si>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</si>
  <si>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</si>
  <si>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</si>
  <si>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</si>
  <si>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</si>
  <si>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</si>
  <si>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</si>
  <si>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</si>
  <si>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</si>
  <si>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</si>
  <si>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</si>
  <si>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</si>
  <si>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</si>
  <si>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</si>
  <si>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</si>
  <si>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</si>
  <si>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</si>
  <si>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</si>
  <si>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</si>
  <si>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</si>
  <si>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</si>
  <si>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</si>
  <si>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</si>
  <si>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</si>
  <si>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</si>
  <si>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</si>
  <si>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</si>
  <si>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</si>
  <si>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</si>
  <si>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</si>
  <si>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</si>
  <si>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</si>
  <si>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</si>
  <si>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</si>
  <si>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</si>
  <si>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</si>
  <si>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</si>
  <si>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</si>
  <si>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</si>
  <si>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</si>
  <si>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</si>
  <si>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</si>
  <si>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</si>
  <si>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</si>
  <si>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</si>
  <si>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</si>
  <si>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</si>
  <si>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</si>
  <si>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</si>
  <si>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</si>
  <si>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</si>
  <si>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</si>
  <si>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</si>
  <si>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</si>
  <si>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</si>
  <si>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</si>
  <si>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</si>
  <si>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</si>
  <si>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</si>
  <si>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</si>
  <si>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</si>
  <si>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</si>
  <si>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</si>
  <si>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</si>
  <si>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</si>
  <si>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</si>
  <si>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</si>
  <si>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(viešojo sektoriaus subjekto, parengusio finansinės būklės ataskaitą (konsoliduotąją finansinės būklės ataskaitą), kodas, adresas)</t>
  </si>
  <si>
    <t>VšĮ Kauno Julijanavos katalikiška vidurinė mokykla</t>
  </si>
  <si>
    <t>190135447, Bitininkų g. 31, Kaunas</t>
  </si>
  <si>
    <t>190135447. Bitininkų g. 31, Kaunas</t>
  </si>
  <si>
    <t>113,114,115</t>
  </si>
  <si>
    <t>161,2,3,4,5,6</t>
  </si>
  <si>
    <t>221,227,229</t>
  </si>
  <si>
    <t>411,12,13,21,22,23</t>
  </si>
  <si>
    <t>521,22,23,24</t>
  </si>
  <si>
    <t>681,82,83,93</t>
  </si>
  <si>
    <t>65,684,694,885,695</t>
  </si>
  <si>
    <t xml:space="preserve">     </t>
  </si>
  <si>
    <t>(teisės aktais įpareigoto pasirašyti asmens pareigų pavadinimas)                (parašas)</t>
  </si>
  <si>
    <t>Direktorius</t>
  </si>
  <si>
    <t>PAGAL 2012M. rugsėjo 30 D. DUOMENIS</t>
  </si>
  <si>
    <t>2012-10-31</t>
  </si>
  <si>
    <t>PAGAL 2012 M. rugsėjo 30 D. DUOMENIS</t>
  </si>
  <si>
    <t>FINANSAVIMO SUMOS PAGAL ŠALTINĮ, TIKSLINĘ PASKIRTĮ IR JŲ POKYČIAI PER ATASKAITINĮ LAIKOTARPĮ  2012 m. rugsėjo 30 d.</t>
  </si>
  <si>
    <t>Viktoras Zuzevičius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</si>
</sst>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0.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9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vertical="center"/>
    </xf>
    <xf numFmtId="0" fontId="7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vertical="center" wrapText="1"/>
    </xf>
    <xf numFmtId="0" fontId="10" fillId="30" borderId="0" xfId="0" applyFont="1" applyFill="1" applyAlignment="1">
      <alignment vertical="center" wrapText="1"/>
    </xf>
    <xf numFmtId="0" fontId="7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vertical="center" wrapText="1"/>
    </xf>
    <xf numFmtId="0" fontId="4" fillId="3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0" borderId="11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 wrapText="1"/>
    </xf>
    <xf numFmtId="0" fontId="4" fillId="30" borderId="15" xfId="0" applyFont="1" applyFill="1" applyBorder="1" applyAlignment="1">
      <alignment horizontal="left" vertical="center"/>
    </xf>
    <xf numFmtId="0" fontId="14" fillId="30" borderId="16" xfId="0" applyFont="1" applyFill="1" applyBorder="1" applyAlignment="1">
      <alignment horizontal="left" vertical="center"/>
    </xf>
    <xf numFmtId="0" fontId="14" fillId="30" borderId="16" xfId="0" applyFont="1" applyFill="1" applyBorder="1" applyAlignment="1">
      <alignment horizontal="left" vertical="center" wrapText="1"/>
    </xf>
    <xf numFmtId="0" fontId="4" fillId="30" borderId="11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left" vertical="center"/>
    </xf>
    <xf numFmtId="0" fontId="4" fillId="30" borderId="14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horizontal="left" vertical="center" wrapText="1"/>
    </xf>
    <xf numFmtId="0" fontId="4" fillId="30" borderId="16" xfId="0" applyFont="1" applyFill="1" applyBorder="1" applyAlignment="1">
      <alignment horizontal="left" vertical="center"/>
    </xf>
    <xf numFmtId="0" fontId="4" fillId="30" borderId="16" xfId="0" applyFont="1" applyFill="1" applyBorder="1" applyAlignment="1">
      <alignment horizontal="left" vertical="center" wrapText="1"/>
    </xf>
    <xf numFmtId="0" fontId="14" fillId="30" borderId="11" xfId="0" applyFont="1" applyFill="1" applyBorder="1" applyAlignment="1">
      <alignment horizontal="left" vertical="center"/>
    </xf>
    <xf numFmtId="0" fontId="14" fillId="3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7" fillId="30" borderId="14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3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4" fillId="30" borderId="0" xfId="0" applyNumberFormat="1" applyFont="1" applyFill="1" applyAlignment="1">
      <alignment vertical="center"/>
    </xf>
    <xf numFmtId="1" fontId="10" fillId="30" borderId="0" xfId="0" applyNumberFormat="1" applyFont="1" applyFill="1" applyAlignment="1">
      <alignment vertical="center" wrapText="1"/>
    </xf>
    <xf numFmtId="1" fontId="7" fillId="30" borderId="10" xfId="0" applyNumberFormat="1" applyFont="1" applyFill="1" applyBorder="1" applyAlignment="1">
      <alignment horizontal="center" vertical="center" wrapText="1"/>
    </xf>
    <xf numFmtId="1" fontId="4" fillId="30" borderId="0" xfId="0" applyNumberFormat="1" applyFont="1" applyFill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" fontId="4" fillId="30" borderId="12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0" borderId="14" xfId="0" applyNumberFormat="1" applyFont="1" applyFill="1" applyBorder="1" applyAlignment="1">
      <alignment horizontal="center" vertical="center" wrapText="1"/>
    </xf>
    <xf numFmtId="1" fontId="4" fillId="30" borderId="13" xfId="0" applyNumberFormat="1" applyFont="1" applyFill="1" applyBorder="1" applyAlignment="1" quotePrefix="1">
      <alignment horizontal="center" vertical="center" wrapText="1"/>
    </xf>
    <xf numFmtId="0" fontId="4" fillId="3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31" borderId="10" xfId="0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1" borderId="10" xfId="0" applyFont="1" applyFill="1" applyBorder="1" applyAlignment="1">
      <alignment vertical="center" wrapText="1"/>
    </xf>
    <xf numFmtId="0" fontId="1" fillId="31" borderId="14" xfId="0" applyFont="1" applyFill="1" applyBorder="1" applyAlignment="1">
      <alignment vertical="center" wrapText="1"/>
    </xf>
    <xf numFmtId="0" fontId="1" fillId="31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2" fillId="31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vertical="center" wrapText="1"/>
    </xf>
    <xf numFmtId="1" fontId="1" fillId="35" borderId="14" xfId="0" applyNumberFormat="1" applyFont="1" applyFill="1" applyBorder="1" applyAlignment="1">
      <alignment vertical="center" wrapText="1"/>
    </xf>
    <xf numFmtId="1" fontId="1" fillId="32" borderId="10" xfId="0" applyNumberFormat="1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justify" vertical="center" wrapText="1"/>
    </xf>
    <xf numFmtId="1" fontId="1" fillId="32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30" borderId="0" xfId="0" applyFont="1" applyFill="1" applyAlignment="1">
      <alignment horizontal="center" vertical="center" wrapText="1"/>
    </xf>
    <xf numFmtId="0" fontId="4" fillId="3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4" fillId="30" borderId="0" xfId="0" applyFont="1" applyFill="1" applyAlignment="1">
      <alignment vertical="center" wrapText="1"/>
    </xf>
    <xf numFmtId="0" fontId="0" fillId="30" borderId="0" xfId="0" applyFill="1" applyAlignment="1">
      <alignment vertical="center" wrapText="1"/>
    </xf>
    <xf numFmtId="0" fontId="7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0" fillId="30" borderId="0" xfId="0" applyFont="1" applyFill="1" applyAlignment="1">
      <alignment vertical="center" wrapText="1"/>
    </xf>
    <xf numFmtId="0" fontId="16" fillId="0" borderId="24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3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3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30" borderId="0" xfId="0" applyFont="1" applyFill="1" applyAlignment="1">
      <alignment horizontal="center" vertical="center" wrapText="1"/>
    </xf>
    <xf numFmtId="0" fontId="20" fillId="30" borderId="0" xfId="0" applyFont="1" applyFill="1" applyAlignment="1">
      <alignment horizontal="center" vertical="center" wrapText="1"/>
    </xf>
    <xf numFmtId="0" fontId="17" fillId="30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0" fillId="30" borderId="0" xfId="0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showGridLines="0" tabSelected="1" zoomScaleSheetLayoutView="100" zoomScalePageLayoutView="0" workbookViewId="0" topLeftCell="A1">
      <selection activeCell="H59" sqref="H59:I59"/>
    </sheetView>
  </sheetViews>
  <sheetFormatPr defaultColWidth="9.140625" defaultRowHeight="12.75"/>
  <cols>
    <col min="1" max="1" width="6.7109375" style="12" customWidth="1"/>
    <col min="2" max="2" width="1.421875" style="12" hidden="1" customWidth="1"/>
    <col min="3" max="3" width="30.140625" style="12" customWidth="1"/>
    <col min="4" max="4" width="18.28125" style="12" customWidth="1"/>
    <col min="5" max="5" width="0" style="12" hidden="1" customWidth="1"/>
    <col min="6" max="6" width="6.140625" style="12" customWidth="1"/>
    <col min="7" max="7" width="9.8515625" style="12" customWidth="1"/>
    <col min="8" max="8" width="12.140625" style="156" customWidth="1"/>
    <col min="9" max="9" width="11.28125" style="12" customWidth="1"/>
    <col min="10" max="10" width="9.140625" style="12" customWidth="1"/>
    <col min="11" max="11" width="9.8515625" style="12" bestFit="1" customWidth="1"/>
    <col min="12" max="16384" width="9.140625" style="12" customWidth="1"/>
  </cols>
  <sheetData>
    <row r="1" spans="4:10" ht="15.75">
      <c r="D1" s="8"/>
      <c r="F1" s="113" t="s">
        <v>40</v>
      </c>
      <c r="G1" s="113"/>
      <c r="H1" s="146"/>
      <c r="I1" s="113"/>
      <c r="J1" s="113"/>
    </row>
    <row r="2" spans="6:10" ht="12.75">
      <c r="F2" s="113" t="s">
        <v>97</v>
      </c>
      <c r="G2" s="113"/>
      <c r="H2" s="146"/>
      <c r="I2" s="113"/>
      <c r="J2" s="113"/>
    </row>
    <row r="4" spans="1:9" ht="15.75">
      <c r="A4" s="170" t="s">
        <v>43</v>
      </c>
      <c r="B4" s="171"/>
      <c r="C4" s="171"/>
      <c r="D4" s="171"/>
      <c r="E4" s="171"/>
      <c r="F4" s="171"/>
      <c r="G4" s="171"/>
      <c r="H4" s="171"/>
      <c r="I4" s="171"/>
    </row>
    <row r="5" spans="1:9" ht="15.75">
      <c r="A5" s="172" t="s">
        <v>42</v>
      </c>
      <c r="B5" s="171"/>
      <c r="C5" s="171"/>
      <c r="D5" s="171"/>
      <c r="E5" s="171"/>
      <c r="F5" s="171"/>
      <c r="G5" s="171"/>
      <c r="H5" s="171"/>
      <c r="I5" s="171"/>
    </row>
    <row r="6" spans="1:9" ht="15.75">
      <c r="A6" s="170" t="s">
        <v>249</v>
      </c>
      <c r="B6" s="173"/>
      <c r="C6" s="173"/>
      <c r="D6" s="173"/>
      <c r="E6" s="173"/>
      <c r="F6" s="173"/>
      <c r="G6" s="173"/>
      <c r="H6" s="173"/>
      <c r="I6" s="173"/>
    </row>
    <row r="7" spans="1:9" ht="15">
      <c r="A7" s="174" t="s">
        <v>0</v>
      </c>
      <c r="B7" s="175"/>
      <c r="C7" s="175"/>
      <c r="D7" s="175"/>
      <c r="E7" s="175"/>
      <c r="F7" s="175"/>
      <c r="G7" s="175"/>
      <c r="H7" s="175"/>
      <c r="I7" s="175"/>
    </row>
    <row r="8" spans="1:9" ht="15">
      <c r="A8" s="174" t="s">
        <v>250</v>
      </c>
      <c r="B8" s="175"/>
      <c r="C8" s="175"/>
      <c r="D8" s="175"/>
      <c r="E8" s="175"/>
      <c r="F8" s="175"/>
      <c r="G8" s="175"/>
      <c r="H8" s="175"/>
      <c r="I8" s="175"/>
    </row>
    <row r="9" spans="1:9" ht="15">
      <c r="A9" s="174" t="s">
        <v>45</v>
      </c>
      <c r="B9" s="175"/>
      <c r="C9" s="175"/>
      <c r="D9" s="175"/>
      <c r="E9" s="175"/>
      <c r="F9" s="175"/>
      <c r="G9" s="175"/>
      <c r="H9" s="175"/>
      <c r="I9" s="175"/>
    </row>
    <row r="10" spans="1:9" ht="15">
      <c r="A10" s="174" t="s">
        <v>44</v>
      </c>
      <c r="B10" s="171"/>
      <c r="C10" s="171"/>
      <c r="D10" s="171"/>
      <c r="E10" s="171"/>
      <c r="F10" s="171"/>
      <c r="G10" s="171"/>
      <c r="H10" s="171"/>
      <c r="I10" s="171"/>
    </row>
    <row r="11" spans="1:9" ht="15">
      <c r="A11" s="187"/>
      <c r="B11" s="175"/>
      <c r="C11" s="175"/>
      <c r="D11" s="175"/>
      <c r="E11" s="175"/>
      <c r="F11" s="175"/>
      <c r="G11" s="175"/>
      <c r="H11" s="175"/>
      <c r="I11" s="175"/>
    </row>
    <row r="12" spans="1:9" ht="15.75">
      <c r="A12" s="170" t="s">
        <v>1</v>
      </c>
      <c r="B12" s="188"/>
      <c r="C12" s="188"/>
      <c r="D12" s="188"/>
      <c r="E12" s="188"/>
      <c r="F12" s="188"/>
      <c r="G12" s="188"/>
      <c r="H12" s="188"/>
      <c r="I12" s="188"/>
    </row>
    <row r="13" spans="1:9" ht="15">
      <c r="A13" s="174"/>
      <c r="B13" s="175"/>
      <c r="C13" s="175"/>
      <c r="D13" s="175"/>
      <c r="E13" s="175"/>
      <c r="F13" s="175"/>
      <c r="G13" s="175"/>
      <c r="H13" s="175"/>
      <c r="I13" s="175"/>
    </row>
    <row r="14" spans="1:9" ht="15.75">
      <c r="A14" s="170" t="s">
        <v>262</v>
      </c>
      <c r="B14" s="170"/>
      <c r="C14" s="170"/>
      <c r="D14" s="170"/>
      <c r="E14" s="170"/>
      <c r="F14" s="170"/>
      <c r="G14" s="170"/>
      <c r="H14" s="170"/>
      <c r="I14" s="170"/>
    </row>
    <row r="15" spans="1:9" ht="15.75">
      <c r="A15" s="191" t="s">
        <v>263</v>
      </c>
      <c r="B15" s="192"/>
      <c r="C15" s="192"/>
      <c r="D15" s="192"/>
      <c r="E15" s="192"/>
      <c r="F15" s="192"/>
      <c r="G15" s="192"/>
      <c r="H15" s="192"/>
      <c r="I15" s="192"/>
    </row>
    <row r="16" spans="1:9" ht="15">
      <c r="A16" s="174" t="s">
        <v>2</v>
      </c>
      <c r="B16" s="175"/>
      <c r="C16" s="175"/>
      <c r="D16" s="175"/>
      <c r="E16" s="175"/>
      <c r="F16" s="175"/>
      <c r="G16" s="175"/>
      <c r="H16" s="175"/>
      <c r="I16" s="175"/>
    </row>
    <row r="17" spans="1:9" s="10" customFormat="1" ht="15">
      <c r="A17" s="181" t="s">
        <v>155</v>
      </c>
      <c r="B17" s="175"/>
      <c r="C17" s="175"/>
      <c r="D17" s="175"/>
      <c r="E17" s="175"/>
      <c r="F17" s="175"/>
      <c r="G17" s="175"/>
      <c r="H17" s="175"/>
      <c r="I17" s="175"/>
    </row>
    <row r="18" spans="1:9" s="4" customFormat="1" ht="54.75" customHeight="1">
      <c r="A18" s="189" t="s">
        <v>3</v>
      </c>
      <c r="B18" s="189"/>
      <c r="C18" s="189" t="s">
        <v>4</v>
      </c>
      <c r="D18" s="190"/>
      <c r="E18" s="190"/>
      <c r="F18" s="190"/>
      <c r="G18" s="5" t="s">
        <v>36</v>
      </c>
      <c r="H18" s="5" t="s">
        <v>5</v>
      </c>
      <c r="I18" s="27" t="s">
        <v>6</v>
      </c>
    </row>
    <row r="19" spans="1:11" ht="15.75">
      <c r="A19" s="2" t="s">
        <v>7</v>
      </c>
      <c r="B19" s="6" t="s">
        <v>8</v>
      </c>
      <c r="C19" s="180" t="s">
        <v>8</v>
      </c>
      <c r="D19" s="180"/>
      <c r="E19" s="180"/>
      <c r="F19" s="180"/>
      <c r="G19" s="6"/>
      <c r="H19" s="157">
        <f>SUM(H20+H25+H26)</f>
        <v>2256038.2900000005</v>
      </c>
      <c r="I19" s="133">
        <f>SUM(I20+I25+I26)</f>
        <v>3739428</v>
      </c>
      <c r="K19" s="127"/>
    </row>
    <row r="20" spans="1:11" ht="15.75">
      <c r="A20" s="1" t="s">
        <v>9</v>
      </c>
      <c r="B20" s="9" t="s">
        <v>10</v>
      </c>
      <c r="C20" s="176" t="s">
        <v>10</v>
      </c>
      <c r="D20" s="176"/>
      <c r="E20" s="176"/>
      <c r="F20" s="176"/>
      <c r="G20" s="9"/>
      <c r="H20" s="157">
        <f>SUM(H21:H24)</f>
        <v>2245966.2900000005</v>
      </c>
      <c r="I20" s="133">
        <f>SUM(I21:I24)</f>
        <v>3685298</v>
      </c>
      <c r="K20" s="127"/>
    </row>
    <row r="21" spans="1:11" ht="15.75">
      <c r="A21" s="1" t="s">
        <v>46</v>
      </c>
      <c r="B21" s="9" t="s">
        <v>47</v>
      </c>
      <c r="C21" s="176" t="s">
        <v>47</v>
      </c>
      <c r="D21" s="176"/>
      <c r="E21" s="176"/>
      <c r="F21" s="176"/>
      <c r="G21" s="9"/>
      <c r="H21" s="148">
        <f>26696.59+1668126.73</f>
        <v>1694823.32</v>
      </c>
      <c r="I21" s="131">
        <v>2893640</v>
      </c>
      <c r="K21" s="128"/>
    </row>
    <row r="22" spans="1:11" ht="15.75">
      <c r="A22" s="1" t="s">
        <v>48</v>
      </c>
      <c r="B22" s="3" t="s">
        <v>49</v>
      </c>
      <c r="C22" s="176" t="s">
        <v>49</v>
      </c>
      <c r="D22" s="176"/>
      <c r="E22" s="176"/>
      <c r="F22" s="176"/>
      <c r="G22" s="3"/>
      <c r="H22" s="148">
        <f>7469.7+485143.84</f>
        <v>492613.54000000004</v>
      </c>
      <c r="I22" s="131">
        <v>732100</v>
      </c>
      <c r="K22" s="128"/>
    </row>
    <row r="23" spans="1:11" ht="15.75">
      <c r="A23" s="1" t="s">
        <v>50</v>
      </c>
      <c r="B23" s="9" t="s">
        <v>51</v>
      </c>
      <c r="C23" s="176" t="s">
        <v>51</v>
      </c>
      <c r="D23" s="176"/>
      <c r="E23" s="176"/>
      <c r="F23" s="176"/>
      <c r="G23" s="9"/>
      <c r="H23" s="149"/>
      <c r="I23" s="131">
        <v>1724</v>
      </c>
      <c r="K23" s="128"/>
    </row>
    <row r="24" spans="1:11" ht="15.75">
      <c r="A24" s="1" t="s">
        <v>52</v>
      </c>
      <c r="B24" s="3" t="s">
        <v>53</v>
      </c>
      <c r="C24" s="176" t="s">
        <v>53</v>
      </c>
      <c r="D24" s="176"/>
      <c r="E24" s="176"/>
      <c r="F24" s="176"/>
      <c r="G24" s="3"/>
      <c r="H24" s="148">
        <f>7908.77+50620.66</f>
        <v>58529.43000000001</v>
      </c>
      <c r="I24" s="131">
        <v>57834</v>
      </c>
      <c r="K24" s="128"/>
    </row>
    <row r="25" spans="1:11" ht="15.75">
      <c r="A25" s="1" t="s">
        <v>11</v>
      </c>
      <c r="B25" s="9" t="s">
        <v>12</v>
      </c>
      <c r="C25" s="176" t="s">
        <v>12</v>
      </c>
      <c r="D25" s="176"/>
      <c r="E25" s="176"/>
      <c r="F25" s="176"/>
      <c r="G25" s="9"/>
      <c r="H25" s="150"/>
      <c r="I25" s="132"/>
      <c r="K25" s="127"/>
    </row>
    <row r="26" spans="1:11" ht="15.75">
      <c r="A26" s="1" t="s">
        <v>13</v>
      </c>
      <c r="B26" s="9" t="s">
        <v>14</v>
      </c>
      <c r="C26" s="176" t="s">
        <v>14</v>
      </c>
      <c r="D26" s="176"/>
      <c r="E26" s="176"/>
      <c r="F26" s="176"/>
      <c r="G26" s="9"/>
      <c r="H26" s="147">
        <f>SUM(H27:H28)</f>
        <v>10072</v>
      </c>
      <c r="I26" s="133">
        <f>SUM(I27:I28)</f>
        <v>54130</v>
      </c>
      <c r="K26" s="127"/>
    </row>
    <row r="27" spans="1:11" ht="15.75">
      <c r="A27" s="1" t="s">
        <v>54</v>
      </c>
      <c r="B27" s="3" t="s">
        <v>15</v>
      </c>
      <c r="C27" s="176" t="s">
        <v>15</v>
      </c>
      <c r="D27" s="176"/>
      <c r="E27" s="176"/>
      <c r="F27" s="176"/>
      <c r="G27" s="3"/>
      <c r="H27" s="151">
        <v>10072</v>
      </c>
      <c r="I27" s="131">
        <v>54130</v>
      </c>
      <c r="K27" s="129"/>
    </row>
    <row r="28" spans="1:11" ht="15.75">
      <c r="A28" s="1" t="s">
        <v>55</v>
      </c>
      <c r="B28" s="3" t="s">
        <v>16</v>
      </c>
      <c r="C28" s="176" t="s">
        <v>16</v>
      </c>
      <c r="D28" s="176"/>
      <c r="E28" s="176"/>
      <c r="F28" s="176"/>
      <c r="G28" s="3"/>
      <c r="H28" s="150"/>
      <c r="I28" s="132"/>
      <c r="K28" s="127"/>
    </row>
    <row r="29" spans="1:11" ht="15.75">
      <c r="A29" s="2" t="s">
        <v>17</v>
      </c>
      <c r="B29" s="6" t="s">
        <v>18</v>
      </c>
      <c r="C29" s="180" t="s">
        <v>18</v>
      </c>
      <c r="D29" s="180"/>
      <c r="E29" s="180"/>
      <c r="F29" s="180"/>
      <c r="G29" s="6"/>
      <c r="H29" s="147">
        <f>SUM(H30:H43)</f>
        <v>2257230.6799999997</v>
      </c>
      <c r="I29" s="133">
        <f>SUM(I30:I43)</f>
        <v>3725773</v>
      </c>
      <c r="K29" s="127"/>
    </row>
    <row r="30" spans="1:11" ht="15.75">
      <c r="A30" s="1" t="s">
        <v>9</v>
      </c>
      <c r="B30" s="9" t="s">
        <v>56</v>
      </c>
      <c r="C30" s="176" t="s">
        <v>96</v>
      </c>
      <c r="D30" s="176"/>
      <c r="E30" s="176"/>
      <c r="F30" s="176"/>
      <c r="G30" s="9"/>
      <c r="H30" s="148">
        <f>1251749.4+12029.64+239800.94+1581.32+6689.29+387637.25+3726.79+75894.67</f>
        <v>1979109.2999999998</v>
      </c>
      <c r="I30" s="131">
        <v>3226720</v>
      </c>
      <c r="K30" s="128"/>
    </row>
    <row r="31" spans="1:11" ht="15.75">
      <c r="A31" s="1" t="s">
        <v>11</v>
      </c>
      <c r="B31" s="9" t="s">
        <v>57</v>
      </c>
      <c r="C31" s="176" t="s">
        <v>86</v>
      </c>
      <c r="D31" s="176"/>
      <c r="E31" s="176"/>
      <c r="F31" s="176"/>
      <c r="G31" s="9"/>
      <c r="H31" s="148">
        <v>0</v>
      </c>
      <c r="I31" s="131">
        <v>7582</v>
      </c>
      <c r="K31" s="128"/>
    </row>
    <row r="32" spans="1:11" ht="15.75">
      <c r="A32" s="1" t="s">
        <v>13</v>
      </c>
      <c r="B32" s="9" t="s">
        <v>58</v>
      </c>
      <c r="C32" s="176" t="s">
        <v>87</v>
      </c>
      <c r="D32" s="176"/>
      <c r="E32" s="176"/>
      <c r="F32" s="176"/>
      <c r="G32" s="9"/>
      <c r="H32" s="148">
        <f>95225.03+35701.82+5121.59+4091.07+5321.69</f>
        <v>145461.2</v>
      </c>
      <c r="I32" s="131">
        <v>259633</v>
      </c>
      <c r="K32" s="128"/>
    </row>
    <row r="33" spans="1:11" ht="15.75">
      <c r="A33" s="1" t="s">
        <v>21</v>
      </c>
      <c r="B33" s="9" t="s">
        <v>59</v>
      </c>
      <c r="C33" s="176" t="s">
        <v>88</v>
      </c>
      <c r="D33" s="176"/>
      <c r="E33" s="176"/>
      <c r="F33" s="176"/>
      <c r="G33" s="9"/>
      <c r="H33" s="148">
        <v>2760</v>
      </c>
      <c r="I33" s="131">
        <v>778</v>
      </c>
      <c r="K33" s="128"/>
    </row>
    <row r="34" spans="1:11" ht="15.75">
      <c r="A34" s="1" t="s">
        <v>60</v>
      </c>
      <c r="B34" s="9" t="s">
        <v>61</v>
      </c>
      <c r="C34" s="176" t="s">
        <v>89</v>
      </c>
      <c r="D34" s="176"/>
      <c r="E34" s="176"/>
      <c r="F34" s="176"/>
      <c r="G34" s="9"/>
      <c r="H34" s="158"/>
      <c r="I34" s="131"/>
      <c r="K34" s="128"/>
    </row>
    <row r="35" spans="1:11" ht="15.75">
      <c r="A35" s="1" t="s">
        <v>62</v>
      </c>
      <c r="B35" s="9" t="s">
        <v>63</v>
      </c>
      <c r="C35" s="176" t="s">
        <v>90</v>
      </c>
      <c r="D35" s="176"/>
      <c r="E35" s="176"/>
      <c r="F35" s="176"/>
      <c r="G35" s="9"/>
      <c r="H35" s="148">
        <f>7048.15+290</f>
        <v>7338.15</v>
      </c>
      <c r="I35" s="131">
        <v>15365</v>
      </c>
      <c r="K35" s="128"/>
    </row>
    <row r="36" spans="1:11" ht="15.75">
      <c r="A36" s="1" t="s">
        <v>64</v>
      </c>
      <c r="B36" s="9" t="s">
        <v>65</v>
      </c>
      <c r="C36" s="176" t="s">
        <v>91</v>
      </c>
      <c r="D36" s="176"/>
      <c r="E36" s="176"/>
      <c r="F36" s="176"/>
      <c r="G36" s="9"/>
      <c r="H36" s="148">
        <f>40963.63</f>
        <v>40963.63</v>
      </c>
      <c r="I36" s="131">
        <v>45758</v>
      </c>
      <c r="K36" s="128"/>
    </row>
    <row r="37" spans="1:11" ht="15.75">
      <c r="A37" s="1" t="s">
        <v>66</v>
      </c>
      <c r="B37" s="9" t="s">
        <v>19</v>
      </c>
      <c r="C37" s="176" t="s">
        <v>19</v>
      </c>
      <c r="D37" s="176"/>
      <c r="E37" s="176"/>
      <c r="F37" s="176"/>
      <c r="G37" s="9"/>
      <c r="H37" s="158"/>
      <c r="I37" s="131"/>
      <c r="K37" s="128"/>
    </row>
    <row r="38" spans="1:11" ht="15.75">
      <c r="A38" s="1" t="s">
        <v>67</v>
      </c>
      <c r="B38" s="9" t="s">
        <v>68</v>
      </c>
      <c r="C38" s="176" t="s">
        <v>68</v>
      </c>
      <c r="D38" s="176"/>
      <c r="E38" s="176"/>
      <c r="F38" s="176"/>
      <c r="G38" s="9"/>
      <c r="H38" s="148">
        <f>7469.7+7908.77+3115.89+485.61+26360.7</f>
        <v>45340.67</v>
      </c>
      <c r="I38" s="131">
        <v>93586</v>
      </c>
      <c r="K38" s="128"/>
    </row>
    <row r="39" spans="1:11" ht="15.75" customHeight="1">
      <c r="A39" s="1" t="s">
        <v>69</v>
      </c>
      <c r="B39" s="9" t="s">
        <v>20</v>
      </c>
      <c r="C39" s="176" t="s">
        <v>37</v>
      </c>
      <c r="D39" s="176"/>
      <c r="E39" s="176"/>
      <c r="F39" s="176"/>
      <c r="G39" s="9"/>
      <c r="H39" s="158"/>
      <c r="I39" s="131">
        <v>10450</v>
      </c>
      <c r="K39" s="128"/>
    </row>
    <row r="40" spans="1:11" ht="15.75" customHeight="1">
      <c r="A40" s="1" t="s">
        <v>70</v>
      </c>
      <c r="B40" s="9" t="s">
        <v>71</v>
      </c>
      <c r="C40" s="176" t="s">
        <v>92</v>
      </c>
      <c r="D40" s="176"/>
      <c r="E40" s="176"/>
      <c r="F40" s="176"/>
      <c r="G40" s="9"/>
      <c r="H40" s="158"/>
      <c r="I40" s="131"/>
      <c r="K40" s="128"/>
    </row>
    <row r="41" spans="1:11" ht="15.75">
      <c r="A41" s="1" t="s">
        <v>72</v>
      </c>
      <c r="B41" s="9" t="s">
        <v>73</v>
      </c>
      <c r="C41" s="176" t="s">
        <v>38</v>
      </c>
      <c r="D41" s="176"/>
      <c r="E41" s="176"/>
      <c r="F41" s="176"/>
      <c r="G41" s="9"/>
      <c r="H41" s="158"/>
      <c r="I41" s="131">
        <v>20265</v>
      </c>
      <c r="K41" s="128"/>
    </row>
    <row r="42" spans="1:11" ht="15.75">
      <c r="A42" s="1" t="s">
        <v>74</v>
      </c>
      <c r="B42" s="9" t="s">
        <v>75</v>
      </c>
      <c r="C42" s="176" t="s">
        <v>93</v>
      </c>
      <c r="D42" s="176"/>
      <c r="E42" s="176"/>
      <c r="F42" s="176"/>
      <c r="G42" s="9"/>
      <c r="H42" s="148">
        <f>3103.99+11027.55+6887.66+1444.46+4135.54+1.5+9657.03</f>
        <v>36257.729999999996</v>
      </c>
      <c r="I42" s="131">
        <v>40121</v>
      </c>
      <c r="K42" s="128"/>
    </row>
    <row r="43" spans="1:11" ht="15.75">
      <c r="A43" s="1" t="s">
        <v>76</v>
      </c>
      <c r="B43" s="9" t="s">
        <v>22</v>
      </c>
      <c r="C43" s="184" t="s">
        <v>39</v>
      </c>
      <c r="D43" s="185"/>
      <c r="E43" s="185"/>
      <c r="F43" s="186"/>
      <c r="G43" s="9"/>
      <c r="H43" s="149"/>
      <c r="I43" s="131">
        <v>5515</v>
      </c>
      <c r="K43" s="128"/>
    </row>
    <row r="44" spans="1:11" ht="15.75">
      <c r="A44" s="6" t="s">
        <v>23</v>
      </c>
      <c r="B44" s="7" t="s">
        <v>24</v>
      </c>
      <c r="C44" s="177" t="s">
        <v>24</v>
      </c>
      <c r="D44" s="178"/>
      <c r="E44" s="178"/>
      <c r="F44" s="179"/>
      <c r="G44" s="7"/>
      <c r="H44" s="157">
        <f>SUM(H19-H29)</f>
        <v>-1192.389999999199</v>
      </c>
      <c r="I44" s="133">
        <f>SUM(I19-I29)</f>
        <v>13655</v>
      </c>
      <c r="K44" s="127"/>
    </row>
    <row r="45" spans="1:11" ht="15.75">
      <c r="A45" s="6" t="s">
        <v>25</v>
      </c>
      <c r="B45" s="6" t="s">
        <v>26</v>
      </c>
      <c r="C45" s="177" t="s">
        <v>26</v>
      </c>
      <c r="D45" s="178"/>
      <c r="E45" s="178"/>
      <c r="F45" s="179"/>
      <c r="G45" s="6"/>
      <c r="H45" s="147">
        <f>SUM(H46,H47-H48)</f>
        <v>0</v>
      </c>
      <c r="I45" s="133">
        <f>SUM(I46:I48)</f>
        <v>586</v>
      </c>
      <c r="K45" s="127"/>
    </row>
    <row r="46" spans="1:11" ht="15.75">
      <c r="A46" s="3" t="s">
        <v>77</v>
      </c>
      <c r="B46" s="9" t="s">
        <v>78</v>
      </c>
      <c r="C46" s="184" t="s">
        <v>94</v>
      </c>
      <c r="D46" s="185"/>
      <c r="E46" s="185"/>
      <c r="F46" s="186"/>
      <c r="G46" s="3"/>
      <c r="H46" s="152"/>
      <c r="I46" s="131"/>
      <c r="K46" s="128"/>
    </row>
    <row r="47" spans="1:11" ht="15.75">
      <c r="A47" s="3" t="s">
        <v>11</v>
      </c>
      <c r="B47" s="9" t="s">
        <v>79</v>
      </c>
      <c r="C47" s="184" t="s">
        <v>79</v>
      </c>
      <c r="D47" s="185"/>
      <c r="E47" s="185"/>
      <c r="F47" s="186"/>
      <c r="G47" s="3"/>
      <c r="H47" s="152"/>
      <c r="I47" s="131"/>
      <c r="K47" s="128"/>
    </row>
    <row r="48" spans="1:11" ht="15.75">
      <c r="A48" s="3" t="s">
        <v>80</v>
      </c>
      <c r="B48" s="9" t="s">
        <v>81</v>
      </c>
      <c r="C48" s="184" t="s">
        <v>95</v>
      </c>
      <c r="D48" s="185"/>
      <c r="E48" s="185"/>
      <c r="F48" s="186"/>
      <c r="G48" s="3"/>
      <c r="H48" s="152"/>
      <c r="I48" s="131">
        <v>586</v>
      </c>
      <c r="K48" s="128"/>
    </row>
    <row r="49" spans="1:11" ht="30.75" customHeight="1">
      <c r="A49" s="6" t="s">
        <v>27</v>
      </c>
      <c r="B49" s="7" t="s">
        <v>28</v>
      </c>
      <c r="C49" s="177" t="s">
        <v>28</v>
      </c>
      <c r="D49" s="178"/>
      <c r="E49" s="178"/>
      <c r="F49" s="179"/>
      <c r="G49" s="6"/>
      <c r="H49" s="153">
        <v>1598.73</v>
      </c>
      <c r="I49" s="132">
        <v>-159</v>
      </c>
      <c r="K49" s="127"/>
    </row>
    <row r="50" spans="1:11" ht="30" customHeight="1">
      <c r="A50" s="6" t="s">
        <v>29</v>
      </c>
      <c r="B50" s="7" t="s">
        <v>41</v>
      </c>
      <c r="C50" s="177" t="s">
        <v>41</v>
      </c>
      <c r="D50" s="178"/>
      <c r="E50" s="178"/>
      <c r="F50" s="179"/>
      <c r="G50" s="6"/>
      <c r="H50" s="154"/>
      <c r="I50" s="132"/>
      <c r="K50" s="127"/>
    </row>
    <row r="51" spans="1:11" ht="15.75">
      <c r="A51" s="6" t="s">
        <v>30</v>
      </c>
      <c r="B51" s="7" t="s">
        <v>82</v>
      </c>
      <c r="C51" s="177" t="s">
        <v>82</v>
      </c>
      <c r="D51" s="178"/>
      <c r="E51" s="178"/>
      <c r="F51" s="179"/>
      <c r="G51" s="6"/>
      <c r="H51" s="154"/>
      <c r="I51" s="132"/>
      <c r="K51" s="127"/>
    </row>
    <row r="52" spans="1:11" ht="30" customHeight="1">
      <c r="A52" s="6" t="s">
        <v>32</v>
      </c>
      <c r="B52" s="6" t="s">
        <v>31</v>
      </c>
      <c r="C52" s="177" t="s">
        <v>31</v>
      </c>
      <c r="D52" s="178"/>
      <c r="E52" s="178"/>
      <c r="F52" s="179"/>
      <c r="G52" s="6"/>
      <c r="H52" s="159">
        <f>H44-H45+H49+H50+H51</f>
        <v>406.34000000080096</v>
      </c>
      <c r="I52" s="132">
        <f>I44-I45+I49+I50+I51</f>
        <v>12910</v>
      </c>
      <c r="J52" s="126"/>
      <c r="K52" s="127"/>
    </row>
    <row r="53" spans="1:11" ht="15.75">
      <c r="A53" s="6" t="s">
        <v>9</v>
      </c>
      <c r="B53" s="6" t="s">
        <v>33</v>
      </c>
      <c r="C53" s="177" t="s">
        <v>33</v>
      </c>
      <c r="D53" s="178"/>
      <c r="E53" s="178"/>
      <c r="F53" s="179"/>
      <c r="G53" s="6"/>
      <c r="H53" s="154"/>
      <c r="I53" s="132"/>
      <c r="K53" s="127"/>
    </row>
    <row r="54" spans="1:11" ht="15.75">
      <c r="A54" s="6" t="s">
        <v>83</v>
      </c>
      <c r="B54" s="7" t="s">
        <v>34</v>
      </c>
      <c r="C54" s="177" t="s">
        <v>34</v>
      </c>
      <c r="D54" s="178"/>
      <c r="E54" s="178"/>
      <c r="F54" s="179"/>
      <c r="G54" s="6"/>
      <c r="H54" s="159">
        <f>H52+H53</f>
        <v>406.34000000080096</v>
      </c>
      <c r="I54" s="132">
        <f>I52+I53</f>
        <v>12910</v>
      </c>
      <c r="K54" s="127"/>
    </row>
    <row r="55" spans="1:11" ht="15.75">
      <c r="A55" s="3" t="s">
        <v>9</v>
      </c>
      <c r="B55" s="9" t="s">
        <v>84</v>
      </c>
      <c r="C55" s="184" t="s">
        <v>84</v>
      </c>
      <c r="D55" s="185"/>
      <c r="E55" s="185"/>
      <c r="F55" s="186"/>
      <c r="G55" s="3"/>
      <c r="H55" s="152"/>
      <c r="I55" s="131"/>
      <c r="K55" s="128"/>
    </row>
    <row r="56" spans="1:11" ht="15.75">
      <c r="A56" s="3" t="s">
        <v>11</v>
      </c>
      <c r="B56" s="9" t="s">
        <v>85</v>
      </c>
      <c r="C56" s="184" t="s">
        <v>85</v>
      </c>
      <c r="D56" s="185"/>
      <c r="E56" s="185"/>
      <c r="F56" s="186"/>
      <c r="G56" s="3"/>
      <c r="H56" s="152"/>
      <c r="I56" s="131"/>
      <c r="K56" s="128"/>
    </row>
    <row r="57" spans="1:9" ht="12.75">
      <c r="A57" s="4"/>
      <c r="B57" s="4"/>
      <c r="C57" s="4"/>
      <c r="D57" s="4"/>
      <c r="G57" s="97"/>
      <c r="H57" s="155"/>
      <c r="I57" s="97"/>
    </row>
    <row r="58" spans="1:9" ht="31.5" customHeight="1">
      <c r="A58" s="182" t="s">
        <v>261</v>
      </c>
      <c r="B58" s="182"/>
      <c r="C58" s="182"/>
      <c r="D58" s="182"/>
      <c r="E58" s="102"/>
      <c r="H58" s="183" t="s">
        <v>266</v>
      </c>
      <c r="I58" s="183"/>
    </row>
    <row r="59" spans="1:9" s="10" customFormat="1" ht="34.5" customHeight="1">
      <c r="A59" s="194" t="s">
        <v>260</v>
      </c>
      <c r="B59" s="194"/>
      <c r="C59" s="194"/>
      <c r="D59" s="194"/>
      <c r="E59" s="194"/>
      <c r="F59" s="194"/>
      <c r="G59" s="194"/>
      <c r="H59" s="193" t="s">
        <v>35</v>
      </c>
      <c r="I59" s="193"/>
    </row>
  </sheetData>
  <sheetProtection/>
  <mergeCells count="58">
    <mergeCell ref="A59:G59"/>
    <mergeCell ref="C40:F40"/>
    <mergeCell ref="C19:F19"/>
    <mergeCell ref="C25:F25"/>
    <mergeCell ref="C55:F55"/>
    <mergeCell ref="C30:F30"/>
    <mergeCell ref="C49:F49"/>
    <mergeCell ref="C54:F54"/>
    <mergeCell ref="C47:F47"/>
    <mergeCell ref="C43:F43"/>
    <mergeCell ref="H59:I59"/>
    <mergeCell ref="C41:F41"/>
    <mergeCell ref="C42:F42"/>
    <mergeCell ref="C48:F48"/>
    <mergeCell ref="C32:F32"/>
    <mergeCell ref="C35:F35"/>
    <mergeCell ref="C39:F39"/>
    <mergeCell ref="C46:F46"/>
    <mergeCell ref="C33:F33"/>
    <mergeCell ref="C34:F34"/>
    <mergeCell ref="C53:F53"/>
    <mergeCell ref="C26:F26"/>
    <mergeCell ref="C27:F27"/>
    <mergeCell ref="A11:I11"/>
    <mergeCell ref="A12:I12"/>
    <mergeCell ref="C24:F24"/>
    <mergeCell ref="C18:F18"/>
    <mergeCell ref="A18:B18"/>
    <mergeCell ref="A15:I15"/>
    <mergeCell ref="A16:I16"/>
    <mergeCell ref="A58:D58"/>
    <mergeCell ref="H58:I58"/>
    <mergeCell ref="A8:I8"/>
    <mergeCell ref="A9:I9"/>
    <mergeCell ref="C21:F21"/>
    <mergeCell ref="C36:F36"/>
    <mergeCell ref="C56:F56"/>
    <mergeCell ref="C50:F50"/>
    <mergeCell ref="C44:F44"/>
    <mergeCell ref="C45:F45"/>
    <mergeCell ref="C52:F52"/>
    <mergeCell ref="C29:F29"/>
    <mergeCell ref="A10:I10"/>
    <mergeCell ref="C28:F28"/>
    <mergeCell ref="A13:I13"/>
    <mergeCell ref="A14:I14"/>
    <mergeCell ref="C37:F37"/>
    <mergeCell ref="C38:F38"/>
    <mergeCell ref="A17:I17"/>
    <mergeCell ref="C31:F31"/>
    <mergeCell ref="A4:I4"/>
    <mergeCell ref="A5:I5"/>
    <mergeCell ref="A6:I6"/>
    <mergeCell ref="A7:I7"/>
    <mergeCell ref="C22:F22"/>
    <mergeCell ref="C51:F51"/>
    <mergeCell ref="C20:F20"/>
    <mergeCell ref="C23:F23"/>
  </mergeCells>
  <printOptions horizontalCentered="1"/>
  <pageMargins left="0.25" right="0.25" top="0.75" bottom="0.75" header="0.3" footer="0.3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3"/>
  <sheetViews>
    <sheetView zoomScalePageLayoutView="0" workbookViewId="0" topLeftCell="A1">
      <selection activeCell="F95" sqref="F95:G95"/>
    </sheetView>
  </sheetViews>
  <sheetFormatPr defaultColWidth="9.140625" defaultRowHeight="12.75"/>
  <cols>
    <col min="1" max="1" width="10.421875" style="15" customWidth="1"/>
    <col min="2" max="2" width="3.140625" style="22" customWidth="1"/>
    <col min="3" max="3" width="2.7109375" style="22" customWidth="1"/>
    <col min="4" max="4" width="48.421875" style="22" customWidth="1"/>
    <col min="5" max="5" width="7.7109375" style="33" customWidth="1"/>
    <col min="6" max="6" width="11.8515625" style="15" customWidth="1"/>
    <col min="7" max="7" width="12.8515625" style="108" customWidth="1"/>
    <col min="8" max="8" width="48.00390625" style="15" customWidth="1"/>
    <col min="9" max="16384" width="9.140625" style="15" customWidth="1"/>
  </cols>
  <sheetData>
    <row r="1" spans="5:7" ht="12.75">
      <c r="E1" s="220" t="s">
        <v>151</v>
      </c>
      <c r="F1" s="221"/>
      <c r="G1" s="221"/>
    </row>
    <row r="2" spans="5:7" ht="12.75">
      <c r="E2" s="222" t="s">
        <v>97</v>
      </c>
      <c r="F2" s="223"/>
      <c r="G2" s="223"/>
    </row>
    <row r="3" spans="1:7" ht="12.75">
      <c r="A3" s="224" t="s">
        <v>152</v>
      </c>
      <c r="B3" s="225"/>
      <c r="C3" s="225"/>
      <c r="D3" s="225"/>
      <c r="E3" s="225"/>
      <c r="F3" s="226"/>
      <c r="G3" s="226"/>
    </row>
    <row r="4" spans="1:7" ht="12.75">
      <c r="A4" s="227"/>
      <c r="B4" s="227"/>
      <c r="C4" s="227"/>
      <c r="D4" s="227"/>
      <c r="E4" s="227"/>
      <c r="F4" s="227"/>
      <c r="G4" s="227"/>
    </row>
    <row r="5" spans="1:7" ht="15.75">
      <c r="A5" s="170" t="s">
        <v>249</v>
      </c>
      <c r="B5" s="173"/>
      <c r="C5" s="173"/>
      <c r="D5" s="173"/>
      <c r="E5" s="173"/>
      <c r="F5" s="173"/>
      <c r="G5" s="173"/>
    </row>
    <row r="6" spans="1:7" ht="12.75">
      <c r="A6" s="195" t="s">
        <v>153</v>
      </c>
      <c r="B6" s="228"/>
      <c r="C6" s="228"/>
      <c r="D6" s="228"/>
      <c r="E6" s="228"/>
      <c r="F6" s="210"/>
      <c r="G6" s="210"/>
    </row>
    <row r="7" spans="1:7" ht="12.75" customHeight="1">
      <c r="A7" s="218" t="s">
        <v>251</v>
      </c>
      <c r="B7" s="219"/>
      <c r="C7" s="219"/>
      <c r="D7" s="219"/>
      <c r="E7" s="219"/>
      <c r="F7" s="219"/>
      <c r="G7" s="219"/>
    </row>
    <row r="8" spans="1:7" ht="7.5" customHeight="1">
      <c r="A8" s="207" t="s">
        <v>248</v>
      </c>
      <c r="B8" s="208"/>
      <c r="C8" s="208"/>
      <c r="D8" s="208"/>
      <c r="E8" s="208"/>
      <c r="F8" s="208"/>
      <c r="G8" s="208"/>
    </row>
    <row r="9" spans="1:7" ht="12.75">
      <c r="A9" s="208"/>
      <c r="B9" s="208"/>
      <c r="C9" s="208"/>
      <c r="D9" s="208"/>
      <c r="E9" s="208"/>
      <c r="F9" s="208"/>
      <c r="G9" s="208"/>
    </row>
    <row r="10" spans="1:5" ht="6" customHeight="1">
      <c r="A10" s="209"/>
      <c r="B10" s="210"/>
      <c r="C10" s="210"/>
      <c r="D10" s="210"/>
      <c r="E10" s="210"/>
    </row>
    <row r="11" spans="1:7" ht="12.75">
      <c r="A11" s="211" t="s">
        <v>154</v>
      </c>
      <c r="B11" s="212"/>
      <c r="C11" s="212"/>
      <c r="D11" s="212"/>
      <c r="E11" s="212"/>
      <c r="F11" s="213"/>
      <c r="G11" s="213"/>
    </row>
    <row r="12" spans="1:7" ht="12.75">
      <c r="A12" s="211" t="s">
        <v>264</v>
      </c>
      <c r="B12" s="212"/>
      <c r="C12" s="212"/>
      <c r="D12" s="212"/>
      <c r="E12" s="212"/>
      <c r="F12" s="213"/>
      <c r="G12" s="213"/>
    </row>
    <row r="13" spans="1:7" ht="12.75">
      <c r="A13" s="24"/>
      <c r="B13" s="25"/>
      <c r="C13" s="25"/>
      <c r="D13" s="25"/>
      <c r="E13" s="25"/>
      <c r="F13" s="23"/>
      <c r="G13" s="109"/>
    </row>
    <row r="14" spans="1:7" ht="12.75" customHeight="1">
      <c r="A14" s="216" t="s">
        <v>263</v>
      </c>
      <c r="B14" s="217"/>
      <c r="C14" s="217"/>
      <c r="D14" s="217"/>
      <c r="E14" s="217"/>
      <c r="F14" s="217"/>
      <c r="G14" s="217"/>
    </row>
    <row r="15" spans="1:7" ht="12.75">
      <c r="A15" s="195" t="s">
        <v>2</v>
      </c>
      <c r="B15" s="195"/>
      <c r="C15" s="195"/>
      <c r="D15" s="195"/>
      <c r="E15" s="195"/>
      <c r="F15" s="214"/>
      <c r="G15" s="214"/>
    </row>
    <row r="16" spans="1:7" ht="12.75" customHeight="1">
      <c r="A16" s="24"/>
      <c r="B16" s="34"/>
      <c r="C16" s="34"/>
      <c r="D16" s="215" t="s">
        <v>155</v>
      </c>
      <c r="E16" s="215"/>
      <c r="F16" s="215"/>
      <c r="G16" s="215"/>
    </row>
    <row r="17" spans="1:7" ht="65.25" customHeight="1">
      <c r="A17" s="35" t="s">
        <v>3</v>
      </c>
      <c r="B17" s="202" t="s">
        <v>4</v>
      </c>
      <c r="C17" s="203"/>
      <c r="D17" s="204"/>
      <c r="E17" s="36" t="s">
        <v>156</v>
      </c>
      <c r="F17" s="16" t="s">
        <v>114</v>
      </c>
      <c r="G17" s="110" t="s">
        <v>115</v>
      </c>
    </row>
    <row r="18" spans="1:7" s="22" customFormat="1" ht="12.75" customHeight="1">
      <c r="A18" s="16" t="s">
        <v>7</v>
      </c>
      <c r="B18" s="37" t="s">
        <v>157</v>
      </c>
      <c r="C18" s="38"/>
      <c r="D18" s="39"/>
      <c r="E18" s="14"/>
      <c r="F18" s="134">
        <f>SUM(F19,F25,F36,F37)</f>
        <v>21806</v>
      </c>
      <c r="G18" s="134">
        <f>SUM(G19,G25,G36,G37)</f>
        <v>21806</v>
      </c>
    </row>
    <row r="19" spans="1:7" s="22" customFormat="1" ht="12.75" customHeight="1">
      <c r="A19" s="17" t="s">
        <v>9</v>
      </c>
      <c r="B19" s="40" t="s">
        <v>158</v>
      </c>
      <c r="C19" s="41"/>
      <c r="D19" s="42"/>
      <c r="E19" s="14"/>
      <c r="F19" s="135">
        <f>SUM(F20:F24)</f>
        <v>3678</v>
      </c>
      <c r="G19" s="135">
        <f>SUM(G20:G24)</f>
        <v>3678</v>
      </c>
    </row>
    <row r="20" spans="1:7" s="22" customFormat="1" ht="12.75" customHeight="1">
      <c r="A20" s="20" t="s">
        <v>159</v>
      </c>
      <c r="B20" s="43"/>
      <c r="C20" s="44" t="s">
        <v>102</v>
      </c>
      <c r="D20" s="45"/>
      <c r="E20" s="120">
        <v>111</v>
      </c>
      <c r="F20" s="130"/>
      <c r="G20" s="136"/>
    </row>
    <row r="21" spans="1:7" s="22" customFormat="1" ht="12.75" customHeight="1">
      <c r="A21" s="20" t="s">
        <v>160</v>
      </c>
      <c r="B21" s="43"/>
      <c r="C21" s="44" t="s">
        <v>103</v>
      </c>
      <c r="D21" s="46"/>
      <c r="E21" s="117">
        <v>112</v>
      </c>
      <c r="F21" s="160">
        <v>1743</v>
      </c>
      <c r="G21" s="136">
        <v>1743</v>
      </c>
    </row>
    <row r="22" spans="1:7" s="22" customFormat="1" ht="12.75" customHeight="1">
      <c r="A22" s="20" t="s">
        <v>161</v>
      </c>
      <c r="B22" s="43"/>
      <c r="C22" s="44" t="s">
        <v>104</v>
      </c>
      <c r="D22" s="46"/>
      <c r="E22" s="117" t="s">
        <v>252</v>
      </c>
      <c r="F22" s="160">
        <v>1935</v>
      </c>
      <c r="G22" s="136">
        <v>1935</v>
      </c>
    </row>
    <row r="23" spans="1:7" s="22" customFormat="1" ht="12.75" customHeight="1">
      <c r="A23" s="20" t="s">
        <v>162</v>
      </c>
      <c r="B23" s="43"/>
      <c r="C23" s="44" t="s">
        <v>163</v>
      </c>
      <c r="D23" s="46"/>
      <c r="E23" s="117">
        <v>116.117</v>
      </c>
      <c r="F23" s="130"/>
      <c r="G23" s="136"/>
    </row>
    <row r="24" spans="1:7" s="22" customFormat="1" ht="12.75" customHeight="1">
      <c r="A24" s="48" t="s">
        <v>164</v>
      </c>
      <c r="B24" s="43"/>
      <c r="C24" s="49" t="s">
        <v>105</v>
      </c>
      <c r="D24" s="45"/>
      <c r="E24" s="117"/>
      <c r="F24" s="98"/>
      <c r="G24" s="136"/>
    </row>
    <row r="25" spans="1:7" s="22" customFormat="1" ht="12.75" customHeight="1">
      <c r="A25" s="50" t="s">
        <v>11</v>
      </c>
      <c r="B25" s="51" t="s">
        <v>165</v>
      </c>
      <c r="C25" s="52"/>
      <c r="D25" s="53"/>
      <c r="E25" s="117"/>
      <c r="F25" s="134">
        <f>SUM(F26:F35)</f>
        <v>18128</v>
      </c>
      <c r="G25" s="134">
        <f>SUM(G26:G35)</f>
        <v>18128</v>
      </c>
    </row>
    <row r="26" spans="1:7" s="22" customFormat="1" ht="12.75" customHeight="1">
      <c r="A26" s="20" t="s">
        <v>166</v>
      </c>
      <c r="B26" s="43"/>
      <c r="C26" s="44" t="s">
        <v>167</v>
      </c>
      <c r="D26" s="46"/>
      <c r="E26" s="117">
        <v>1201</v>
      </c>
      <c r="F26" s="130"/>
      <c r="G26" s="136"/>
    </row>
    <row r="27" spans="1:7" s="22" customFormat="1" ht="12.75" customHeight="1">
      <c r="A27" s="20" t="s">
        <v>168</v>
      </c>
      <c r="B27" s="43"/>
      <c r="C27" s="44" t="s">
        <v>169</v>
      </c>
      <c r="D27" s="46"/>
      <c r="E27" s="117">
        <v>1202</v>
      </c>
      <c r="F27" s="130"/>
      <c r="G27" s="136"/>
    </row>
    <row r="28" spans="1:7" s="22" customFormat="1" ht="12.75" customHeight="1">
      <c r="A28" s="20" t="s">
        <v>170</v>
      </c>
      <c r="B28" s="43"/>
      <c r="C28" s="44" t="s">
        <v>171</v>
      </c>
      <c r="D28" s="46"/>
      <c r="E28" s="117">
        <v>1203</v>
      </c>
      <c r="F28" s="130"/>
      <c r="G28" s="136"/>
    </row>
    <row r="29" spans="1:7" s="22" customFormat="1" ht="12.75" customHeight="1">
      <c r="A29" s="20" t="s">
        <v>172</v>
      </c>
      <c r="B29" s="43"/>
      <c r="C29" s="44" t="s">
        <v>173</v>
      </c>
      <c r="D29" s="46"/>
      <c r="E29" s="117">
        <v>1204</v>
      </c>
      <c r="F29" s="130"/>
      <c r="G29" s="136"/>
    </row>
    <row r="30" spans="1:7" s="22" customFormat="1" ht="12.75" customHeight="1">
      <c r="A30" s="20" t="s">
        <v>174</v>
      </c>
      <c r="B30" s="43"/>
      <c r="C30" s="44" t="s">
        <v>175</v>
      </c>
      <c r="D30" s="46"/>
      <c r="E30" s="117">
        <v>1205</v>
      </c>
      <c r="F30" s="160">
        <f>1433+3455</f>
        <v>4888</v>
      </c>
      <c r="G30" s="136">
        <v>4888</v>
      </c>
    </row>
    <row r="31" spans="1:7" s="22" customFormat="1" ht="12.75" customHeight="1">
      <c r="A31" s="20" t="s">
        <v>176</v>
      </c>
      <c r="B31" s="43"/>
      <c r="C31" s="44" t="s">
        <v>177</v>
      </c>
      <c r="D31" s="46"/>
      <c r="E31" s="117">
        <v>1206</v>
      </c>
      <c r="F31" s="130"/>
      <c r="G31" s="136"/>
    </row>
    <row r="32" spans="1:7" s="22" customFormat="1" ht="12.75" customHeight="1">
      <c r="A32" s="20" t="s">
        <v>178</v>
      </c>
      <c r="B32" s="43"/>
      <c r="C32" s="44" t="s">
        <v>179</v>
      </c>
      <c r="D32" s="46"/>
      <c r="E32" s="117">
        <v>1207</v>
      </c>
      <c r="F32" s="130"/>
      <c r="G32" s="136"/>
    </row>
    <row r="33" spans="1:7" s="22" customFormat="1" ht="12.75" customHeight="1">
      <c r="A33" s="20" t="s">
        <v>180</v>
      </c>
      <c r="B33" s="43"/>
      <c r="C33" s="44" t="s">
        <v>181</v>
      </c>
      <c r="D33" s="46"/>
      <c r="E33" s="117">
        <v>1208</v>
      </c>
      <c r="F33" s="160">
        <f>2529+6362</f>
        <v>8891</v>
      </c>
      <c r="G33" s="136">
        <v>8891</v>
      </c>
    </row>
    <row r="34" spans="1:7" s="22" customFormat="1" ht="12.75" customHeight="1">
      <c r="A34" s="20" t="s">
        <v>182</v>
      </c>
      <c r="B34" s="54"/>
      <c r="C34" s="55" t="s">
        <v>183</v>
      </c>
      <c r="D34" s="26"/>
      <c r="E34" s="117">
        <v>1209</v>
      </c>
      <c r="F34" s="160">
        <f>2056+2293</f>
        <v>4349</v>
      </c>
      <c r="G34" s="136">
        <v>4349</v>
      </c>
    </row>
    <row r="35" spans="1:7" s="22" customFormat="1" ht="12.75" customHeight="1">
      <c r="A35" s="20" t="s">
        <v>184</v>
      </c>
      <c r="B35" s="43"/>
      <c r="C35" s="44" t="s">
        <v>185</v>
      </c>
      <c r="D35" s="46"/>
      <c r="E35" s="117">
        <v>1210</v>
      </c>
      <c r="F35" s="130"/>
      <c r="G35" s="136"/>
    </row>
    <row r="36" spans="1:7" s="22" customFormat="1" ht="12.75" customHeight="1">
      <c r="A36" s="17" t="s">
        <v>13</v>
      </c>
      <c r="B36" s="56" t="s">
        <v>186</v>
      </c>
      <c r="C36" s="56"/>
      <c r="D36" s="47"/>
      <c r="E36" s="117" t="s">
        <v>253</v>
      </c>
      <c r="F36" s="130"/>
      <c r="G36" s="136"/>
    </row>
    <row r="37" spans="1:7" s="22" customFormat="1" ht="12.75" customHeight="1">
      <c r="A37" s="17" t="s">
        <v>21</v>
      </c>
      <c r="B37" s="56" t="s">
        <v>187</v>
      </c>
      <c r="C37" s="56"/>
      <c r="D37" s="47"/>
      <c r="E37" s="121">
        <v>17</v>
      </c>
      <c r="F37" s="130"/>
      <c r="G37" s="136"/>
    </row>
    <row r="38" spans="1:7" s="22" customFormat="1" ht="12.75" customHeight="1">
      <c r="A38" s="16" t="s">
        <v>17</v>
      </c>
      <c r="B38" s="37" t="s">
        <v>188</v>
      </c>
      <c r="C38" s="38"/>
      <c r="D38" s="39"/>
      <c r="E38" s="117">
        <v>19</v>
      </c>
      <c r="F38" s="98"/>
      <c r="G38" s="136"/>
    </row>
    <row r="39" spans="1:7" s="22" customFormat="1" ht="12.75" customHeight="1">
      <c r="A39" s="35" t="s">
        <v>23</v>
      </c>
      <c r="B39" s="57" t="s">
        <v>189</v>
      </c>
      <c r="C39" s="58"/>
      <c r="D39" s="59"/>
      <c r="E39" s="117"/>
      <c r="F39" s="164">
        <f>SUM(F40,F46,F47,F54,F55)</f>
        <v>2136964.81</v>
      </c>
      <c r="G39" s="134">
        <f>SUM(G40,G46,G47,G54,G55)</f>
        <v>347851</v>
      </c>
    </row>
    <row r="40" spans="1:7" s="22" customFormat="1" ht="12.75" customHeight="1">
      <c r="A40" s="18" t="s">
        <v>9</v>
      </c>
      <c r="B40" s="60" t="s">
        <v>190</v>
      </c>
      <c r="C40" s="61"/>
      <c r="D40" s="62"/>
      <c r="E40" s="117"/>
      <c r="F40" s="135">
        <f>SUM(F41:F45)</f>
        <v>0</v>
      </c>
      <c r="G40" s="135">
        <f>SUM(G41:G45)</f>
        <v>0</v>
      </c>
    </row>
    <row r="41" spans="1:7" s="22" customFormat="1" ht="12.75" customHeight="1">
      <c r="A41" s="63" t="s">
        <v>159</v>
      </c>
      <c r="B41" s="54"/>
      <c r="C41" s="55" t="s">
        <v>110</v>
      </c>
      <c r="D41" s="26"/>
      <c r="E41" s="117">
        <v>200</v>
      </c>
      <c r="F41" s="98"/>
      <c r="G41" s="136"/>
    </row>
    <row r="42" spans="1:7" s="22" customFormat="1" ht="12.75" customHeight="1">
      <c r="A42" s="63" t="s">
        <v>160</v>
      </c>
      <c r="B42" s="54"/>
      <c r="C42" s="55" t="s">
        <v>111</v>
      </c>
      <c r="D42" s="26"/>
      <c r="E42" s="117">
        <v>201.2</v>
      </c>
      <c r="F42" s="98"/>
      <c r="G42" s="136"/>
    </row>
    <row r="43" spans="1:7" s="22" customFormat="1" ht="15.75">
      <c r="A43" s="63" t="s">
        <v>161</v>
      </c>
      <c r="B43" s="54"/>
      <c r="C43" s="55" t="s">
        <v>112</v>
      </c>
      <c r="D43" s="26"/>
      <c r="E43" s="117">
        <v>203.4</v>
      </c>
      <c r="F43" s="98"/>
      <c r="G43" s="136"/>
    </row>
    <row r="44" spans="1:7" s="22" customFormat="1" ht="15.75">
      <c r="A44" s="63" t="s">
        <v>162</v>
      </c>
      <c r="B44" s="54"/>
      <c r="C44" s="55" t="s">
        <v>191</v>
      </c>
      <c r="D44" s="26"/>
      <c r="E44" s="117">
        <v>205.6</v>
      </c>
      <c r="F44" s="98"/>
      <c r="G44" s="136"/>
    </row>
    <row r="45" spans="1:7" s="22" customFormat="1" ht="12.75" customHeight="1">
      <c r="A45" s="63" t="s">
        <v>164</v>
      </c>
      <c r="B45" s="58"/>
      <c r="C45" s="205" t="s">
        <v>113</v>
      </c>
      <c r="D45" s="201"/>
      <c r="E45" s="117">
        <v>207</v>
      </c>
      <c r="F45" s="98"/>
      <c r="G45" s="136"/>
    </row>
    <row r="46" spans="1:7" s="22" customFormat="1" ht="12.75" customHeight="1">
      <c r="A46" s="18" t="s">
        <v>11</v>
      </c>
      <c r="B46" s="64" t="s">
        <v>192</v>
      </c>
      <c r="C46" s="65"/>
      <c r="D46" s="66"/>
      <c r="E46" s="117">
        <v>211.12</v>
      </c>
      <c r="F46" s="98"/>
      <c r="G46" s="136"/>
    </row>
    <row r="47" spans="1:7" s="22" customFormat="1" ht="12.75" customHeight="1">
      <c r="A47" s="18" t="s">
        <v>13</v>
      </c>
      <c r="B47" s="60" t="s">
        <v>193</v>
      </c>
      <c r="C47" s="61"/>
      <c r="D47" s="62"/>
      <c r="E47" s="117"/>
      <c r="F47" s="135">
        <f>SUM(F48:F53)</f>
        <v>2009671.8</v>
      </c>
      <c r="G47" s="135">
        <f>SUM(G48:G53)</f>
        <v>328125</v>
      </c>
    </row>
    <row r="48" spans="1:7" s="22" customFormat="1" ht="12.75" customHeight="1">
      <c r="A48" s="63" t="s">
        <v>194</v>
      </c>
      <c r="B48" s="61"/>
      <c r="C48" s="67" t="s">
        <v>195</v>
      </c>
      <c r="D48" s="68"/>
      <c r="E48" s="117"/>
      <c r="F48" s="98"/>
      <c r="G48" s="136"/>
    </row>
    <row r="49" spans="1:7" s="22" customFormat="1" ht="12.75" customHeight="1">
      <c r="A49" s="69" t="s">
        <v>196</v>
      </c>
      <c r="B49" s="54"/>
      <c r="C49" s="55" t="s">
        <v>197</v>
      </c>
      <c r="D49" s="70"/>
      <c r="E49" s="122">
        <v>223.224</v>
      </c>
      <c r="F49" s="99"/>
      <c r="G49" s="138"/>
    </row>
    <row r="50" spans="1:7" s="22" customFormat="1" ht="12.75" customHeight="1">
      <c r="A50" s="63" t="s">
        <v>198</v>
      </c>
      <c r="B50" s="54"/>
      <c r="C50" s="55" t="s">
        <v>199</v>
      </c>
      <c r="D50" s="26"/>
      <c r="E50" s="121">
        <v>222</v>
      </c>
      <c r="F50" s="160">
        <v>0</v>
      </c>
      <c r="G50" s="136">
        <v>18550</v>
      </c>
    </row>
    <row r="51" spans="1:7" s="22" customFormat="1" ht="12.75" customHeight="1">
      <c r="A51" s="63" t="s">
        <v>200</v>
      </c>
      <c r="B51" s="54"/>
      <c r="C51" s="205" t="s">
        <v>201</v>
      </c>
      <c r="D51" s="201"/>
      <c r="E51" s="121">
        <v>225.6</v>
      </c>
      <c r="F51" s="160">
        <v>2100</v>
      </c>
      <c r="G51" s="136"/>
    </row>
    <row r="52" spans="1:7" s="22" customFormat="1" ht="12.75" customHeight="1">
      <c r="A52" s="63" t="s">
        <v>202</v>
      </c>
      <c r="B52" s="54"/>
      <c r="C52" s="55" t="s">
        <v>203</v>
      </c>
      <c r="D52" s="26"/>
      <c r="E52" s="121">
        <v>228</v>
      </c>
      <c r="F52" s="161">
        <f>1656724.4+506310.97-17001.23-158480.12+20017.78</f>
        <v>2007571.8</v>
      </c>
      <c r="G52" s="136">
        <v>309575</v>
      </c>
    </row>
    <row r="53" spans="1:7" s="22" customFormat="1" ht="12.75" customHeight="1">
      <c r="A53" s="63" t="s">
        <v>204</v>
      </c>
      <c r="B53" s="54"/>
      <c r="C53" s="55" t="s">
        <v>205</v>
      </c>
      <c r="D53" s="26"/>
      <c r="E53" s="117" t="s">
        <v>254</v>
      </c>
      <c r="F53" s="130"/>
      <c r="G53" s="136"/>
    </row>
    <row r="54" spans="1:7" s="22" customFormat="1" ht="12.75" customHeight="1">
      <c r="A54" s="18" t="s">
        <v>21</v>
      </c>
      <c r="B54" s="71" t="s">
        <v>206</v>
      </c>
      <c r="C54" s="71"/>
      <c r="D54" s="72"/>
      <c r="E54" s="121">
        <v>23</v>
      </c>
      <c r="F54" s="130"/>
      <c r="G54" s="136"/>
    </row>
    <row r="55" spans="1:7" s="22" customFormat="1" ht="15.75">
      <c r="A55" s="18" t="s">
        <v>60</v>
      </c>
      <c r="B55" s="71" t="s">
        <v>207</v>
      </c>
      <c r="C55" s="71"/>
      <c r="D55" s="72"/>
      <c r="E55" s="117">
        <v>24</v>
      </c>
      <c r="F55" s="161">
        <f>83515.59+5545.43+2957.67+35274.32</f>
        <v>127293.00999999998</v>
      </c>
      <c r="G55" s="136">
        <v>19726</v>
      </c>
    </row>
    <row r="56" spans="1:7" s="22" customFormat="1" ht="12.75" customHeight="1">
      <c r="A56" s="17"/>
      <c r="B56" s="56" t="s">
        <v>208</v>
      </c>
      <c r="C56" s="43"/>
      <c r="D56" s="14"/>
      <c r="E56" s="117"/>
      <c r="F56" s="134">
        <f>SUM(F18,F38,F39)</f>
        <v>2158770.81</v>
      </c>
      <c r="G56" s="134">
        <f>SUM(G18,G38,G39)</f>
        <v>369657</v>
      </c>
    </row>
    <row r="57" spans="1:7" s="22" customFormat="1" ht="12.75" customHeight="1">
      <c r="A57" s="16" t="s">
        <v>25</v>
      </c>
      <c r="B57" s="37" t="s">
        <v>209</v>
      </c>
      <c r="C57" s="37"/>
      <c r="D57" s="73"/>
      <c r="E57" s="117"/>
      <c r="F57" s="134">
        <f>SUM(F58:F61)</f>
        <v>1995726.0099999998</v>
      </c>
      <c r="G57" s="134">
        <f>SUM(G58:G61)</f>
        <v>76938</v>
      </c>
    </row>
    <row r="58" spans="1:7" s="22" customFormat="1" ht="12.75" customHeight="1">
      <c r="A58" s="17" t="s">
        <v>9</v>
      </c>
      <c r="B58" s="56" t="s">
        <v>47</v>
      </c>
      <c r="C58" s="56"/>
      <c r="D58" s="47"/>
      <c r="E58" s="117">
        <v>414.424</v>
      </c>
      <c r="F58" s="161">
        <f>1671100-26696.59-11402.33</f>
        <v>1633001.0799999998</v>
      </c>
      <c r="G58" s="136"/>
    </row>
    <row r="59" spans="1:7" s="22" customFormat="1" ht="12.75" customHeight="1">
      <c r="A59" s="50" t="s">
        <v>11</v>
      </c>
      <c r="B59" s="51" t="s">
        <v>210</v>
      </c>
      <c r="C59" s="52"/>
      <c r="D59" s="53"/>
      <c r="E59" s="123">
        <v>415.425</v>
      </c>
      <c r="F59" s="162">
        <f>538305.7-7469.7-236854.74</f>
        <v>293981.26</v>
      </c>
      <c r="G59" s="137">
        <v>57212</v>
      </c>
    </row>
    <row r="60" spans="1:7" s="22" customFormat="1" ht="12.75" customHeight="1">
      <c r="A60" s="17" t="s">
        <v>13</v>
      </c>
      <c r="B60" s="196" t="s">
        <v>211</v>
      </c>
      <c r="C60" s="197"/>
      <c r="D60" s="198"/>
      <c r="E60" s="117" t="s">
        <v>255</v>
      </c>
      <c r="F60" s="130"/>
      <c r="G60" s="136"/>
    </row>
    <row r="61" spans="1:7" s="22" customFormat="1" ht="12.75" customHeight="1">
      <c r="A61" s="17" t="s">
        <v>212</v>
      </c>
      <c r="B61" s="56" t="s">
        <v>146</v>
      </c>
      <c r="C61" s="43"/>
      <c r="D61" s="14"/>
      <c r="E61" s="117">
        <v>416.426</v>
      </c>
      <c r="F61" s="160">
        <f>127273.1-7908.77-50620.66</f>
        <v>68743.67</v>
      </c>
      <c r="G61" s="136">
        <v>19726</v>
      </c>
    </row>
    <row r="62" spans="1:7" s="22" customFormat="1" ht="16.5" customHeight="1">
      <c r="A62" s="16" t="s">
        <v>27</v>
      </c>
      <c r="B62" s="37" t="s">
        <v>213</v>
      </c>
      <c r="C62" s="38"/>
      <c r="D62" s="39"/>
      <c r="E62" s="117"/>
      <c r="F62" s="135">
        <f>SUM(F63,F67)</f>
        <v>149528.80000000002</v>
      </c>
      <c r="G62" s="135">
        <f>SUM(G63,G67)</f>
        <v>269873</v>
      </c>
    </row>
    <row r="63" spans="1:7" s="22" customFormat="1" ht="12.75" customHeight="1">
      <c r="A63" s="17" t="s">
        <v>9</v>
      </c>
      <c r="B63" s="40" t="s">
        <v>214</v>
      </c>
      <c r="C63" s="74"/>
      <c r="D63" s="75"/>
      <c r="E63" s="117"/>
      <c r="F63" s="135">
        <f>SUM(F64:F66)</f>
        <v>0</v>
      </c>
      <c r="G63" s="135">
        <f>SUM(G64:G66)</f>
        <v>0</v>
      </c>
    </row>
    <row r="64" spans="1:7" s="22" customFormat="1" ht="25.5">
      <c r="A64" s="20" t="s">
        <v>159</v>
      </c>
      <c r="B64" s="76"/>
      <c r="C64" s="44" t="s">
        <v>215</v>
      </c>
      <c r="D64" s="77"/>
      <c r="E64" s="121" t="s">
        <v>256</v>
      </c>
      <c r="F64" s="98"/>
      <c r="G64" s="136"/>
    </row>
    <row r="65" spans="1:7" s="22" customFormat="1" ht="12.75" customHeight="1">
      <c r="A65" s="20" t="s">
        <v>160</v>
      </c>
      <c r="B65" s="43"/>
      <c r="C65" s="44" t="s">
        <v>216</v>
      </c>
      <c r="D65" s="46"/>
      <c r="E65" s="117">
        <v>51</v>
      </c>
      <c r="F65" s="98"/>
      <c r="G65" s="136"/>
    </row>
    <row r="66" spans="1:7" s="22" customFormat="1" ht="12.75" customHeight="1">
      <c r="A66" s="20" t="s">
        <v>217</v>
      </c>
      <c r="B66" s="43"/>
      <c r="C66" s="44" t="s">
        <v>218</v>
      </c>
      <c r="D66" s="46"/>
      <c r="E66" s="121">
        <v>515</v>
      </c>
      <c r="F66" s="98"/>
      <c r="G66" s="136"/>
    </row>
    <row r="67" spans="1:7" s="81" customFormat="1" ht="15.75" customHeight="1">
      <c r="A67" s="18" t="s">
        <v>11</v>
      </c>
      <c r="B67" s="78" t="s">
        <v>219</v>
      </c>
      <c r="C67" s="79"/>
      <c r="D67" s="80"/>
      <c r="E67" s="116"/>
      <c r="F67" s="135">
        <f>SUM(F68:F73,F76:F81)</f>
        <v>149528.80000000002</v>
      </c>
      <c r="G67" s="135">
        <f>SUM(G68:G73,G76:G81)</f>
        <v>269873</v>
      </c>
    </row>
    <row r="68" spans="1:7" s="22" customFormat="1" ht="12.75" customHeight="1">
      <c r="A68" s="20" t="s">
        <v>166</v>
      </c>
      <c r="B68" s="43"/>
      <c r="C68" s="44" t="s">
        <v>220</v>
      </c>
      <c r="D68" s="45"/>
      <c r="E68" s="117">
        <v>61</v>
      </c>
      <c r="F68" s="98"/>
      <c r="G68" s="136"/>
    </row>
    <row r="69" spans="1:7" s="22" customFormat="1" ht="12.75" customHeight="1">
      <c r="A69" s="20" t="s">
        <v>168</v>
      </c>
      <c r="B69" s="76"/>
      <c r="C69" s="44" t="s">
        <v>221</v>
      </c>
      <c r="D69" s="77"/>
      <c r="E69" s="121">
        <v>62</v>
      </c>
      <c r="F69" s="98"/>
      <c r="G69" s="136"/>
    </row>
    <row r="70" spans="1:7" s="22" customFormat="1" ht="15.75">
      <c r="A70" s="20" t="s">
        <v>170</v>
      </c>
      <c r="B70" s="76"/>
      <c r="C70" s="44" t="s">
        <v>222</v>
      </c>
      <c r="D70" s="77"/>
      <c r="E70" s="121">
        <v>63</v>
      </c>
      <c r="F70" s="98"/>
      <c r="G70" s="136"/>
    </row>
    <row r="71" spans="1:7" s="22" customFormat="1" ht="15.75">
      <c r="A71" s="82" t="s">
        <v>172</v>
      </c>
      <c r="B71" s="61"/>
      <c r="C71" s="83" t="s">
        <v>223</v>
      </c>
      <c r="D71" s="68"/>
      <c r="E71" s="121">
        <v>64</v>
      </c>
      <c r="F71" s="98"/>
      <c r="G71" s="136"/>
    </row>
    <row r="72" spans="1:7" s="22" customFormat="1" ht="15.75">
      <c r="A72" s="17" t="s">
        <v>174</v>
      </c>
      <c r="B72" s="49"/>
      <c r="C72" s="49" t="s">
        <v>224</v>
      </c>
      <c r="D72" s="45"/>
      <c r="E72" s="124"/>
      <c r="F72" s="98"/>
      <c r="G72" s="136"/>
    </row>
    <row r="73" spans="1:7" s="22" customFormat="1" ht="18.75" customHeight="1">
      <c r="A73" s="84" t="s">
        <v>176</v>
      </c>
      <c r="B73" s="79"/>
      <c r="C73" s="85" t="s">
        <v>225</v>
      </c>
      <c r="D73" s="86"/>
      <c r="E73" s="124"/>
      <c r="F73" s="163">
        <f>SUM(F74:F75)</f>
        <v>21225.84</v>
      </c>
      <c r="G73" s="135">
        <f>SUM(G74:G75)</f>
        <v>16895</v>
      </c>
    </row>
    <row r="74" spans="1:7" s="22" customFormat="1" ht="12.75" customHeight="1">
      <c r="A74" s="63" t="s">
        <v>226</v>
      </c>
      <c r="B74" s="54"/>
      <c r="C74" s="70"/>
      <c r="D74" s="26" t="s">
        <v>227</v>
      </c>
      <c r="E74" s="121">
        <v>686</v>
      </c>
      <c r="F74" s="98"/>
      <c r="G74" s="136"/>
    </row>
    <row r="75" spans="1:7" s="22" customFormat="1" ht="12.75" customHeight="1">
      <c r="A75" s="63" t="s">
        <v>228</v>
      </c>
      <c r="B75" s="54"/>
      <c r="C75" s="70"/>
      <c r="D75" s="26" t="s">
        <v>229</v>
      </c>
      <c r="E75" s="117" t="s">
        <v>257</v>
      </c>
      <c r="F75" s="161">
        <f>-(4165.46-54.4-25336.9)</f>
        <v>21225.84</v>
      </c>
      <c r="G75" s="136">
        <v>16895</v>
      </c>
    </row>
    <row r="76" spans="1:7" s="22" customFormat="1" ht="12.75" customHeight="1">
      <c r="A76" s="63" t="s">
        <v>178</v>
      </c>
      <c r="B76" s="65"/>
      <c r="C76" s="87" t="s">
        <v>230</v>
      </c>
      <c r="D76" s="88"/>
      <c r="E76" s="117">
        <v>66</v>
      </c>
      <c r="F76" s="130"/>
      <c r="G76" s="136">
        <v>21787</v>
      </c>
    </row>
    <row r="77" spans="1:7" s="22" customFormat="1" ht="12.75" customHeight="1">
      <c r="A77" s="63" t="s">
        <v>180</v>
      </c>
      <c r="B77" s="89"/>
      <c r="C77" s="55" t="s">
        <v>231</v>
      </c>
      <c r="D77" s="90"/>
      <c r="E77" s="121">
        <v>67</v>
      </c>
      <c r="F77" s="130"/>
      <c r="G77" s="136"/>
    </row>
    <row r="78" spans="1:7" s="22" customFormat="1" ht="12.75" customHeight="1">
      <c r="A78" s="63" t="s">
        <v>182</v>
      </c>
      <c r="B78" s="43"/>
      <c r="C78" s="44" t="s">
        <v>232</v>
      </c>
      <c r="D78" s="46"/>
      <c r="E78" s="121">
        <v>691</v>
      </c>
      <c r="F78" s="161">
        <v>-33622</v>
      </c>
      <c r="G78" s="136">
        <v>27214</v>
      </c>
    </row>
    <row r="79" spans="1:7" s="22" customFormat="1" ht="12.75" customHeight="1">
      <c r="A79" s="63" t="s">
        <v>184</v>
      </c>
      <c r="B79" s="43"/>
      <c r="C79" s="44" t="s">
        <v>233</v>
      </c>
      <c r="D79" s="46"/>
      <c r="E79" s="121">
        <v>692</v>
      </c>
      <c r="F79" s="161">
        <f>5489.32+10648.35+10887.92+2505.26+1384.68+8995.64+130.03+148.05+2.73+3225.21+110991.31+5678.54</f>
        <v>160087.04</v>
      </c>
      <c r="G79" s="136">
        <v>40298</v>
      </c>
    </row>
    <row r="80" spans="1:7" s="22" customFormat="1" ht="12.75" customHeight="1">
      <c r="A80" s="20" t="s">
        <v>234</v>
      </c>
      <c r="B80" s="54"/>
      <c r="C80" s="55" t="s">
        <v>235</v>
      </c>
      <c r="D80" s="26"/>
      <c r="E80" s="121">
        <v>695</v>
      </c>
      <c r="F80" s="161">
        <f>4425-419.78-1355.02-192.13-620.15</f>
        <v>1837.92</v>
      </c>
      <c r="G80" s="136">
        <v>163679</v>
      </c>
    </row>
    <row r="81" spans="1:7" s="22" customFormat="1" ht="12.75" customHeight="1">
      <c r="A81" s="20" t="s">
        <v>236</v>
      </c>
      <c r="B81" s="43"/>
      <c r="C81" s="44" t="s">
        <v>237</v>
      </c>
      <c r="D81" s="46"/>
      <c r="E81" s="121" t="s">
        <v>258</v>
      </c>
      <c r="F81" s="130"/>
      <c r="G81" s="136"/>
    </row>
    <row r="82" spans="1:7" s="22" customFormat="1" ht="12.75" customHeight="1">
      <c r="A82" s="16" t="s">
        <v>29</v>
      </c>
      <c r="B82" s="91" t="s">
        <v>238</v>
      </c>
      <c r="C82" s="92"/>
      <c r="D82" s="93"/>
      <c r="E82" s="121"/>
      <c r="F82" s="135">
        <f>SUM(F83:F84,F87:F88)</f>
        <v>13516</v>
      </c>
      <c r="G82" s="135">
        <f>SUM(G83:G84,G87:G88)</f>
        <v>22846</v>
      </c>
    </row>
    <row r="83" spans="1:8" s="22" customFormat="1" ht="12.75" customHeight="1">
      <c r="A83" s="17" t="s">
        <v>9</v>
      </c>
      <c r="B83" s="56" t="s">
        <v>147</v>
      </c>
      <c r="C83" s="43"/>
      <c r="D83" s="14"/>
      <c r="E83" s="121">
        <v>33</v>
      </c>
      <c r="F83" s="160">
        <v>200</v>
      </c>
      <c r="G83" s="136">
        <v>200</v>
      </c>
      <c r="H83" s="81"/>
    </row>
    <row r="84" spans="1:7" s="22" customFormat="1" ht="12.75" customHeight="1">
      <c r="A84" s="17" t="s">
        <v>11</v>
      </c>
      <c r="B84" s="40" t="s">
        <v>239</v>
      </c>
      <c r="C84" s="74"/>
      <c r="D84" s="75"/>
      <c r="E84" s="117">
        <v>32</v>
      </c>
      <c r="F84" s="135">
        <f>SUM(F85:F86)</f>
        <v>0</v>
      </c>
      <c r="G84" s="135">
        <f>SUM(G85:G86)</f>
        <v>0</v>
      </c>
    </row>
    <row r="85" spans="1:7" s="22" customFormat="1" ht="12.75" customHeight="1">
      <c r="A85" s="20" t="s">
        <v>166</v>
      </c>
      <c r="B85" s="43"/>
      <c r="C85" s="44" t="s">
        <v>148</v>
      </c>
      <c r="D85" s="46"/>
      <c r="E85" s="117">
        <v>321</v>
      </c>
      <c r="F85" s="98"/>
      <c r="G85" s="136"/>
    </row>
    <row r="86" spans="1:7" s="22" customFormat="1" ht="12.75" customHeight="1">
      <c r="A86" s="20" t="s">
        <v>168</v>
      </c>
      <c r="B86" s="43"/>
      <c r="C86" s="44" t="s">
        <v>240</v>
      </c>
      <c r="D86" s="46"/>
      <c r="E86" s="117">
        <v>322</v>
      </c>
      <c r="F86" s="98"/>
      <c r="G86" s="136"/>
    </row>
    <row r="87" spans="1:7" s="22" customFormat="1" ht="12.75" customHeight="1">
      <c r="A87" s="18" t="s">
        <v>13</v>
      </c>
      <c r="B87" s="70" t="s">
        <v>149</v>
      </c>
      <c r="C87" s="70"/>
      <c r="D87" s="94"/>
      <c r="E87" s="117">
        <v>91</v>
      </c>
      <c r="F87" s="98"/>
      <c r="G87" s="136"/>
    </row>
    <row r="88" spans="1:7" s="22" customFormat="1" ht="20.25" customHeight="1">
      <c r="A88" s="50" t="s">
        <v>21</v>
      </c>
      <c r="B88" s="51" t="s">
        <v>150</v>
      </c>
      <c r="C88" s="52"/>
      <c r="D88" s="53"/>
      <c r="E88" s="117">
        <v>31</v>
      </c>
      <c r="F88" s="135">
        <f>SUM(F89:F90)</f>
        <v>13316</v>
      </c>
      <c r="G88" s="135">
        <f>SUM(G89:G90)</f>
        <v>22646</v>
      </c>
    </row>
    <row r="89" spans="1:7" s="22" customFormat="1" ht="12.75" customHeight="1">
      <c r="A89" s="20" t="s">
        <v>241</v>
      </c>
      <c r="B89" s="38"/>
      <c r="C89" s="44" t="s">
        <v>242</v>
      </c>
      <c r="D89" s="19"/>
      <c r="E89" s="117">
        <v>31</v>
      </c>
      <c r="F89" s="145">
        <v>406</v>
      </c>
      <c r="G89" s="136">
        <v>12910</v>
      </c>
    </row>
    <row r="90" spans="1:7" s="22" customFormat="1" ht="12.75" customHeight="1">
      <c r="A90" s="20" t="s">
        <v>243</v>
      </c>
      <c r="B90" s="38"/>
      <c r="C90" s="44" t="s">
        <v>244</v>
      </c>
      <c r="D90" s="19"/>
      <c r="E90" s="117">
        <v>31</v>
      </c>
      <c r="F90" s="145">
        <v>12910</v>
      </c>
      <c r="G90" s="136">
        <v>9736</v>
      </c>
    </row>
    <row r="91" spans="1:7" s="22" customFormat="1" ht="12.75" customHeight="1">
      <c r="A91" s="16" t="s">
        <v>30</v>
      </c>
      <c r="B91" s="91" t="s">
        <v>245</v>
      </c>
      <c r="C91" s="93"/>
      <c r="D91" s="93"/>
      <c r="E91" s="117"/>
      <c r="F91" s="98"/>
      <c r="G91" s="136"/>
    </row>
    <row r="92" spans="1:8" s="22" customFormat="1" ht="25.5" customHeight="1">
      <c r="A92" s="16"/>
      <c r="B92" s="199" t="s">
        <v>246</v>
      </c>
      <c r="C92" s="200"/>
      <c r="D92" s="201"/>
      <c r="E92" s="117"/>
      <c r="F92" s="134">
        <f>SUM(F57,F62,F82,F91)</f>
        <v>2158770.8099999996</v>
      </c>
      <c r="G92" s="134">
        <f>SUM(G57,G62,G82,G91)</f>
        <v>369657</v>
      </c>
      <c r="H92" s="22">
        <f>F56-F92</f>
        <v>0</v>
      </c>
    </row>
    <row r="93" spans="1:7" s="22" customFormat="1" ht="12.75">
      <c r="A93" s="95"/>
      <c r="B93" s="21"/>
      <c r="C93" s="21"/>
      <c r="D93" s="21"/>
      <c r="E93" s="21"/>
      <c r="F93" s="33"/>
      <c r="G93" s="111"/>
    </row>
    <row r="94" spans="1:7" s="12" customFormat="1" ht="31.5" customHeight="1">
      <c r="A94" s="206" t="s">
        <v>261</v>
      </c>
      <c r="B94" s="206"/>
      <c r="C94" s="206"/>
      <c r="D94" s="206"/>
      <c r="E94" s="102"/>
      <c r="F94" s="183" t="s">
        <v>266</v>
      </c>
      <c r="G94" s="183"/>
    </row>
    <row r="95" spans="1:7" s="22" customFormat="1" ht="12.75">
      <c r="A95" s="195" t="s">
        <v>247</v>
      </c>
      <c r="B95" s="195"/>
      <c r="C95" s="195"/>
      <c r="D95" s="195"/>
      <c r="E95" s="195"/>
      <c r="F95" s="195" t="s">
        <v>35</v>
      </c>
      <c r="G95" s="195"/>
    </row>
    <row r="99" ht="12.75">
      <c r="D99" s="22" t="s">
        <v>259</v>
      </c>
    </row>
    <row r="112" ht="12.75">
      <c r="E112" s="125"/>
    </row>
    <row r="113" ht="12.75">
      <c r="E113" s="125"/>
    </row>
  </sheetData>
  <sheetProtection/>
  <mergeCells count="22">
    <mergeCell ref="A7:G7"/>
    <mergeCell ref="E1:G1"/>
    <mergeCell ref="E2:G2"/>
    <mergeCell ref="A3:G4"/>
    <mergeCell ref="A6:G6"/>
    <mergeCell ref="A5:G5"/>
    <mergeCell ref="A8:G9"/>
    <mergeCell ref="A10:E10"/>
    <mergeCell ref="A11:G11"/>
    <mergeCell ref="F94:G94"/>
    <mergeCell ref="A12:G12"/>
    <mergeCell ref="A15:G15"/>
    <mergeCell ref="D16:G16"/>
    <mergeCell ref="A14:G14"/>
    <mergeCell ref="F95:G95"/>
    <mergeCell ref="B60:D60"/>
    <mergeCell ref="B92:D92"/>
    <mergeCell ref="B17:D17"/>
    <mergeCell ref="C45:D45"/>
    <mergeCell ref="C51:D51"/>
    <mergeCell ref="A95:E95"/>
    <mergeCell ref="A94:D94"/>
  </mergeCells>
  <printOptions/>
  <pageMargins left="0.35433070866141736" right="0.15748031496062992" top="0.7874015748031497" bottom="0.5905511811023623" header="0" footer="0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zoomScalePageLayoutView="0" workbookViewId="0" topLeftCell="A7">
      <selection activeCell="M23" sqref="M23"/>
    </sheetView>
  </sheetViews>
  <sheetFormatPr defaultColWidth="9.140625" defaultRowHeight="12.75"/>
  <cols>
    <col min="1" max="1" width="6.00390625" style="29" customWidth="1"/>
    <col min="2" max="2" width="32.8515625" style="10" customWidth="1"/>
    <col min="3" max="8" width="15.7109375" style="10" customWidth="1"/>
    <col min="9" max="9" width="15.7109375" style="96" customWidth="1"/>
    <col min="10" max="10" width="23.00390625" style="10" customWidth="1"/>
    <col min="11" max="11" width="13.140625" style="10" customWidth="1"/>
    <col min="12" max="13" width="15.7109375" style="10" customWidth="1"/>
    <col min="14" max="16384" width="9.140625" style="10" customWidth="1"/>
  </cols>
  <sheetData>
    <row r="1" spans="7:12" ht="12.75" customHeight="1">
      <c r="G1" s="106"/>
      <c r="H1" s="106"/>
      <c r="I1" s="96" t="s">
        <v>128</v>
      </c>
      <c r="J1" s="106"/>
      <c r="K1" s="106"/>
      <c r="L1" s="106"/>
    </row>
    <row r="2" spans="7:12" ht="9.75" customHeight="1">
      <c r="G2" s="106"/>
      <c r="H2" s="106"/>
      <c r="I2" s="96" t="s">
        <v>129</v>
      </c>
      <c r="J2" s="106"/>
      <c r="K2" s="106"/>
      <c r="L2" s="106"/>
    </row>
    <row r="3" spans="4:12" ht="15.75">
      <c r="D3" s="107"/>
      <c r="E3" s="11"/>
      <c r="F3" s="11"/>
      <c r="G3" s="11"/>
      <c r="H3" s="11"/>
      <c r="I3" s="11"/>
      <c r="J3" s="11"/>
      <c r="K3" s="11"/>
      <c r="L3" s="11"/>
    </row>
    <row r="4" spans="1:13" ht="15">
      <c r="A4" s="11"/>
      <c r="B4" s="11"/>
      <c r="C4" s="11" t="s">
        <v>130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>
      <c r="A5" s="11"/>
      <c r="B5" s="11"/>
      <c r="C5" s="11"/>
      <c r="D5" s="11" t="s">
        <v>145</v>
      </c>
      <c r="E5" s="11"/>
      <c r="F5" s="11"/>
      <c r="G5" s="11"/>
      <c r="H5" s="11"/>
      <c r="I5" s="11"/>
      <c r="J5" s="11"/>
      <c r="K5" s="11"/>
      <c r="L5" s="11"/>
      <c r="M5" s="11"/>
    </row>
    <row r="6" ht="7.5" customHeight="1"/>
    <row r="7" spans="1:13" ht="15">
      <c r="A7" s="112"/>
      <c r="B7" s="118" t="s">
        <v>263</v>
      </c>
      <c r="C7" s="112" t="s">
        <v>265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5">
      <c r="A8" s="229" t="s">
        <v>3</v>
      </c>
      <c r="B8" s="229" t="s">
        <v>116</v>
      </c>
      <c r="C8" s="229" t="s">
        <v>117</v>
      </c>
      <c r="D8" s="229" t="s">
        <v>118</v>
      </c>
      <c r="E8" s="229"/>
      <c r="F8" s="229"/>
      <c r="G8" s="229"/>
      <c r="H8" s="229"/>
      <c r="I8" s="229"/>
      <c r="J8" s="230"/>
      <c r="K8" s="230"/>
      <c r="L8" s="229"/>
      <c r="M8" s="229" t="s">
        <v>119</v>
      </c>
    </row>
    <row r="9" spans="1:13" ht="94.5" customHeight="1">
      <c r="A9" s="229"/>
      <c r="B9" s="229"/>
      <c r="C9" s="229"/>
      <c r="D9" s="27" t="s">
        <v>131</v>
      </c>
      <c r="E9" s="27" t="s">
        <v>120</v>
      </c>
      <c r="F9" s="27" t="s">
        <v>132</v>
      </c>
      <c r="G9" s="27" t="s">
        <v>121</v>
      </c>
      <c r="H9" s="27" t="s">
        <v>133</v>
      </c>
      <c r="I9" s="103" t="s">
        <v>134</v>
      </c>
      <c r="J9" s="27" t="s">
        <v>122</v>
      </c>
      <c r="K9" s="30" t="s">
        <v>123</v>
      </c>
      <c r="L9" s="31" t="s">
        <v>135</v>
      </c>
      <c r="M9" s="229"/>
    </row>
    <row r="10" spans="1:13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32" t="s">
        <v>136</v>
      </c>
      <c r="L10" s="13">
        <v>12</v>
      </c>
      <c r="M10" s="13">
        <v>13</v>
      </c>
    </row>
    <row r="11" spans="1:13" ht="51">
      <c r="A11" s="27" t="s">
        <v>98</v>
      </c>
      <c r="B11" s="105" t="s">
        <v>137</v>
      </c>
      <c r="C11" s="140">
        <f>SUM(C12:C13)</f>
        <v>0</v>
      </c>
      <c r="D11" s="140">
        <f aca="true" t="shared" si="0" ref="D11:M11">SUM(D12:D13)</f>
        <v>1671100</v>
      </c>
      <c r="E11" s="140">
        <f t="shared" si="0"/>
        <v>0</v>
      </c>
      <c r="F11" s="140">
        <f t="shared" si="0"/>
        <v>0</v>
      </c>
      <c r="G11" s="140">
        <f t="shared" si="0"/>
        <v>0</v>
      </c>
      <c r="H11" s="140">
        <f t="shared" si="0"/>
        <v>0</v>
      </c>
      <c r="I11" s="141">
        <f t="shared" si="0"/>
        <v>38099</v>
      </c>
      <c r="J11" s="140">
        <f t="shared" si="0"/>
        <v>0</v>
      </c>
      <c r="K11" s="140">
        <f t="shared" si="0"/>
        <v>0</v>
      </c>
      <c r="L11" s="140">
        <f t="shared" si="0"/>
        <v>0</v>
      </c>
      <c r="M11" s="140">
        <f t="shared" si="0"/>
        <v>1633001</v>
      </c>
    </row>
    <row r="12" spans="1:13" ht="15" customHeight="1">
      <c r="A12" s="28" t="s">
        <v>99</v>
      </c>
      <c r="B12" s="104" t="s">
        <v>124</v>
      </c>
      <c r="C12" s="101"/>
      <c r="D12" s="101"/>
      <c r="E12" s="101"/>
      <c r="F12" s="101"/>
      <c r="G12" s="101"/>
      <c r="H12" s="101"/>
      <c r="I12" s="100"/>
      <c r="J12" s="101"/>
      <c r="K12" s="101"/>
      <c r="L12" s="101"/>
      <c r="M12" s="139">
        <f>SUM(C12,D12,E12,F12-G12-H12-I12-J12)</f>
        <v>0</v>
      </c>
    </row>
    <row r="13" spans="1:13" ht="15" customHeight="1">
      <c r="A13" s="28" t="s">
        <v>100</v>
      </c>
      <c r="B13" s="104" t="s">
        <v>125</v>
      </c>
      <c r="C13" s="101"/>
      <c r="D13" s="165">
        <f>418510+1063290+189300</f>
        <v>1671100</v>
      </c>
      <c r="E13" s="101"/>
      <c r="F13" s="101"/>
      <c r="G13" s="101"/>
      <c r="H13" s="101"/>
      <c r="I13" s="143">
        <v>38099</v>
      </c>
      <c r="J13" s="101"/>
      <c r="K13" s="101"/>
      <c r="L13" s="101"/>
      <c r="M13" s="139">
        <f>SUM(C13,D13,E13,F13-G13-H13-I13-J13)</f>
        <v>1633001</v>
      </c>
    </row>
    <row r="14" spans="1:13" ht="56.25" customHeight="1">
      <c r="A14" s="27" t="s">
        <v>101</v>
      </c>
      <c r="B14" s="105" t="s">
        <v>138</v>
      </c>
      <c r="C14" s="140">
        <f>SUM(C15:C16)</f>
        <v>57212</v>
      </c>
      <c r="D14" s="140">
        <f aca="true" t="shared" si="1" ref="D14:M14">SUM(D15:D16)</f>
        <v>516500</v>
      </c>
      <c r="E14" s="140">
        <f t="shared" si="1"/>
        <v>0</v>
      </c>
      <c r="F14" s="140">
        <f t="shared" si="1"/>
        <v>0</v>
      </c>
      <c r="G14" s="140">
        <f t="shared" si="1"/>
        <v>0</v>
      </c>
      <c r="H14" s="140">
        <f t="shared" si="1"/>
        <v>0</v>
      </c>
      <c r="I14" s="141">
        <f t="shared" si="1"/>
        <v>279731</v>
      </c>
      <c r="J14" s="140">
        <f t="shared" si="1"/>
        <v>0</v>
      </c>
      <c r="K14" s="140">
        <f t="shared" si="1"/>
        <v>0</v>
      </c>
      <c r="L14" s="140">
        <f t="shared" si="1"/>
        <v>0</v>
      </c>
      <c r="M14" s="140">
        <f t="shared" si="1"/>
        <v>293981</v>
      </c>
    </row>
    <row r="15" spans="1:13" ht="15" customHeight="1">
      <c r="A15" s="28" t="s">
        <v>139</v>
      </c>
      <c r="B15" s="104" t="s">
        <v>124</v>
      </c>
      <c r="C15" s="101"/>
      <c r="D15" s="101"/>
      <c r="E15" s="101"/>
      <c r="F15" s="101"/>
      <c r="G15" s="101"/>
      <c r="H15" s="101"/>
      <c r="I15" s="100"/>
      <c r="J15" s="101"/>
      <c r="K15" s="101"/>
      <c r="L15" s="101"/>
      <c r="M15" s="139">
        <f>SUM(C15,D15,E15,F15-G15-H15-I15-J15)</f>
        <v>0</v>
      </c>
    </row>
    <row r="16" spans="1:13" ht="15" customHeight="1">
      <c r="A16" s="28" t="s">
        <v>140</v>
      </c>
      <c r="B16" s="104" t="s">
        <v>125</v>
      </c>
      <c r="C16" s="165">
        <v>57212</v>
      </c>
      <c r="D16" s="142">
        <f>215900+172700+127900</f>
        <v>516500</v>
      </c>
      <c r="E16" s="101"/>
      <c r="F16" s="101"/>
      <c r="G16" s="101"/>
      <c r="H16" s="101"/>
      <c r="I16" s="144">
        <f>222519+C16</f>
        <v>279731</v>
      </c>
      <c r="J16" s="101"/>
      <c r="K16" s="101"/>
      <c r="L16" s="101"/>
      <c r="M16" s="139">
        <f>SUM(C16,D16,E16,F16-G16-H16-I16-J16)</f>
        <v>293981</v>
      </c>
    </row>
    <row r="17" spans="1:13" ht="72.75" customHeight="1">
      <c r="A17" s="27" t="s">
        <v>106</v>
      </c>
      <c r="B17" s="119" t="s">
        <v>141</v>
      </c>
      <c r="C17" s="140">
        <f>SUM(C18:C19)</f>
        <v>0</v>
      </c>
      <c r="D17" s="140">
        <f aca="true" t="shared" si="2" ref="D17:M17">SUM(D18:D19)</f>
        <v>0</v>
      </c>
      <c r="E17" s="140">
        <f t="shared" si="2"/>
        <v>0</v>
      </c>
      <c r="F17" s="140">
        <f t="shared" si="2"/>
        <v>0</v>
      </c>
      <c r="G17" s="140">
        <f t="shared" si="2"/>
        <v>0</v>
      </c>
      <c r="H17" s="140">
        <f t="shared" si="2"/>
        <v>0</v>
      </c>
      <c r="I17" s="141">
        <f t="shared" si="2"/>
        <v>0</v>
      </c>
      <c r="J17" s="140">
        <f t="shared" si="2"/>
        <v>0</v>
      </c>
      <c r="K17" s="140">
        <f t="shared" si="2"/>
        <v>0</v>
      </c>
      <c r="L17" s="140">
        <f t="shared" si="2"/>
        <v>0</v>
      </c>
      <c r="M17" s="140">
        <f t="shared" si="2"/>
        <v>0</v>
      </c>
    </row>
    <row r="18" spans="1:13" ht="15" customHeight="1">
      <c r="A18" s="28" t="s">
        <v>107</v>
      </c>
      <c r="B18" s="104" t="s">
        <v>124</v>
      </c>
      <c r="C18" s="101"/>
      <c r="D18" s="101"/>
      <c r="E18" s="101"/>
      <c r="F18" s="101"/>
      <c r="G18" s="101"/>
      <c r="H18" s="101"/>
      <c r="I18" s="100"/>
      <c r="J18" s="101"/>
      <c r="K18" s="101"/>
      <c r="L18" s="101"/>
      <c r="M18" s="139">
        <f>SUM(C18,D18,E18,F18-G18-H18-I18-J18)</f>
        <v>0</v>
      </c>
    </row>
    <row r="19" spans="1:13" ht="15" customHeight="1">
      <c r="A19" s="28" t="s">
        <v>142</v>
      </c>
      <c r="B19" s="104" t="s">
        <v>125</v>
      </c>
      <c r="C19" s="101"/>
      <c r="D19" s="101"/>
      <c r="E19" s="101"/>
      <c r="F19" s="101"/>
      <c r="G19" s="101"/>
      <c r="H19" s="101"/>
      <c r="I19" s="100"/>
      <c r="J19" s="101"/>
      <c r="K19" s="101"/>
      <c r="L19" s="101"/>
      <c r="M19" s="139">
        <f>SUM(C19,D19,E19,F19-G19-H19+I19-J19+L19)</f>
        <v>0</v>
      </c>
    </row>
    <row r="20" spans="1:13" ht="15" customHeight="1">
      <c r="A20" s="27" t="s">
        <v>108</v>
      </c>
      <c r="B20" s="105" t="s">
        <v>126</v>
      </c>
      <c r="C20" s="140">
        <f>SUM(C21:C22)</f>
        <v>19726</v>
      </c>
      <c r="D20" s="140">
        <f aca="true" t="shared" si="3" ref="D20:M20">SUM(D21:D22)</f>
        <v>96023</v>
      </c>
      <c r="E20" s="140">
        <f t="shared" si="3"/>
        <v>0</v>
      </c>
      <c r="F20" s="140">
        <f t="shared" si="3"/>
        <v>0</v>
      </c>
      <c r="G20" s="140">
        <f t="shared" si="3"/>
        <v>0</v>
      </c>
      <c r="H20" s="140">
        <f t="shared" si="3"/>
        <v>0</v>
      </c>
      <c r="I20" s="167">
        <f t="shared" si="3"/>
        <v>47005.33</v>
      </c>
      <c r="J20" s="140">
        <f t="shared" si="3"/>
        <v>0</v>
      </c>
      <c r="K20" s="140">
        <f t="shared" si="3"/>
        <v>0</v>
      </c>
      <c r="L20" s="140">
        <f t="shared" si="3"/>
        <v>0</v>
      </c>
      <c r="M20" s="168">
        <f t="shared" si="3"/>
        <v>68743.67</v>
      </c>
    </row>
    <row r="21" spans="1:13" ht="15" customHeight="1">
      <c r="A21" s="28" t="s">
        <v>143</v>
      </c>
      <c r="B21" s="104" t="s">
        <v>124</v>
      </c>
      <c r="C21" s="101"/>
      <c r="D21" s="101"/>
      <c r="E21" s="101"/>
      <c r="F21" s="101"/>
      <c r="G21" s="101"/>
      <c r="H21" s="101"/>
      <c r="I21" s="100"/>
      <c r="J21" s="101"/>
      <c r="K21" s="101"/>
      <c r="L21" s="101"/>
      <c r="M21" s="139">
        <f>SUM(C21,D21,E21,F21-G21-H21-I21-J21)</f>
        <v>0</v>
      </c>
    </row>
    <row r="22" spans="1:13" ht="15" customHeight="1">
      <c r="A22" s="28" t="s">
        <v>144</v>
      </c>
      <c r="B22" s="104" t="s">
        <v>125</v>
      </c>
      <c r="C22" s="165">
        <v>19726</v>
      </c>
      <c r="D22" s="142">
        <f>93323+600+2100</f>
        <v>96023</v>
      </c>
      <c r="E22" s="101"/>
      <c r="F22" s="101"/>
      <c r="G22" s="101"/>
      <c r="H22" s="101"/>
      <c r="I22" s="166">
        <f>27279.33+C22</f>
        <v>47005.33</v>
      </c>
      <c r="J22" s="101"/>
      <c r="K22" s="101"/>
      <c r="L22" s="101"/>
      <c r="M22" s="169">
        <f>SUM(C22,D22,E22,F22-G22-H22-I22-J22)</f>
        <v>68743.67</v>
      </c>
    </row>
    <row r="23" spans="1:13" ht="15" customHeight="1">
      <c r="A23" s="27" t="s">
        <v>109</v>
      </c>
      <c r="B23" s="105" t="s">
        <v>127</v>
      </c>
      <c r="C23" s="140">
        <f>SUM(C11,C14,C17,C20)</f>
        <v>76938</v>
      </c>
      <c r="D23" s="140">
        <f aca="true" t="shared" si="4" ref="D23:L23">SUM(D11,D14,D17,D20)</f>
        <v>2283623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 t="shared" si="4"/>
        <v>0</v>
      </c>
      <c r="I23" s="141">
        <f t="shared" si="4"/>
        <v>364835.33</v>
      </c>
      <c r="J23" s="140">
        <f t="shared" si="4"/>
        <v>0</v>
      </c>
      <c r="K23" s="140">
        <f t="shared" si="4"/>
        <v>0</v>
      </c>
      <c r="L23" s="140">
        <f t="shared" si="4"/>
        <v>0</v>
      </c>
      <c r="M23" s="168">
        <f>SUM(M11,M14,M17,M20)</f>
        <v>1995725.67</v>
      </c>
    </row>
    <row r="24" spans="2:10" ht="15.75">
      <c r="B24" s="115"/>
      <c r="C24" s="114"/>
      <c r="D24" s="114"/>
      <c r="E24" s="114"/>
      <c r="F24" s="114"/>
      <c r="G24" s="114"/>
      <c r="H24" s="114"/>
      <c r="I24" s="114"/>
      <c r="J24" s="114"/>
    </row>
  </sheetData>
  <sheetProtection/>
  <mergeCells count="5">
    <mergeCell ref="M8:M9"/>
    <mergeCell ref="A8:A9"/>
    <mergeCell ref="B8:B9"/>
    <mergeCell ref="C8:C9"/>
    <mergeCell ref="D8:L8"/>
  </mergeCells>
  <printOptions/>
  <pageMargins left="0.5511811023622047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Svetlana Kasiulioniene</cp:lastModifiedBy>
  <cp:lastPrinted>2012-08-09T10:27:38Z</cp:lastPrinted>
  <dcterms:created xsi:type="dcterms:W3CDTF">1996-10-14T23:33:28Z</dcterms:created>
  <dcterms:modified xsi:type="dcterms:W3CDTF">2012-11-09T13:09:18Z</dcterms:modified>
  <cp:category/>
  <cp:version/>
  <cp:contentType/>
  <cp:contentStatus/>
</cp:coreProperties>
</file>