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131"/>
  <workbookPr/>
  <mc:AlternateContent xmlns:mc="http://schemas.openxmlformats.org/markup-compatibility/2006">
    <mc:Choice Requires="x15">
      <x15ac:absPath xmlns:x15ac="http://schemas.microsoft.com/office/spreadsheetml/2010/11/ac" url="C:\Users\dovileb\Desktop\"/>
    </mc:Choice>
  </mc:AlternateContent>
  <xr:revisionPtr revIDLastSave="0" documentId="13_ncr:1_{37FAF36B-3CE9-4398-9260-5CFA0D634E8C}" xr6:coauthVersionLast="47" xr6:coauthVersionMax="47" xr10:uidLastSave="{00000000-0000-0000-0000-000000000000}"/>
  <bookViews>
    <workbookView xWindow="-110" yWindow="-110" windowWidth="38620" windowHeight="21100" xr2:uid="{00000000-000D-0000-FFFF-FFFF00000000}"/>
  </bookViews>
  <sheets>
    <sheet name="Lapas1" sheetId="1" r:id="rId1"/>
  </sheets>
  <definedNames>
    <definedName name="_xlnm._FilterDatabase" localSheetId="0" hidden="1">Lapas1!$A$1:$O$71</definedName>
    <definedName name="_Hlk84884998" localSheetId="0">Lapas1!$O$8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88" i="1" l="1"/>
  <c r="E88" i="1"/>
  <c r="N42" i="1"/>
  <c r="I41" i="1"/>
  <c r="K41" i="1" s="1"/>
  <c r="I69" i="1"/>
  <c r="K69" i="1" s="1"/>
  <c r="I33" i="1"/>
  <c r="K33" i="1" s="1"/>
  <c r="N34" i="1"/>
  <c r="N32" i="1" l="1"/>
  <c r="N40" i="1" l="1"/>
  <c r="N37" i="1"/>
  <c r="N30" i="1"/>
  <c r="N24" i="1"/>
  <c r="N18" i="1"/>
  <c r="N21" i="1"/>
  <c r="N27" i="1"/>
  <c r="N15" i="1"/>
  <c r="D88" i="1"/>
  <c r="C89" i="1"/>
  <c r="C88" i="1"/>
  <c r="C87" i="1"/>
  <c r="K81" i="1"/>
  <c r="I79" i="1"/>
  <c r="K79" i="1" s="1"/>
  <c r="I77" i="1"/>
  <c r="K77" i="1" s="1"/>
  <c r="I75" i="1"/>
  <c r="K75" i="1" s="1"/>
  <c r="I66" i="1"/>
  <c r="K66" i="1" s="1"/>
  <c r="I63" i="1"/>
  <c r="K63" i="1" s="1"/>
  <c r="I60" i="1"/>
  <c r="K60" i="1" s="1"/>
  <c r="I57" i="1"/>
  <c r="K57" i="1" s="1"/>
  <c r="I54" i="1"/>
  <c r="K54" i="1" s="1"/>
  <c r="I51" i="1"/>
  <c r="K51" i="1" s="1"/>
  <c r="I48" i="1"/>
  <c r="K48" i="1" s="1"/>
  <c r="I45" i="1"/>
  <c r="K45" i="1" s="1"/>
  <c r="I38" i="1"/>
  <c r="K38" i="1" s="1"/>
  <c r="I35" i="1"/>
  <c r="K31" i="1"/>
  <c r="I28" i="1"/>
  <c r="K28" i="1" s="1"/>
  <c r="I25" i="1"/>
  <c r="K25" i="1" s="1"/>
  <c r="I22" i="1"/>
  <c r="K22" i="1" s="1"/>
  <c r="I19" i="1"/>
  <c r="K19" i="1" s="1"/>
  <c r="I16" i="1"/>
  <c r="K16" i="1" s="1"/>
  <c r="I13" i="1"/>
  <c r="K13" i="1" s="1"/>
  <c r="F87" i="1" l="1"/>
  <c r="G87" i="1" s="1"/>
  <c r="K35" i="1"/>
  <c r="G88" i="1"/>
</calcChain>
</file>

<file path=xl/sharedStrings.xml><?xml version="1.0" encoding="utf-8"?>
<sst xmlns="http://schemas.openxmlformats.org/spreadsheetml/2006/main" count="273" uniqueCount="137">
  <si>
    <t>Eil. Nr.</t>
  </si>
  <si>
    <t>Planuojamo veiksmo aprašymas</t>
  </si>
  <si>
    <t>Įgyvendinimo terminai (metais ir ketvirčiais)</t>
  </si>
  <si>
    <t>Vertinimo rodikliai</t>
  </si>
  <si>
    <t>Prisidėjimas prie kitų teritorinių strategijų įgyvendinimo</t>
  </si>
  <si>
    <t>pradžia</t>
  </si>
  <si>
    <t>pabaiga</t>
  </si>
  <si>
    <t>Bendras lėšų poreikis, eurais</t>
  </si>
  <si>
    <t>Iš jų:</t>
  </si>
  <si>
    <t>Rodiklis</t>
  </si>
  <si>
    <t>Pradinė reikšmė</t>
  </si>
  <si>
    <t>Reikšmė pabaigoje</t>
  </si>
  <si>
    <t>ES fondų lėšos</t>
  </si>
  <si>
    <t>Veiksmo finansavimo poreikis, eurais</t>
  </si>
  <si>
    <t>Savivaldybės (-ių) biudžeto (-ų) lėšos</t>
  </si>
  <si>
    <t>Planuojamo veiksmo pavadinimas</t>
  </si>
  <si>
    <t>Veiksmo pobūdis (investicinis (I) arba neinvesticinis (NI))</t>
  </si>
  <si>
    <t>1.1. Strategijos uždavinys</t>
  </si>
  <si>
    <t>Lietuvos Respublikos valstybės biudžeto bendrojo finansavimo lėšos</t>
  </si>
  <si>
    <t>1. Strategijos tikslas</t>
  </si>
  <si>
    <t xml:space="preserve">1.1.1. </t>
  </si>
  <si>
    <t>1.1.2.</t>
  </si>
  <si>
    <t>...</t>
  </si>
  <si>
    <t>1.2.1.</t>
  </si>
  <si>
    <t>Institucijos (įstaigos) (veiksmo vykdytojo ir partnerių) pavadinimas</t>
  </si>
  <si>
    <t>1.3. Strategijos uždavinys</t>
  </si>
  <si>
    <t>1.3.1.</t>
  </si>
  <si>
    <t>I</t>
  </si>
  <si>
    <t>Kauno m. sav.</t>
  </si>
  <si>
    <t>1.1.3.</t>
  </si>
  <si>
    <t>1.1.4.</t>
  </si>
  <si>
    <t>1.1.5.</t>
  </si>
  <si>
    <t>1.1.6.</t>
  </si>
  <si>
    <t>1.1.7.</t>
  </si>
  <si>
    <t>1.1.8.</t>
  </si>
  <si>
    <t>Kauno r. sav.</t>
  </si>
  <si>
    <t>2027 m. IV ketv.</t>
  </si>
  <si>
    <t>1.1.9.</t>
  </si>
  <si>
    <t>2024 m. IV ketv.</t>
  </si>
  <si>
    <t>1.1.10.</t>
  </si>
  <si>
    <t>2025 m. I ketv.</t>
  </si>
  <si>
    <t>1.2.2.</t>
  </si>
  <si>
    <t>1.2.3.</t>
  </si>
  <si>
    <t>1.2.4.</t>
  </si>
  <si>
    <t>1.2.5.</t>
  </si>
  <si>
    <t>P - Atviros erdvės, sukurtos arba atkurtos miestų
teritorijose (kv. m)</t>
  </si>
  <si>
    <t>1.2.6.</t>
  </si>
  <si>
    <t>1.2.7.</t>
  </si>
  <si>
    <t>1.2.8.</t>
  </si>
  <si>
    <t>P - Atviros erdvės, sukurtos arba atkurtos miestų teritorijose (kv. m)</t>
  </si>
  <si>
    <t>1.2.9.</t>
  </si>
  <si>
    <t>R - Metinis konsoliduotų viešųjų paslaugų vartotojų skaičius (asm.)</t>
  </si>
  <si>
    <t>Veiksmas finansuojamas 8.1 prioriteto lėšomis</t>
  </si>
  <si>
    <t>2025 m. II ketv.</t>
  </si>
  <si>
    <t>1.3.2.</t>
  </si>
  <si>
    <t>1.3.3.</t>
  </si>
  <si>
    <t>1.3.4.</t>
  </si>
  <si>
    <t>R - Dviračiams skirtos infrastruktūros metinis naudotojų skaičius (Naudotojai per metus)</t>
  </si>
  <si>
    <t>P - Dviračiams skirta infrastruktūra, kuriai suteikta parama (km)</t>
  </si>
  <si>
    <t>Rodikliai</t>
  </si>
  <si>
    <t>Bendras</t>
  </si>
  <si>
    <t>P - Integruoti teritorinio vystymo projektai
(projektai)</t>
  </si>
  <si>
    <t>Kauno Vaišvydavos mokyklos ir darželio plėtra, užtikrinant didesnį švietimo ir ugdymo paslaugų prieinamumą</t>
  </si>
  <si>
    <t>Bendrojo ugdymo paslaugų prieinamumo didinimas, modernizuojant Kauno Tirkiliškių mokyklos - darželio pastatą</t>
  </si>
  <si>
    <t>Ikimokyklinio ugdymo paslaugų prieinamumo didinimas, modernizuojant Kauno Tirkiliškų mokyklos - darželio pastatą</t>
  </si>
  <si>
    <t>Bendrojo ugdymo paslaugų prieinamumo didinimas, modernizuojant Kauno r. Raudondvario gimnazijos pastatą</t>
  </si>
  <si>
    <t>Bendrojo lavinimo mokyklos Domeikavoje statyba, didinant bendrojo ugdymo paslaugų prieinamumą</t>
  </si>
  <si>
    <t>Bendrojo ugdymo paslaugų prieinamumo didinimas, modernizuojant Užliedžių daugiafunkcio centro infrastruktūrą</t>
  </si>
  <si>
    <t>Kauno m. urbanizuotų teritorijų atgaivinimas ir žalinimas: Liepų alėjos (Aleksoto sen.) atnaujinimas ir pritaikymas daugiatiksliam naudojimui</t>
  </si>
  <si>
    <t>Kauno m. urbanizuotų teritorijų atgaivinimas ir žalinimas: Naugardiškių parko (Aleksoto sen.) modernizavimas</t>
  </si>
  <si>
    <t>Kauno m. urbanizuotų teritorijų atgaivinimas ir žalinimas: Naujakurių skvero (Aleksoto sen.) modernizavimas</t>
  </si>
  <si>
    <t>Kauno m. urbanizuotų teritorijų atgaivinimas ir žalinimas:  Vijūkų skvero (Šilainių sen.) modernizavimas</t>
  </si>
  <si>
    <t>Kauno m. urbanizuotų teritorijų atgaivinimas ir žalinimas: Vaišvydavos parko (Panemunės sen.) modernizavimas</t>
  </si>
  <si>
    <t>Kauno r. urbanizuotų teritorijų atgaivinimas ir žalinimas: Giraitės k. parko įrengimas</t>
  </si>
  <si>
    <t xml:space="preserve">Kauno r. urbanizuotų teritorijų atgaivinimas ir žalinimas: parko įrengimas Domeikavoje </t>
  </si>
  <si>
    <t>Kauno r. urbanizuotų teritorijų atgaivinimas ir žalinimas: Obelynės sodybos parko modernizavimas</t>
  </si>
  <si>
    <t>Padidinti viešųjų paslaugų ir objektų prieinamumą darnaus judumo priemonėmis, įrengiant (išplečiant) Baltų pr. pėsčiųjų ir dviračių taką</t>
  </si>
  <si>
    <t>Padidinti viešųjų paslaugų ir objektų prieinamumą darnaus judumo priemonėmis, įrengiant (išplečiant) Baltijos g. pėsčiųjų ir dviračių taką</t>
  </si>
  <si>
    <t>Padidinti viešųjų paslaugų ir objektų prieinamumą darnaus judumo priemonėmis, įrengiant (išplečiant) Chemijos g. pėsčiųjų ir dviračių taką</t>
  </si>
  <si>
    <t>Subalansuoti švietimo (ikimokyklinio ugdymo, bendrojo ugdymo, neformaliojo švietimo techninės kūrybos krypties) paslaugų tinklą</t>
  </si>
  <si>
    <t>Suformuoti trūkstamas dviračių takų jungtis</t>
  </si>
  <si>
    <t>2024 m. III ketv.</t>
  </si>
  <si>
    <t>2025 m. III ketv.</t>
  </si>
  <si>
    <t>Užtikrinti prieinamas švietimo paslaugas ir sumažinti neigiamą miesto driekos poveikį aplinkai</t>
  </si>
  <si>
    <t>2027 m. II ketv.</t>
  </si>
  <si>
    <t>2025 m. IV ketv.</t>
  </si>
  <si>
    <r>
      <t xml:space="preserve">                                                                                                                          </t>
    </r>
    <r>
      <rPr>
        <i/>
        <sz val="11"/>
        <color theme="0" tint="-0.34998626667073579"/>
        <rFont val="Times New Roman"/>
        <family val="1"/>
      </rPr>
      <t xml:space="preserve">  </t>
    </r>
  </si>
  <si>
    <t>Kauno Vijūkų lopšelio-darželio statyba, didinant ikimokyklinio ugdymo paslaugų prieinamumą</t>
  </si>
  <si>
    <t>STEAM neformaliojoi ugdymo centro įrengimas, užtikrinant švietimo paslaugų prieinamumą</t>
  </si>
  <si>
    <t>Bendrojo ugdymo paslaugų prieinamumo didinimas, modernizuojant Prezidento Valdo Adamkaus gimnazijos pastatą</t>
  </si>
  <si>
    <t>Numatoma atlikti Prezidento Valdo Adamkaus gimnazijos pastato (Šeštokų g. 30, Kauno m.) rekonstrukciją. Darbų metu planuojama padidinti pastato plotą statant naujas erdves ant jau esamų pamatų ir sienų konstrukcijų; pastatyti priestatą sporto salei, valgyklai, įrengti būtinus teorinio ir praktinio mokymo kabinetus, o naująsias patalpas aprūpinti būtina įranga, baldais ir priemonėmis. Taip pat planuojama įrengti sporto ir rekreacines lauko erdves, sutvarkyti aplinką. Įrengiamas priestatas atitiks A++ energinio efektyvumo klasę. Išplėstus pastato pajėgumus, atsiras galimybė komplektuoti visas pradinio ugdymo klases (apie 528 mokinių)</t>
  </si>
  <si>
    <t xml:space="preserve">Kauno m. urbanizuotų teritorijų atgaivinimas ir žalinimas: Kovo             11-osios parko (Gričiupio sen.) atnaujinimas </t>
  </si>
  <si>
    <t>Numatoma atlikti Kauno Tirkiliškų mokyklos-darželio pastato (M. Yčo g. 2, Kauno m.) rekonstrukciją. Darbų atlikimo metu planuojama pastatyti vieno aukšto priestatą, naująsias patalpas aprūpinti būtina įranga, baldais ir priemonėmis, sutvarkyti aplinką. Įrengiamas priestatas atitiks A++ energinio efektyvumo klasę. Pastačius priestatą, bus sudarytos sąlygos įrengti papildomas bendrojo lavinimo klases, kurias galės lankyti 132 vaikai</t>
  </si>
  <si>
    <t>Numatoma atlikti Kauno Tirkiliškų mokyklos-darželio pastato  (Dvarų g. 49, Kauno m.) rekonstrukciją. Darbų atlikimo metu planuojama pastatyti vieno aukšto priestatą, naująsias patalpas aprūpinti būtina įranga, baldais ir priemonėmis, sutvarkyti aplinką. Įrengiamas priestatas atitiks A++ energinio efektyvumo klasę. Pastačius priestatą, bus sudarytos sąlygos įrengti papildomas darželio grupes, kurias galės lankyti 160 vaikų</t>
  </si>
  <si>
    <t>Iki 2026 m. pabaigos</t>
  </si>
  <si>
    <t>2026 m. I ketv.</t>
  </si>
  <si>
    <t>Užtikrinti judumą Kauno mieste, sujungiant Centrą su kitomis miesto dalimi per dviračių ir pėsčiųjų tilto iš Nemuno salos į Aleksotą statybą</t>
  </si>
  <si>
    <t>Numatoma atlikti Kauno Vaišvydavos mokyklos ir daželio pastato (Vaišvydavos g. 28, Kauno m.) rekonstrukciją, formuojant naujas ikimokyklinio ugdymo grupes (išplėsti darželio pajėgumus iki 214 vietų) ir sukurti kokybiškas mokymosi sąlygas mokyklos mokiniams. Statomas trijų aukštų priestatas (apjungiantis esamą pastatą), kuriame įrengiamas darželis (šešių grupių), valgykla, ugdymo ir mokymo kabinetai, aktų salė, STEAM patalpos, biblioteka /informacinis centras, kitos patalpos. Naujosios patalpos aprūpinamos būtina įranga, baldais ir priemonėmis. Taip pat planuojama sutvarkyti priestato aplinką</t>
  </si>
  <si>
    <t>Numatoma modernizuoti Kovo 11-osios parką (Kauno m.). Pagrindinės veiklos: parko teritorijos sutvarkymas, įrengiant šiuolaikiškas kokybiškas erdves. Medžiai bus išsaugoti, pasėta nauja žolė, įrengti gėlynai, nauji takai ir vaikų žaidimo aikštelės, apšvietimas, tualetai.
Atnaujinus parko infrastruktūrą, didinamas aplinkos atsparumas neigiamiems klimato kaitos padariniams, užtikrinama aukštesnė žaliųjų plotų kokybė, atgaivinama urbanizuota teritorija</t>
  </si>
  <si>
    <t xml:space="preserve">Planuojama atgaivinti tankiau apgyvendintas urbanizuotas Kauno m. teritorijas, modernizuojant Liepų alėją tarp Vyčio Kryžiaus g. ir Garliavos pl., paverčiant ją skveru. Čia siekiama įrengti kokybišką ekologišką, edukacinę, bendruomeninę erdvę. 
Bus sutvarkytas ir apsodintas sodas su įvairiais medžiais ir gėlėmis. Išvalytas ir apsodintas tvenkinys.
Bus įrengtas takas tarp liepų, apšvietimas, tualetai. </t>
  </si>
  <si>
    <t xml:space="preserve">Planuojama atkurti žaliąsias erdves tankiau apgyvendintose urbanizuotose Kauno m. teritorijose, modernizuojant Naugardiškių parką tarp Mokolų ir Aukštažio gatvių. Veiksmo įgyvendinimo metu planuojama įrengti plaukiojantį fontaną, pakylą (estradą), sporto ir vaikų žaidimų aikštynus, pėsčiųjų ir dviračių takus, nuotekų tinklus, sumontuoti suolus, šiukšliadėžes, kepsnines, dviračių stovus, viešuosius tualetus, kitą lankymui reikaingą infrastruktūrą, įveisti želdinius.
</t>
  </si>
  <si>
    <t>Planuojama gausinti žaliąsias erdves tankiau apgyvendintose urbanizuotose Kauno m. teritorijose, modernizuojant Naujakurių skveras (Naujakurių g. 78B, Kauno m.). Esamų išmintų takelių pagrindu planuojama įrengti takus, pusinę krepšinio aikštelę, vaikų žaidimų aikšteles, treniruoklius, gėlynus. Taip pat bus pasėta žolė, įrengtas apšvietimas, wc. 
Skvere planuojama įrengti kokybišką erdvę šeimoms su įvairaus amžiaus vaikais ir pritaikyti poilsio, pramogų ir rekreacijos, laisvalaikio poreikiams</t>
  </si>
  <si>
    <t xml:space="preserve">Planuojama atkurti kokybiškas žaliąsias erdves tankiau apgyvendintose urbanizuotose Kauno m. teritorijose, modernizuojant Vijūkų skverą. Bus sodinami medžiai, pasėta žolė; įrengta BMX trasa, vaikų žaidimų aikštelės, treniruokliai, pavėsinės, pusinė krepšinio aikštelė, apšvietimas, wc ir kita reikalinga infrastruktūra. </t>
  </si>
  <si>
    <t>Veiksmo įgyvendinimo metu planuojama įrengti kokybišką kasdieniam susisiekimui skirtą pėsčiųjų ir dviračių taką Baltų pr., kuris Šilainių seniūniją sujungtų su kita miesto pėstiesiems ir dviratininkams skirta infrastruktūra, magistralinių takų sistema. Įrengiant Baltų pr. atkarpą nuo Žemaičių pl. iki Baltijos g., būtų padidintas Prūsų parko ir Vijūkų skvero prieinamumas (šios strategijos 1.2.4 ir 1.2.5 veiksmai)</t>
  </si>
  <si>
    <t>Veiksmo įgyvendinimo metu planuojama įrengti kokybišką kasdieniam susisiekimui skirtą pėsčiųjų ir dviračių taką Baltijos g., kuris sužiedintų Baltų pr. pėsčiųjų ir dviračių taką, tokius būdų Šilainių seniūniją sujungiant su kita miesto pėstiesiems ir dviratininkams skirta infrastruktūra, magistralinių takų sistema. Įrengiant Baltijos g. atkarpą nuo Žemaičių pl. iki Baltijos g., būtų padidintas Prūsų parko ir Vijūkų skvero prieinamumas (šios strategijos 1.2.4 ir 1.2.5 veiksmai)</t>
  </si>
  <si>
    <t>Veiksmo įgyvendinimo metu planuojama įrengti kokybišką kasdieniam susisiekimui skirtą pėsčiųjų ir dviračių taką Chemijos g., kuris sužiedintų Gričiupio seniūnijos takus (palei Nemuną), dubliuojant Baršausko / Kalantos g. įrengtą taką kitoje geležinkelio pusėje), tokiu būdu sujungiant Gričiupio seniūniją su kita miesto pėstiesiems ir dviratininkams skirta infrastruktūra, magistralinių takų sistema. Įrengiant Chemijos g. atkarpą nuo Pramonės pr. iki Ateities pl., būtų padidintas Kovo 11-osios parko prieinamumas (šios strategijos 1.2.1 veiksmas)</t>
  </si>
  <si>
    <t>Pastatyti dviračių ir pėsčiųjų tiltą jungiantį Aleksoto seniūniją ir Nemuno salą. Šis tiltas bus magistralinė dviratininkams ir pėstiesiems skirta ašis, sujungiant abu Kauno m. krantus per Nemuno upę. Tilto statyba leis padidinti visų strategijoje numatytų veiksmų objektų pasiekiamumą, gerinant darnaus judumo sąlygas tiek miesto, tiek priemiesčio gyventojams</t>
  </si>
  <si>
    <t>R - Sukurtos arba atkurtos teritorijos, naudojamos ekonominei, rekreacinei ar turizmo paskirčiai (ha)</t>
  </si>
  <si>
    <t>P - Naujų ar rekonstruotų pastatų, kurių pirminės energijos paklausa yra bent 20 % mažesnė nei reikalauja energijos beveik nevartojantis pastatas, plotas (kv.m.)</t>
  </si>
  <si>
    <t>Planuojama užtikrinti žaliųjų erdvių tankiau apgyvendintose urbanizuotose Kauno m. teritorijose kokybę, modernizuojant Vaišvydavos parką. Veiksmu planuojama sukurti laisvalaikiui, poilsio ir rekreacijai tinkamą vietą Panemunės seniūnijos Vaišvydavos mikrorajono gyventojams, užtikrinant trūkstamas jungtis su Vaišvydavos karjeru ir gyvenamųjų namų kvartalais.
Planuojamos pagrindinės veiklos:
- esamų želdinių sutvarkymas
- prieigų prie vandens įrengimas
- pėsčiųjų, dviračių takų tinklo įrengimas
- kraštovaizdžio apžvalgos vietų įrengimas
- mažosios architektūros įrengimas (suoliukai, dviračių stovai ir kt.)</t>
  </si>
  <si>
    <t>Numatoma atlikti Kauno r. Raudondvario gimnazijos pastato      (Atgimimo g. 1, Raudondvario k., Kauno r.) rekonstrukciją. 
Planuojamos pagrindinės veiklos:
- esamame gimnazijos pastate įrengiamos trūkstamas ugdymo patalpos - mokymo kabinetai (15 vnt.);
- mokykla aprūpanima būtina technika, įranga, baldais ir priemonėmis;
- sutvarkoma aplinka.
Įgyvendinus veiksmą, bus sudaryto sąlygos įrengti 15 klasių, kuriose mokysis 450 vaikų</t>
  </si>
  <si>
    <t>Numatoma pastatyti priestatą prie Užliedžių daugiafunkcio centro (Ledos g. 2B, Užliedžių k., Kauno r.). 
Planuojamos pagrindinės veiklos:
- prie esamo Užliedžių mokyklos-daugiafunkcio centro pastato statomas priestatas, įrengiant trūkstamas patalpas: mokymo kabinetus (14-15 vnt.), neformaliojo ugdymo erdves (sporto salė, STEAM laboratorija), specialistų kabinetus ir kt.;
- mokykla aprūpinama būtina technika, įranga, baldais ir priemonėmis;
- sutvarkoma aplinka.
Sukūrus šią infrastruktūrą, bus sudarytos sąlygos užtikrinti bendrojo ugdymo paslaugas 500 vaikų</t>
  </si>
  <si>
    <t>Planuojama užtikrinti darną tarp žaliųjų erdvių ir bendruomenės poreikių tankiau apgyvendintose urbanizuotose Kauno r. teritorijose kokybę, modernizuojant Obelynės sodybos parką (Obelynės g. 8, Akademijos mstl., Kauno r.). 
Planuojamos pagrindinės veiklos:
- esamų želdynų sutvarkymas ir tankinimas (naujų želdinių įrengimas);
- pėsčiųjų ir dviračių takų tinklo modernizavimas.
Planuojama įrengti infrastruktūra: apžvalgos aikštelės, stoginės, apšvietimas, mažoji architektūra.
Sutvarkomos parko prieigos: automobilių stovėjimo aikštelė</t>
  </si>
  <si>
    <t>TVARIOS KAUNO MIESTO PLĖTROS 2024–2029 METŲ STRATEGIJOS ĮGYVENDINIMO VEIKSMŲ PLANAS</t>
  </si>
  <si>
    <t xml:space="preserve">Tvarios Kauno miesto plėtros 2024-2029 metų strategijos priedas </t>
  </si>
  <si>
    <t>Bendrojo ugdymo paslaugų prieinamumo didinimas, modernizuojant VšĮ VDU Ugnės Karvelis  gimnazijos infrastruktūrą</t>
  </si>
  <si>
    <t>Planuojama užtikrinti darną tarp žaliųjų erdvių ir bendruomenės poreikių tankiau apgyvendintose urbanizuotose Kauno r. teritorijose kokybę, modernizuojant Domeikavos parką (adresas Neries g. 21, Domeikavos k., Kauno r.). Parko teritorija atnaujinama, įrengiant 4 naujas kokybiškas erdves:
- aktyvaus laisvalaikio zona su sporto aiktelėmis;
- vaikų zona, kurioje įrengta vaikų žaidimo aikštelė su įvairiais žaidimo komplektais; 
- amfiteatras su sėdimomis vietomis ir scena su stogu / stogine;
- pasyvaus laisvalaikio zona;</t>
  </si>
  <si>
    <t>2026 m. II ketv.</t>
  </si>
  <si>
    <t>Numatoma pastatyti priestatą prie VšĮ VDU Ugnės Karvelis gimnazijos (Mokyklos g. 5, Akademijos mstl., Kauno r.). 
Planuojamos pagrindinės veiklos:
- prie esamo pastato statomas priestatas, įrengiant trūkstamas (5 vnt. technologijų kabinetų, neformalaus švietimo patalpa, sporto salė su persirengimo patalpomis) patalpas;
- mokykla aprūpinama būtina technika, įranga, baldais ir priemonėmis;
- sutvarkoma aplinka.
Sukūrus šią infrastruktūrą, bus sudarytos sąlygos užtikrinti bendrojo ugdymo paslaugas 150 vaikų.</t>
  </si>
  <si>
    <t>2029 m. II ketv.</t>
  </si>
  <si>
    <t>Kauno Vijūkų lopšeliui-darželiui žemės sklype Vijūkų g. 78, Kauno m., statomas A++ energetinio efektyvumo klasės pastatas, kurio bendrasis plotas – apie 2958,97 m2. Darželio patalpos aprūpinamos būtina įranga, baldais ir priemonėmis. Įgyvendinus veiksmą, bus sudaryta galimybė komplektuoti 14 ikimokyklinio / priešmokyklinio ugdymo grupių (apie 280 vaikų)</t>
  </si>
  <si>
    <t xml:space="preserve">Numatoma atlikti Kauno moksleivių techninės kūrybos centro pastato (Pramonės pr. 35 , Kauno m.) rekonstrukciją ir šiose patalpose įrengti STEAM centrą. Šiame centre būtų vykdomas tęstinis nuoseklus neformalus ir formalųjį papildantis švietimas.
Numatomos veiklos:
- pastato rekonstrukcija (pasiekiant A++ energinio efektyvumo klasę), perplanuojant ir pritaikant veiklas įvairioms STEAM ugdymo veikloms (laboratorijos, būrelių patalpos, edukacinės erdvės ir kt.);
- centro aprūpinimas būtina technika, įranga, baldais ir priemonėmis;
- aplinkos sutvarkymas.
</t>
  </si>
  <si>
    <t>2027-2030 m.</t>
  </si>
  <si>
    <r>
      <rPr>
        <i/>
        <strike/>
        <sz val="11"/>
        <rFont val="Times New Roman"/>
        <family val="1"/>
      </rPr>
      <t>2027 m. I</t>
    </r>
    <r>
      <rPr>
        <i/>
        <sz val="11"/>
        <rFont val="Times New Roman"/>
        <family val="1"/>
      </rPr>
      <t xml:space="preserve"> </t>
    </r>
    <r>
      <rPr>
        <b/>
        <i/>
        <sz val="11"/>
        <rFont val="Times New Roman"/>
        <family val="1"/>
      </rPr>
      <t>2030 m. III</t>
    </r>
    <r>
      <rPr>
        <i/>
        <sz val="11"/>
        <rFont val="Times New Roman"/>
        <family val="1"/>
      </rPr>
      <t xml:space="preserve"> ketv.</t>
    </r>
  </si>
  <si>
    <r>
      <t xml:space="preserve">Kauno </t>
    </r>
    <r>
      <rPr>
        <strike/>
        <sz val="11"/>
        <rFont val="Times New Roman"/>
        <family val="1"/>
      </rPr>
      <t xml:space="preserve">Vijūkų </t>
    </r>
    <r>
      <rPr>
        <b/>
        <sz val="11"/>
        <rFont val="Times New Roman"/>
        <family val="1"/>
      </rPr>
      <t>Romainių</t>
    </r>
    <r>
      <rPr>
        <sz val="11"/>
        <rFont val="Times New Roman"/>
        <family val="1"/>
      </rPr>
      <t xml:space="preserve"> progimnazijos pastato statyba, didinant bendrojo ugdymo paslaugų prieinamumą</t>
    </r>
  </si>
  <si>
    <r>
      <t xml:space="preserve">Kauno </t>
    </r>
    <r>
      <rPr>
        <strike/>
        <sz val="11"/>
        <rFont val="Times New Roman"/>
        <family val="1"/>
      </rPr>
      <t>Vijūkų</t>
    </r>
    <r>
      <rPr>
        <sz val="11"/>
        <rFont val="Times New Roman"/>
        <family val="1"/>
      </rPr>
      <t xml:space="preserve"> </t>
    </r>
    <r>
      <rPr>
        <b/>
        <sz val="11"/>
        <rFont val="Times New Roman"/>
        <family val="1"/>
      </rPr>
      <t>Romainių</t>
    </r>
    <r>
      <rPr>
        <sz val="11"/>
        <rFont val="Times New Roman"/>
        <family val="1"/>
      </rPr>
      <t xml:space="preserve"> progimnazijai žemės sklype, adresu </t>
    </r>
    <r>
      <rPr>
        <strike/>
        <sz val="11"/>
        <rFont val="Times New Roman"/>
        <family val="1"/>
      </rPr>
      <t>Vijūkų g. 78</t>
    </r>
    <r>
      <rPr>
        <sz val="11"/>
        <rFont val="Times New Roman"/>
        <family val="1"/>
      </rPr>
      <t xml:space="preserve"> </t>
    </r>
    <r>
      <rPr>
        <b/>
        <sz val="11"/>
        <rFont val="Times New Roman"/>
        <family val="1"/>
      </rPr>
      <t>Girios g. 35</t>
    </r>
    <r>
      <rPr>
        <sz val="11"/>
        <rFont val="Times New Roman"/>
        <family val="1"/>
      </rPr>
      <t>, Kauno m., projektuojamas vieno arba dviejų korpusų trijų aukštų A++ energetinio efektyvumo klasės pastatas, kurio bendrasis plotas – apie 7000 m2. Pastato viduje įrengiamos mokymo klasės, universali sporto salė ir kt. būtinos patalpos. Sklype planuojami sporto aikštynai, automobilių stovėjimo aikštelė, rekreacinė mokyklos erdvė. Mokyklos patalpos aprūpinimos būtina įranga, baldais ir priemonėmis. Įgyvendinant tvarumo principus, numatytas saulės elektrinių modulių įrengimas, šildymas iš atsinaujinančių energijos šaltinių. Įgyvendinus veiksmą, bus sudaryta galimybė komplektuoti pradinio / pagrindinio ugdymo klases (600 mokinių)</t>
    </r>
  </si>
  <si>
    <r>
      <rPr>
        <i/>
        <strike/>
        <sz val="11"/>
        <rFont val="Times New Roman"/>
        <family val="1"/>
      </rPr>
      <t>2027 m. IV</t>
    </r>
    <r>
      <rPr>
        <i/>
        <sz val="11"/>
        <rFont val="Times New Roman"/>
        <family val="1"/>
      </rPr>
      <t xml:space="preserve"> </t>
    </r>
    <r>
      <rPr>
        <b/>
        <i/>
        <sz val="11"/>
        <rFont val="Times New Roman"/>
        <family val="1"/>
      </rPr>
      <t>2030 m. III</t>
    </r>
    <r>
      <rPr>
        <i/>
        <sz val="11"/>
        <rFont val="Times New Roman"/>
        <family val="1"/>
      </rPr>
      <t xml:space="preserve"> ketv.</t>
    </r>
  </si>
  <si>
    <r>
      <rPr>
        <i/>
        <strike/>
        <sz val="11"/>
        <rFont val="Times New Roman"/>
        <family val="1"/>
      </rPr>
      <t>2028 m. II</t>
    </r>
    <r>
      <rPr>
        <i/>
        <sz val="11"/>
        <rFont val="Times New Roman"/>
        <family val="1"/>
      </rPr>
      <t xml:space="preserve"> </t>
    </r>
    <r>
      <rPr>
        <b/>
        <i/>
        <sz val="11"/>
        <rFont val="Times New Roman"/>
        <family val="1"/>
      </rPr>
      <t>2030 m. III</t>
    </r>
    <r>
      <rPr>
        <i/>
        <sz val="11"/>
        <rFont val="Times New Roman"/>
        <family val="1"/>
      </rPr>
      <t xml:space="preserve"> ketv.</t>
    </r>
  </si>
  <si>
    <r>
      <t>Ž</t>
    </r>
    <r>
      <rPr>
        <sz val="11"/>
        <rFont val="Times New Roman"/>
        <family val="1"/>
      </rPr>
      <t>emės sklype Vyturio g. 1, Domeikavos k., Kauno r., numatoma pastatyti bendrojo lavinimo mokyklos pastatą. 
Planuojamos pagrindinės veiklos:
- pastato statyba, įrengiant būtinas patalpas: mokymo kabinetus (20 klasių po 24 mokinius), neformaliojo ugdymo erdves, specialistų kabinetus ir kt.;
- mokykla aprūpinama būtina technika, įranga, baldais ir priemonėmis;
- sutvarkoma aplinka.
Sukūrus šią infrastruktūrą, bus sudarytos sąlygos užtikrinti bendrojo ugdymo paslaugas 480 vaikų</t>
    </r>
  </si>
  <si>
    <r>
      <rPr>
        <sz val="11"/>
        <rFont val="Times New Roman"/>
        <family val="1"/>
      </rPr>
      <t>R - Sukurtos arba atkurtos teritorijos, naudojamos ekonominei, rekreacinei ar turizmo paskirčia</t>
    </r>
    <r>
      <rPr>
        <i/>
        <sz val="11"/>
        <rFont val="Times New Roman"/>
        <family val="1"/>
      </rPr>
      <t xml:space="preserve">i </t>
    </r>
    <r>
      <rPr>
        <sz val="11"/>
        <rFont val="Times New Roman"/>
        <family val="1"/>
      </rPr>
      <t>(ha)</t>
    </r>
  </si>
  <si>
    <r>
      <rPr>
        <i/>
        <strike/>
        <sz val="11"/>
        <rFont val="Times New Roman"/>
        <family val="1"/>
      </rPr>
      <t>2027 m. IV</t>
    </r>
    <r>
      <rPr>
        <i/>
        <sz val="11"/>
        <rFont val="Times New Roman"/>
        <family val="1"/>
      </rPr>
      <t xml:space="preserve"> </t>
    </r>
    <r>
      <rPr>
        <b/>
        <i/>
        <sz val="11"/>
        <rFont val="Times New Roman"/>
        <family val="1"/>
      </rPr>
      <t>2029 II</t>
    </r>
    <r>
      <rPr>
        <i/>
        <sz val="11"/>
        <rFont val="Times New Roman"/>
        <family val="1"/>
      </rPr>
      <t xml:space="preserve"> ketv.</t>
    </r>
  </si>
  <si>
    <r>
      <rPr>
        <sz val="11"/>
        <rFont val="Times New Roman"/>
        <family val="1"/>
      </rPr>
      <t>Planuojama užtikrinti žaliųjų erdvių tankiau apgyvendintose urbanizuotose Kauno r. teritorijose kokybę ir gausinti žaliąsias erdves, modernizuojant Akacijų parką (Akacijų g. 1A, Giraitės k., Kauno r.).
Planuojamos pagrindinės veiklos:
- esamų želdynų sutvarkymas ir tankinimas (naujų želdinių įrengimas);
- pėsčiųjų takų tinklo modernizavimas (aplink aikšteles, teritorijos prieigose ir link pėsčiųjų tilto), sklypo teritorijos atvėrimas nuo Plento g. ir Akacijų g. / Plento g. sankryžos;
- planuojama įrengti sporto aikšteles, vaikų žaidimo zoną, įrengti kitą mažąją architektūrą (šiukšliadėžės, stovai ir kt.); 
- sanitarinių-higieninių mazgų įrengimas, apšvietimo įrengimas;</t>
    </r>
    <r>
      <rPr>
        <i/>
        <sz val="11"/>
        <rFont val="Times New Roman"/>
        <family val="1"/>
      </rPr>
      <t xml:space="preserve">
- </t>
    </r>
    <r>
      <rPr>
        <sz val="11"/>
        <rFont val="Times New Roman"/>
        <family val="1"/>
      </rPr>
      <t>parko prieigų sutvarkymas: automobilių stovėjimo aikštelės su elektromobilių įkrovimo prieiga įrengimas</t>
    </r>
  </si>
  <si>
    <r>
      <rPr>
        <i/>
        <strike/>
        <sz val="11"/>
        <rFont val="Times New Roman"/>
        <family val="1"/>
      </rPr>
      <t>2027 m. II</t>
    </r>
    <r>
      <rPr>
        <i/>
        <sz val="11"/>
        <rFont val="Times New Roman"/>
        <family val="1"/>
      </rPr>
      <t xml:space="preserve"> </t>
    </r>
    <r>
      <rPr>
        <b/>
        <i/>
        <sz val="11"/>
        <rFont val="Times New Roman"/>
        <family val="1"/>
      </rPr>
      <t>2029 m. II</t>
    </r>
    <r>
      <rPr>
        <i/>
        <sz val="11"/>
        <rFont val="Times New Roman"/>
        <family val="1"/>
      </rPr>
      <t xml:space="preserve"> ketv.</t>
    </r>
  </si>
  <si>
    <r>
      <rPr>
        <i/>
        <strike/>
        <sz val="11"/>
        <rFont val="Times New Roman"/>
        <family val="1"/>
      </rPr>
      <t>2027 m. II</t>
    </r>
    <r>
      <rPr>
        <i/>
        <sz val="11"/>
        <rFont val="Times New Roman"/>
        <family val="1"/>
      </rPr>
      <t xml:space="preserve"> </t>
    </r>
    <r>
      <rPr>
        <b/>
        <i/>
        <sz val="11"/>
        <rFont val="Times New Roman"/>
        <family val="1"/>
      </rPr>
      <t>2028 m. II</t>
    </r>
    <r>
      <rPr>
        <i/>
        <sz val="11"/>
        <rFont val="Times New Roman"/>
        <family val="1"/>
      </rPr>
      <t xml:space="preserve"> ketv.</t>
    </r>
  </si>
  <si>
    <t>1.1.11.</t>
  </si>
  <si>
    <t>1.2. Strategijos uždavinys</t>
  </si>
  <si>
    <t>Išsaugoti ir tvariai naudoti žaliąją infrastruktūrą</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</si>
</sst>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0000"/>
    <numFmt numFmtId="165" formatCode="#,##0.00000000"/>
    <numFmt numFmtId="166" formatCode="#,##0.000000000"/>
  </numFmts>
  <fonts count="15" x14ac:knownFonts="1">
    <font>
      <sz val="11"/>
      <color theme="1"/>
      <name val="Calibri"/>
      <family val="2"/>
      <charset val="186"/>
      <scheme val="minor"/>
    </font>
    <font>
      <sz val="11"/>
      <color theme="1"/>
      <name val="Times New Roman"/>
      <family val="1"/>
      <charset val="186"/>
    </font>
    <font>
      <b/>
      <sz val="11"/>
      <color theme="1"/>
      <name val="Times New Roman"/>
      <family val="1"/>
      <charset val="186"/>
    </font>
    <font>
      <b/>
      <sz val="11"/>
      <color theme="0" tint="-0.499984740745262"/>
      <name val="Times New Roman"/>
      <family val="1"/>
      <charset val="186"/>
    </font>
    <font>
      <b/>
      <sz val="11"/>
      <color theme="1"/>
      <name val="Times New Roman"/>
      <family val="1"/>
    </font>
    <font>
      <b/>
      <i/>
      <sz val="11"/>
      <color theme="0" tint="-0.34998626667073579"/>
      <name val="Times New Roman"/>
      <family val="1"/>
    </font>
    <font>
      <i/>
      <sz val="11"/>
      <color theme="0" tint="-0.34998626667073579"/>
      <name val="Times New Roman"/>
      <family val="1"/>
    </font>
    <font>
      <b/>
      <sz val="11"/>
      <name val="Times New Roman"/>
      <family val="1"/>
    </font>
    <font>
      <i/>
      <sz val="11"/>
      <name val="Times New Roman"/>
      <family val="1"/>
    </font>
    <font>
      <sz val="11"/>
      <name val="Times New Roman"/>
      <family val="1"/>
    </font>
    <font>
      <sz val="11"/>
      <name val="Times New Roman"/>
      <family val="1"/>
      <charset val="186"/>
    </font>
    <font>
      <strike/>
      <sz val="11"/>
      <name val="Times New Roman"/>
      <family val="1"/>
    </font>
    <font>
      <i/>
      <strike/>
      <sz val="11"/>
      <name val="Times New Roman"/>
      <family val="1"/>
    </font>
    <font>
      <sz val="8"/>
      <name val="Calibri"/>
      <family val="2"/>
      <charset val="186"/>
      <scheme val="minor"/>
    </font>
    <font>
      <b/>
      <i/>
      <sz val="11"/>
      <name val="Times New Roman"/>
      <family val="1"/>
    </font>
  </fonts>
  <fills count="3">
    <fill>
      <patternFill patternType="none"/>
    </fill>
    <fill>
      <patternFill patternType="gray125"/>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s>
  <cellStyleXfs count="1">
    <xf numFmtId="0" fontId="0" fillId="0" borderId="0"/>
  </cellStyleXfs>
  <cellXfs count="81">
    <xf numFmtId="0" fontId="0" fillId="0" borderId="0" xfId="0"/>
    <xf numFmtId="0" fontId="1" fillId="0" borderId="0" xfId="0" applyFont="1"/>
    <xf numFmtId="0" fontId="1" fillId="2" borderId="0" xfId="0" applyFont="1" applyFill="1"/>
    <xf numFmtId="0" fontId="1" fillId="0" borderId="0" xfId="0" applyFont="1" applyAlignment="1">
      <alignment wrapText="1"/>
    </xf>
    <xf numFmtId="4" fontId="1" fillId="2" borderId="0" xfId="0" applyNumberFormat="1" applyFont="1" applyFill="1"/>
    <xf numFmtId="0" fontId="10" fillId="2" borderId="1" xfId="0" applyFont="1" applyFill="1" applyBorder="1" applyAlignment="1">
      <alignment horizontal="left" vertical="top" wrapText="1"/>
    </xf>
    <xf numFmtId="0" fontId="8" fillId="2" borderId="1" xfId="0" applyFont="1" applyFill="1" applyBorder="1" applyAlignment="1">
      <alignment horizontal="left" vertical="top" wrapText="1"/>
    </xf>
    <xf numFmtId="0" fontId="7" fillId="2" borderId="1" xfId="0" applyFont="1" applyFill="1" applyBorder="1" applyAlignment="1">
      <alignment horizontal="left" vertical="top" wrapText="1"/>
    </xf>
    <xf numFmtId="0" fontId="4" fillId="2" borderId="0" xfId="0" applyFont="1" applyFill="1" applyAlignment="1">
      <alignment horizontal="center"/>
    </xf>
    <xf numFmtId="0" fontId="1" fillId="2" borderId="0" xfId="0" applyFont="1" applyFill="1" applyAlignment="1">
      <alignment wrapText="1"/>
    </xf>
    <xf numFmtId="0" fontId="3" fillId="2" borderId="0" xfId="0" applyFont="1" applyFill="1" applyAlignment="1">
      <alignment horizontal="center" wrapText="1"/>
    </xf>
    <xf numFmtId="0" fontId="5" fillId="2" borderId="5" xfId="0" applyFont="1" applyFill="1" applyBorder="1" applyAlignment="1">
      <alignment horizontal="left"/>
    </xf>
    <xf numFmtId="0" fontId="2" fillId="2" borderId="5" xfId="0" applyFont="1" applyFill="1" applyBorder="1" applyAlignment="1">
      <alignment horizontal="left"/>
    </xf>
    <xf numFmtId="0" fontId="9" fillId="0" borderId="2"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1" xfId="0" applyFont="1" applyFill="1" applyBorder="1" applyAlignment="1">
      <alignment horizontal="center" wrapText="1"/>
    </xf>
    <xf numFmtId="0" fontId="7" fillId="0" borderId="1" xfId="0" applyFont="1" applyFill="1" applyBorder="1" applyAlignment="1">
      <alignment horizontal="left" vertical="top" wrapText="1"/>
    </xf>
    <xf numFmtId="0" fontId="9" fillId="0" borderId="1" xfId="0" applyFont="1" applyFill="1" applyBorder="1" applyAlignment="1">
      <alignment vertical="top" wrapText="1"/>
    </xf>
    <xf numFmtId="0" fontId="8" fillId="0" borderId="1" xfId="0" applyFont="1" applyFill="1" applyBorder="1" applyAlignment="1">
      <alignment vertical="top" wrapText="1"/>
    </xf>
    <xf numFmtId="0" fontId="8" fillId="0" borderId="1" xfId="0" applyFont="1" applyFill="1" applyBorder="1" applyAlignment="1">
      <alignment horizontal="left" vertical="top" wrapText="1"/>
    </xf>
    <xf numFmtId="0" fontId="9" fillId="0" borderId="2" xfId="0" applyFont="1" applyFill="1" applyBorder="1" applyAlignment="1">
      <alignment horizontal="left" vertical="top" wrapText="1"/>
    </xf>
    <xf numFmtId="0" fontId="8" fillId="0" borderId="2" xfId="0" applyFont="1" applyFill="1" applyBorder="1" applyAlignment="1">
      <alignment horizontal="left" vertical="top" wrapText="1"/>
    </xf>
    <xf numFmtId="4" fontId="8" fillId="0" borderId="2" xfId="0" applyNumberFormat="1" applyFont="1" applyFill="1" applyBorder="1" applyAlignment="1">
      <alignment horizontal="left" vertical="top" wrapText="1"/>
    </xf>
    <xf numFmtId="164" fontId="8" fillId="0" borderId="2" xfId="0" applyNumberFormat="1" applyFont="1" applyFill="1" applyBorder="1" applyAlignment="1">
      <alignment horizontal="left" vertical="top" wrapText="1"/>
    </xf>
    <xf numFmtId="0" fontId="9" fillId="0" borderId="1" xfId="0" applyFont="1" applyFill="1" applyBorder="1" applyAlignment="1">
      <alignment vertical="top" wrapText="1"/>
    </xf>
    <xf numFmtId="0" fontId="8" fillId="0" borderId="1" xfId="0" applyFont="1" applyFill="1" applyBorder="1" applyAlignment="1">
      <alignment vertical="top" wrapText="1"/>
    </xf>
    <xf numFmtId="0" fontId="9" fillId="0" borderId="3" xfId="0" applyFont="1" applyFill="1" applyBorder="1" applyAlignment="1">
      <alignment horizontal="left" vertical="top" wrapText="1"/>
    </xf>
    <xf numFmtId="0" fontId="8" fillId="0" borderId="3" xfId="0" applyFont="1" applyFill="1" applyBorder="1" applyAlignment="1">
      <alignment horizontal="left" vertical="top" wrapText="1"/>
    </xf>
    <xf numFmtId="4" fontId="8" fillId="0" borderId="3" xfId="0" applyNumberFormat="1" applyFont="1" applyFill="1" applyBorder="1" applyAlignment="1">
      <alignment horizontal="left" vertical="top" wrapText="1"/>
    </xf>
    <xf numFmtId="164" fontId="8" fillId="0" borderId="3" xfId="0" applyNumberFormat="1" applyFont="1" applyFill="1" applyBorder="1" applyAlignment="1">
      <alignment horizontal="left" vertical="top" wrapText="1"/>
    </xf>
    <xf numFmtId="0" fontId="8" fillId="0" borderId="4" xfId="0" applyFont="1" applyFill="1" applyBorder="1" applyAlignment="1">
      <alignment horizontal="left" vertical="top" wrapText="1"/>
    </xf>
    <xf numFmtId="0" fontId="9" fillId="0" borderId="4" xfId="0" applyFont="1" applyFill="1" applyBorder="1" applyAlignment="1">
      <alignment horizontal="left" vertical="top" wrapText="1"/>
    </xf>
    <xf numFmtId="4" fontId="8" fillId="0" borderId="4" xfId="0" applyNumberFormat="1" applyFont="1" applyFill="1" applyBorder="1" applyAlignment="1">
      <alignment horizontal="left" vertical="top" wrapText="1"/>
    </xf>
    <xf numFmtId="165" fontId="8" fillId="0" borderId="2" xfId="0" applyNumberFormat="1" applyFont="1" applyFill="1" applyBorder="1" applyAlignment="1">
      <alignment horizontal="left" vertical="top" wrapText="1"/>
    </xf>
    <xf numFmtId="165" fontId="8" fillId="0" borderId="3" xfId="0" applyNumberFormat="1" applyFont="1" applyFill="1" applyBorder="1" applyAlignment="1">
      <alignment horizontal="left" vertical="top" wrapText="1"/>
    </xf>
    <xf numFmtId="166" fontId="8" fillId="0" borderId="2" xfId="0" applyNumberFormat="1" applyFont="1" applyFill="1" applyBorder="1" applyAlignment="1">
      <alignment horizontal="left" vertical="top" wrapText="1"/>
    </xf>
    <xf numFmtId="166" fontId="8" fillId="0" borderId="3" xfId="0" applyNumberFormat="1" applyFont="1" applyFill="1" applyBorder="1" applyAlignment="1">
      <alignment horizontal="left" vertical="top" wrapText="1"/>
    </xf>
    <xf numFmtId="0" fontId="14" fillId="0" borderId="2" xfId="0" applyFont="1" applyFill="1" applyBorder="1" applyAlignment="1">
      <alignment horizontal="left" vertical="top" wrapText="1"/>
    </xf>
    <xf numFmtId="4" fontId="14" fillId="0" borderId="2" xfId="0" applyNumberFormat="1" applyFont="1" applyFill="1" applyBorder="1" applyAlignment="1">
      <alignment horizontal="left" vertical="top" wrapText="1"/>
    </xf>
    <xf numFmtId="166" fontId="14" fillId="0" borderId="2" xfId="0" applyNumberFormat="1" applyFont="1" applyFill="1" applyBorder="1" applyAlignment="1">
      <alignment horizontal="left" vertical="top" wrapText="1"/>
    </xf>
    <xf numFmtId="0" fontId="14" fillId="0" borderId="1" xfId="0" applyFont="1" applyFill="1" applyBorder="1" applyAlignment="1">
      <alignment vertical="top" wrapText="1"/>
    </xf>
    <xf numFmtId="0" fontId="14" fillId="0" borderId="3" xfId="0" applyFont="1" applyFill="1" applyBorder="1" applyAlignment="1">
      <alignment horizontal="left" vertical="top" wrapText="1"/>
    </xf>
    <xf numFmtId="4" fontId="14" fillId="0" borderId="3" xfId="0" applyNumberFormat="1" applyFont="1" applyFill="1" applyBorder="1" applyAlignment="1">
      <alignment horizontal="left" vertical="top" wrapText="1"/>
    </xf>
    <xf numFmtId="166" fontId="14" fillId="0" borderId="3" xfId="0" applyNumberFormat="1" applyFont="1" applyFill="1" applyBorder="1" applyAlignment="1">
      <alignment horizontal="left" vertical="top" wrapText="1"/>
    </xf>
    <xf numFmtId="0" fontId="9" fillId="0" borderId="1" xfId="0" applyFont="1" applyFill="1" applyBorder="1" applyAlignment="1">
      <alignment horizontal="left" vertical="top" wrapText="1"/>
    </xf>
    <xf numFmtId="0" fontId="8" fillId="0" borderId="1" xfId="0" applyFont="1" applyFill="1" applyBorder="1" applyAlignment="1">
      <alignment horizontal="right" vertical="top" wrapText="1"/>
    </xf>
    <xf numFmtId="0" fontId="8" fillId="0" borderId="1" xfId="0" applyFont="1" applyFill="1" applyBorder="1" applyAlignment="1">
      <alignment horizontal="left" vertical="top" wrapText="1"/>
    </xf>
    <xf numFmtId="166" fontId="8" fillId="0" borderId="4" xfId="0" applyNumberFormat="1" applyFont="1" applyFill="1" applyBorder="1" applyAlignment="1">
      <alignment horizontal="left" vertical="top" wrapText="1"/>
    </xf>
    <xf numFmtId="0" fontId="11" fillId="0" borderId="2" xfId="0" applyFont="1" applyFill="1" applyBorder="1" applyAlignment="1">
      <alignment horizontal="left" vertical="top" wrapText="1"/>
    </xf>
    <xf numFmtId="0" fontId="12" fillId="0" borderId="2" xfId="0" applyFont="1" applyFill="1" applyBorder="1" applyAlignment="1">
      <alignment horizontal="left" vertical="top" wrapText="1"/>
    </xf>
    <xf numFmtId="4" fontId="12" fillId="0" borderId="2" xfId="0" applyNumberFormat="1" applyFont="1" applyFill="1" applyBorder="1" applyAlignment="1">
      <alignment horizontal="left" vertical="top" wrapText="1"/>
    </xf>
    <xf numFmtId="166" fontId="12" fillId="0" borderId="2" xfId="0" applyNumberFormat="1" applyFont="1" applyFill="1" applyBorder="1" applyAlignment="1">
      <alignment horizontal="left" vertical="top" wrapText="1"/>
    </xf>
    <xf numFmtId="0" fontId="11" fillId="0" borderId="1" xfId="0" applyFont="1" applyFill="1" applyBorder="1" applyAlignment="1">
      <alignment horizontal="left" vertical="top" wrapText="1"/>
    </xf>
    <xf numFmtId="0" fontId="12" fillId="0" borderId="1" xfId="0" applyFont="1" applyFill="1" applyBorder="1" applyAlignment="1">
      <alignment horizontal="right" vertical="top" wrapText="1"/>
    </xf>
    <xf numFmtId="0" fontId="12" fillId="0" borderId="1" xfId="0" applyFont="1" applyFill="1" applyBorder="1" applyAlignment="1">
      <alignment horizontal="left" vertical="top" wrapText="1"/>
    </xf>
    <xf numFmtId="0" fontId="11" fillId="0" borderId="3" xfId="0" applyFont="1" applyFill="1" applyBorder="1" applyAlignment="1">
      <alignment horizontal="left" vertical="top" wrapText="1"/>
    </xf>
    <xf numFmtId="0" fontId="12" fillId="0" borderId="3" xfId="0" applyFont="1" applyFill="1" applyBorder="1" applyAlignment="1">
      <alignment horizontal="left" vertical="top" wrapText="1"/>
    </xf>
    <xf numFmtId="4" fontId="12" fillId="0" borderId="3" xfId="0" applyNumberFormat="1" applyFont="1" applyFill="1" applyBorder="1" applyAlignment="1">
      <alignment horizontal="left" vertical="top" wrapText="1"/>
    </xf>
    <xf numFmtId="166" fontId="12" fillId="0" borderId="3" xfId="0" applyNumberFormat="1" applyFont="1" applyFill="1" applyBorder="1" applyAlignment="1">
      <alignment horizontal="left" vertical="top" wrapText="1"/>
    </xf>
    <xf numFmtId="0" fontId="11" fillId="0" borderId="1" xfId="0" applyFont="1" applyFill="1" applyBorder="1" applyAlignment="1">
      <alignment vertical="top" wrapText="1"/>
    </xf>
    <xf numFmtId="0" fontId="11" fillId="0" borderId="4" xfId="0" applyFont="1" applyFill="1" applyBorder="1" applyAlignment="1">
      <alignment horizontal="left" vertical="top" wrapText="1"/>
    </xf>
    <xf numFmtId="0" fontId="12" fillId="0" borderId="4" xfId="0" applyFont="1" applyFill="1" applyBorder="1" applyAlignment="1">
      <alignment horizontal="left" vertical="top" wrapText="1"/>
    </xf>
    <xf numFmtId="4" fontId="12" fillId="0" borderId="4" xfId="0" applyNumberFormat="1" applyFont="1" applyFill="1" applyBorder="1" applyAlignment="1">
      <alignment horizontal="left" vertical="top" wrapText="1"/>
    </xf>
    <xf numFmtId="166" fontId="12" fillId="0" borderId="4" xfId="0" applyNumberFormat="1" applyFont="1" applyFill="1" applyBorder="1" applyAlignment="1">
      <alignment horizontal="left" vertical="top" wrapText="1"/>
    </xf>
    <xf numFmtId="0" fontId="9" fillId="0" borderId="1" xfId="0" applyFont="1" applyFill="1" applyBorder="1" applyAlignment="1">
      <alignment horizontal="left" vertical="top" wrapText="1"/>
    </xf>
    <xf numFmtId="0" fontId="9" fillId="0" borderId="2" xfId="0" applyFont="1" applyFill="1" applyBorder="1" applyAlignment="1">
      <alignment horizontal="center" vertical="top" wrapText="1"/>
    </xf>
    <xf numFmtId="0" fontId="8" fillId="0" borderId="2" xfId="0" applyFont="1" applyFill="1" applyBorder="1" applyAlignment="1">
      <alignment horizontal="center" vertical="top" wrapText="1"/>
    </xf>
    <xf numFmtId="165" fontId="8" fillId="0" borderId="2" xfId="0" applyNumberFormat="1" applyFont="1" applyFill="1" applyBorder="1" applyAlignment="1">
      <alignment horizontal="center" vertical="top" wrapText="1"/>
    </xf>
    <xf numFmtId="0" fontId="9" fillId="0" borderId="4" xfId="0" applyFont="1" applyFill="1" applyBorder="1" applyAlignment="1">
      <alignment horizontal="center" vertical="top" wrapText="1"/>
    </xf>
    <xf numFmtId="0" fontId="8" fillId="0" borderId="4" xfId="0" applyFont="1" applyFill="1" applyBorder="1" applyAlignment="1">
      <alignment horizontal="center" vertical="top" wrapText="1"/>
    </xf>
    <xf numFmtId="165" fontId="8" fillId="0" borderId="4" xfId="0" applyNumberFormat="1" applyFont="1" applyFill="1" applyBorder="1" applyAlignment="1">
      <alignment horizontal="center" vertical="top" wrapText="1"/>
    </xf>
    <xf numFmtId="0" fontId="9" fillId="0" borderId="1" xfId="0" applyFont="1" applyFill="1" applyBorder="1" applyAlignment="1">
      <alignment wrapText="1"/>
    </xf>
    <xf numFmtId="0" fontId="9" fillId="0" borderId="0" xfId="0" applyFont="1" applyFill="1" applyAlignment="1">
      <alignment wrapText="1"/>
    </xf>
    <xf numFmtId="0" fontId="9" fillId="0" borderId="0" xfId="0" applyFont="1" applyFill="1"/>
    <xf numFmtId="0" fontId="9" fillId="0" borderId="1" xfId="0" applyFont="1" applyFill="1" applyBorder="1"/>
    <xf numFmtId="0" fontId="9" fillId="0" borderId="1" xfId="0" applyFont="1" applyFill="1" applyBorder="1" applyAlignment="1">
      <alignment horizontal="center" vertical="center"/>
    </xf>
    <xf numFmtId="4" fontId="9" fillId="0" borderId="0" xfId="0" applyNumberFormat="1" applyFont="1" applyFill="1"/>
    <xf numFmtId="0" fontId="14" fillId="0" borderId="2" xfId="0" applyFont="1" applyFill="1" applyBorder="1" applyAlignment="1">
      <alignment vertical="top"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94"/>
  <sheetViews>
    <sheetView tabSelected="1" topLeftCell="A67" zoomScaleNormal="100" workbookViewId="0">
      <selection activeCell="C45" sqref="C45:C47"/>
    </sheetView>
  </sheetViews>
  <sheetFormatPr defaultColWidth="8.81640625" defaultRowHeight="14" x14ac:dyDescent="0.3"/>
  <cols>
    <col min="1" max="1" width="7" style="2" customWidth="1"/>
    <col min="2" max="2" width="17" style="2" customWidth="1"/>
    <col min="3" max="3" width="53.81640625" style="2" customWidth="1"/>
    <col min="4" max="7" width="12.1796875" style="2" customWidth="1"/>
    <col min="8" max="9" width="14.453125" style="2" customWidth="1"/>
    <col min="10" max="11" width="13.453125" style="2" customWidth="1"/>
    <col min="12" max="12" width="18" style="2" customWidth="1"/>
    <col min="13" max="14" width="12.1796875" style="2" customWidth="1"/>
    <col min="15" max="15" width="15.54296875" style="2" customWidth="1"/>
    <col min="16" max="16" width="28.1796875" style="1" customWidth="1"/>
    <col min="17" max="16384" width="8.81640625" style="1"/>
  </cols>
  <sheetData>
    <row r="1" spans="1:15" ht="58.25" customHeight="1" x14ac:dyDescent="0.3">
      <c r="M1" s="9" t="s">
        <v>114</v>
      </c>
      <c r="N1" s="9"/>
      <c r="O1" s="9"/>
    </row>
    <row r="2" spans="1:15" ht="29.5" customHeight="1" x14ac:dyDescent="0.3">
      <c r="C2" s="10"/>
      <c r="D2" s="10"/>
      <c r="E2" s="10"/>
      <c r="F2" s="10"/>
      <c r="G2" s="10"/>
      <c r="H2" s="10"/>
      <c r="I2" s="10"/>
      <c r="J2" s="10"/>
      <c r="K2" s="10"/>
      <c r="L2" s="10"/>
      <c r="M2" s="10"/>
      <c r="N2" s="10"/>
    </row>
    <row r="3" spans="1:15" ht="29.5" customHeight="1" x14ac:dyDescent="0.3">
      <c r="A3" s="8" t="s">
        <v>113</v>
      </c>
      <c r="B3" s="8"/>
      <c r="C3" s="8"/>
      <c r="D3" s="8"/>
      <c r="E3" s="8"/>
      <c r="F3" s="8"/>
      <c r="G3" s="8"/>
      <c r="H3" s="8"/>
      <c r="I3" s="8"/>
      <c r="J3" s="8"/>
      <c r="K3" s="8"/>
      <c r="L3" s="8"/>
      <c r="M3" s="8"/>
      <c r="N3" s="8"/>
      <c r="O3" s="8"/>
    </row>
    <row r="4" spans="1:15" x14ac:dyDescent="0.3">
      <c r="A4" s="11" t="s">
        <v>86</v>
      </c>
      <c r="B4" s="12"/>
      <c r="C4" s="12"/>
      <c r="D4" s="12"/>
      <c r="E4" s="12"/>
      <c r="F4" s="12"/>
      <c r="G4" s="12"/>
      <c r="H4" s="12"/>
      <c r="I4" s="12"/>
      <c r="J4" s="12"/>
      <c r="K4" s="12"/>
      <c r="L4" s="12"/>
      <c r="M4" s="12"/>
      <c r="N4" s="12"/>
      <c r="O4" s="12"/>
    </row>
    <row r="5" spans="1:15" ht="83" customHeight="1" x14ac:dyDescent="0.3">
      <c r="A5" s="13" t="s">
        <v>0</v>
      </c>
      <c r="B5" s="13" t="s">
        <v>15</v>
      </c>
      <c r="C5" s="13" t="s">
        <v>1</v>
      </c>
      <c r="D5" s="13" t="s">
        <v>16</v>
      </c>
      <c r="E5" s="13" t="s">
        <v>24</v>
      </c>
      <c r="F5" s="14" t="s">
        <v>2</v>
      </c>
      <c r="G5" s="14"/>
      <c r="H5" s="14" t="s">
        <v>13</v>
      </c>
      <c r="I5" s="14"/>
      <c r="J5" s="14"/>
      <c r="K5" s="14"/>
      <c r="L5" s="14" t="s">
        <v>3</v>
      </c>
      <c r="M5" s="14"/>
      <c r="N5" s="14"/>
      <c r="O5" s="13" t="s">
        <v>4</v>
      </c>
    </row>
    <row r="6" spans="1:15" ht="41.5" customHeight="1" x14ac:dyDescent="0.3">
      <c r="A6" s="15"/>
      <c r="B6" s="15"/>
      <c r="C6" s="15"/>
      <c r="D6" s="15"/>
      <c r="E6" s="15"/>
      <c r="F6" s="13" t="s">
        <v>5</v>
      </c>
      <c r="G6" s="13" t="s">
        <v>6</v>
      </c>
      <c r="H6" s="13" t="s">
        <v>7</v>
      </c>
      <c r="I6" s="14" t="s">
        <v>8</v>
      </c>
      <c r="J6" s="14"/>
      <c r="K6" s="14"/>
      <c r="L6" s="13" t="s">
        <v>9</v>
      </c>
      <c r="M6" s="13" t="s">
        <v>10</v>
      </c>
      <c r="N6" s="13" t="s">
        <v>11</v>
      </c>
      <c r="O6" s="15"/>
    </row>
    <row r="7" spans="1:15" ht="98" x14ac:dyDescent="0.3">
      <c r="A7" s="16"/>
      <c r="B7" s="16"/>
      <c r="C7" s="16"/>
      <c r="D7" s="16"/>
      <c r="E7" s="16"/>
      <c r="F7" s="16"/>
      <c r="G7" s="16"/>
      <c r="H7" s="16"/>
      <c r="I7" s="17" t="s">
        <v>12</v>
      </c>
      <c r="J7" s="17" t="s">
        <v>18</v>
      </c>
      <c r="K7" s="17" t="s">
        <v>14</v>
      </c>
      <c r="L7" s="16"/>
      <c r="M7" s="16"/>
      <c r="N7" s="16"/>
      <c r="O7" s="16"/>
    </row>
    <row r="8" spans="1:15" x14ac:dyDescent="0.3">
      <c r="A8" s="18">
        <v>1</v>
      </c>
      <c r="B8" s="18">
        <v>2</v>
      </c>
      <c r="C8" s="18">
        <v>3</v>
      </c>
      <c r="D8" s="18">
        <v>4</v>
      </c>
      <c r="E8" s="18">
        <v>5</v>
      </c>
      <c r="F8" s="18">
        <v>6</v>
      </c>
      <c r="G8" s="18">
        <v>7</v>
      </c>
      <c r="H8" s="18">
        <v>8</v>
      </c>
      <c r="I8" s="18">
        <v>9</v>
      </c>
      <c r="J8" s="18">
        <v>10</v>
      </c>
      <c r="K8" s="18">
        <v>11</v>
      </c>
      <c r="L8" s="18">
        <v>12</v>
      </c>
      <c r="M8" s="18">
        <v>13</v>
      </c>
      <c r="N8" s="18">
        <v>14</v>
      </c>
      <c r="O8" s="18">
        <v>15</v>
      </c>
    </row>
    <row r="9" spans="1:15" x14ac:dyDescent="0.3">
      <c r="A9" s="19" t="s">
        <v>19</v>
      </c>
      <c r="B9" s="19"/>
      <c r="C9" s="19"/>
      <c r="D9" s="19"/>
      <c r="E9" s="19"/>
      <c r="F9" s="19"/>
      <c r="G9" s="19"/>
      <c r="H9" s="19"/>
      <c r="I9" s="19"/>
      <c r="J9" s="19"/>
      <c r="K9" s="19"/>
      <c r="L9" s="19"/>
      <c r="M9" s="19"/>
      <c r="N9" s="19"/>
      <c r="O9" s="19"/>
    </row>
    <row r="10" spans="1:15" x14ac:dyDescent="0.3">
      <c r="A10" s="20" t="s">
        <v>83</v>
      </c>
      <c r="B10" s="21"/>
      <c r="C10" s="21"/>
      <c r="D10" s="21"/>
      <c r="E10" s="21"/>
      <c r="F10" s="21"/>
      <c r="G10" s="21"/>
      <c r="H10" s="21"/>
      <c r="I10" s="21"/>
      <c r="J10" s="21"/>
      <c r="K10" s="21"/>
      <c r="L10" s="21"/>
      <c r="M10" s="21"/>
      <c r="N10" s="21"/>
      <c r="O10" s="21"/>
    </row>
    <row r="11" spans="1:15" x14ac:dyDescent="0.3">
      <c r="A11" s="19" t="s">
        <v>17</v>
      </c>
      <c r="B11" s="19"/>
      <c r="C11" s="19"/>
      <c r="D11" s="19"/>
      <c r="E11" s="19"/>
      <c r="F11" s="19"/>
      <c r="G11" s="19"/>
      <c r="H11" s="19"/>
      <c r="I11" s="19"/>
      <c r="J11" s="19"/>
      <c r="K11" s="19"/>
      <c r="L11" s="19"/>
      <c r="M11" s="19"/>
      <c r="N11" s="19"/>
      <c r="O11" s="19"/>
    </row>
    <row r="12" spans="1:15" x14ac:dyDescent="0.3">
      <c r="A12" s="22" t="s">
        <v>79</v>
      </c>
      <c r="B12" s="22"/>
      <c r="C12" s="22"/>
      <c r="D12" s="22"/>
      <c r="E12" s="22"/>
      <c r="F12" s="22"/>
      <c r="G12" s="22"/>
      <c r="H12" s="22"/>
      <c r="I12" s="22"/>
      <c r="J12" s="22"/>
      <c r="K12" s="22"/>
      <c r="L12" s="22"/>
      <c r="M12" s="22"/>
      <c r="N12" s="22"/>
      <c r="O12" s="22"/>
    </row>
    <row r="13" spans="1:15" ht="110.5" customHeight="1" x14ac:dyDescent="0.3">
      <c r="A13" s="23" t="s">
        <v>20</v>
      </c>
      <c r="B13" s="23" t="s">
        <v>64</v>
      </c>
      <c r="C13" s="23" t="s">
        <v>93</v>
      </c>
      <c r="D13" s="24" t="s">
        <v>27</v>
      </c>
      <c r="E13" s="23" t="s">
        <v>28</v>
      </c>
      <c r="F13" s="23" t="s">
        <v>40</v>
      </c>
      <c r="G13" s="23" t="s">
        <v>36</v>
      </c>
      <c r="H13" s="25">
        <v>6666100</v>
      </c>
      <c r="I13" s="25">
        <f>+ROUND(H13*0.85,2)</f>
        <v>5666185</v>
      </c>
      <c r="J13" s="26"/>
      <c r="K13" s="25">
        <f>+H13-I13</f>
        <v>999915</v>
      </c>
      <c r="L13" s="27" t="s">
        <v>61</v>
      </c>
      <c r="M13" s="28">
        <v>0</v>
      </c>
      <c r="N13" s="28">
        <v>1</v>
      </c>
      <c r="O13" s="28"/>
    </row>
    <row r="14" spans="1:15" ht="138" customHeight="1" x14ac:dyDescent="0.3">
      <c r="A14" s="29"/>
      <c r="B14" s="30"/>
      <c r="C14" s="30"/>
      <c r="D14" s="30"/>
      <c r="E14" s="30"/>
      <c r="F14" s="30"/>
      <c r="G14" s="30"/>
      <c r="H14" s="31"/>
      <c r="I14" s="31"/>
      <c r="J14" s="32"/>
      <c r="K14" s="31"/>
      <c r="L14" s="27" t="s">
        <v>108</v>
      </c>
      <c r="M14" s="28">
        <v>0</v>
      </c>
      <c r="N14" s="28">
        <v>1963.72</v>
      </c>
      <c r="O14" s="28"/>
    </row>
    <row r="15" spans="1:15" ht="56" x14ac:dyDescent="0.3">
      <c r="A15" s="29"/>
      <c r="B15" s="30"/>
      <c r="C15" s="33"/>
      <c r="D15" s="30"/>
      <c r="E15" s="30"/>
      <c r="F15" s="30"/>
      <c r="G15" s="30"/>
      <c r="H15" s="31"/>
      <c r="I15" s="31"/>
      <c r="J15" s="32"/>
      <c r="K15" s="31"/>
      <c r="L15" s="27" t="s">
        <v>51</v>
      </c>
      <c r="M15" s="28">
        <v>0</v>
      </c>
      <c r="N15" s="28">
        <f>160*250*0.75</f>
        <v>30000</v>
      </c>
      <c r="O15" s="28"/>
    </row>
    <row r="16" spans="1:15" ht="70.25" customHeight="1" x14ac:dyDescent="0.3">
      <c r="A16" s="23" t="s">
        <v>21</v>
      </c>
      <c r="B16" s="23" t="s">
        <v>63</v>
      </c>
      <c r="C16" s="23" t="s">
        <v>92</v>
      </c>
      <c r="D16" s="24" t="s">
        <v>27</v>
      </c>
      <c r="E16" s="24" t="s">
        <v>28</v>
      </c>
      <c r="F16" s="24" t="s">
        <v>40</v>
      </c>
      <c r="G16" s="24" t="s">
        <v>36</v>
      </c>
      <c r="H16" s="25">
        <v>8868160</v>
      </c>
      <c r="I16" s="25">
        <f>+ROUND(H16*0.85,2)</f>
        <v>7537936</v>
      </c>
      <c r="J16" s="26"/>
      <c r="K16" s="25">
        <f>+H16-I16</f>
        <v>1330224</v>
      </c>
      <c r="L16" s="27" t="s">
        <v>61</v>
      </c>
      <c r="M16" s="28">
        <v>0</v>
      </c>
      <c r="N16" s="28">
        <v>1</v>
      </c>
      <c r="O16" s="28"/>
    </row>
    <row r="17" spans="1:16" ht="143" customHeight="1" x14ac:dyDescent="0.3">
      <c r="A17" s="29"/>
      <c r="B17" s="30"/>
      <c r="C17" s="30"/>
      <c r="D17" s="30"/>
      <c r="E17" s="30"/>
      <c r="F17" s="30"/>
      <c r="G17" s="30"/>
      <c r="H17" s="31"/>
      <c r="I17" s="31"/>
      <c r="J17" s="32"/>
      <c r="K17" s="31"/>
      <c r="L17" s="27" t="s">
        <v>108</v>
      </c>
      <c r="M17" s="28">
        <v>0</v>
      </c>
      <c r="N17" s="28">
        <v>2015.73</v>
      </c>
      <c r="O17" s="28"/>
    </row>
    <row r="18" spans="1:16" ht="56" x14ac:dyDescent="0.3">
      <c r="A18" s="29"/>
      <c r="B18" s="30"/>
      <c r="C18" s="33"/>
      <c r="D18" s="30"/>
      <c r="E18" s="30"/>
      <c r="F18" s="30"/>
      <c r="G18" s="30"/>
      <c r="H18" s="31"/>
      <c r="I18" s="31"/>
      <c r="J18" s="32"/>
      <c r="K18" s="31"/>
      <c r="L18" s="27" t="s">
        <v>51</v>
      </c>
      <c r="M18" s="28">
        <v>0</v>
      </c>
      <c r="N18" s="28">
        <f>ROUND(132*175*0.75,0)</f>
        <v>17325</v>
      </c>
      <c r="O18" s="28"/>
    </row>
    <row r="19" spans="1:16" ht="56" x14ac:dyDescent="0.3">
      <c r="A19" s="23" t="s">
        <v>29</v>
      </c>
      <c r="B19" s="23" t="s">
        <v>89</v>
      </c>
      <c r="C19" s="23" t="s">
        <v>90</v>
      </c>
      <c r="D19" s="24" t="s">
        <v>27</v>
      </c>
      <c r="E19" s="24" t="s">
        <v>28</v>
      </c>
      <c r="F19" s="24" t="s">
        <v>53</v>
      </c>
      <c r="G19" s="24" t="s">
        <v>123</v>
      </c>
      <c r="H19" s="25">
        <v>11235000</v>
      </c>
      <c r="I19" s="25">
        <f>+ROUND(H19*0.85,2)</f>
        <v>9549750</v>
      </c>
      <c r="J19" s="26"/>
      <c r="K19" s="25">
        <f>+H19-I19</f>
        <v>1685250</v>
      </c>
      <c r="L19" s="27" t="s">
        <v>61</v>
      </c>
      <c r="M19" s="28">
        <v>0</v>
      </c>
      <c r="N19" s="28">
        <v>1</v>
      </c>
      <c r="O19" s="28"/>
    </row>
    <row r="20" spans="1:16" ht="135.65" customHeight="1" x14ac:dyDescent="0.3">
      <c r="A20" s="29"/>
      <c r="B20" s="30"/>
      <c r="C20" s="30"/>
      <c r="D20" s="30"/>
      <c r="E20" s="30"/>
      <c r="F20" s="30"/>
      <c r="G20" s="30"/>
      <c r="H20" s="31"/>
      <c r="I20" s="31"/>
      <c r="J20" s="32"/>
      <c r="K20" s="31"/>
      <c r="L20" s="27" t="s">
        <v>108</v>
      </c>
      <c r="M20" s="28">
        <v>0</v>
      </c>
      <c r="N20" s="28">
        <v>4300</v>
      </c>
      <c r="O20" s="28"/>
    </row>
    <row r="21" spans="1:16" ht="56" x14ac:dyDescent="0.3">
      <c r="A21" s="29"/>
      <c r="B21" s="30"/>
      <c r="C21" s="33"/>
      <c r="D21" s="30"/>
      <c r="E21" s="30"/>
      <c r="F21" s="30"/>
      <c r="G21" s="30"/>
      <c r="H21" s="31"/>
      <c r="I21" s="31"/>
      <c r="J21" s="32"/>
      <c r="K21" s="31"/>
      <c r="L21" s="27" t="s">
        <v>51</v>
      </c>
      <c r="M21" s="28">
        <v>0</v>
      </c>
      <c r="N21" s="28">
        <f>528*175*0.75</f>
        <v>69300</v>
      </c>
      <c r="O21" s="28"/>
    </row>
    <row r="22" spans="1:16" ht="56" x14ac:dyDescent="0.3">
      <c r="A22" s="23" t="s">
        <v>30</v>
      </c>
      <c r="B22" s="23" t="s">
        <v>124</v>
      </c>
      <c r="C22" s="23" t="s">
        <v>125</v>
      </c>
      <c r="D22" s="24" t="s">
        <v>27</v>
      </c>
      <c r="E22" s="24" t="s">
        <v>28</v>
      </c>
      <c r="F22" s="24" t="s">
        <v>40</v>
      </c>
      <c r="G22" s="24" t="s">
        <v>126</v>
      </c>
      <c r="H22" s="25">
        <v>14445000</v>
      </c>
      <c r="I22" s="25">
        <f>+ROUND(H22*0.85,2)</f>
        <v>12278250</v>
      </c>
      <c r="J22" s="26"/>
      <c r="K22" s="25">
        <f>+H22-I22</f>
        <v>2166750</v>
      </c>
      <c r="L22" s="27" t="s">
        <v>61</v>
      </c>
      <c r="M22" s="28">
        <v>0</v>
      </c>
      <c r="N22" s="28">
        <v>1</v>
      </c>
      <c r="O22" s="28"/>
    </row>
    <row r="23" spans="1:16" ht="138" customHeight="1" x14ac:dyDescent="0.3">
      <c r="A23" s="29"/>
      <c r="B23" s="30"/>
      <c r="C23" s="30"/>
      <c r="D23" s="30"/>
      <c r="E23" s="30"/>
      <c r="F23" s="30"/>
      <c r="G23" s="30"/>
      <c r="H23" s="31"/>
      <c r="I23" s="31"/>
      <c r="J23" s="32"/>
      <c r="K23" s="31"/>
      <c r="L23" s="27" t="s">
        <v>108</v>
      </c>
      <c r="M23" s="28">
        <v>0</v>
      </c>
      <c r="N23" s="28">
        <v>7000</v>
      </c>
      <c r="O23" s="28"/>
    </row>
    <row r="24" spans="1:16" ht="72" customHeight="1" x14ac:dyDescent="0.3">
      <c r="A24" s="29"/>
      <c r="B24" s="30"/>
      <c r="C24" s="33"/>
      <c r="D24" s="30"/>
      <c r="E24" s="30"/>
      <c r="F24" s="30"/>
      <c r="G24" s="30"/>
      <c r="H24" s="31"/>
      <c r="I24" s="31"/>
      <c r="J24" s="32"/>
      <c r="K24" s="31"/>
      <c r="L24" s="27" t="s">
        <v>51</v>
      </c>
      <c r="M24" s="28">
        <v>0</v>
      </c>
      <c r="N24" s="28">
        <f>600*175*0.75</f>
        <v>78750</v>
      </c>
      <c r="O24" s="28"/>
    </row>
    <row r="25" spans="1:16" ht="56" x14ac:dyDescent="0.3">
      <c r="A25" s="23" t="s">
        <v>31</v>
      </c>
      <c r="B25" s="23" t="s">
        <v>87</v>
      </c>
      <c r="C25" s="23" t="s">
        <v>120</v>
      </c>
      <c r="D25" s="24" t="s">
        <v>27</v>
      </c>
      <c r="E25" s="24" t="s">
        <v>28</v>
      </c>
      <c r="F25" s="24" t="s">
        <v>40</v>
      </c>
      <c r="G25" s="24" t="s">
        <v>36</v>
      </c>
      <c r="H25" s="25">
        <v>7523134.6900000004</v>
      </c>
      <c r="I25" s="25">
        <f>+ROUND(H25*0.85,2)</f>
        <v>6394664.4900000002</v>
      </c>
      <c r="J25" s="26"/>
      <c r="K25" s="25">
        <f>+H25-I25</f>
        <v>1128470.2000000002</v>
      </c>
      <c r="L25" s="27" t="s">
        <v>61</v>
      </c>
      <c r="M25" s="28">
        <v>0</v>
      </c>
      <c r="N25" s="28">
        <v>1</v>
      </c>
      <c r="O25" s="28"/>
    </row>
    <row r="26" spans="1:16" ht="138" customHeight="1" x14ac:dyDescent="0.3">
      <c r="A26" s="29"/>
      <c r="B26" s="30"/>
      <c r="C26" s="30"/>
      <c r="D26" s="30"/>
      <c r="E26" s="30"/>
      <c r="F26" s="30"/>
      <c r="G26" s="30"/>
      <c r="H26" s="31"/>
      <c r="I26" s="31"/>
      <c r="J26" s="32"/>
      <c r="K26" s="31"/>
      <c r="L26" s="27" t="s">
        <v>108</v>
      </c>
      <c r="M26" s="28">
        <v>0</v>
      </c>
      <c r="N26" s="28">
        <v>2958.97</v>
      </c>
      <c r="O26" s="28"/>
    </row>
    <row r="27" spans="1:16" ht="56" x14ac:dyDescent="0.3">
      <c r="A27" s="29"/>
      <c r="B27" s="30"/>
      <c r="C27" s="33"/>
      <c r="D27" s="30"/>
      <c r="E27" s="30"/>
      <c r="F27" s="30"/>
      <c r="G27" s="30"/>
      <c r="H27" s="31"/>
      <c r="I27" s="31"/>
      <c r="J27" s="32"/>
      <c r="K27" s="31"/>
      <c r="L27" s="27" t="s">
        <v>51</v>
      </c>
      <c r="M27" s="28">
        <v>0</v>
      </c>
      <c r="N27" s="28">
        <f>280*250*0.75</f>
        <v>52500</v>
      </c>
      <c r="O27" s="28"/>
    </row>
    <row r="28" spans="1:16" ht="56" x14ac:dyDescent="0.3">
      <c r="A28" s="23" t="s">
        <v>32</v>
      </c>
      <c r="B28" s="23" t="s">
        <v>62</v>
      </c>
      <c r="C28" s="23" t="s">
        <v>97</v>
      </c>
      <c r="D28" s="24" t="s">
        <v>27</v>
      </c>
      <c r="E28" s="24" t="s">
        <v>28</v>
      </c>
      <c r="F28" s="24" t="s">
        <v>40</v>
      </c>
      <c r="G28" s="24" t="s">
        <v>126</v>
      </c>
      <c r="H28" s="25">
        <v>12840000</v>
      </c>
      <c r="I28" s="25">
        <f>+ROUND(H28*0.85,2)</f>
        <v>10914000</v>
      </c>
      <c r="J28" s="26"/>
      <c r="K28" s="25">
        <f>+H28-I28</f>
        <v>1926000</v>
      </c>
      <c r="L28" s="27" t="s">
        <v>61</v>
      </c>
      <c r="M28" s="28">
        <v>0</v>
      </c>
      <c r="N28" s="28">
        <v>1</v>
      </c>
      <c r="O28" s="28"/>
    </row>
    <row r="29" spans="1:16" ht="140.5" customHeight="1" x14ac:dyDescent="0.3">
      <c r="A29" s="29"/>
      <c r="B29" s="30"/>
      <c r="C29" s="30"/>
      <c r="D29" s="30"/>
      <c r="E29" s="30"/>
      <c r="F29" s="30"/>
      <c r="G29" s="30"/>
      <c r="H29" s="31"/>
      <c r="I29" s="31"/>
      <c r="J29" s="32"/>
      <c r="K29" s="31"/>
      <c r="L29" s="27" t="s">
        <v>108</v>
      </c>
      <c r="M29" s="28">
        <v>0</v>
      </c>
      <c r="N29" s="28">
        <v>4300</v>
      </c>
      <c r="O29" s="28"/>
    </row>
    <row r="30" spans="1:16" ht="56" x14ac:dyDescent="0.3">
      <c r="A30" s="29"/>
      <c r="B30" s="30"/>
      <c r="C30" s="33"/>
      <c r="D30" s="30"/>
      <c r="E30" s="30"/>
      <c r="F30" s="30"/>
      <c r="G30" s="30"/>
      <c r="H30" s="31"/>
      <c r="I30" s="31"/>
      <c r="J30" s="32"/>
      <c r="K30" s="31"/>
      <c r="L30" s="27" t="s">
        <v>51</v>
      </c>
      <c r="M30" s="28">
        <v>0</v>
      </c>
      <c r="N30" s="28">
        <f>100*250*0.75+300*175*0.75</f>
        <v>58125</v>
      </c>
      <c r="O30" s="28"/>
    </row>
    <row r="31" spans="1:16" ht="56" x14ac:dyDescent="0.3">
      <c r="A31" s="23" t="s">
        <v>33</v>
      </c>
      <c r="B31" s="23" t="s">
        <v>88</v>
      </c>
      <c r="C31" s="23" t="s">
        <v>121</v>
      </c>
      <c r="D31" s="24" t="s">
        <v>27</v>
      </c>
      <c r="E31" s="24" t="s">
        <v>28</v>
      </c>
      <c r="F31" s="24" t="s">
        <v>82</v>
      </c>
      <c r="G31" s="24" t="s">
        <v>127</v>
      </c>
      <c r="H31" s="25">
        <v>8025000</v>
      </c>
      <c r="I31" s="25">
        <v>4281824.51</v>
      </c>
      <c r="J31" s="26"/>
      <c r="K31" s="25">
        <f>+H31-I31</f>
        <v>3743175.49</v>
      </c>
      <c r="L31" s="27" t="s">
        <v>61</v>
      </c>
      <c r="M31" s="28">
        <v>0</v>
      </c>
      <c r="N31" s="28">
        <v>1</v>
      </c>
      <c r="O31" s="28"/>
      <c r="P31" s="3"/>
    </row>
    <row r="32" spans="1:16" ht="121" customHeight="1" x14ac:dyDescent="0.3">
      <c r="A32" s="34"/>
      <c r="B32" s="33"/>
      <c r="C32" s="33"/>
      <c r="D32" s="33"/>
      <c r="E32" s="33"/>
      <c r="F32" s="33"/>
      <c r="G32" s="33"/>
      <c r="H32" s="35"/>
      <c r="I32" s="35"/>
      <c r="J32" s="32"/>
      <c r="K32" s="35"/>
      <c r="L32" s="27" t="s">
        <v>51</v>
      </c>
      <c r="M32" s="28">
        <v>0</v>
      </c>
      <c r="N32" s="28">
        <f>100*150*0.75</f>
        <v>11250</v>
      </c>
      <c r="O32" s="28"/>
    </row>
    <row r="33" spans="1:16" ht="56" x14ac:dyDescent="0.3">
      <c r="A33" s="23" t="s">
        <v>34</v>
      </c>
      <c r="B33" s="23" t="s">
        <v>65</v>
      </c>
      <c r="C33" s="23" t="s">
        <v>110</v>
      </c>
      <c r="D33" s="24" t="s">
        <v>27</v>
      </c>
      <c r="E33" s="24" t="s">
        <v>35</v>
      </c>
      <c r="F33" s="24" t="s">
        <v>53</v>
      </c>
      <c r="G33" s="24" t="s">
        <v>36</v>
      </c>
      <c r="H33" s="25">
        <v>12000000</v>
      </c>
      <c r="I33" s="25">
        <f>+H33*0.85</f>
        <v>10200000</v>
      </c>
      <c r="J33" s="36"/>
      <c r="K33" s="25">
        <f>+H33-I33</f>
        <v>1800000</v>
      </c>
      <c r="L33" s="27" t="s">
        <v>61</v>
      </c>
      <c r="M33" s="28">
        <v>0</v>
      </c>
      <c r="N33" s="28">
        <v>1</v>
      </c>
      <c r="O33" s="28"/>
    </row>
    <row r="34" spans="1:16" ht="140.5" customHeight="1" x14ac:dyDescent="0.3">
      <c r="A34" s="29"/>
      <c r="B34" s="30"/>
      <c r="C34" s="33"/>
      <c r="D34" s="30"/>
      <c r="E34" s="30"/>
      <c r="F34" s="30"/>
      <c r="G34" s="30"/>
      <c r="H34" s="31"/>
      <c r="I34" s="31"/>
      <c r="J34" s="37"/>
      <c r="K34" s="31"/>
      <c r="L34" s="27" t="s">
        <v>51</v>
      </c>
      <c r="M34" s="28">
        <v>0</v>
      </c>
      <c r="N34" s="28">
        <f>ROUND(450*175*0.75,0)</f>
        <v>59063</v>
      </c>
      <c r="O34" s="28"/>
    </row>
    <row r="35" spans="1:16" ht="56" x14ac:dyDescent="0.3">
      <c r="A35" s="23" t="s">
        <v>37</v>
      </c>
      <c r="B35" s="23" t="s">
        <v>66</v>
      </c>
      <c r="C35" s="24" t="s">
        <v>128</v>
      </c>
      <c r="D35" s="24" t="s">
        <v>27</v>
      </c>
      <c r="E35" s="24" t="s">
        <v>35</v>
      </c>
      <c r="F35" s="24" t="s">
        <v>53</v>
      </c>
      <c r="G35" s="24" t="s">
        <v>36</v>
      </c>
      <c r="H35" s="25">
        <v>5000000</v>
      </c>
      <c r="I35" s="25">
        <f>+ROUND(H35*0.85,2)</f>
        <v>4250000</v>
      </c>
      <c r="J35" s="38"/>
      <c r="K35" s="25">
        <f>+H35-I35</f>
        <v>750000</v>
      </c>
      <c r="L35" s="27" t="s">
        <v>61</v>
      </c>
      <c r="M35" s="28">
        <v>0</v>
      </c>
      <c r="N35" s="28">
        <v>1</v>
      </c>
      <c r="O35" s="28"/>
    </row>
    <row r="36" spans="1:16" ht="146.5" customHeight="1" x14ac:dyDescent="0.3">
      <c r="A36" s="29"/>
      <c r="B36" s="30"/>
      <c r="C36" s="30"/>
      <c r="D36" s="30"/>
      <c r="E36" s="30"/>
      <c r="F36" s="30"/>
      <c r="G36" s="30"/>
      <c r="H36" s="31"/>
      <c r="I36" s="31"/>
      <c r="J36" s="39"/>
      <c r="K36" s="31"/>
      <c r="L36" s="27" t="s">
        <v>108</v>
      </c>
      <c r="M36" s="28">
        <v>0</v>
      </c>
      <c r="N36" s="28">
        <v>2230</v>
      </c>
      <c r="O36" s="28"/>
    </row>
    <row r="37" spans="1:16" ht="56" x14ac:dyDescent="0.3">
      <c r="A37" s="29"/>
      <c r="B37" s="30"/>
      <c r="C37" s="33"/>
      <c r="D37" s="30"/>
      <c r="E37" s="30"/>
      <c r="F37" s="30"/>
      <c r="G37" s="30"/>
      <c r="H37" s="31"/>
      <c r="I37" s="31"/>
      <c r="J37" s="39"/>
      <c r="K37" s="31"/>
      <c r="L37" s="27" t="s">
        <v>51</v>
      </c>
      <c r="M37" s="28">
        <v>0</v>
      </c>
      <c r="N37" s="28">
        <f>480*175*0.75</f>
        <v>63000</v>
      </c>
      <c r="O37" s="28"/>
    </row>
    <row r="38" spans="1:16" ht="56" x14ac:dyDescent="0.3">
      <c r="A38" s="23" t="s">
        <v>39</v>
      </c>
      <c r="B38" s="23" t="s">
        <v>67</v>
      </c>
      <c r="C38" s="23" t="s">
        <v>111</v>
      </c>
      <c r="D38" s="24" t="s">
        <v>27</v>
      </c>
      <c r="E38" s="24" t="s">
        <v>35</v>
      </c>
      <c r="F38" s="24" t="s">
        <v>85</v>
      </c>
      <c r="G38" s="24" t="s">
        <v>36</v>
      </c>
      <c r="H38" s="25">
        <v>6000000</v>
      </c>
      <c r="I38" s="25">
        <f t="shared" ref="I38" si="0">+ROUND(H38*0.85,2)</f>
        <v>5100000</v>
      </c>
      <c r="J38" s="38"/>
      <c r="K38" s="25">
        <f t="shared" ref="K38" si="1">+H38-I38</f>
        <v>900000</v>
      </c>
      <c r="L38" s="27" t="s">
        <v>61</v>
      </c>
      <c r="M38" s="28">
        <v>0</v>
      </c>
      <c r="N38" s="28">
        <v>1</v>
      </c>
      <c r="O38" s="28"/>
      <c r="P38" s="3"/>
    </row>
    <row r="39" spans="1:16" ht="136.25" customHeight="1" x14ac:dyDescent="0.3">
      <c r="A39" s="29"/>
      <c r="B39" s="30"/>
      <c r="C39" s="30"/>
      <c r="D39" s="30"/>
      <c r="E39" s="30"/>
      <c r="F39" s="30"/>
      <c r="G39" s="30"/>
      <c r="H39" s="31"/>
      <c r="I39" s="31"/>
      <c r="J39" s="39"/>
      <c r="K39" s="31"/>
      <c r="L39" s="27" t="s">
        <v>108</v>
      </c>
      <c r="M39" s="28">
        <v>0</v>
      </c>
      <c r="N39" s="28">
        <v>3900</v>
      </c>
      <c r="O39" s="28"/>
      <c r="P39" s="3"/>
    </row>
    <row r="40" spans="1:16" ht="56" x14ac:dyDescent="0.3">
      <c r="A40" s="29"/>
      <c r="B40" s="30"/>
      <c r="C40" s="33"/>
      <c r="D40" s="30"/>
      <c r="E40" s="30"/>
      <c r="F40" s="30"/>
      <c r="G40" s="30"/>
      <c r="H40" s="31"/>
      <c r="I40" s="31"/>
      <c r="J40" s="39"/>
      <c r="K40" s="31"/>
      <c r="L40" s="27" t="s">
        <v>51</v>
      </c>
      <c r="M40" s="28">
        <v>0</v>
      </c>
      <c r="N40" s="28">
        <f>500*175*0.75</f>
        <v>65625</v>
      </c>
      <c r="O40" s="28"/>
    </row>
    <row r="41" spans="1:16" ht="77" customHeight="1" x14ac:dyDescent="0.3">
      <c r="A41" s="40" t="s">
        <v>134</v>
      </c>
      <c r="B41" s="40" t="s">
        <v>115</v>
      </c>
      <c r="C41" s="40" t="s">
        <v>118</v>
      </c>
      <c r="D41" s="40" t="s">
        <v>27</v>
      </c>
      <c r="E41" s="40" t="s">
        <v>35</v>
      </c>
      <c r="F41" s="40" t="s">
        <v>117</v>
      </c>
      <c r="G41" s="40" t="s">
        <v>119</v>
      </c>
      <c r="H41" s="41">
        <v>2774077.77</v>
      </c>
      <c r="I41" s="41">
        <f t="shared" ref="I41" si="2">+ROUND(H41*0.85,2)</f>
        <v>2357966.1</v>
      </c>
      <c r="J41" s="42"/>
      <c r="K41" s="41">
        <f t="shared" ref="K41" si="3">+H41-I41</f>
        <v>416111.66999999993</v>
      </c>
      <c r="L41" s="43" t="s">
        <v>61</v>
      </c>
      <c r="M41" s="43">
        <v>0</v>
      </c>
      <c r="N41" s="43">
        <v>1</v>
      </c>
      <c r="O41" s="43"/>
    </row>
    <row r="42" spans="1:16" ht="81.5" customHeight="1" x14ac:dyDescent="0.3">
      <c r="A42" s="44"/>
      <c r="B42" s="44"/>
      <c r="C42" s="44"/>
      <c r="D42" s="44"/>
      <c r="E42" s="44"/>
      <c r="F42" s="44"/>
      <c r="G42" s="44"/>
      <c r="H42" s="45"/>
      <c r="I42" s="45"/>
      <c r="J42" s="46"/>
      <c r="K42" s="45"/>
      <c r="L42" s="80" t="s">
        <v>51</v>
      </c>
      <c r="M42" s="80">
        <v>0</v>
      </c>
      <c r="N42" s="80">
        <f>150*175*0.75</f>
        <v>19687.5</v>
      </c>
      <c r="O42" s="80"/>
    </row>
    <row r="43" spans="1:16" x14ac:dyDescent="0.3">
      <c r="A43" s="7" t="s">
        <v>135</v>
      </c>
      <c r="B43" s="7"/>
      <c r="C43" s="7"/>
      <c r="D43" s="7"/>
      <c r="E43" s="7"/>
      <c r="F43" s="7"/>
      <c r="G43" s="7"/>
      <c r="H43" s="7"/>
      <c r="I43" s="7"/>
      <c r="J43" s="7"/>
      <c r="K43" s="7"/>
      <c r="L43" s="7"/>
      <c r="M43" s="7"/>
      <c r="N43" s="7"/>
      <c r="O43" s="7"/>
    </row>
    <row r="44" spans="1:16" x14ac:dyDescent="0.3">
      <c r="A44" s="5" t="s">
        <v>136</v>
      </c>
      <c r="B44" s="6"/>
      <c r="C44" s="6"/>
      <c r="D44" s="6"/>
      <c r="E44" s="6"/>
      <c r="F44" s="6"/>
      <c r="G44" s="6"/>
      <c r="H44" s="6"/>
      <c r="I44" s="6"/>
      <c r="J44" s="6"/>
      <c r="K44" s="6"/>
      <c r="L44" s="6"/>
      <c r="M44" s="6"/>
      <c r="N44" s="6"/>
      <c r="O44" s="6"/>
    </row>
    <row r="45" spans="1:16" ht="56" x14ac:dyDescent="0.3">
      <c r="A45" s="23" t="s">
        <v>23</v>
      </c>
      <c r="B45" s="23" t="s">
        <v>91</v>
      </c>
      <c r="C45" s="23" t="s">
        <v>98</v>
      </c>
      <c r="D45" s="24" t="s">
        <v>27</v>
      </c>
      <c r="E45" s="24" t="s">
        <v>28</v>
      </c>
      <c r="F45" s="24" t="s">
        <v>40</v>
      </c>
      <c r="G45" s="24" t="s">
        <v>95</v>
      </c>
      <c r="H45" s="25">
        <v>3424000</v>
      </c>
      <c r="I45" s="25">
        <f t="shared" ref="I45" si="4">+ROUND(H45*0.85,2)</f>
        <v>2910400</v>
      </c>
      <c r="J45" s="38"/>
      <c r="K45" s="25">
        <f t="shared" ref="K45" si="5">+H45-I45</f>
        <v>513600</v>
      </c>
      <c r="L45" s="47" t="s">
        <v>45</v>
      </c>
      <c r="M45" s="48">
        <v>0</v>
      </c>
      <c r="N45" s="48">
        <v>22976.9</v>
      </c>
      <c r="O45" s="49"/>
    </row>
    <row r="46" spans="1:16" ht="57.65" customHeight="1" x14ac:dyDescent="0.3">
      <c r="A46" s="29"/>
      <c r="B46" s="30"/>
      <c r="C46" s="30"/>
      <c r="D46" s="30"/>
      <c r="E46" s="30"/>
      <c r="F46" s="30"/>
      <c r="G46" s="30"/>
      <c r="H46" s="31"/>
      <c r="I46" s="31"/>
      <c r="J46" s="39"/>
      <c r="K46" s="31"/>
      <c r="L46" s="27" t="s">
        <v>61</v>
      </c>
      <c r="M46" s="28">
        <v>0</v>
      </c>
      <c r="N46" s="28">
        <v>1</v>
      </c>
      <c r="O46" s="49"/>
    </row>
    <row r="47" spans="1:16" ht="98" x14ac:dyDescent="0.3">
      <c r="A47" s="34"/>
      <c r="B47" s="33"/>
      <c r="C47" s="33"/>
      <c r="D47" s="33"/>
      <c r="E47" s="33"/>
      <c r="F47" s="33"/>
      <c r="G47" s="33"/>
      <c r="H47" s="35"/>
      <c r="I47" s="35"/>
      <c r="J47" s="50"/>
      <c r="K47" s="35"/>
      <c r="L47" s="49" t="s">
        <v>129</v>
      </c>
      <c r="M47" s="48">
        <v>0</v>
      </c>
      <c r="N47" s="48">
        <v>2.29</v>
      </c>
      <c r="O47" s="49"/>
    </row>
    <row r="48" spans="1:16" ht="56" x14ac:dyDescent="0.3">
      <c r="A48" s="23" t="s">
        <v>41</v>
      </c>
      <c r="B48" s="23" t="s">
        <v>68</v>
      </c>
      <c r="C48" s="23" t="s">
        <v>99</v>
      </c>
      <c r="D48" s="24" t="s">
        <v>27</v>
      </c>
      <c r="E48" s="24" t="s">
        <v>28</v>
      </c>
      <c r="F48" s="24" t="s">
        <v>53</v>
      </c>
      <c r="G48" s="24" t="s">
        <v>84</v>
      </c>
      <c r="H48" s="25">
        <v>1926000</v>
      </c>
      <c r="I48" s="25">
        <f t="shared" ref="I48" si="6">+ROUND(H48*0.85,2)</f>
        <v>1637100</v>
      </c>
      <c r="J48" s="38"/>
      <c r="K48" s="25">
        <f t="shared" ref="K48" si="7">+H48-I48</f>
        <v>288900</v>
      </c>
      <c r="L48" s="47" t="s">
        <v>45</v>
      </c>
      <c r="M48" s="48">
        <v>0</v>
      </c>
      <c r="N48" s="48">
        <v>33000</v>
      </c>
      <c r="O48" s="49"/>
    </row>
    <row r="49" spans="1:15" ht="56" x14ac:dyDescent="0.3">
      <c r="A49" s="29"/>
      <c r="B49" s="30"/>
      <c r="C49" s="30"/>
      <c r="D49" s="30"/>
      <c r="E49" s="30"/>
      <c r="F49" s="30"/>
      <c r="G49" s="30"/>
      <c r="H49" s="31"/>
      <c r="I49" s="31"/>
      <c r="J49" s="39"/>
      <c r="K49" s="31"/>
      <c r="L49" s="27" t="s">
        <v>61</v>
      </c>
      <c r="M49" s="48">
        <v>0</v>
      </c>
      <c r="N49" s="48">
        <v>1</v>
      </c>
      <c r="O49" s="49"/>
    </row>
    <row r="50" spans="1:15" ht="98" x14ac:dyDescent="0.3">
      <c r="A50" s="34"/>
      <c r="B50" s="33"/>
      <c r="C50" s="33"/>
      <c r="D50" s="33"/>
      <c r="E50" s="33"/>
      <c r="F50" s="33"/>
      <c r="G50" s="33"/>
      <c r="H50" s="35"/>
      <c r="I50" s="35"/>
      <c r="J50" s="50"/>
      <c r="K50" s="35"/>
      <c r="L50" s="47" t="s">
        <v>107</v>
      </c>
      <c r="M50" s="48">
        <v>0</v>
      </c>
      <c r="N50" s="48">
        <v>3.3</v>
      </c>
      <c r="O50" s="49"/>
    </row>
    <row r="51" spans="1:15" ht="56" x14ac:dyDescent="0.3">
      <c r="A51" s="23" t="s">
        <v>42</v>
      </c>
      <c r="B51" s="23" t="s">
        <v>69</v>
      </c>
      <c r="C51" s="23" t="s">
        <v>100</v>
      </c>
      <c r="D51" s="24" t="s">
        <v>27</v>
      </c>
      <c r="E51" s="24" t="s">
        <v>28</v>
      </c>
      <c r="F51" s="24" t="s">
        <v>40</v>
      </c>
      <c r="G51" s="24" t="s">
        <v>95</v>
      </c>
      <c r="H51" s="25">
        <v>1605000</v>
      </c>
      <c r="I51" s="25">
        <f t="shared" ref="I51" si="8">+ROUND(H51*0.85,2)</f>
        <v>1364250</v>
      </c>
      <c r="J51" s="38"/>
      <c r="K51" s="25">
        <f t="shared" ref="K51" si="9">+H51-I51</f>
        <v>240750</v>
      </c>
      <c r="L51" s="47" t="s">
        <v>49</v>
      </c>
      <c r="M51" s="48">
        <v>0</v>
      </c>
      <c r="N51" s="48">
        <v>26019</v>
      </c>
      <c r="O51" s="49"/>
    </row>
    <row r="52" spans="1:15" ht="56" x14ac:dyDescent="0.3">
      <c r="A52" s="29"/>
      <c r="B52" s="30"/>
      <c r="C52" s="30"/>
      <c r="D52" s="30"/>
      <c r="E52" s="30"/>
      <c r="F52" s="30"/>
      <c r="G52" s="30"/>
      <c r="H52" s="31"/>
      <c r="I52" s="31"/>
      <c r="J52" s="39"/>
      <c r="K52" s="31"/>
      <c r="L52" s="27" t="s">
        <v>61</v>
      </c>
      <c r="M52" s="48">
        <v>0</v>
      </c>
      <c r="N52" s="48">
        <v>1</v>
      </c>
      <c r="O52" s="49"/>
    </row>
    <row r="53" spans="1:15" ht="98" x14ac:dyDescent="0.3">
      <c r="A53" s="34"/>
      <c r="B53" s="33"/>
      <c r="C53" s="33"/>
      <c r="D53" s="33"/>
      <c r="E53" s="33"/>
      <c r="F53" s="33"/>
      <c r="G53" s="33"/>
      <c r="H53" s="35"/>
      <c r="I53" s="35"/>
      <c r="J53" s="50"/>
      <c r="K53" s="35"/>
      <c r="L53" s="47" t="s">
        <v>107</v>
      </c>
      <c r="M53" s="48">
        <v>0</v>
      </c>
      <c r="N53" s="48">
        <v>2.6</v>
      </c>
      <c r="O53" s="49"/>
    </row>
    <row r="54" spans="1:15" ht="56" x14ac:dyDescent="0.3">
      <c r="A54" s="23" t="s">
        <v>43</v>
      </c>
      <c r="B54" s="23" t="s">
        <v>70</v>
      </c>
      <c r="C54" s="23" t="s">
        <v>101</v>
      </c>
      <c r="D54" s="24" t="s">
        <v>27</v>
      </c>
      <c r="E54" s="24" t="s">
        <v>28</v>
      </c>
      <c r="F54" s="24" t="s">
        <v>40</v>
      </c>
      <c r="G54" s="24" t="s">
        <v>95</v>
      </c>
      <c r="H54" s="25">
        <v>1391000</v>
      </c>
      <c r="I54" s="25">
        <f t="shared" ref="I54" si="10">+ROUND(H54*0.85,2)</f>
        <v>1182350</v>
      </c>
      <c r="J54" s="38"/>
      <c r="K54" s="25">
        <f t="shared" ref="K54" si="11">+H54-I54</f>
        <v>208650</v>
      </c>
      <c r="L54" s="47" t="s">
        <v>49</v>
      </c>
      <c r="M54" s="48">
        <v>0</v>
      </c>
      <c r="N54" s="48">
        <v>31000</v>
      </c>
      <c r="O54" s="49"/>
    </row>
    <row r="55" spans="1:15" ht="56" x14ac:dyDescent="0.3">
      <c r="A55" s="29"/>
      <c r="B55" s="30"/>
      <c r="C55" s="30"/>
      <c r="D55" s="30"/>
      <c r="E55" s="30"/>
      <c r="F55" s="30"/>
      <c r="G55" s="30"/>
      <c r="H55" s="31"/>
      <c r="I55" s="31"/>
      <c r="J55" s="39"/>
      <c r="K55" s="31"/>
      <c r="L55" s="47" t="s">
        <v>61</v>
      </c>
      <c r="M55" s="48">
        <v>0</v>
      </c>
      <c r="N55" s="48">
        <v>1</v>
      </c>
      <c r="O55" s="49"/>
    </row>
    <row r="56" spans="1:15" ht="98" x14ac:dyDescent="0.3">
      <c r="A56" s="34"/>
      <c r="B56" s="33"/>
      <c r="C56" s="33"/>
      <c r="D56" s="33"/>
      <c r="E56" s="33"/>
      <c r="F56" s="33"/>
      <c r="G56" s="33"/>
      <c r="H56" s="35"/>
      <c r="I56" s="35"/>
      <c r="J56" s="50"/>
      <c r="K56" s="35"/>
      <c r="L56" s="27" t="s">
        <v>107</v>
      </c>
      <c r="M56" s="28">
        <v>0</v>
      </c>
      <c r="N56" s="28">
        <v>3.1</v>
      </c>
      <c r="O56" s="49"/>
    </row>
    <row r="57" spans="1:15" ht="56" x14ac:dyDescent="0.3">
      <c r="A57" s="23" t="s">
        <v>44</v>
      </c>
      <c r="B57" s="23" t="s">
        <v>71</v>
      </c>
      <c r="C57" s="23" t="s">
        <v>102</v>
      </c>
      <c r="D57" s="24" t="s">
        <v>27</v>
      </c>
      <c r="E57" s="24" t="s">
        <v>28</v>
      </c>
      <c r="F57" s="24" t="s">
        <v>53</v>
      </c>
      <c r="G57" s="24" t="s">
        <v>36</v>
      </c>
      <c r="H57" s="25">
        <v>1605000</v>
      </c>
      <c r="I57" s="25">
        <f t="shared" ref="I57" si="12">+ROUND(H57*0.85,2)</f>
        <v>1364250</v>
      </c>
      <c r="J57" s="38"/>
      <c r="K57" s="25">
        <f t="shared" ref="K57" si="13">+H57-I57</f>
        <v>240750</v>
      </c>
      <c r="L57" s="47" t="s">
        <v>49</v>
      </c>
      <c r="M57" s="49">
        <v>0</v>
      </c>
      <c r="N57" s="49">
        <v>17543</v>
      </c>
      <c r="O57" s="49"/>
    </row>
    <row r="58" spans="1:15" ht="56" x14ac:dyDescent="0.3">
      <c r="A58" s="29"/>
      <c r="B58" s="30"/>
      <c r="C58" s="30"/>
      <c r="D58" s="30"/>
      <c r="E58" s="30"/>
      <c r="F58" s="30"/>
      <c r="G58" s="30"/>
      <c r="H58" s="31"/>
      <c r="I58" s="31"/>
      <c r="J58" s="39"/>
      <c r="K58" s="31"/>
      <c r="L58" s="27" t="s">
        <v>61</v>
      </c>
      <c r="M58" s="48">
        <v>0</v>
      </c>
      <c r="N58" s="48">
        <v>1</v>
      </c>
      <c r="O58" s="49"/>
    </row>
    <row r="59" spans="1:15" ht="98" x14ac:dyDescent="0.3">
      <c r="A59" s="34"/>
      <c r="B59" s="33"/>
      <c r="C59" s="33"/>
      <c r="D59" s="33"/>
      <c r="E59" s="33"/>
      <c r="F59" s="33"/>
      <c r="G59" s="33"/>
      <c r="H59" s="35"/>
      <c r="I59" s="35"/>
      <c r="J59" s="50"/>
      <c r="K59" s="35"/>
      <c r="L59" s="47" t="s">
        <v>107</v>
      </c>
      <c r="M59" s="48">
        <v>0</v>
      </c>
      <c r="N59" s="48">
        <v>1.75</v>
      </c>
      <c r="O59" s="49"/>
    </row>
    <row r="60" spans="1:15" ht="56" x14ac:dyDescent="0.3">
      <c r="A60" s="23" t="s">
        <v>46</v>
      </c>
      <c r="B60" s="23" t="s">
        <v>72</v>
      </c>
      <c r="C60" s="23" t="s">
        <v>109</v>
      </c>
      <c r="D60" s="24" t="s">
        <v>27</v>
      </c>
      <c r="E60" s="24" t="s">
        <v>28</v>
      </c>
      <c r="F60" s="24" t="s">
        <v>53</v>
      </c>
      <c r="G60" s="24" t="s">
        <v>130</v>
      </c>
      <c r="H60" s="25">
        <v>2354000</v>
      </c>
      <c r="I60" s="25">
        <f t="shared" ref="I60" si="14">+ROUND(H60*0.85,2)</f>
        <v>2000900</v>
      </c>
      <c r="J60" s="38"/>
      <c r="K60" s="25">
        <f t="shared" ref="K60" si="15">+H60-I60</f>
        <v>353100</v>
      </c>
      <c r="L60" s="47" t="s">
        <v>49</v>
      </c>
      <c r="M60" s="48">
        <v>0</v>
      </c>
      <c r="N60" s="48">
        <v>287534</v>
      </c>
      <c r="O60" s="49"/>
    </row>
    <row r="61" spans="1:15" ht="56" x14ac:dyDescent="0.3">
      <c r="A61" s="29"/>
      <c r="B61" s="30"/>
      <c r="C61" s="30"/>
      <c r="D61" s="30"/>
      <c r="E61" s="30"/>
      <c r="F61" s="30"/>
      <c r="G61" s="30"/>
      <c r="H61" s="31"/>
      <c r="I61" s="31"/>
      <c r="J61" s="39"/>
      <c r="K61" s="31"/>
      <c r="L61" s="27" t="s">
        <v>61</v>
      </c>
      <c r="M61" s="48">
        <v>0</v>
      </c>
      <c r="N61" s="48">
        <v>1</v>
      </c>
      <c r="O61" s="49"/>
    </row>
    <row r="62" spans="1:15" ht="98" x14ac:dyDescent="0.3">
      <c r="A62" s="34"/>
      <c r="B62" s="33"/>
      <c r="C62" s="33"/>
      <c r="D62" s="33"/>
      <c r="E62" s="33"/>
      <c r="F62" s="33"/>
      <c r="G62" s="33"/>
      <c r="H62" s="35"/>
      <c r="I62" s="35"/>
      <c r="J62" s="50"/>
      <c r="K62" s="35"/>
      <c r="L62" s="47" t="s">
        <v>107</v>
      </c>
      <c r="M62" s="48">
        <v>0</v>
      </c>
      <c r="N62" s="48">
        <v>28.75</v>
      </c>
      <c r="O62" s="49"/>
    </row>
    <row r="63" spans="1:15" ht="65" customHeight="1" x14ac:dyDescent="0.3">
      <c r="A63" s="23" t="s">
        <v>47</v>
      </c>
      <c r="B63" s="23" t="s">
        <v>73</v>
      </c>
      <c r="C63" s="24" t="s">
        <v>131</v>
      </c>
      <c r="D63" s="24" t="s">
        <v>27</v>
      </c>
      <c r="E63" s="24" t="s">
        <v>35</v>
      </c>
      <c r="F63" s="24" t="s">
        <v>53</v>
      </c>
      <c r="G63" s="24" t="s">
        <v>36</v>
      </c>
      <c r="H63" s="25">
        <v>3000000</v>
      </c>
      <c r="I63" s="25">
        <f t="shared" ref="I63" si="16">+ROUND(H63*0.85,2)</f>
        <v>2550000</v>
      </c>
      <c r="J63" s="38"/>
      <c r="K63" s="25">
        <f t="shared" ref="K63" si="17">+H63-I63</f>
        <v>450000</v>
      </c>
      <c r="L63" s="47" t="s">
        <v>49</v>
      </c>
      <c r="M63" s="48">
        <v>0</v>
      </c>
      <c r="N63" s="48">
        <v>19500</v>
      </c>
      <c r="O63" s="49"/>
    </row>
    <row r="64" spans="1:15" ht="69" customHeight="1" x14ac:dyDescent="0.3">
      <c r="A64" s="29"/>
      <c r="B64" s="30"/>
      <c r="C64" s="30"/>
      <c r="D64" s="30"/>
      <c r="E64" s="30"/>
      <c r="F64" s="30"/>
      <c r="G64" s="30"/>
      <c r="H64" s="31"/>
      <c r="I64" s="31"/>
      <c r="J64" s="39"/>
      <c r="K64" s="31"/>
      <c r="L64" s="27" t="s">
        <v>61</v>
      </c>
      <c r="M64" s="48">
        <v>0</v>
      </c>
      <c r="N64" s="48">
        <v>1</v>
      </c>
      <c r="O64" s="49"/>
    </row>
    <row r="65" spans="1:15" ht="96" customHeight="1" x14ac:dyDescent="0.3">
      <c r="A65" s="34"/>
      <c r="B65" s="33"/>
      <c r="C65" s="33"/>
      <c r="D65" s="33"/>
      <c r="E65" s="33"/>
      <c r="F65" s="33"/>
      <c r="G65" s="33"/>
      <c r="H65" s="35"/>
      <c r="I65" s="35"/>
      <c r="J65" s="50"/>
      <c r="K65" s="35"/>
      <c r="L65" s="47" t="s">
        <v>107</v>
      </c>
      <c r="M65" s="48">
        <v>0</v>
      </c>
      <c r="N65" s="48">
        <v>1.95</v>
      </c>
      <c r="O65" s="49"/>
    </row>
    <row r="66" spans="1:15" ht="56" x14ac:dyDescent="0.3">
      <c r="A66" s="23" t="s">
        <v>48</v>
      </c>
      <c r="B66" s="23" t="s">
        <v>74</v>
      </c>
      <c r="C66" s="23" t="s">
        <v>116</v>
      </c>
      <c r="D66" s="24" t="s">
        <v>27</v>
      </c>
      <c r="E66" s="24" t="s">
        <v>35</v>
      </c>
      <c r="F66" s="24" t="s">
        <v>85</v>
      </c>
      <c r="G66" s="24" t="s">
        <v>36</v>
      </c>
      <c r="H66" s="25">
        <v>2000000</v>
      </c>
      <c r="I66" s="25">
        <f t="shared" ref="I66" si="18">+ROUND(H66*0.85,2)</f>
        <v>1700000</v>
      </c>
      <c r="J66" s="38"/>
      <c r="K66" s="25">
        <f t="shared" ref="K66" si="19">+H66-I66</f>
        <v>300000</v>
      </c>
      <c r="L66" s="47" t="s">
        <v>49</v>
      </c>
      <c r="M66" s="48">
        <v>0</v>
      </c>
      <c r="N66" s="48">
        <v>56000</v>
      </c>
      <c r="O66" s="49"/>
    </row>
    <row r="67" spans="1:15" ht="56" x14ac:dyDescent="0.3">
      <c r="A67" s="29"/>
      <c r="B67" s="30"/>
      <c r="C67" s="30"/>
      <c r="D67" s="30"/>
      <c r="E67" s="30"/>
      <c r="F67" s="30"/>
      <c r="G67" s="30"/>
      <c r="H67" s="31"/>
      <c r="I67" s="31"/>
      <c r="J67" s="39"/>
      <c r="K67" s="31"/>
      <c r="L67" s="27" t="s">
        <v>61</v>
      </c>
      <c r="M67" s="48">
        <v>0</v>
      </c>
      <c r="N67" s="48">
        <v>1</v>
      </c>
      <c r="O67" s="49"/>
    </row>
    <row r="68" spans="1:15" ht="98" x14ac:dyDescent="0.3">
      <c r="A68" s="34"/>
      <c r="B68" s="33"/>
      <c r="C68" s="33"/>
      <c r="D68" s="33"/>
      <c r="E68" s="33"/>
      <c r="F68" s="33"/>
      <c r="G68" s="33"/>
      <c r="H68" s="35"/>
      <c r="I68" s="35"/>
      <c r="J68" s="50"/>
      <c r="K68" s="35"/>
      <c r="L68" s="47" t="s">
        <v>107</v>
      </c>
      <c r="M68" s="48">
        <v>0</v>
      </c>
      <c r="N68" s="48">
        <v>5.6</v>
      </c>
      <c r="O68" s="49"/>
    </row>
    <row r="69" spans="1:15" ht="56" x14ac:dyDescent="0.3">
      <c r="A69" s="51" t="s">
        <v>50</v>
      </c>
      <c r="B69" s="51" t="s">
        <v>75</v>
      </c>
      <c r="C69" s="51" t="s">
        <v>112</v>
      </c>
      <c r="D69" s="52" t="s">
        <v>27</v>
      </c>
      <c r="E69" s="52" t="s">
        <v>35</v>
      </c>
      <c r="F69" s="52" t="s">
        <v>85</v>
      </c>
      <c r="G69" s="52" t="s">
        <v>36</v>
      </c>
      <c r="H69" s="53">
        <v>265147.06</v>
      </c>
      <c r="I69" s="53">
        <f t="shared" ref="I69" si="20">+ROUND(H69*0.85,2)</f>
        <v>225375</v>
      </c>
      <c r="J69" s="54"/>
      <c r="K69" s="53">
        <f t="shared" ref="K69" si="21">+H69-I69</f>
        <v>39772.06</v>
      </c>
      <c r="L69" s="55" t="s">
        <v>49</v>
      </c>
      <c r="M69" s="56">
        <v>0</v>
      </c>
      <c r="N69" s="56">
        <v>40400</v>
      </c>
      <c r="O69" s="57"/>
    </row>
    <row r="70" spans="1:15" ht="56" x14ac:dyDescent="0.3">
      <c r="A70" s="58"/>
      <c r="B70" s="59"/>
      <c r="C70" s="59"/>
      <c r="D70" s="59"/>
      <c r="E70" s="59"/>
      <c r="F70" s="59"/>
      <c r="G70" s="59"/>
      <c r="H70" s="60"/>
      <c r="I70" s="60"/>
      <c r="J70" s="61"/>
      <c r="K70" s="60"/>
      <c r="L70" s="62" t="s">
        <v>61</v>
      </c>
      <c r="M70" s="56">
        <v>0</v>
      </c>
      <c r="N70" s="56">
        <v>1</v>
      </c>
      <c r="O70" s="57"/>
    </row>
    <row r="71" spans="1:15" ht="98" x14ac:dyDescent="0.3">
      <c r="A71" s="63"/>
      <c r="B71" s="64"/>
      <c r="C71" s="64"/>
      <c r="D71" s="64"/>
      <c r="E71" s="64"/>
      <c r="F71" s="64"/>
      <c r="G71" s="64"/>
      <c r="H71" s="65"/>
      <c r="I71" s="65"/>
      <c r="J71" s="66"/>
      <c r="K71" s="65"/>
      <c r="L71" s="55" t="s">
        <v>107</v>
      </c>
      <c r="M71" s="56">
        <v>0</v>
      </c>
      <c r="N71" s="56">
        <v>4.04</v>
      </c>
      <c r="O71" s="57"/>
    </row>
    <row r="72" spans="1:15" x14ac:dyDescent="0.3">
      <c r="A72" s="49"/>
      <c r="B72" s="49"/>
      <c r="C72" s="49"/>
      <c r="D72" s="49"/>
      <c r="E72" s="49"/>
      <c r="F72" s="49"/>
      <c r="G72" s="49"/>
      <c r="H72" s="49"/>
      <c r="I72" s="49"/>
      <c r="J72" s="49"/>
      <c r="K72" s="49"/>
      <c r="L72" s="49"/>
      <c r="M72" s="49"/>
      <c r="N72" s="49"/>
      <c r="O72" s="49"/>
    </row>
    <row r="73" spans="1:15" x14ac:dyDescent="0.3">
      <c r="A73" s="19" t="s">
        <v>25</v>
      </c>
      <c r="B73" s="19"/>
      <c r="C73" s="19"/>
      <c r="D73" s="19"/>
      <c r="E73" s="19"/>
      <c r="F73" s="19"/>
      <c r="G73" s="19"/>
      <c r="H73" s="19"/>
      <c r="I73" s="19"/>
      <c r="J73" s="19"/>
      <c r="K73" s="19"/>
      <c r="L73" s="19"/>
      <c r="M73" s="19"/>
      <c r="N73" s="19"/>
      <c r="O73" s="19"/>
    </row>
    <row r="74" spans="1:15" x14ac:dyDescent="0.3">
      <c r="A74" s="67" t="s">
        <v>80</v>
      </c>
      <c r="B74" s="22"/>
      <c r="C74" s="22"/>
      <c r="D74" s="22"/>
      <c r="E74" s="22"/>
      <c r="F74" s="22"/>
      <c r="G74" s="22"/>
      <c r="H74" s="22"/>
      <c r="I74" s="22"/>
      <c r="J74" s="22"/>
      <c r="K74" s="22"/>
      <c r="L74" s="22"/>
      <c r="M74" s="22"/>
      <c r="N74" s="22"/>
      <c r="O74" s="22"/>
    </row>
    <row r="75" spans="1:15" ht="72" customHeight="1" x14ac:dyDescent="0.3">
      <c r="A75" s="68" t="s">
        <v>26</v>
      </c>
      <c r="B75" s="23" t="s">
        <v>76</v>
      </c>
      <c r="C75" s="23" t="s">
        <v>103</v>
      </c>
      <c r="D75" s="69" t="s">
        <v>27</v>
      </c>
      <c r="E75" s="24" t="s">
        <v>28</v>
      </c>
      <c r="F75" s="24" t="s">
        <v>81</v>
      </c>
      <c r="G75" s="24" t="s">
        <v>132</v>
      </c>
      <c r="H75" s="25">
        <v>1800000</v>
      </c>
      <c r="I75" s="25">
        <f>+ROUND(H75*0.85,2)</f>
        <v>1530000</v>
      </c>
      <c r="J75" s="70"/>
      <c r="K75" s="25">
        <f>+H75-I75</f>
        <v>270000</v>
      </c>
      <c r="L75" s="47" t="s">
        <v>58</v>
      </c>
      <c r="M75" s="49">
        <v>0</v>
      </c>
      <c r="N75" s="49">
        <v>1.4</v>
      </c>
      <c r="O75" s="23" t="s">
        <v>52</v>
      </c>
    </row>
    <row r="76" spans="1:15" ht="84" x14ac:dyDescent="0.3">
      <c r="A76" s="71"/>
      <c r="B76" s="33"/>
      <c r="C76" s="33"/>
      <c r="D76" s="72"/>
      <c r="E76" s="33"/>
      <c r="F76" s="33"/>
      <c r="G76" s="33"/>
      <c r="H76" s="35"/>
      <c r="I76" s="35"/>
      <c r="J76" s="73"/>
      <c r="K76" s="35"/>
      <c r="L76" s="47" t="s">
        <v>57</v>
      </c>
      <c r="M76" s="49">
        <v>0</v>
      </c>
      <c r="N76" s="49">
        <v>30000</v>
      </c>
      <c r="O76" s="33"/>
    </row>
    <row r="77" spans="1:15" ht="42" x14ac:dyDescent="0.3">
      <c r="A77" s="68" t="s">
        <v>54</v>
      </c>
      <c r="B77" s="23" t="s">
        <v>77</v>
      </c>
      <c r="C77" s="23" t="s">
        <v>104</v>
      </c>
      <c r="D77" s="69" t="s">
        <v>27</v>
      </c>
      <c r="E77" s="24" t="s">
        <v>28</v>
      </c>
      <c r="F77" s="24" t="s">
        <v>81</v>
      </c>
      <c r="G77" s="24" t="s">
        <v>132</v>
      </c>
      <c r="H77" s="25">
        <v>1800000</v>
      </c>
      <c r="I77" s="25">
        <f>+ROUND(H77*0.85,2)</f>
        <v>1530000</v>
      </c>
      <c r="J77" s="70"/>
      <c r="K77" s="25">
        <f>+H77-I77</f>
        <v>270000</v>
      </c>
      <c r="L77" s="47" t="s">
        <v>58</v>
      </c>
      <c r="M77" s="49">
        <v>0</v>
      </c>
      <c r="N77" s="49">
        <v>2.1</v>
      </c>
      <c r="O77" s="23" t="s">
        <v>52</v>
      </c>
    </row>
    <row r="78" spans="1:15" ht="84" x14ac:dyDescent="0.3">
      <c r="A78" s="71"/>
      <c r="B78" s="33"/>
      <c r="C78" s="33"/>
      <c r="D78" s="72"/>
      <c r="E78" s="33"/>
      <c r="F78" s="33"/>
      <c r="G78" s="33"/>
      <c r="H78" s="35"/>
      <c r="I78" s="35"/>
      <c r="J78" s="73"/>
      <c r="K78" s="35"/>
      <c r="L78" s="47" t="s">
        <v>57</v>
      </c>
      <c r="M78" s="49">
        <v>0</v>
      </c>
      <c r="N78" s="49">
        <v>30000</v>
      </c>
      <c r="O78" s="33"/>
    </row>
    <row r="79" spans="1:15" ht="42" x14ac:dyDescent="0.3">
      <c r="A79" s="68" t="s">
        <v>55</v>
      </c>
      <c r="B79" s="23" t="s">
        <v>78</v>
      </c>
      <c r="C79" s="23" t="s">
        <v>105</v>
      </c>
      <c r="D79" s="69" t="s">
        <v>27</v>
      </c>
      <c r="E79" s="24" t="s">
        <v>28</v>
      </c>
      <c r="F79" s="24" t="s">
        <v>81</v>
      </c>
      <c r="G79" s="24" t="s">
        <v>132</v>
      </c>
      <c r="H79" s="25">
        <v>1200000</v>
      </c>
      <c r="I79" s="25">
        <f>+ROUND(H79*0.85,2)</f>
        <v>1020000</v>
      </c>
      <c r="J79" s="70"/>
      <c r="K79" s="25">
        <f>+H79-I79</f>
        <v>180000</v>
      </c>
      <c r="L79" s="47" t="s">
        <v>58</v>
      </c>
      <c r="M79" s="49">
        <v>0</v>
      </c>
      <c r="N79" s="49">
        <v>1.4</v>
      </c>
      <c r="O79" s="23" t="s">
        <v>52</v>
      </c>
    </row>
    <row r="80" spans="1:15" ht="84" x14ac:dyDescent="0.3">
      <c r="A80" s="71"/>
      <c r="B80" s="33"/>
      <c r="C80" s="33"/>
      <c r="D80" s="72"/>
      <c r="E80" s="33"/>
      <c r="F80" s="33"/>
      <c r="G80" s="33"/>
      <c r="H80" s="35"/>
      <c r="I80" s="35"/>
      <c r="J80" s="73"/>
      <c r="K80" s="35"/>
      <c r="L80" s="47" t="s">
        <v>57</v>
      </c>
      <c r="M80" s="49">
        <v>0</v>
      </c>
      <c r="N80" s="49">
        <v>20000</v>
      </c>
      <c r="O80" s="33"/>
    </row>
    <row r="81" spans="1:15" ht="42" x14ac:dyDescent="0.3">
      <c r="A81" s="68" t="s">
        <v>56</v>
      </c>
      <c r="B81" s="23" t="s">
        <v>96</v>
      </c>
      <c r="C81" s="23" t="s">
        <v>106</v>
      </c>
      <c r="D81" s="69" t="s">
        <v>27</v>
      </c>
      <c r="E81" s="24" t="s">
        <v>28</v>
      </c>
      <c r="F81" s="24" t="s">
        <v>38</v>
      </c>
      <c r="G81" s="24" t="s">
        <v>133</v>
      </c>
      <c r="H81" s="25">
        <v>14884098.4</v>
      </c>
      <c r="I81" s="25">
        <v>8034683</v>
      </c>
      <c r="J81" s="70"/>
      <c r="K81" s="25">
        <f>+H81-I81</f>
        <v>6849415.4000000004</v>
      </c>
      <c r="L81" s="47" t="s">
        <v>58</v>
      </c>
      <c r="M81" s="49">
        <v>0</v>
      </c>
      <c r="N81" s="49">
        <v>0.28999999999999998</v>
      </c>
      <c r="O81" s="23" t="s">
        <v>52</v>
      </c>
    </row>
    <row r="82" spans="1:15" ht="84" x14ac:dyDescent="0.3">
      <c r="A82" s="71"/>
      <c r="B82" s="33"/>
      <c r="C82" s="33"/>
      <c r="D82" s="72"/>
      <c r="E82" s="33"/>
      <c r="F82" s="33"/>
      <c r="G82" s="33"/>
      <c r="H82" s="35"/>
      <c r="I82" s="35"/>
      <c r="J82" s="73"/>
      <c r="K82" s="35"/>
      <c r="L82" s="47" t="s">
        <v>57</v>
      </c>
      <c r="M82" s="49">
        <v>0</v>
      </c>
      <c r="N82" s="49">
        <v>40000</v>
      </c>
      <c r="O82" s="33"/>
    </row>
    <row r="83" spans="1:15" x14ac:dyDescent="0.3">
      <c r="A83" s="74" t="s">
        <v>22</v>
      </c>
      <c r="B83" s="74"/>
      <c r="C83" s="74"/>
      <c r="D83" s="74"/>
      <c r="E83" s="74"/>
      <c r="F83" s="74"/>
      <c r="G83" s="74"/>
      <c r="H83" s="74"/>
      <c r="I83" s="74"/>
      <c r="J83" s="74"/>
      <c r="K83" s="74"/>
      <c r="L83" s="74"/>
      <c r="M83" s="74"/>
      <c r="N83" s="74"/>
      <c r="O83" s="74"/>
    </row>
    <row r="84" spans="1:15" x14ac:dyDescent="0.3">
      <c r="A84" s="75"/>
      <c r="B84" s="75"/>
      <c r="C84" s="75"/>
      <c r="D84" s="75"/>
      <c r="E84" s="75"/>
      <c r="F84" s="75"/>
      <c r="G84" s="75"/>
      <c r="H84" s="75"/>
      <c r="I84" s="75"/>
      <c r="J84" s="75"/>
      <c r="K84" s="75"/>
      <c r="L84" s="75"/>
      <c r="M84" s="75"/>
      <c r="N84" s="75"/>
      <c r="O84" s="75"/>
    </row>
    <row r="85" spans="1:15" x14ac:dyDescent="0.3">
      <c r="A85" s="75"/>
      <c r="B85" s="75"/>
      <c r="C85" s="75"/>
      <c r="D85" s="75"/>
      <c r="E85" s="76"/>
      <c r="F85" s="76"/>
      <c r="G85" s="76"/>
      <c r="H85" s="75"/>
      <c r="I85" s="75"/>
      <c r="J85" s="75"/>
      <c r="K85" s="75"/>
      <c r="L85" s="75"/>
      <c r="M85" s="75"/>
      <c r="N85" s="75"/>
      <c r="O85" s="75"/>
    </row>
    <row r="86" spans="1:15" ht="28" x14ac:dyDescent="0.3">
      <c r="A86" s="76"/>
      <c r="B86" s="76"/>
      <c r="C86" s="77" t="s">
        <v>59</v>
      </c>
      <c r="D86" s="74" t="s">
        <v>10</v>
      </c>
      <c r="E86" s="17" t="s">
        <v>94</v>
      </c>
      <c r="F86" s="78" t="s">
        <v>122</v>
      </c>
      <c r="G86" s="78" t="s">
        <v>60</v>
      </c>
      <c r="H86" s="76"/>
      <c r="I86" s="76"/>
      <c r="J86" s="76"/>
      <c r="K86" s="76"/>
      <c r="L86" s="76"/>
      <c r="M86" s="76"/>
      <c r="N86" s="76"/>
      <c r="O86" s="76"/>
    </row>
    <row r="87" spans="1:15" ht="28" x14ac:dyDescent="0.3">
      <c r="A87" s="76"/>
      <c r="B87" s="76"/>
      <c r="C87" s="74" t="str">
        <f>+L18</f>
        <v>R - Metinis konsoliduotų viešųjų paslaugų vartotojų skaičius (asm.)</v>
      </c>
      <c r="D87" s="78">
        <v>0</v>
      </c>
      <c r="E87" s="78">
        <v>0</v>
      </c>
      <c r="F87" s="78">
        <f>+N15+N18+N21+N24+N27+N30+N32+N34+N36+N36+N37+N40+N42</f>
        <v>529085.5</v>
      </c>
      <c r="G87" s="78">
        <f>+E87+F87</f>
        <v>529085.5</v>
      </c>
      <c r="H87" s="76"/>
      <c r="I87" s="76"/>
      <c r="J87" s="76"/>
      <c r="K87" s="76"/>
      <c r="L87" s="76"/>
      <c r="M87" s="76"/>
      <c r="N87" s="76"/>
      <c r="O87" s="76"/>
    </row>
    <row r="88" spans="1:15" ht="28" x14ac:dyDescent="0.3">
      <c r="A88" s="76"/>
      <c r="B88" s="76"/>
      <c r="C88" s="74" t="str">
        <f>+L47</f>
        <v>R - Sukurtos arba atkurtos teritorijos, naudojamos ekonominei, rekreacinei ar turizmo paskirčiai (ha)</v>
      </c>
      <c r="D88" s="78">
        <f>+M47+M50+M53+M55+M59+M62+M65+M68+M71</f>
        <v>0</v>
      </c>
      <c r="E88" s="78">
        <f>+N47+N53+N56</f>
        <v>7.99</v>
      </c>
      <c r="F88" s="78">
        <f>+N50+N59+N62+N65+N68</f>
        <v>41.35</v>
      </c>
      <c r="G88" s="78">
        <f>+E88+F88</f>
        <v>49.34</v>
      </c>
      <c r="H88" s="76"/>
      <c r="I88" s="76"/>
      <c r="J88" s="76"/>
      <c r="K88" s="79"/>
      <c r="L88" s="76"/>
      <c r="M88" s="76"/>
      <c r="N88" s="76"/>
      <c r="O88" s="76"/>
    </row>
    <row r="89" spans="1:15" ht="28" x14ac:dyDescent="0.3">
      <c r="A89" s="76"/>
      <c r="B89" s="76"/>
      <c r="C89" s="74" t="str">
        <f>+L76</f>
        <v>R - Dviračiams skirtos infrastruktūros metinis naudotojų skaičius (Naudotojai per metus)</v>
      </c>
      <c r="D89" s="78">
        <v>0</v>
      </c>
      <c r="E89" s="78">
        <v>0</v>
      </c>
      <c r="F89" s="78">
        <v>120000</v>
      </c>
      <c r="G89" s="78">
        <v>120000</v>
      </c>
      <c r="H89" s="76"/>
      <c r="I89" s="76"/>
      <c r="J89" s="76"/>
      <c r="K89" s="79"/>
      <c r="L89" s="79"/>
      <c r="M89" s="76"/>
      <c r="N89" s="76"/>
      <c r="O89" s="76"/>
    </row>
    <row r="91" spans="1:15" x14ac:dyDescent="0.3">
      <c r="K91" s="4"/>
      <c r="L91" s="4"/>
    </row>
    <row r="94" spans="1:15" x14ac:dyDescent="0.3">
      <c r="K94" s="4"/>
    </row>
  </sheetData>
  <autoFilter ref="A1:O71" xr:uid="{00000000-0009-0000-0000-000000000000}">
    <filterColumn colId="12" showButton="0"/>
    <filterColumn colId="13" showButton="0"/>
  </autoFilter>
  <mergeCells count="296">
    <mergeCell ref="A43:O43"/>
    <mergeCell ref="A44:O44"/>
    <mergeCell ref="J41:J42"/>
    <mergeCell ref="K41:K42"/>
    <mergeCell ref="A41:A42"/>
    <mergeCell ref="B41:B42"/>
    <mergeCell ref="C41:C42"/>
    <mergeCell ref="D41:D42"/>
    <mergeCell ref="E41:E42"/>
    <mergeCell ref="F41:F42"/>
    <mergeCell ref="G41:G42"/>
    <mergeCell ref="H41:H42"/>
    <mergeCell ref="I41:I42"/>
    <mergeCell ref="C60:C62"/>
    <mergeCell ref="C63:C65"/>
    <mergeCell ref="C66:C68"/>
    <mergeCell ref="C69:C71"/>
    <mergeCell ref="I69:I71"/>
    <mergeCell ref="J69:J71"/>
    <mergeCell ref="K69:K71"/>
    <mergeCell ref="A69:A71"/>
    <mergeCell ref="B69:B71"/>
    <mergeCell ref="D69:D71"/>
    <mergeCell ref="E69:E71"/>
    <mergeCell ref="F69:F71"/>
    <mergeCell ref="G69:G71"/>
    <mergeCell ref="H69:H71"/>
    <mergeCell ref="I63:I65"/>
    <mergeCell ref="J63:J65"/>
    <mergeCell ref="K63:K65"/>
    <mergeCell ref="D66:D68"/>
    <mergeCell ref="E66:E68"/>
    <mergeCell ref="F66:F68"/>
    <mergeCell ref="G66:G68"/>
    <mergeCell ref="H66:H68"/>
    <mergeCell ref="I66:I68"/>
    <mergeCell ref="J66:J68"/>
    <mergeCell ref="K66:K68"/>
    <mergeCell ref="A66:A68"/>
    <mergeCell ref="B60:B62"/>
    <mergeCell ref="B63:B65"/>
    <mergeCell ref="B66:B68"/>
    <mergeCell ref="D60:D62"/>
    <mergeCell ref="D63:D65"/>
    <mergeCell ref="I57:I59"/>
    <mergeCell ref="J57:J59"/>
    <mergeCell ref="K57:K59"/>
    <mergeCell ref="A60:A62"/>
    <mergeCell ref="A63:A65"/>
    <mergeCell ref="E60:E62"/>
    <mergeCell ref="F60:F62"/>
    <mergeCell ref="G60:G62"/>
    <mergeCell ref="H60:H62"/>
    <mergeCell ref="I60:I62"/>
    <mergeCell ref="J60:J62"/>
    <mergeCell ref="K60:K62"/>
    <mergeCell ref="E63:E65"/>
    <mergeCell ref="F63:F65"/>
    <mergeCell ref="G63:G65"/>
    <mergeCell ref="H63:H65"/>
    <mergeCell ref="D57:D59"/>
    <mergeCell ref="J51:J53"/>
    <mergeCell ref="K51:K53"/>
    <mergeCell ref="D54:D56"/>
    <mergeCell ref="E54:E56"/>
    <mergeCell ref="F54:F56"/>
    <mergeCell ref="G54:G56"/>
    <mergeCell ref="H54:H56"/>
    <mergeCell ref="I54:I56"/>
    <mergeCell ref="J54:J56"/>
    <mergeCell ref="K54:K56"/>
    <mergeCell ref="D51:D53"/>
    <mergeCell ref="E51:E53"/>
    <mergeCell ref="F51:F53"/>
    <mergeCell ref="G51:G53"/>
    <mergeCell ref="H51:H53"/>
    <mergeCell ref="A51:A53"/>
    <mergeCell ref="A54:A56"/>
    <mergeCell ref="A57:A59"/>
    <mergeCell ref="B51:B53"/>
    <mergeCell ref="B54:B56"/>
    <mergeCell ref="B57:B59"/>
    <mergeCell ref="G48:G50"/>
    <mergeCell ref="H48:H50"/>
    <mergeCell ref="I48:I50"/>
    <mergeCell ref="F57:F59"/>
    <mergeCell ref="G57:G59"/>
    <mergeCell ref="H57:H59"/>
    <mergeCell ref="I51:I53"/>
    <mergeCell ref="C48:C50"/>
    <mergeCell ref="C51:C53"/>
    <mergeCell ref="C54:C56"/>
    <mergeCell ref="C57:C59"/>
    <mergeCell ref="E57:E59"/>
    <mergeCell ref="J48:J50"/>
    <mergeCell ref="K48:K50"/>
    <mergeCell ref="A48:A50"/>
    <mergeCell ref="B48:B50"/>
    <mergeCell ref="D48:D50"/>
    <mergeCell ref="E48:E50"/>
    <mergeCell ref="F48:F50"/>
    <mergeCell ref="G45:G47"/>
    <mergeCell ref="H45:H47"/>
    <mergeCell ref="I45:I47"/>
    <mergeCell ref="J45:J47"/>
    <mergeCell ref="K45:K47"/>
    <mergeCell ref="A45:A47"/>
    <mergeCell ref="B45:B47"/>
    <mergeCell ref="D45:D47"/>
    <mergeCell ref="E45:E47"/>
    <mergeCell ref="F45:F47"/>
    <mergeCell ref="C45:C47"/>
    <mergeCell ref="G38:G40"/>
    <mergeCell ref="H38:H40"/>
    <mergeCell ref="F38:F40"/>
    <mergeCell ref="I38:I40"/>
    <mergeCell ref="J38:J40"/>
    <mergeCell ref="K38:K40"/>
    <mergeCell ref="A38:A40"/>
    <mergeCell ref="B38:B40"/>
    <mergeCell ref="D38:D40"/>
    <mergeCell ref="E38:E40"/>
    <mergeCell ref="C38:C40"/>
    <mergeCell ref="G35:G37"/>
    <mergeCell ref="H35:H37"/>
    <mergeCell ref="I35:I37"/>
    <mergeCell ref="J35:J37"/>
    <mergeCell ref="K35:K37"/>
    <mergeCell ref="A35:A37"/>
    <mergeCell ref="B35:B37"/>
    <mergeCell ref="D35:D37"/>
    <mergeCell ref="E35:E37"/>
    <mergeCell ref="F35:F37"/>
    <mergeCell ref="C35:C37"/>
    <mergeCell ref="G33:G34"/>
    <mergeCell ref="H33:H34"/>
    <mergeCell ref="I33:I34"/>
    <mergeCell ref="J33:J34"/>
    <mergeCell ref="K33:K34"/>
    <mergeCell ref="A33:A34"/>
    <mergeCell ref="B33:B34"/>
    <mergeCell ref="D33:D34"/>
    <mergeCell ref="E33:E34"/>
    <mergeCell ref="F33:F34"/>
    <mergeCell ref="C33:C34"/>
    <mergeCell ref="G31:G32"/>
    <mergeCell ref="H31:H32"/>
    <mergeCell ref="I31:I32"/>
    <mergeCell ref="J31:J32"/>
    <mergeCell ref="K31:K32"/>
    <mergeCell ref="A31:A32"/>
    <mergeCell ref="B31:B32"/>
    <mergeCell ref="D31:D32"/>
    <mergeCell ref="E31:E32"/>
    <mergeCell ref="F31:F32"/>
    <mergeCell ref="C31:C32"/>
    <mergeCell ref="G28:G30"/>
    <mergeCell ref="H28:H30"/>
    <mergeCell ref="I28:I30"/>
    <mergeCell ref="J28:J30"/>
    <mergeCell ref="K28:K30"/>
    <mergeCell ref="A28:A30"/>
    <mergeCell ref="B28:B30"/>
    <mergeCell ref="D28:D30"/>
    <mergeCell ref="E28:E30"/>
    <mergeCell ref="F28:F30"/>
    <mergeCell ref="C28:C30"/>
    <mergeCell ref="K22:K24"/>
    <mergeCell ref="A19:A21"/>
    <mergeCell ref="B19:B21"/>
    <mergeCell ref="D19:D21"/>
    <mergeCell ref="E19:E21"/>
    <mergeCell ref="F19:F21"/>
    <mergeCell ref="C19:C21"/>
    <mergeCell ref="C22:C24"/>
    <mergeCell ref="G25:G27"/>
    <mergeCell ref="H25:H27"/>
    <mergeCell ref="I25:I27"/>
    <mergeCell ref="J25:J27"/>
    <mergeCell ref="K25:K27"/>
    <mergeCell ref="A25:A27"/>
    <mergeCell ref="B25:B27"/>
    <mergeCell ref="D25:D27"/>
    <mergeCell ref="E25:E27"/>
    <mergeCell ref="F25:F27"/>
    <mergeCell ref="C25:C27"/>
    <mergeCell ref="A22:A24"/>
    <mergeCell ref="B22:B24"/>
    <mergeCell ref="D22:D24"/>
    <mergeCell ref="E22:E24"/>
    <mergeCell ref="F22:F24"/>
    <mergeCell ref="G22:G24"/>
    <mergeCell ref="H22:H24"/>
    <mergeCell ref="I22:I24"/>
    <mergeCell ref="J22:J24"/>
    <mergeCell ref="F16:F18"/>
    <mergeCell ref="G16:G18"/>
    <mergeCell ref="H16:H18"/>
    <mergeCell ref="I16:I18"/>
    <mergeCell ref="J16:J18"/>
    <mergeCell ref="C13:C15"/>
    <mergeCell ref="C16:C18"/>
    <mergeCell ref="J19:J21"/>
    <mergeCell ref="K19:K21"/>
    <mergeCell ref="A3:O3"/>
    <mergeCell ref="M1:O1"/>
    <mergeCell ref="C2:N2"/>
    <mergeCell ref="N6:N7"/>
    <mergeCell ref="D5:D7"/>
    <mergeCell ref="A4:O4"/>
    <mergeCell ref="O5:O7"/>
    <mergeCell ref="E5:E7"/>
    <mergeCell ref="F6:F7"/>
    <mergeCell ref="G6:G7"/>
    <mergeCell ref="H6:H7"/>
    <mergeCell ref="L6:L7"/>
    <mergeCell ref="M6:M7"/>
    <mergeCell ref="L5:N5"/>
    <mergeCell ref="H5:K5"/>
    <mergeCell ref="F5:G5"/>
    <mergeCell ref="I6:K6"/>
    <mergeCell ref="A5:A7"/>
    <mergeCell ref="B5:B7"/>
    <mergeCell ref="C5:C7"/>
    <mergeCell ref="A74:O74"/>
    <mergeCell ref="A9:O9"/>
    <mergeCell ref="A10:O10"/>
    <mergeCell ref="A12:O12"/>
    <mergeCell ref="A11:O11"/>
    <mergeCell ref="A73:O73"/>
    <mergeCell ref="B13:B15"/>
    <mergeCell ref="A13:A15"/>
    <mergeCell ref="D13:D15"/>
    <mergeCell ref="E13:E15"/>
    <mergeCell ref="K16:K18"/>
    <mergeCell ref="G19:G21"/>
    <mergeCell ref="H19:H21"/>
    <mergeCell ref="I19:I21"/>
    <mergeCell ref="K13:K15"/>
    <mergeCell ref="F13:F15"/>
    <mergeCell ref="G13:G15"/>
    <mergeCell ref="H13:H15"/>
    <mergeCell ref="I13:I15"/>
    <mergeCell ref="J13:J15"/>
    <mergeCell ref="A16:A18"/>
    <mergeCell ref="B16:B18"/>
    <mergeCell ref="D16:D18"/>
    <mergeCell ref="E16:E18"/>
    <mergeCell ref="A75:A76"/>
    <mergeCell ref="B75:B76"/>
    <mergeCell ref="C75:C76"/>
    <mergeCell ref="D75:D76"/>
    <mergeCell ref="E75:E76"/>
    <mergeCell ref="F75:F76"/>
    <mergeCell ref="G75:G76"/>
    <mergeCell ref="H75:H76"/>
    <mergeCell ref="K79:K80"/>
    <mergeCell ref="I75:I76"/>
    <mergeCell ref="J75:J76"/>
    <mergeCell ref="K75:K76"/>
    <mergeCell ref="O75:O76"/>
    <mergeCell ref="B77:B78"/>
    <mergeCell ref="B79:B80"/>
    <mergeCell ref="B81:B82"/>
    <mergeCell ref="A77:A78"/>
    <mergeCell ref="A79:A80"/>
    <mergeCell ref="A81:A82"/>
    <mergeCell ref="C77:C78"/>
    <mergeCell ref="C79:C80"/>
    <mergeCell ref="C81:C82"/>
    <mergeCell ref="D77:D78"/>
    <mergeCell ref="E77:E78"/>
    <mergeCell ref="F77:F78"/>
    <mergeCell ref="G77:G78"/>
    <mergeCell ref="H77:H78"/>
    <mergeCell ref="I77:I78"/>
    <mergeCell ref="J77:J78"/>
    <mergeCell ref="K77:K78"/>
    <mergeCell ref="D81:D82"/>
    <mergeCell ref="E81:E82"/>
    <mergeCell ref="F81:F82"/>
    <mergeCell ref="G81:G82"/>
    <mergeCell ref="H81:H82"/>
    <mergeCell ref="I81:I82"/>
    <mergeCell ref="J81:J82"/>
    <mergeCell ref="K81:K82"/>
    <mergeCell ref="O77:O78"/>
    <mergeCell ref="O79:O80"/>
    <mergeCell ref="O81:O82"/>
    <mergeCell ref="D79:D80"/>
    <mergeCell ref="E79:E80"/>
    <mergeCell ref="F79:F80"/>
    <mergeCell ref="G79:G80"/>
    <mergeCell ref="H79:H80"/>
    <mergeCell ref="I79:I80"/>
    <mergeCell ref="J79:J80"/>
  </mergeCells>
  <phoneticPr fontId="13" type="noConversion"/>
  <pageMargins left="0.7" right="0.7" top="0.75" bottom="0.75" header="0.3" footer="0.3"/>
  <pageSetup paperSize="9" scale="54"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vt:i4>
      </vt:variant>
      <vt:variant>
        <vt:lpstr>Įvardytieji diapazonai</vt:lpstr>
      </vt:variant>
      <vt:variant>
        <vt:i4>1</vt:i4>
      </vt:variant>
    </vt:vector>
  </HeadingPairs>
  <TitlesOfParts>
    <vt:vector size="2" baseType="lpstr">
      <vt:lpstr>Lapas1</vt:lpstr>
      <vt:lpstr>Lapas1!_Hlk84884998</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Andrius Valickas</dc:creator>
  <cp:lastModifiedBy>Dovilė Bartašiūnaitė</cp:lastModifiedBy>
  <cp:lastPrinted>2024-05-30T05:05:10Z</cp:lastPrinted>
  <dcterms:created xsi:type="dcterms:W3CDTF">2022-11-14T04:57:06Z</dcterms:created>
  <dcterms:modified xsi:type="dcterms:W3CDTF">2026-07-08T12:20:21Z</dcterms:modified>
</cp:coreProperties>
</file>