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W:\Planavimas\MVP\2026 MVP\"/>
    </mc:Choice>
  </mc:AlternateContent>
  <xr:revisionPtr revIDLastSave="0" documentId="13_ncr:1_{43D7911C-3D0C-440D-A908-9ABCC47CE8E1}" xr6:coauthVersionLast="47" xr6:coauthVersionMax="47" xr10:uidLastSave="{00000000-0000-0000-0000-000000000000}"/>
  <bookViews>
    <workbookView xWindow="-120" yWindow="-120" windowWidth="29040" windowHeight="15720" xr2:uid="{00000000-000D-0000-FFFF-FFFF00000000}"/>
  </bookViews>
  <sheets>
    <sheet name="1 programa" sheetId="2" r:id="rId1"/>
    <sheet name="2 programa" sheetId="3" r:id="rId2"/>
    <sheet name="3 programa" sheetId="4" r:id="rId3"/>
  </sheets>
  <definedNames>
    <definedName name="_xlnm.Print_Titles" localSheetId="0">'1 programa'!$8:$10</definedName>
    <definedName name="_xlnm.Print_Titles" localSheetId="1">'2 programa'!$1:$3</definedName>
    <definedName name="_xlnm.Print_Titles" localSheetId="2">'3 programa'!$1:$3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3" i="3" l="1"/>
  <c r="E481" i="4" l="1"/>
  <c r="E468" i="4"/>
  <c r="E463" i="4"/>
  <c r="E459" i="4"/>
  <c r="E455" i="4"/>
  <c r="E450" i="4"/>
  <c r="E447" i="4"/>
  <c r="E445" i="4"/>
  <c r="E443" i="4"/>
  <c r="E426" i="4"/>
  <c r="E414" i="4"/>
  <c r="E408" i="4"/>
  <c r="E394" i="4"/>
  <c r="E390" i="4"/>
  <c r="E385" i="4"/>
  <c r="E381" i="4"/>
  <c r="E375" i="4"/>
  <c r="E372" i="4"/>
  <c r="E366" i="4"/>
  <c r="E362" i="4"/>
  <c r="E356" i="4"/>
  <c r="E349" i="4"/>
  <c r="E346" i="4"/>
  <c r="E337" i="4"/>
  <c r="E321" i="4"/>
  <c r="E319" i="4"/>
  <c r="E313" i="4"/>
  <c r="E303" i="4"/>
  <c r="E300" i="4"/>
  <c r="E288" i="4"/>
  <c r="E286" i="4"/>
  <c r="E282" i="4"/>
  <c r="E274" i="4"/>
  <c r="E270" i="4"/>
  <c r="E266" i="4"/>
  <c r="E262" i="4"/>
  <c r="E260" i="4"/>
  <c r="E257" i="4"/>
  <c r="E251" i="4"/>
  <c r="E240" i="4"/>
  <c r="E231" i="4"/>
  <c r="E222" i="4"/>
  <c r="E211" i="4"/>
  <c r="E207" i="4"/>
  <c r="E205" i="4"/>
  <c r="E203" i="4"/>
  <c r="E193" i="4"/>
  <c r="E181" i="4"/>
  <c r="E178" i="4"/>
  <c r="E173" i="4"/>
  <c r="E143" i="4"/>
  <c r="E137" i="4"/>
  <c r="E134" i="4"/>
  <c r="E123" i="4"/>
  <c r="E119" i="4"/>
  <c r="E110" i="4"/>
  <c r="E107" i="4"/>
  <c r="E99" i="4"/>
  <c r="E94" i="4"/>
  <c r="E90" i="4"/>
  <c r="E85" i="4"/>
  <c r="E83" i="4"/>
  <c r="E77" i="4"/>
  <c r="E75" i="4"/>
  <c r="E69" i="4"/>
  <c r="E67" i="4"/>
  <c r="E63" i="4"/>
  <c r="E57" i="4"/>
  <c r="E53" i="4"/>
  <c r="E50" i="4"/>
  <c r="E46" i="4"/>
  <c r="E40" i="4"/>
  <c r="E35" i="4"/>
  <c r="E29" i="4"/>
  <c r="E27" i="4"/>
  <c r="E24" i="4"/>
  <c r="E12" i="4"/>
  <c r="E544" i="3"/>
  <c r="E536" i="3"/>
  <c r="E533" i="3"/>
  <c r="E529" i="3"/>
  <c r="E523" i="3"/>
  <c r="E511" i="3"/>
  <c r="E502" i="3"/>
  <c r="E489" i="3"/>
  <c r="E484" i="3"/>
  <c r="E481" i="3"/>
  <c r="E478" i="3"/>
  <c r="E472" i="3"/>
  <c r="E461" i="3"/>
  <c r="E458" i="3"/>
  <c r="E450" i="3"/>
  <c r="E447" i="3"/>
  <c r="E444" i="3"/>
  <c r="E436" i="3"/>
  <c r="E433" i="3"/>
  <c r="E425" i="3"/>
  <c r="E398" i="3"/>
  <c r="E371" i="3"/>
  <c r="E363" i="3"/>
  <c r="E353" i="3"/>
  <c r="E349" i="3"/>
  <c r="E345" i="3"/>
  <c r="E341" i="3"/>
  <c r="E337" i="3"/>
  <c r="E335" i="3"/>
  <c r="E323" i="3"/>
  <c r="E309" i="3"/>
  <c r="E302" i="3"/>
  <c r="E300" i="3"/>
  <c r="E297" i="3"/>
  <c r="E284" i="3"/>
  <c r="E281" i="3"/>
  <c r="E279" i="3"/>
  <c r="E264" i="3"/>
  <c r="E260" i="3"/>
  <c r="E101" i="3"/>
  <c r="E95" i="3"/>
  <c r="E80" i="3"/>
  <c r="E33" i="3"/>
  <c r="E15" i="2"/>
  <c r="E19" i="2"/>
  <c r="E25" i="2"/>
  <c r="E29" i="2"/>
  <c r="E109" i="2"/>
  <c r="E117" i="2"/>
  <c r="E120" i="2"/>
  <c r="E127" i="2"/>
</calcChain>
</file>

<file path=xl/sharedStrings.xml><?xml version="1.0" encoding="utf-8"?>
<sst xmlns="http://schemas.openxmlformats.org/spreadsheetml/2006/main" count="7708" uniqueCount="2180">
  <si>
    <t>Kodas</t>
  </si>
  <si>
    <t>Vykdytojas</t>
  </si>
  <si>
    <t>SP lėšos</t>
  </si>
  <si>
    <t>2026 m. skirta</t>
  </si>
  <si>
    <t>Rodiklis</t>
  </si>
  <si>
    <t>Mato vnt.</t>
  </si>
  <si>
    <t>2026</t>
  </si>
  <si>
    <t>Pastaba</t>
  </si>
  <si>
    <t>Planas</t>
  </si>
  <si>
    <t>I</t>
  </si>
  <si>
    <t>II</t>
  </si>
  <si>
    <t>III</t>
  </si>
  <si>
    <t>IV</t>
  </si>
  <si>
    <t>1</t>
  </si>
  <si>
    <t>Atvirumo ir bendradarbiavimo, plėtojant miesto ekonomiką, kultūrą ir turizmą, programa</t>
  </si>
  <si>
    <t>1.1</t>
  </si>
  <si>
    <t>Modernus ir aukštą pridėtinę vertę kuriantis technologijų miestas</t>
  </si>
  <si>
    <t>1.1.1</t>
  </si>
  <si>
    <t>Stiprinti kryptingą ekonominę specializaciją, pritraukiant tiesiogines užsienio ir vietos investicijas</t>
  </si>
  <si>
    <t>1.1.1.1</t>
  </si>
  <si>
    <t>Siekti, kad Kaunas būtų prioritetinė steigimosi ir plėtros vieta aukštos pridėtinės vertės investuotojams ir verslams</t>
  </si>
  <si>
    <t>1.1.1.1.001</t>
  </si>
  <si>
    <t>Kauno miesto savivaldybės administracijos darbuotojų, Kauno miesto savivaldybės vadovybės ir Tarybos narių komandiruotės</t>
  </si>
  <si>
    <t>Personalo valdymo skyrius</t>
  </si>
  <si>
    <t>Į komandiruotes vykusių darbuotojų dalis nuo visų darbuotojų</t>
  </si>
  <si>
    <t>Proc.</t>
  </si>
  <si>
    <t>20,00</t>
  </si>
  <si>
    <t>5,00</t>
  </si>
  <si>
    <t>0,00</t>
  </si>
  <si>
    <t>1.1.</t>
  </si>
  <si>
    <t>Į komandiruotes vykusių Kauno miesto savivaldybės tarybos narių dalis nuo visų Tarybos narių</t>
  </si>
  <si>
    <t>8,00</t>
  </si>
  <si>
    <t>2,00</t>
  </si>
  <si>
    <t>2.1.</t>
  </si>
  <si>
    <t>1.1.1.2</t>
  </si>
  <si>
    <t>Vystyti tarptautinio miesto žinomumą ir įvaizdį didinančią rinkodarą</t>
  </si>
  <si>
    <t>1.1.1.2.001</t>
  </si>
  <si>
    <t>Tarptautinės rinkodaros ir turizmo plėtros skatinimas, palankių sąlygų investicijoms Kaune sudarymas</t>
  </si>
  <si>
    <t>Investicijų ir projektų skyrius</t>
  </si>
  <si>
    <t>E. rinkodaros priemonėmis pasiektų vartotojų skaičius tikslinėse rinkose</t>
  </si>
  <si>
    <t>Vnt.</t>
  </si>
  <si>
    <t>5 250 000,00</t>
  </si>
  <si>
    <t>Investicinės aplinkos gerinimo projektų skaičius</t>
  </si>
  <si>
    <t>6,00</t>
  </si>
  <si>
    <t>1.6.</t>
  </si>
  <si>
    <t>Naujai sukurtų turizmo produktų skaičius</t>
  </si>
  <si>
    <t>12,00</t>
  </si>
  <si>
    <t>Suteiktų konsultacijų skaičius (investicijų, konferencijų, startuolių, relokacijos klausimais)</t>
  </si>
  <si>
    <t>95,00</t>
  </si>
  <si>
    <t>1.1.1.2.002</t>
  </si>
  <si>
    <t>Kauno miesto narystė Baltijos miestų sąjungoje</t>
  </si>
  <si>
    <t>Užsienio ryšių skyrius</t>
  </si>
  <si>
    <t>Projektų ir tarptautinių renginių (konferencijų, valdybos, komisijų, darbo grupių posėdžių renginių, kt.) su tinklo partneriais skaičius</t>
  </si>
  <si>
    <t>1,00</t>
  </si>
  <si>
    <t>Projektuose ir tarptautiniuose renginiuose dalyvavusių partnerių skaičius</t>
  </si>
  <si>
    <t>28,00</t>
  </si>
  <si>
    <t>4,00</t>
  </si>
  <si>
    <t>1.1.2</t>
  </si>
  <si>
    <t>Įgalinti inovacijomis grįsto verslo plėtrą</t>
  </si>
  <si>
    <t>1.1.2.1</t>
  </si>
  <si>
    <t>Sudaryti tinkamas sąlygas inovatyvių ir kitų pažangių pramonės šakų ekosistemoms augti</t>
  </si>
  <si>
    <t>1.1.2.1.002</t>
  </si>
  <si>
    <t>Aleksoto inovacijų pramonės parko (AIPP) operavimas</t>
  </si>
  <si>
    <t>Atliktų veiklų dalis nuo visų projekto veiklų</t>
  </si>
  <si>
    <t>30,00</t>
  </si>
  <si>
    <t>Pritrauktų investuotojų skaičius</t>
  </si>
  <si>
    <t>Parengtų techninių projektų, skirtų elektros tinklų galiai padidinti, skaičius</t>
  </si>
  <si>
    <t>1.1.2.2</t>
  </si>
  <si>
    <t>Remti regiono inovacines veiklas ir skatinti jų panaudojimą miesto aplinkoje</t>
  </si>
  <si>
    <t>1.1.3</t>
  </si>
  <si>
    <t>Didinti miesto patrauklumą naujiems ir augantiems verslams</t>
  </si>
  <si>
    <t>1.1.3.1</t>
  </si>
  <si>
    <t>Užtikrinti pakankamą aukštos ir vidutinės pridėtinės vertės industrijų darbo jėgos pasiūlą</t>
  </si>
  <si>
    <t>1.1.3.2</t>
  </si>
  <si>
    <t>Skatinti kauniečių verslumą</t>
  </si>
  <si>
    <t>1.1.3.3</t>
  </si>
  <si>
    <t>Vystyti kokybiškas paslaugas verslui</t>
  </si>
  <si>
    <t>1.1.3.3.001</t>
  </si>
  <si>
    <t>Smulkiojo verslo skatinimas vystant Stoties turgaus teritoriją</t>
  </si>
  <si>
    <t>Statybos valdymo skyrius</t>
  </si>
  <si>
    <t>10,00</t>
  </si>
  <si>
    <t>15,00</t>
  </si>
  <si>
    <t>1.1.4</t>
  </si>
  <si>
    <t>Stiprinti miesto išorinį keleivių ir krovinių susisiekimą</t>
  </si>
  <si>
    <t>1.1.4.1</t>
  </si>
  <si>
    <t>Didinti miesto tarptautinį pasiekiamumą</t>
  </si>
  <si>
    <t>1.1.4.2</t>
  </si>
  <si>
    <t>Vystyti vandens kelių komercinį potencialą</t>
  </si>
  <si>
    <t>1.2</t>
  </si>
  <si>
    <t>Kaunas- Baltijos jūros regiono įtraukios ir inovatyvios kultūros, konkurencingas keliautojų miestas, atviras idėjų mainams ir bendradarbiavimui</t>
  </si>
  <si>
    <t>1.2.1</t>
  </si>
  <si>
    <t>Užtikrinti įtraukios, prieinamos, kokybiškos kultūros plėtrą ir inovacijas</t>
  </si>
  <si>
    <t>1.2.1.1</t>
  </si>
  <si>
    <t>Gerinti kultūros įstaigų paslaugų kokybę (vartotojų patirtis)</t>
  </si>
  <si>
    <t>1.2.1.1.001</t>
  </si>
  <si>
    <t>Koncertinės įstaigos „Kauno santaka“ veiklos efektyvumo didinimas</t>
  </si>
  <si>
    <t>Kultūros skyrius</t>
  </si>
  <si>
    <t>Suderintų strateginių dokumentų skaičius</t>
  </si>
  <si>
    <t>3,00</t>
  </si>
  <si>
    <t>Vartotojų, patenkintų  įstaigos  teikiamomis kultūros paslaugomis, dalis nuo visų apklaustųjų</t>
  </si>
  <si>
    <t>96,00</t>
  </si>
  <si>
    <t>2.2.</t>
  </si>
  <si>
    <t>Biudžetinių įstaigų pajamų, gautų už  mokamas paslaugas, pokytis lyginant su praėjusiais metais</t>
  </si>
  <si>
    <t>1.3.</t>
  </si>
  <si>
    <t>1.2.1.1.002</t>
  </si>
  <si>
    <t>Kauno menininkų namų veiklos efektyvumo didinimas</t>
  </si>
  <si>
    <t>79,00</t>
  </si>
  <si>
    <t>-60,37</t>
  </si>
  <si>
    <t>1.2.1.1.003</t>
  </si>
  <si>
    <t>Kauno šokio teatro „Aura“ veiklos efektyvumo didinimas</t>
  </si>
  <si>
    <t>85,00</t>
  </si>
  <si>
    <t>-9,80</t>
  </si>
  <si>
    <t>1.2.1.1.004</t>
  </si>
  <si>
    <t>Koncertinės  įstaigos Kauno miesto simfoninio orkestro  veiklos efektyvumo didinimas</t>
  </si>
  <si>
    <t>81,00</t>
  </si>
  <si>
    <t>17,86</t>
  </si>
  <si>
    <t>1.2.1.1.005</t>
  </si>
  <si>
    <t>Kauno miesto savivaldybės Vinco Kudirkos viešosios bibliotekos veiklos efektyvumo didinimas</t>
  </si>
  <si>
    <t>80,00</t>
  </si>
  <si>
    <t>1.2.</t>
  </si>
  <si>
    <t>1.2.1.1.006</t>
  </si>
  <si>
    <t>Kauno kino centro „Romuva“ veiklos efektyvumo didinimas</t>
  </si>
  <si>
    <t>95,50</t>
  </si>
  <si>
    <t>1,50</t>
  </si>
  <si>
    <t>1.2.1.1.007</t>
  </si>
  <si>
    <t>Kauno miesto muziejaus teikiamų paslaugų veiklos efektyvumo didinimas</t>
  </si>
  <si>
    <t>-2,10</t>
  </si>
  <si>
    <t>1.2.1.1.008</t>
  </si>
  <si>
    <t>Kauno kultūros centro veiklos efektyvumo didinimas</t>
  </si>
  <si>
    <t>90,00</t>
  </si>
  <si>
    <t>8,10</t>
  </si>
  <si>
    <t>1.2.1.1.009</t>
  </si>
  <si>
    <t>Kauno miesto kamerinio teatro  veiklos efektyvumo didinimas</t>
  </si>
  <si>
    <t>83,00</t>
  </si>
  <si>
    <t>-0,15</t>
  </si>
  <si>
    <t>1.2.1.1.010</t>
  </si>
  <si>
    <t>Centralizuotas lėšų paskirstymas kultūros įstaigoms teisės aktuose numatytoms priemonėms vykdyti</t>
  </si>
  <si>
    <t>Finansų ir ekonomikos skyrius</t>
  </si>
  <si>
    <t>Laiku atliktas lėšų paskirstymas pagal pateiktą poreikį</t>
  </si>
  <si>
    <t>100,00</t>
  </si>
  <si>
    <t>1.2.1.2</t>
  </si>
  <si>
    <t>Didinti inovatyvių kultūros paslaugų ir produktų įvairovę</t>
  </si>
  <si>
    <t>1.2.1.3</t>
  </si>
  <si>
    <t>Skatinti miestiečių kultūrinį dalyvavimą (įtraukti į kultūrines veiklas įvairias miestiečių grupes)</t>
  </si>
  <si>
    <t>1.2.1.3.001</t>
  </si>
  <si>
    <t>Kauno kultūros centro organizuojami Kauno miestui svarbūs renginiai</t>
  </si>
  <si>
    <t>Koordinuotų renginių skaičius</t>
  </si>
  <si>
    <t>115,00</t>
  </si>
  <si>
    <t>18,00</t>
  </si>
  <si>
    <t>75,00</t>
  </si>
  <si>
    <t>1.2.1.3.002</t>
  </si>
  <si>
    <t>Kauno miesto muziejaus organizuojami Kauno miestui svarbūs renginiai</t>
  </si>
  <si>
    <t>9,00</t>
  </si>
  <si>
    <t>1.2.1.3.003</t>
  </si>
  <si>
    <t>Kauno kino centro „Romuva“ organizuojami Kauno miestui svarbūs renginiai</t>
  </si>
  <si>
    <t>1.2.1.3.004</t>
  </si>
  <si>
    <t>Koncertinės įstaigos  „Kauno santaka“ organizuojami Kauno miestui svarbūs renginiai</t>
  </si>
  <si>
    <t>1.2.1.3.005</t>
  </si>
  <si>
    <t>Kauno menininkų namų organizuojami Kauno miestui svarbūs renginiai</t>
  </si>
  <si>
    <t>89,00</t>
  </si>
  <si>
    <t>24,00</t>
  </si>
  <si>
    <t>44,00</t>
  </si>
  <si>
    <t>1.2.1.3.006</t>
  </si>
  <si>
    <t>Kauno šokio teatro „Aura“ organizuojami Kauno miestui svarbūs renginiai</t>
  </si>
  <si>
    <t>7,00</t>
  </si>
  <si>
    <t>1.2.1.3.007</t>
  </si>
  <si>
    <t>Koncertinės įstaigos Kauno miesto simfoninio orkestro organizuojami Kauno miestui svarbūs renginiai</t>
  </si>
  <si>
    <t>1.2.1.3.008</t>
  </si>
  <si>
    <t>Kauno miesto kamerinio teatro organizuojami Kauno miestui svarbūs renginiai</t>
  </si>
  <si>
    <t>59,00</t>
  </si>
  <si>
    <t>16,00</t>
  </si>
  <si>
    <t>1.2.1.3.009</t>
  </si>
  <si>
    <t>Kauno miesto savivaldybės Vinco Kudirkos viešosios bibliotekos organizuojami renginiai</t>
  </si>
  <si>
    <t>50,00</t>
  </si>
  <si>
    <t>17,00</t>
  </si>
  <si>
    <t>1.2.1.3.010</t>
  </si>
  <si>
    <t>Bendrosios gyventojų kultūros ugdymas finansuojant programos „Iniciatyvos Kaunui“ projektus</t>
  </si>
  <si>
    <t>Įgyvendintų projektų dalis nuo finansavimą gavusių projektų</t>
  </si>
  <si>
    <t>98,00</t>
  </si>
  <si>
    <t>Gyventojų, dalyvavusių nemokamuose renginiuose, skaičius</t>
  </si>
  <si>
    <t>220 000,00</t>
  </si>
  <si>
    <t>1.2.1.3.011</t>
  </si>
  <si>
    <t>Kultūros ir meno kūrėjų skatinimas ir  įvertinimas</t>
  </si>
  <si>
    <t>Įteiktų premijų skaičius</t>
  </si>
  <si>
    <t>14,00</t>
  </si>
  <si>
    <t>1.2.1.3.012</t>
  </si>
  <si>
    <t>Kultūros viešų renginių ir projektų organizavimas</t>
  </si>
  <si>
    <t>Įvykusių renginių, įvykdytų projektų skaičius</t>
  </si>
  <si>
    <t>1.2.1.4</t>
  </si>
  <si>
    <t>Skatinti kultūros ir kitose srityse veikiančių organizacijų, švietimo įstaigų ir verslo bendradarbiavimą</t>
  </si>
  <si>
    <t>1.2.2</t>
  </si>
  <si>
    <t>Užtikrinti darnų kultūros įstaigų ir infrastruktūros valdymą, paveldo ir miesto viešųjų erdvių įveiklinimą</t>
  </si>
  <si>
    <t>1.2.2.1</t>
  </si>
  <si>
    <t>Užtikrinti viešosios kultūros infrastruktūros atnaujinimą ir plėtrą, pagerinti kultūros paslaugų prieinamumą</t>
  </si>
  <si>
    <t>1.2.2.1.001</t>
  </si>
  <si>
    <t>Kultūros įstaigų pastatų ir kiemo statinių priežiūra ir remontas</t>
  </si>
  <si>
    <t>Bendrųjų reikalų skyrius</t>
  </si>
  <si>
    <t>Panaudotų asignavimų dalis nuo skirtų asignavimų, numatytų SVP statinių priežiūros ir remonto darbams</t>
  </si>
  <si>
    <t>13,00</t>
  </si>
  <si>
    <t>70,00</t>
  </si>
  <si>
    <t>1.2.2.1.004</t>
  </si>
  <si>
    <t>M. K. Čiurlionio koncertų centro įkūrimas Kaune</t>
  </si>
  <si>
    <t>25,00</t>
  </si>
  <si>
    <t>1.5.</t>
  </si>
  <si>
    <t>1.2.2.1.006</t>
  </si>
  <si>
    <t>Projekto „Pamatyk, išgirsk, veik“  (angl. akronimas „SEEHEARACT“)  įgyvendinimas</t>
  </si>
  <si>
    <t>Pateiktų ataskaitų skaičius</t>
  </si>
  <si>
    <t>1.2.2.2</t>
  </si>
  <si>
    <t>Sudaryti sąlygas saugoti, įveiklinti miesto paveldą, pritaikyti šiandieniniams poreikiams, įveiklinti miesto viešąsias erdves</t>
  </si>
  <si>
    <t>1.2.2.2.001</t>
  </si>
  <si>
    <t>UNESCO iniciatyvų įgyvendinimas</t>
  </si>
  <si>
    <t>Miesto plėtros ir paveldosaugos skyrius</t>
  </si>
  <si>
    <t>Įgyvendintų veiklų skaičius</t>
  </si>
  <si>
    <t>1.2.2.2.002</t>
  </si>
  <si>
    <t>Kultūros paveldo objektų tvarkymas ir įveiklinimas, teisinis registravimas, informacijos apie kultūros paveldo vertybes sklaida</t>
  </si>
  <si>
    <t>Sutvarkytų, įrengtų ir aktualizuotų objektų skaičius</t>
  </si>
  <si>
    <t>35,00</t>
  </si>
  <si>
    <t>1.2.2.2.004</t>
  </si>
  <si>
    <t>Mažosios architektūros idėjos „Kauno akcentai“ Kauno miesto erdvėse įgyvendinimas</t>
  </si>
  <si>
    <t>Įgyvendintų priemonių skaičius</t>
  </si>
  <si>
    <t>1.2.2.2.006</t>
  </si>
  <si>
    <t>Projekto „FORT-UNION - Lenkijos ir Lietuvos įtvirtinimų tinklo integracija flagmaninių turizmo produktų plėtrai“ įgyvendinimas</t>
  </si>
  <si>
    <t>Atnaujintas kultūros paveldo objektas</t>
  </si>
  <si>
    <t>40,00</t>
  </si>
  <si>
    <t>1.2.2.3</t>
  </si>
  <si>
    <t>Skatinti efektyvų kultūros paslaugų valdymą</t>
  </si>
  <si>
    <t>1.2.3</t>
  </si>
  <si>
    <t>Vystyti Kauną kaip atvirą, konkurencingą ir išskirtinę vertę kuriantį turizmo traukos centrą</t>
  </si>
  <si>
    <t>1.2.3.1</t>
  </si>
  <si>
    <t>Darniai vystyti konkurencingą turizmo infrastruktūrą</t>
  </si>
  <si>
    <t>1.2.3.2</t>
  </si>
  <si>
    <t>Skatinti viešosios ir privačios partnerystės projektus, vystant traukos objektus ir su turizmu susijusias iniciatyvas</t>
  </si>
  <si>
    <t>1.2.3.2.001</t>
  </si>
  <si>
    <t>Projekto "RE:UNION - Kauno ir Liublino, kaip Europos paveldo ženklo miestų populiarinimas" įgyvendinimas</t>
  </si>
  <si>
    <t>1.2.3.3</t>
  </si>
  <si>
    <t>Gerinti turizmo paslaugų kokybę, vystyti konkurencingus ir inovatyvius turizmo produktus</t>
  </si>
  <si>
    <t>1.2.3.4</t>
  </si>
  <si>
    <t>Vystyti savitą (kaunastišką) turistinį įvaizdį ir kryptingai vykdyti turizmo rinkodarą</t>
  </si>
  <si>
    <t>1.2.3.5</t>
  </si>
  <si>
    <t>Užtikrinti efektyvų ir atsakingą Kauno, kaip patrauklios turistinės vietovės, valdymą</t>
  </si>
  <si>
    <t>1.2.3.5.001</t>
  </si>
  <si>
    <t>Tvarių inovacijų ir mokslo populiarinimas per visuomenės žinių ir (ar) kompetencijų stiprinimą finansuojant projektus pagal programą „Inciatyvos Kaunui“</t>
  </si>
  <si>
    <t>Strateginio planavimo, analizės ir programų valdymo skyrius</t>
  </si>
  <si>
    <t>Pasirašytų sutarčių dalis nuo visų projektų, kuriems skirtas finansavimas</t>
  </si>
  <si>
    <t>Projektų, kuriuose atlikta bent viena patikra, dalis nuo visų finansavimą gavusių projektų</t>
  </si>
  <si>
    <t>60,00</t>
  </si>
  <si>
    <t>2</t>
  </si>
  <si>
    <t>Gyventojo poreikius atliepianti gyvenimo kokybės sumaniam, aktyviam ir sveikam gyventojui programa</t>
  </si>
  <si>
    <t>2.1</t>
  </si>
  <si>
    <t>Įtraukus, sumanus, besimokantis ir sportuojantis miestas</t>
  </si>
  <si>
    <t>2.1.1</t>
  </si>
  <si>
    <t>Vystyti akademinį miestą su kokybiškų paslaugų prieinamumu</t>
  </si>
  <si>
    <t>2.1.1.1</t>
  </si>
  <si>
    <t>Bendradarbiauti su aukštosiomis, profesinėmis ir bendrojo ugdymo mokyklomis, socialiniais-ekonominiais partneriais ruošiant specialistus</t>
  </si>
  <si>
    <t>2.1.1.1.001</t>
  </si>
  <si>
    <t>Renginių, projektų, skirtų kvalifikacijai tobulinti, bei kitų švietimo veiklų organizavimas Kauno švietimo inovacijų centre</t>
  </si>
  <si>
    <t>Švietimo skyrius</t>
  </si>
  <si>
    <t>Dalyvavusių veiklose asmenų skaičius</t>
  </si>
  <si>
    <t>Asm.</t>
  </si>
  <si>
    <t>9 050,00</t>
  </si>
  <si>
    <t>5 800,00</t>
  </si>
  <si>
    <t>3 250,00</t>
  </si>
  <si>
    <t>2.1.1.2</t>
  </si>
  <si>
    <t>Sudaryti palankias sąlygas studijas baigusiems specialistams likti gyventi ir dirbti pagal įgytą kvalifikaciją Kaune</t>
  </si>
  <si>
    <t>2.1.1.3</t>
  </si>
  <si>
    <t>Įgyvendinti Laisvosios akademinės zonos, kaip švietimo zonos, koncepciją</t>
  </si>
  <si>
    <t>2.1.1.4</t>
  </si>
  <si>
    <t>Sukurti palankias sąlygas tarptautiškumo plėtrai švietimo sistemoje</t>
  </si>
  <si>
    <t>2.1.1.4.001</t>
  </si>
  <si>
    <t>Bakalaureato programos įgyvendinimas Jono Jablonskio gimnazijoje</t>
  </si>
  <si>
    <t>Parengtų dirbti mokytojų skaičius</t>
  </si>
  <si>
    <t>Bakalaureato programą baigusių vaikų dalis (nuo visų vaikų, kurie mokosi pagal bakalaureato programą)</t>
  </si>
  <si>
    <t>97,00</t>
  </si>
  <si>
    <t>2.1.1.4.002</t>
  </si>
  <si>
    <t>Bakalaureato programos įgyvendinimas Jurgio Dobkevičiaus progimnazijoje</t>
  </si>
  <si>
    <t>2.1.1.4.003</t>
  </si>
  <si>
    <t>Bakalaureato programos įgyvendinimas Kauno Panemunės progimnazijoje</t>
  </si>
  <si>
    <t>2.1.1.4.004</t>
  </si>
  <si>
    <t>Bakalaureato programos įgyvendinimas Kauno lopšelyje-darželyje „Vyturėlis“</t>
  </si>
  <si>
    <t>26,00</t>
  </si>
  <si>
    <t>2.1.2</t>
  </si>
  <si>
    <t>Užtikrinti kokybiškų švietimo paslaugų prieinamumą</t>
  </si>
  <si>
    <t>2.1.2.1</t>
  </si>
  <si>
    <t>Užtikrinti įtraukiojo ugdymo principinių nuostatų įgyvendinimą visuose švietimo sistemos lygiuose</t>
  </si>
  <si>
    <t>2.1.2.2</t>
  </si>
  <si>
    <t>Įgyvendinti efektyvią jaunimo politiką, užtikrinant jaunimo vietą savivaldos veiklose</t>
  </si>
  <si>
    <t>2.1.2.2.001</t>
  </si>
  <si>
    <t>Jaunimui skirtų paslaugų gerinimas ir plėtra</t>
  </si>
  <si>
    <t>Administracija</t>
  </si>
  <si>
    <t>Savivaldybės finansuojamų atvirų jaunimo centrų ir atvirų jaunimo erdvių nepasikartojančių (unikalių) lankytojų skaičius</t>
  </si>
  <si>
    <t>2 760,00</t>
  </si>
  <si>
    <t>485,00</t>
  </si>
  <si>
    <t>890,00</t>
  </si>
  <si>
    <t>630,00</t>
  </si>
  <si>
    <t>755,00</t>
  </si>
  <si>
    <t>Jaunų žmonių, gaunančių darbo su jaunimu gatvėje paslaugą, skaičius</t>
  </si>
  <si>
    <t>550,00</t>
  </si>
  <si>
    <t>52,00</t>
  </si>
  <si>
    <t>143,00</t>
  </si>
  <si>
    <t>200,00</t>
  </si>
  <si>
    <t>155,00</t>
  </si>
  <si>
    <t>Į veiklas įtrauktų jaunų žmonių skaičius</t>
  </si>
  <si>
    <t>6 350,00</t>
  </si>
  <si>
    <t>1 000,00</t>
  </si>
  <si>
    <t>5 000,00</t>
  </si>
  <si>
    <t>250,00</t>
  </si>
  <si>
    <t>Į ilgalaikę savanorystę įtrauktų jaunų  žmonių skaičius</t>
  </si>
  <si>
    <t>Suorganizuotų jaunimui ir jaunimo organizacijoms skirtų renginių skaičius</t>
  </si>
  <si>
    <t>57,00</t>
  </si>
  <si>
    <t>Administruotų ir koordinuotų projektų skaičius</t>
  </si>
  <si>
    <t>23,00</t>
  </si>
  <si>
    <t>Atvirųjų jaunimo centrų ir (ar) erdvių, kuriems (-ioms) teikiamas ne projektinis Kauno miesto savivaldybės finansavimas ir palaikymas, skaičius</t>
  </si>
  <si>
    <t>Seniūnijų, kuriose teikiama darbo su jaunimu gatvėje paslauga, skaičius</t>
  </si>
  <si>
    <t>2.1.2.2.002</t>
  </si>
  <si>
    <t>Žmogaus (jaunimo) teisių apsauga  (valstybinė funkcija)</t>
  </si>
  <si>
    <t>Praėjusių metų Kauno miesto savivaldybei rekomenduojamo įgyvendinti jaunimo politikos plano įgyvendinimas procentais</t>
  </si>
  <si>
    <t>2.1.2.3</t>
  </si>
  <si>
    <t>Gerinti ugdymo specialistams patrauklias darbo sąlygas įvairiuose švietimo įstaigų lygmenyse</t>
  </si>
  <si>
    <t>2.1.2.3.001</t>
  </si>
  <si>
    <t>Pradėjusių dirbti ir būsimųjų pedagogų skatinimo programos įgyvendinimas</t>
  </si>
  <si>
    <t>Pradėjusių dirbti pedagogų skaičius</t>
  </si>
  <si>
    <t>Gimnazijose išugdytų mokinių, sugrįžusių dirbti pedagogais, skaičius</t>
  </si>
  <si>
    <t>Gimnazijos mokinių, dalyvaujančių pedagogų karjeros ugdymo programoje, skaičius</t>
  </si>
  <si>
    <t>Būsimųjų pedagogų, dalyvavusių įtraukties programoje, skaičius</t>
  </si>
  <si>
    <t>2.1.2.4</t>
  </si>
  <si>
    <t>Užtikrinti socialinį-emocinį saugumą visiems švietimo bendruomenės nariams</t>
  </si>
  <si>
    <t>2.1.2.4.001</t>
  </si>
  <si>
    <t>Pagalbos mokytojui, mokiniui, tėvams teikimo gerinimas Kauno pedagoginėje psichologinėje tarnyboje</t>
  </si>
  <si>
    <t>Suderintų dokumentų skaičius</t>
  </si>
  <si>
    <t>2.1.3</t>
  </si>
  <si>
    <t>Užtikrinti kokybiškas ir prieinamas fizinio aktyvumo ir sporto paslaugas, skatinti profesionalaus sporto plėtrą</t>
  </si>
  <si>
    <t>2.1.3.1</t>
  </si>
  <si>
    <t>Užtikrinti sporto paslaugų kokybę ir prieinamumą Kauno mieste</t>
  </si>
  <si>
    <t>2.1.3.1.001</t>
  </si>
  <si>
    <t>Kauno sporto mokyklos „Gaja“  sportinio ugdymo proceso užtikrinimas</t>
  </si>
  <si>
    <t>Sporto skyrius</t>
  </si>
  <si>
    <t>Parengtų ataskaitų apie mokesčio už sportinį ugdymą biudžetinėse sporto įstaigose kontrolę skaičius</t>
  </si>
  <si>
    <t>Suderintų dokumentų, susijusių su mokomosiomis grupėmis ir darbo krūviu per savaitę, dalis nuo visų pateiktų derinti dokumentų</t>
  </si>
  <si>
    <t>Biudžetinių sporto įstaigų mokomųjų sportinių grupių pratybų patikrinimų skaičius</t>
  </si>
  <si>
    <t>2.1.3.1.002</t>
  </si>
  <si>
    <t>Kauno plaukimo mokyklos sportinio ugdymo proceso užtikrinimas</t>
  </si>
  <si>
    <t>2.1.3.1.003</t>
  </si>
  <si>
    <t>Kauno sporto mokyklos „Bangpūtys“ sportinio ugdymo proceso užtikrinimas</t>
  </si>
  <si>
    <t>2.1.3.1.004</t>
  </si>
  <si>
    <t>Kauno krepšinio akademijos „Žalgiris“ sportinio ugdymo proceso užtikrinimas</t>
  </si>
  <si>
    <t>2.1.3.1.005</t>
  </si>
  <si>
    <t>Kauno sporto mokyklos „Startas“ sportinio ugdymo proceso užtikrinimas</t>
  </si>
  <si>
    <t>2.1.3.1.006</t>
  </si>
  <si>
    <t>Sporto biudžetinių įstaigų paslaugų kokybės užtikrinimas gerinant įstaigų materialinę bazę</t>
  </si>
  <si>
    <t>Įstaigų, kurių atnaujinta materialinė bazė, skaičius</t>
  </si>
  <si>
    <t>Sportininkų dalis nuo visų sportininkų, kuriai pagerėjo paslaugos kokybė</t>
  </si>
  <si>
    <t>Sporto šakų, kuriose buvo pagerinta paslaugų kokybė, skaičius</t>
  </si>
  <si>
    <t>2.1.3.1.007</t>
  </si>
  <si>
    <t>Miesto bendruomenės įtraukimas finansuojant programos „Iniciatyvos Kaunui“ fizinio aktyvumo ir sporto plėtojimo srities projektus</t>
  </si>
  <si>
    <t>Kauno mieste suorganizuotų fizinio aktyvumo ir sporto renginių dalyvių skaičius</t>
  </si>
  <si>
    <t>16 000,00</t>
  </si>
  <si>
    <t>Į socialines veiklas įtrauktų dalyvių skaičius</t>
  </si>
  <si>
    <t>3 000,00</t>
  </si>
  <si>
    <t>Masinių sporto renginių skaičius</t>
  </si>
  <si>
    <t>Sportininkų, dalyvaujančių Lietuvos čempionatuose, pirmenybėse, reitinginiuose turnyruose vaikų ir jaunimo amžiaus grupėse, skaičius</t>
  </si>
  <si>
    <t>Nacionalinius čempionatus laimėjusių komandų skaičius</t>
  </si>
  <si>
    <t>Sportinių žaidimų sporto šakų, kurių nacionalinėse aukščiausiose lygose dalyvauja Kauno miesto komandos, skaičius</t>
  </si>
  <si>
    <t>Kauno miesto komandų, dalyvavusių tarptautiniuose klubiniuose turnyruose, skaičius</t>
  </si>
  <si>
    <t>Sportininkų su negalia, dalyvaujančių Lietuvos čempionatuose ir pirmenybėse, skaičius</t>
  </si>
  <si>
    <t>350,00</t>
  </si>
  <si>
    <t>Suorganizuotų fizinio aktyvumo ir sporto renginių asmenims su negalia skaičius</t>
  </si>
  <si>
    <t>Kauno mieste organizuojamų fizinio aktyvumo ir sporto renginių asmenims su negalia dalyvių skaičius</t>
  </si>
  <si>
    <t>850,00</t>
  </si>
  <si>
    <t>2.1.3.1.008</t>
  </si>
  <si>
    <t>Kauno miesto antrokų mokymas plaukti</t>
  </si>
  <si>
    <t>Nutraukusių mokymąsi plaukti mokinių dalis</t>
  </si>
  <si>
    <t>Išmokytų plaukti mokinių santykis su visais Kauno miesto antrokais</t>
  </si>
  <si>
    <t>72,00</t>
  </si>
  <si>
    <t>2.1.3.1.009</t>
  </si>
  <si>
    <t>Sporto paslaugų, kurias teikia viešosios įstaigos, kurių savininkė ar dalininkė yra Kauno miesto savivaldybė, kokybės užtikrinimas</t>
  </si>
  <si>
    <t>Skyriaus vadovui pateiktų derinti ataskaitų skaičius</t>
  </si>
  <si>
    <t>2.1.3.1.011</t>
  </si>
  <si>
    <t>Centralizuotas lėšų paskirstymas sporto įstaigoms teisės aktuose numatytoms priemonėms vykdyti</t>
  </si>
  <si>
    <t>2.1.3.2</t>
  </si>
  <si>
    <t>Parengti ilgalaikę miesto sporto ir sveikatinimo strategiją / sutarti dėl sporto ir sveikatingumo prioritetų</t>
  </si>
  <si>
    <t>2.1.3.3</t>
  </si>
  <si>
    <t>Užtikrinti palankias ir motyvuojančias darbo sąlygas miesto formaliojo ir neformaliojo ugdymo įstaigose</t>
  </si>
  <si>
    <t>2.1.3.3.001</t>
  </si>
  <si>
    <t>Kauno miestui atstovaujančių sportininkų ir trenerių skatinimas ir pagerbimas, fizinio aktyvumo ir sporto renginių organizavimas</t>
  </si>
  <si>
    <t>Apdovanojimus gavusių sportininkų santykis su visais sportuojančiais asmenimis Kaune mieste</t>
  </si>
  <si>
    <t>0,48</t>
  </si>
  <si>
    <t>Apdovanotų asmenų skaičius</t>
  </si>
  <si>
    <t>Sportininkų, kuriems prašoma skirti Kauno miesto sporto stipendiją, skaičiaus santykis su sportuojančiųjų olimpinėse individualiose sporto šakose Kauno mieste skaičiumi</t>
  </si>
  <si>
    <t>Pasirašytų Kauno miesto savivaldybės sporto stipendijos teikimo sutarčių skaičius</t>
  </si>
  <si>
    <t>Tarptautinių vaikų žaidynių dalyvių skaičius</t>
  </si>
  <si>
    <t>Suorganizuotų renginių skaičius</t>
  </si>
  <si>
    <t>2.1.3.4</t>
  </si>
  <si>
    <t>Skatinti efektyvų sporto ir sveikatingumo įstaigų bendradarbiavimą su aukštojo mokymo įstaigomis, sveikatos priežiūros įstaigomis</t>
  </si>
  <si>
    <t>2.1.3.5</t>
  </si>
  <si>
    <t>Pritraukti profesionalaus sporto renginius tarptautiniu ir nacionaliniu lygiu</t>
  </si>
  <si>
    <t>2.1.4</t>
  </si>
  <si>
    <t>Vystyti efektyvaus švietimo ir sporto įstaigų tinklą ir plėtoti infrastruktūrą</t>
  </si>
  <si>
    <t>2.1.4.1</t>
  </si>
  <si>
    <t>Vystyti efektyvų formaliojo ir neformaliojo švietimo įstaigų tinklą</t>
  </si>
  <si>
    <t>2.1.4.1.001</t>
  </si>
  <si>
    <t>Centralizuotas mokymo lėšų paskirstymas ugdymo procesą vykdančioms įstaigoms, kurių steigėja ir savininkė nėra savivaldybė</t>
  </si>
  <si>
    <t>Mokinių skaičius</t>
  </si>
  <si>
    <t>7 057,00</t>
  </si>
  <si>
    <t>7 000,00</t>
  </si>
  <si>
    <t>2.1.4.1.002</t>
  </si>
  <si>
    <t>Ugdymo kokybės gerinimas Kauno Aleksoto lopšelyje-darželyje</t>
  </si>
  <si>
    <t>2.1.4.1.003</t>
  </si>
  <si>
    <t>Ugdymo kokybės gerinimas Kauno lopšelyje-darželyje „Aušrinė“</t>
  </si>
  <si>
    <t>2.1.4.1.004</t>
  </si>
  <si>
    <t>Ugdymo kokybės gerinimas Kauno lopšelyje-darželyje „Aviliukas“</t>
  </si>
  <si>
    <t>2.1.4.1.005</t>
  </si>
  <si>
    <t>Ugdymo kokybės gerinimas Kauno lopšelyje-darželyje „Ąžuoliukas“</t>
  </si>
  <si>
    <t>2.1.4.1.006</t>
  </si>
  <si>
    <t>Ugdymo kokybės gerinimas Kauno lopšelyje-darželyje „Bitutė“</t>
  </si>
  <si>
    <t>2.1.4.1.007</t>
  </si>
  <si>
    <t>Ugdymo kokybės gerinimas Kauno lopšelyje-darželyje  „Boružėlė“</t>
  </si>
  <si>
    <t>2.1.4.1.008</t>
  </si>
  <si>
    <t>Ugdymo kokybės gerinimas Kauno lopšelyje-darželyje „Čiauškutis“</t>
  </si>
  <si>
    <t>2.1.4.1.009</t>
  </si>
  <si>
    <t>Ugdymo kokybės gerinimas Kauno lopšelyje-darželyje „Daigelis“</t>
  </si>
  <si>
    <t>2.1.4.1.010</t>
  </si>
  <si>
    <t>Ugdymo kokybės gerinimas Kauno lopšelyje-darželyje „Dobilėlis“</t>
  </si>
  <si>
    <t>2.1.4.1.011</t>
  </si>
  <si>
    <t>Ugdymo kokybės gerinimas Kauno lopšelyje-darželyje „Drevinukas“</t>
  </si>
  <si>
    <t>2.1.4.1.012</t>
  </si>
  <si>
    <t>Ugdymo kokybės gerinimas Kauno  lopšelyje-darželyje „Ežiukas“</t>
  </si>
  <si>
    <t>2.1.4.1.013</t>
  </si>
  <si>
    <t>Ugdymo kokybės gerinimas Kauno lopšelyje-darželyje „Gandriukas“</t>
  </si>
  <si>
    <t>2.1.4.1.014</t>
  </si>
  <si>
    <t>Ugdymo kokybės gerinimas Kauno lopšelyje-darželyje „Giliukas“</t>
  </si>
  <si>
    <t>2.1.4.1.015</t>
  </si>
  <si>
    <t>Ugdymo kokybės gerinimas Kauno lopšelyje-darželyje „Gintarėlis“</t>
  </si>
  <si>
    <t>2.1.4.1.016</t>
  </si>
  <si>
    <t>Ugdymo kokybės gerinimas Kauno lopšelyje-darželyje „Girinukas“</t>
  </si>
  <si>
    <t>2.1.4.1.017</t>
  </si>
  <si>
    <t>Ugdymo kokybės gerinimas Kauno lopšelyje-darželyje „Girstutis“</t>
  </si>
  <si>
    <t>2.1.4.1.018</t>
  </si>
  <si>
    <t>Ugdymo kokybės gerinimas Kauno lopšelyje-darželyje „Klausutis“</t>
  </si>
  <si>
    <t>2.1.4.1.019</t>
  </si>
  <si>
    <t>Ugdymo kokybės gerinimas Kauno lopšelyje-darželyje „Klevelis“</t>
  </si>
  <si>
    <t>2.1.4.1.020</t>
  </si>
  <si>
    <t>Ugdymo kokybės gerinimas Kauno lopšelyje-darželyje „Klumpelė“</t>
  </si>
  <si>
    <t>2.1.4.1.021</t>
  </si>
  <si>
    <t>Ugdymo kokybės gerinimas Kauno lopšelyje-darželyje „Kregždutė“</t>
  </si>
  <si>
    <t>2.1.4.1.022</t>
  </si>
  <si>
    <t>Ugdymo kokybės gerinimas Kauno lopšelyje-darželyje „Kūlverstukas“</t>
  </si>
  <si>
    <t>2.1.4.1.023</t>
  </si>
  <si>
    <t>Ugdymo kokybės gerinimas Kauno lopšelyje-darželyje „Lakštutė“</t>
  </si>
  <si>
    <t>2.1.4.1.024</t>
  </si>
  <si>
    <t>Ugdymo kokybės gerinimas Kauno lopšelyje-darželyje „Liepaitė“</t>
  </si>
  <si>
    <t>2.1.4.1.025</t>
  </si>
  <si>
    <t>Ugdymo kokybės gerinimas Kauno lopšelyje-darželyje „Linelis“</t>
  </si>
  <si>
    <t>2.1.4.1.026</t>
  </si>
  <si>
    <t>Ugdymo kokybės gerinimas Kauno lopšelyje-darželyje „Malūnėlis“</t>
  </si>
  <si>
    <t>2.1.4.1.027</t>
  </si>
  <si>
    <t>Ugdymo kokybės gerinimas Kauno lopšelyje-darželyje „Mažylis“</t>
  </si>
  <si>
    <t>2.1.4.1.028</t>
  </si>
  <si>
    <t>Ugdymo kokybės gerinimas Kauno lopšelyje-darželyje „Naminukas“</t>
  </si>
  <si>
    <t>2.1.4.1.029</t>
  </si>
  <si>
    <t>Ugdymo kokybės gerinimas Kauno lopšelyje-darželyje „Nežiniukas“</t>
  </si>
  <si>
    <t>2.1.4.1.031</t>
  </si>
  <si>
    <t>Ugdymo kokybės gerinimas Kauno lopšelyje-darželyje „Pagrandukas“</t>
  </si>
  <si>
    <t>2.1.4.1.032</t>
  </si>
  <si>
    <t>Ugdymo kokybės gerinimas Kauno Panemunės lopšelyje-darželyje</t>
  </si>
  <si>
    <t>2.1.4.1.033</t>
  </si>
  <si>
    <t>Ugdymo kokybės gerinimas Kauno lopšelyje-darželyje „Pasaka“</t>
  </si>
  <si>
    <t>2.1.4.1.034</t>
  </si>
  <si>
    <t>Ugdymo kokybės gerinimas Kauno lopšelyje-darželyje „Pienė“</t>
  </si>
  <si>
    <t>2.1.4.1.035</t>
  </si>
  <si>
    <t>Ugdymo kokybės gerinimas Kauno lopšelyje-darželyje „Pušaitė“</t>
  </si>
  <si>
    <t>2.1.4.1.036</t>
  </si>
  <si>
    <t>Ugdymo kokybės gerinimas Kauno lopšelyje-darželyje „Pušynėlis“</t>
  </si>
  <si>
    <t>2.1.4.1.037</t>
  </si>
  <si>
    <t>Ugdymo kokybės gerinimas Kauno lopšelyje-darželyje  „Rasytė“</t>
  </si>
  <si>
    <t>2.1.4.1.038</t>
  </si>
  <si>
    <t>Ugdymo kokybės gerinimas Kauno lopšelyje-darželyje „Rokutis“</t>
  </si>
  <si>
    <t>2.1.4.1.039</t>
  </si>
  <si>
    <t>Ugdymo kokybės gerinimas Kauno lopšelyje-darželyje „Sadutė“</t>
  </si>
  <si>
    <t>2.1.4.1.040</t>
  </si>
  <si>
    <t>Ugdymo kokybės gerinimas Kauno lopšelyje-darželyje „Saulutė“</t>
  </si>
  <si>
    <t>2.1.4.1.041</t>
  </si>
  <si>
    <t>Ugdymo kokybės gerinimas Kauno lopšelyje-darželyje „Smalsutis“</t>
  </si>
  <si>
    <t>2.1.4.1.042</t>
  </si>
  <si>
    <t>Ugdymo kokybės gerinimas Kauno lopšelyje-darželyje „Spindulėlis“</t>
  </si>
  <si>
    <t>2.1.4.1.043</t>
  </si>
  <si>
    <t>Ugdymo kokybės gerinimas Kauno lopšelyje-darželyje „Spindulys“</t>
  </si>
  <si>
    <t>2.1.4.1.044</t>
  </si>
  <si>
    <t>Ugdymo kokybės gerinimas Kauno lopšelyje-darželyje „Spragtukas“</t>
  </si>
  <si>
    <t>2.1.4.1.045</t>
  </si>
  <si>
    <t>Ugdymo kokybės gerinimas Kauno lopšelyje-darželyje „Svirnelis“</t>
  </si>
  <si>
    <t>2.1.4.1.046</t>
  </si>
  <si>
    <t>Ugdymo kokybės gerinimas Kauno Šančių lopšelyje-darželyje</t>
  </si>
  <si>
    <t>2.1.4.1.047</t>
  </si>
  <si>
    <t>Ugdymo kokybės gerinimas Kauno lopšelyje-darželyje „Šermukšnėlis“</t>
  </si>
  <si>
    <t>2.1.4.1.048</t>
  </si>
  <si>
    <t>Ugdymo kokybės gerinimas Kauno lopšelyje-darželyje „Šilelis“</t>
  </si>
  <si>
    <t>2.1.4.1.049</t>
  </si>
  <si>
    <t>Ugdymo kokybės gerinimas Kauno lopšelyje-darželyje „Šilinukas“</t>
  </si>
  <si>
    <t>2.1.4.1.050</t>
  </si>
  <si>
    <t>Ugdymo kokybės gerinimas Kauno lopšelyje-darželyje „Šnekutis“</t>
  </si>
  <si>
    <t>2.1.4.1.051</t>
  </si>
  <si>
    <t>Ugdymo kokybės gerinimas Kauno Tirkiliškių lopšelyje-darželyje</t>
  </si>
  <si>
    <t>2.1.4.1.052</t>
  </si>
  <si>
    <t>Ugdymo kokybės gerinimas Kauno lopšelyje-darželyje „Tukas“</t>
  </si>
  <si>
    <t>2.1.4.1.053</t>
  </si>
  <si>
    <t>Ugdymo kokybės gerinimas Kauno lopšelyje-darželyje „Vaidilutė“</t>
  </si>
  <si>
    <t>2.1.4.1.054</t>
  </si>
  <si>
    <t>Ugdymo kokybės gerinimas Kauno lopšelyje-darželyje „Vaikystė“</t>
  </si>
  <si>
    <t>2.1.4.1.055</t>
  </si>
  <si>
    <t>Ugdymo kokybės gerinimas Kauno lopšelyje-darželyje „Varpelis“</t>
  </si>
  <si>
    <t>2.1.4.1.056</t>
  </si>
  <si>
    <t>Ugdymo kokybės gerinimas Kauno lopšelyje-darželyje „Vėrinėlis“</t>
  </si>
  <si>
    <t>2.1.4.1.057</t>
  </si>
  <si>
    <t>Ugdymo kokybės gerinimas Kauno lopšelyje-darželyje „Vilnelė“</t>
  </si>
  <si>
    <t>2.1.4.1.058</t>
  </si>
  <si>
    <t>Ugdymo kokybės gerinimas Kauno lopšelyje-darželyje „Vyturėlis“</t>
  </si>
  <si>
    <t>2.1.4.1.059</t>
  </si>
  <si>
    <t>Ugdymo kokybės gerinimas Kauno lopšelyje-darželyje „Volungėlė“</t>
  </si>
  <si>
    <t>2.1.4.1.060</t>
  </si>
  <si>
    <t>Ugdymo kokybės gerinimas Kauno Žaliakalnio lopšelyje-darželyje</t>
  </si>
  <si>
    <t>2.1.4.1.061</t>
  </si>
  <si>
    <t>Ugdymo kokybės gerinimas Kauno lopšelyje-darželyje „Žara“</t>
  </si>
  <si>
    <t>2.1.4.1.062</t>
  </si>
  <si>
    <t>Ugdymo kokybės gerinimas Kauno lopšelyje-darželyje „Želmenėlis“</t>
  </si>
  <si>
    <t>2.1.4.1.063</t>
  </si>
  <si>
    <t>Ugdymo kokybės gerinimas Kauno lopšelyje-darželyje „Žemyna“</t>
  </si>
  <si>
    <t>2.1.4.1.064</t>
  </si>
  <si>
    <t>Ugdymo kokybės gerinimas Kauno lopšelyje-darželyje „Židinėlis“</t>
  </si>
  <si>
    <t>2.1.4.1.065</t>
  </si>
  <si>
    <t>Ugdymo kokybės gerinimas Kauno lopšelyje-darželyje „Žiedelis“</t>
  </si>
  <si>
    <t>2.1.4.1.066</t>
  </si>
  <si>
    <t>Ugdymo kokybės gerinimas Kauno lopšelyje-darželyje „Žilvitis“</t>
  </si>
  <si>
    <t>2.1.4.1.067</t>
  </si>
  <si>
    <t>Ugdymo kokybės gerinimas Kauno lopšelyje-darželyje „Žingsnelis“</t>
  </si>
  <si>
    <t>2.1.4.1.068</t>
  </si>
  <si>
    <t>Ugdymo kokybės gerinimas Kauno lopšelyje-darželyje „Žuvintas“</t>
  </si>
  <si>
    <t>2.1.4.1.069</t>
  </si>
  <si>
    <t>Ugdymo kokybės gerinimas Kauno lopšelyje-darželyje „Žvangutis“</t>
  </si>
  <si>
    <t>2.1.4.1.070</t>
  </si>
  <si>
    <t>Ugdymo kokybės gerinimas Kauno vaikų lopšelyje-darželyje „Dvarelis“</t>
  </si>
  <si>
    <t>2.1.4.1.071</t>
  </si>
  <si>
    <t>Ugdymo kokybės gerinimas Kauno menų darželyje „Etiudas“</t>
  </si>
  <si>
    <t>2.1.4.1.072</t>
  </si>
  <si>
    <t>Ugdymo kokybės gerinimas Kauno Valdorfo darželyje „Šaltinėlis“</t>
  </si>
  <si>
    <t>2.1.4.1.073</t>
  </si>
  <si>
    <t>Ugdymo kokybės gerinimas Kauno vaikų lopšelyje-darželyje „Šarkelė“</t>
  </si>
  <si>
    <t>2.1.4.1.074</t>
  </si>
  <si>
    <t>Ugdymo kokybės gerinimas Kauno vaikų lopšelyje-darželyje „Vaivorykštė“</t>
  </si>
  <si>
    <t>2.1.4.1.075</t>
  </si>
  <si>
    <t>Ugdymo kokybės gerinimas Kauno mokykloje-darželyje „Rūtelė“</t>
  </si>
  <si>
    <t>2.1.4.1.076</t>
  </si>
  <si>
    <t>Ugdymo kokybės gerinimas Kauno mokykloje-darželyje „Šviesa“</t>
  </si>
  <si>
    <t>2.1.4.1.077</t>
  </si>
  <si>
    <t>Ugdymo kokybės gerinimas Kauno Tirkiliškių mokykloje-darželyje</t>
  </si>
  <si>
    <t>2.1.4.1.078</t>
  </si>
  <si>
    <t>Ugdymo kokybės gerinimas Kauno Motiejaus Valančiaus mokykloje-darželyje</t>
  </si>
  <si>
    <t>2.1.4.1.079</t>
  </si>
  <si>
    <t>Ugdymo kokybės gerinimas Kauno Montesori mokykloje-darželyje „Žiburėlis“</t>
  </si>
  <si>
    <t>2.1.4.1.080</t>
  </si>
  <si>
    <t>Ugdymo kokybės gerinimas Kauno Prano Mašioto pradinėje mokykloje</t>
  </si>
  <si>
    <t>2.1.4.1.081</t>
  </si>
  <si>
    <t>Ugdymo kokybės gerinimas Kauno Panemunės progimnazijoje</t>
  </si>
  <si>
    <t>2.1.4.1.082</t>
  </si>
  <si>
    <t>Ugdymo kokybės gerinimas Kauno „Paparčio“ pradinėje mokykloje</t>
  </si>
  <si>
    <t>2.1.4.1.083</t>
  </si>
  <si>
    <t>Ugdymo kokybės gerinimas Kauno „Ryto“ pradinėje mokykloje</t>
  </si>
  <si>
    <t>2.1.4.1.084</t>
  </si>
  <si>
    <t>Ugdymo kokybės gerinimas Kauno Suzuki progimnazijoje</t>
  </si>
  <si>
    <t>2.1.4.1.085</t>
  </si>
  <si>
    <t>Ugdymo kokybės gerinimas Kauno „Šilo“ pradinėje mokykloje</t>
  </si>
  <si>
    <t>2.1.4.1.086</t>
  </si>
  <si>
    <t>Ugdymo kokybės gerinimas Kauno „Varpelio“ pradinėje mokykloje</t>
  </si>
  <si>
    <t>2.1.4.1.087</t>
  </si>
  <si>
    <t>Ugdymo kokybės gerinimas Vytauto Didžiojo universiteto „Atžalyno“ progimnazijoje</t>
  </si>
  <si>
    <t>2.1.4.1.088</t>
  </si>
  <si>
    <t>Ugdymo kokybės gerinimas Kauno Simono Daukanto progimnazijoje</t>
  </si>
  <si>
    <t>2.1.4.1.089</t>
  </si>
  <si>
    <t>Ugdymo kokybės gerinimas Kauno Jurgio Dobkevičiaus progimnazijoje</t>
  </si>
  <si>
    <t>2.1.4.1.090</t>
  </si>
  <si>
    <t>Ugdymo kokybės gerinimas Kauno Kazio Griniaus progimnazijoje</t>
  </si>
  <si>
    <t>2.1.4.1.091</t>
  </si>
  <si>
    <t>Ugdymo kokybės gerinimas Kauno Tado Ivanausko progimnazijoje</t>
  </si>
  <si>
    <t>2.1.4.1.092</t>
  </si>
  <si>
    <t>Ugdymo kokybės gerinimas Kauno šv. Kazimiero progimnazijoje</t>
  </si>
  <si>
    <t>2.1.4.1.093</t>
  </si>
  <si>
    <t>Ugdymo kokybės gerinimas Kauno Vinco Kudirkos progimnazijoje</t>
  </si>
  <si>
    <t>2.1.4.1.094</t>
  </si>
  <si>
    <t>Ugdymo kokybės gerinimas Kauno Petrašiūnų progimnazijoje</t>
  </si>
  <si>
    <t>2.1.4.1.095</t>
  </si>
  <si>
    <t>Ugdymo kokybės gerinimas Kauno Senamiesčio progimnazijoje</t>
  </si>
  <si>
    <t>2.1.4.1.096</t>
  </si>
  <si>
    <t>Ugdymo kokybės gerinimas Kauno technologijos universiteto Vaižganto progimnazijoje</t>
  </si>
  <si>
    <t>2.1.4.1.097</t>
  </si>
  <si>
    <t>Ugdymo kokybės gerinimas Kauno Žaliakalnio progimnazijoje</t>
  </si>
  <si>
    <t>2.1.4.1.098</t>
  </si>
  <si>
    <t>Ugdymo kokybės gerinimas Kauno Viktoro Kuprevičiaus progimnazijoje</t>
  </si>
  <si>
    <t>2.1.4.1.099</t>
  </si>
  <si>
    <t>Ugdymo kokybės gerinimas Kauno Martyno Mažvydo progimnazijoje</t>
  </si>
  <si>
    <t>2.1.4.1.100</t>
  </si>
  <si>
    <t>Ugdymo kokybės gerinimas Kauno Milikonių progimnazijoje</t>
  </si>
  <si>
    <t>2.1.4.1.101</t>
  </si>
  <si>
    <t>Ugdymo kokybės gerinimas Kauno Pilėnų progimnazijoje</t>
  </si>
  <si>
    <t>2.1.4.1.102</t>
  </si>
  <si>
    <t>Ugdymo kokybės gerinimas Kauno Juozo Urbšio progimnazijoje</t>
  </si>
  <si>
    <t>2.1.4.1.103</t>
  </si>
  <si>
    <t>Ugdymo kokybės gerinimas Kauno Bernardo Brazdžionio mokykloje</t>
  </si>
  <si>
    <t>2.1.4.1.104</t>
  </si>
  <si>
    <t>Ugdymo kokybės gerinimas Kauno „Nemuno“ mokykloje</t>
  </si>
  <si>
    <t>2.1.4.1.105</t>
  </si>
  <si>
    <t>Ugdymo kokybės gerinimas Kauno Aleksandro Stulginskio mokykloje</t>
  </si>
  <si>
    <t>2.1.4.1.106</t>
  </si>
  <si>
    <t>Ugdymo kokybės gerinimas Vytauto Didžiojo universiteto klasikinio ugdymo mokykloje</t>
  </si>
  <si>
    <t>2.1.4.1.107</t>
  </si>
  <si>
    <t>Ugdymo kokybės gerinimas Kauno Vaišvydavos mokykloje</t>
  </si>
  <si>
    <t>2.1.4.1.108</t>
  </si>
  <si>
    <t>Ugdymo kokybės gerinimas Kauno Jono ir Petro Vileišių mokykloje</t>
  </si>
  <si>
    <t>2.1.4.1.109</t>
  </si>
  <si>
    <t>Ugdymo kokybės gerinimas Kauno Veršvų gimnazijoje</t>
  </si>
  <si>
    <t>2.1.4.1.110</t>
  </si>
  <si>
    <t>Ugdymo kokybės gerinimas Kauno suaugusiųjų ir jaunimo mokymo centre</t>
  </si>
  <si>
    <t>2.1.4.1.111</t>
  </si>
  <si>
    <t>Ugdymo kokybės gerinimas Kauno „Aušros“ gimnazijoje</t>
  </si>
  <si>
    <t>2.1.4.1.112</t>
  </si>
  <si>
    <t>Ugdymo kokybės gerinimas Kauno Jono Basanavičiaus gimnazijoje</t>
  </si>
  <si>
    <t>2.1.4.1.113</t>
  </si>
  <si>
    <t>Ugdymo kokybės gerinimas Kauno Stepono Dariaus ir Stasio Girėno gimnazijoje</t>
  </si>
  <si>
    <t>2.1.4.1.114</t>
  </si>
  <si>
    <t>Ugdymo kokybės gerinimas Kauno Gedimino sporto ir sveikatinimo gimnazijoje</t>
  </si>
  <si>
    <t>2.1.4.1.115</t>
  </si>
  <si>
    <t>Ugdymo kokybės gerinimas Kauno Juozo Grušo meno gimnazijoje</t>
  </si>
  <si>
    <t>2.1.4.1.116</t>
  </si>
  <si>
    <t>Ugdymo kokybės gerinimas Kauno technologijos universiteto inžinerijos licėjuje</t>
  </si>
  <si>
    <t>2.1.4.1.117</t>
  </si>
  <si>
    <t>Ugdymo kokybės gerinimas Kauno Jono Jablonskio gimnazijoje</t>
  </si>
  <si>
    <t>2.1.4.1.118</t>
  </si>
  <si>
    <t>Ugdymo kokybės gerinimas Kauno Kovo 11-osios gimnazijoje</t>
  </si>
  <si>
    <t>2.1.4.1.119</t>
  </si>
  <si>
    <t>Ugdymo kokybės gerinimas Kauno Maironio universitetinėje gimnazijoje</t>
  </si>
  <si>
    <t>2.1.4.1.120</t>
  </si>
  <si>
    <t>Ugdymo kokybės gerinimas Kauno Palemono gimnazijoje</t>
  </si>
  <si>
    <t>2.1.4.1.122</t>
  </si>
  <si>
    <t>Ugdymo kokybės gerinimas viešojoje įstaigoje Prezidento Valdo Adamkaus gimnazijoje</t>
  </si>
  <si>
    <t>2.1.4.1.123</t>
  </si>
  <si>
    <t>Ugdymo kokybės gerinimas Kauno tarptautinėje gimnazijoje</t>
  </si>
  <si>
    <t>2.1.4.1.124</t>
  </si>
  <si>
    <t>Ugdymo kokybės gerinimas Vytauto Didžiojo universiteto „Rasos“ gimnazijoje</t>
  </si>
  <si>
    <t>2.1.4.1.125</t>
  </si>
  <si>
    <t>Ugdymo kokybės gerinimas Prezidento Antano Smetonos gimnazijoje</t>
  </si>
  <si>
    <t>2.1.4.1.126</t>
  </si>
  <si>
    <t>Ugdymo kokybės gerinimas Kauno „Santaros“ gimnazijoje</t>
  </si>
  <si>
    <t>2.1.4.1.127</t>
  </si>
  <si>
    <t>Ugdymo kokybės gerinimas Kauno „Saulės“ gimnazijoje</t>
  </si>
  <si>
    <t>2.1.4.1.128</t>
  </si>
  <si>
    <t>Ugdymo kokybės gerinimas Kauno „Varpo“ gimnazijoje</t>
  </si>
  <si>
    <t>2.1.4.1.129</t>
  </si>
  <si>
    <t>Ugdymo kokybės gerinimas viešojoje įstaigoje  „Vyturio“ gimnazijoje</t>
  </si>
  <si>
    <t>2.1.4.1.131</t>
  </si>
  <si>
    <t>Ugdymo kokybės gerinimas Kauno Prano Daunio ugdymo centre</t>
  </si>
  <si>
    <t>2.1.4.1.133</t>
  </si>
  <si>
    <t>Ugdymo kokybės gerinimas Kauno Jono Laužiko mokykloje</t>
  </si>
  <si>
    <t>2.1.4.1.134</t>
  </si>
  <si>
    <t>Ugdymo kokybės gerinimas Kauno šv. Roko mokykloje</t>
  </si>
  <si>
    <t>2.1.4.1.135</t>
  </si>
  <si>
    <t>Ugdymo kokybės gerinimas Kauno Aleksandro Kačanausko muzikos mokykloje</t>
  </si>
  <si>
    <t>2.1.4.1.136</t>
  </si>
  <si>
    <t>Ugdymo kokybės gerinimas Kauno Miko Petrausko scenos menų mokykloje</t>
  </si>
  <si>
    <t>2.1.4.1.137</t>
  </si>
  <si>
    <t>Ugdymo kokybės gerinimas Kauno sakralinės muzikos mokykloje</t>
  </si>
  <si>
    <t>2.1.4.1.138</t>
  </si>
  <si>
    <t>Ugdymo kokybės gerinimas Kauno berniukų chorinio dainavimo mokykloje „Varpelis“</t>
  </si>
  <si>
    <t>2.1.4.1.139</t>
  </si>
  <si>
    <t>Ugdymo kokybės gerinimas Kauno 1-ojoje muzikos mokykloje</t>
  </si>
  <si>
    <t>2.1.4.1.140</t>
  </si>
  <si>
    <t>Ugdymo kokybės gerinimas Kauno Antano Martinaičio dailės mokykloje</t>
  </si>
  <si>
    <t>2.1.4.1.141</t>
  </si>
  <si>
    <t>Ugdymo kokybės gerinimas Kauno moksleivių techninės kūrybos centre</t>
  </si>
  <si>
    <t>2.1.4.1.142</t>
  </si>
  <si>
    <t>Ugdymo kokybės gerinimas Kauno tautinės kultūros centre</t>
  </si>
  <si>
    <t>2.1.4.1.143</t>
  </si>
  <si>
    <t>Ugdymo kokybės gerinimas Kauno Algio Žikevičiaus saugaus vaiko mokykloje</t>
  </si>
  <si>
    <t>2.1.4.1.144</t>
  </si>
  <si>
    <t>Ugdymo kokybės gerinimas Kauno lopšelyje-darželyje „Atžalėlė“</t>
  </si>
  <si>
    <t>2.1.4.1.145</t>
  </si>
  <si>
    <t>Ugdymo kokybės gerinimas Kauno lopšelyje-darželyje „Vaikystės takas“</t>
  </si>
  <si>
    <t>2.1.4.1.146</t>
  </si>
  <si>
    <t>Ugdymo kokybės gerinimas Kauno lopšelyje-darželyje „Pelėdžiukas“</t>
  </si>
  <si>
    <t>2.1.4.1.147</t>
  </si>
  <si>
    <t>Efektyvus renginių organizavimas ir pagalbos švietimo įstaigoms teikimas Kauno švietimo inovacijų centre</t>
  </si>
  <si>
    <t>2.1.4.1.148</t>
  </si>
  <si>
    <t>Projekto „Karjeros specialistų tinklo vystymas“ įgyvendinimas</t>
  </si>
  <si>
    <t>Karjeros specialistų, teikiančių paslaugas mokyklose, skaičius</t>
  </si>
  <si>
    <t>45,00</t>
  </si>
  <si>
    <t>2.1.4.1.149</t>
  </si>
  <si>
    <t>Neformaliojo vaikų švietimo paslaugų plėtra</t>
  </si>
  <si>
    <t>Mokinių, gaunančių neformaliojo švietimo finansavimą, skaičius</t>
  </si>
  <si>
    <t>9 500,00</t>
  </si>
  <si>
    <t>8 000,00</t>
  </si>
  <si>
    <t>Vykdomų neformaliojo vaikų švietimo programų skaičius</t>
  </si>
  <si>
    <t>310,00</t>
  </si>
  <si>
    <t>300,00</t>
  </si>
  <si>
    <t>285,00</t>
  </si>
  <si>
    <t>Neformaliojo vaikų švietimo paslaugos teikėjų skaičius</t>
  </si>
  <si>
    <t>65,00</t>
  </si>
  <si>
    <t>2.1.4.1.150</t>
  </si>
  <si>
    <t>Įstaigų, kurių steigėja ir savininkė nėra Savivaldybė, mokinių pavėžėjimas iki Kauno mieste esančių mokyklų</t>
  </si>
  <si>
    <t>Parengtų (patikslintų) sutarčių skaičius</t>
  </si>
  <si>
    <t>19,00</t>
  </si>
  <si>
    <t>2.1.4.1.151</t>
  </si>
  <si>
    <t>Centralizuotas lėšų paskirstymas švietimo įstaigoms teisės aktuose numatytoms priemonėms vykdyti</t>
  </si>
  <si>
    <t>2.1.4.1.152</t>
  </si>
  <si>
    <t>Bendrojo ugdymo mokyklų tinklo optimizavimo plano įgyvendinimas</t>
  </si>
  <si>
    <t>Įgyvendintų veiklų dalis</t>
  </si>
  <si>
    <t>2.1.4.1.153</t>
  </si>
  <si>
    <t>Verslumo ugdymas bendrojo ugdymo mokyklose</t>
  </si>
  <si>
    <t>Mokinių mokomųjų bendrovių  skaičius</t>
  </si>
  <si>
    <t>Tarptautinėje mugėje dalyvavusių bendrovių skaičius</t>
  </si>
  <si>
    <t>Užsienio šalių dalyvių dalis nuo bendro skaičiaus</t>
  </si>
  <si>
    <t>2.1.4.1.154</t>
  </si>
  <si>
    <t>Ikimokyklinio ugdymo grupių plėtra</t>
  </si>
  <si>
    <t>Naujai atidarytų grupių skaičius</t>
  </si>
  <si>
    <t>2.1.4.1.156</t>
  </si>
  <si>
    <t>Švietimo renginių organizavimas ir techninės pagalbos švietimo įstaigoms teikimas Kauno moksleivių techninės kūrybos centre</t>
  </si>
  <si>
    <t>2.1.4.1.157</t>
  </si>
  <si>
    <t>Edukacinių švietimo renginių organizavimas Kauno tautinės kultūros centre</t>
  </si>
  <si>
    <t>2.1.4.1.158</t>
  </si>
  <si>
    <t>Muzikinių, edukacinių renginių organizavimas Kauno 1-ojoje muzikos mokykloje</t>
  </si>
  <si>
    <t>2.1.4.1.159</t>
  </si>
  <si>
    <t>Konkursų, olimpiadų, sporto ir sveikatinimo, karjeros bei kitų renginių organizavimas Kauno miesto mokyklose</t>
  </si>
  <si>
    <t>2.1.4.1.160</t>
  </si>
  <si>
    <t>Konkursų, prevencijai skirtų renginių organizavimas Kauno Algio Žikevičiaus saugaus vaiko mokykloje</t>
  </si>
  <si>
    <t>2.1.4.1.161</t>
  </si>
  <si>
    <t>Muzikinių konkursų ir edukacinių renginių organizavimas Kauno Aleksandro Kačanausko muzikos mokykloje</t>
  </si>
  <si>
    <t>2.1.4.1.162</t>
  </si>
  <si>
    <t>Edukacinių renginių organizavimas Kauno Antano Martinaičio dailės mokykloje</t>
  </si>
  <si>
    <t>2.1.4.1.163</t>
  </si>
  <si>
    <t>Muzikinių renginių organizavimas Kauno sakralinės muzikos mokykloje</t>
  </si>
  <si>
    <t>2.1.4.1.164</t>
  </si>
  <si>
    <t>Muzikinių renginių organizavimas Kauno berniukų chorinio dainavimo mokykloje „Varpelis“</t>
  </si>
  <si>
    <t>2.1.4.1.165</t>
  </si>
  <si>
    <t>Muzikinių ir kitų edukacinių renginių organizavimas Kauno Miko Petrausko scenos menų mokykloje</t>
  </si>
  <si>
    <t>2.1.4.1.166</t>
  </si>
  <si>
    <t>Vaikų vasaros poilsio ir laisvalaikio organizavimas Kauno miesto savivaldybėje</t>
  </si>
  <si>
    <t>Vasaros poilsį užtikrinančių paslaugų teikėjų skaičius</t>
  </si>
  <si>
    <t>2.1.4.1.167</t>
  </si>
  <si>
    <t>Apdovanojimų, laisvalaikio švietimo srityje organizavimas Kauno miesto savivaldybėje</t>
  </si>
  <si>
    <t>Apdovanojamų asmenų skaičius</t>
  </si>
  <si>
    <t>210,00</t>
  </si>
  <si>
    <t>120,00</t>
  </si>
  <si>
    <t>Apdovanotų mokinių skaičius</t>
  </si>
  <si>
    <t>360,00</t>
  </si>
  <si>
    <t>170,00</t>
  </si>
  <si>
    <t>190,00</t>
  </si>
  <si>
    <t>2.1.4.1.168</t>
  </si>
  <si>
    <t>Atnaujinto ugdymo turinio įgyvendinimo programa</t>
  </si>
  <si>
    <t>Įrengtų gamtos mokslų laboratorijų skaičius</t>
  </si>
  <si>
    <t>Parengtų neformaliojo švietimo STEAM programų skaičius</t>
  </si>
  <si>
    <t>Bendrojo ugdymo mokyklose besimokančių didelių ir labai didelių specialiųjų poreikių mokinių dalis</t>
  </si>
  <si>
    <t>2.1.4.1.169</t>
  </si>
  <si>
    <t>Tarpdisciplininis itin gabių mokinių ugdymas</t>
  </si>
  <si>
    <t>Programose dalyvaujančių mokinių skaičius</t>
  </si>
  <si>
    <t>Programose lankytų užsiėmimų dalis</t>
  </si>
  <si>
    <t>Vykdomų programų ar jų modulių skaičius</t>
  </si>
  <si>
    <t>Atsisakiusių toliau dalyvauti programoje mokinių skaičius</t>
  </si>
  <si>
    <t>2.1.4.1.170</t>
  </si>
  <si>
    <t>Visos dienos mokyklos modelio įgyvendinimas</t>
  </si>
  <si>
    <t>Visos dienos mokyklos modelį įgyvendinančių švietimo įstaigų skaičius</t>
  </si>
  <si>
    <t>2.1.4.1.171</t>
  </si>
  <si>
    <t>Tūkstantmečio mokyklų programos įgyvendinimas</t>
  </si>
  <si>
    <t>2.1.4.1.172</t>
  </si>
  <si>
    <t>Projekto „Mokinių įvairovei atvirų grupių, klasių sudarymas ir ugdymo organizavimas“ įgyvendinimas</t>
  </si>
  <si>
    <t>Įsteigtų atvirų klasių skaičius</t>
  </si>
  <si>
    <t>2.1.4.1.173</t>
  </si>
  <si>
    <t>Projekto „Ugdymo priemonės mokykloms" įgyvendinimas</t>
  </si>
  <si>
    <t>Įsigytos kompiuterinės įrangos skaičius</t>
  </si>
  <si>
    <t>564,00</t>
  </si>
  <si>
    <t>Mokyklos, aprūpintos šiuolaikiškomis gamtos mokslų laboratorijų priemonėmis</t>
  </si>
  <si>
    <t>2.1.4.1.174</t>
  </si>
  <si>
    <t>Projekto "Ankstyvojo ugdymo užtikrinimas vaikams iš socialinę riziką patiriančių šeimų" įgyvendinimas</t>
  </si>
  <si>
    <t>2.1.4.1.175</t>
  </si>
  <si>
    <t>Prevencinių priemonių programos įgyvendinimas</t>
  </si>
  <si>
    <t>Įstaigų, kurių išorės ir vidaus  teritorijose įrengtos kameros, skaičius</t>
  </si>
  <si>
    <t>Įstaigų, kuriose įdiegta elektroninių cigarečių „VAPE“ sistema</t>
  </si>
  <si>
    <t>Įstaigoms suteiktų teisinių paslaugų dalis</t>
  </si>
  <si>
    <t>2.1.4.1.176</t>
  </si>
  <si>
    <t>Švietimo ir ugdymo įstaigų aprūpinimas ugdymo priemonėmis</t>
  </si>
  <si>
    <t>Perduoto švietimo įstaigoms ilgalaikio turto dalis nuo viso gauto turto</t>
  </si>
  <si>
    <t>Perduoto švietimo įstaigoms trumpalaikio turto dalis nuo viso gauto turto</t>
  </si>
  <si>
    <t>2.1.4.1.177</t>
  </si>
  <si>
    <t>Projekto „Įtraukties švietime stiprinimas (PASTIPRA)“ įgyvendinimas</t>
  </si>
  <si>
    <t>Įstaigos pateiktų ataskaitų skaičius</t>
  </si>
  <si>
    <t>2.1.4.1.178</t>
  </si>
  <si>
    <t>Ugdymo kokybės gerinimas Kauno lopšelyje-darželyje Vijūkų g. 78</t>
  </si>
  <si>
    <t>2.1.4.2</t>
  </si>
  <si>
    <t>Plėtoti švietimo ir sporto infrastruktūrą ypatingiems besimokančiųjų poreikiams</t>
  </si>
  <si>
    <t>2.1.4.2.001</t>
  </si>
  <si>
    <t>Švietimo įstaigų pastatų ir kiemo statinių priežiūra ir remontas</t>
  </si>
  <si>
    <t>Panaudotų asignavimų dalis nuo skirtų asignavimų  numatytų SVP statinių priežiūros ir remonto darbams</t>
  </si>
  <si>
    <t>11,00</t>
  </si>
  <si>
    <t>2.1.4.2.007</t>
  </si>
  <si>
    <t>Kauno Maironio universitetinės gimnazijos pastatų rekonstravimas ir sporto paskirties pastato statyba</t>
  </si>
  <si>
    <t>2.1.4.2.009</t>
  </si>
  <si>
    <t>Vaikų darželio pastato Vijūkų g. 78, Kaune, statyba</t>
  </si>
  <si>
    <t>Atliktų projekto veiklų dalis nuo visų veiklų</t>
  </si>
  <si>
    <t>Įkurtas naujas vaikų darželis</t>
  </si>
  <si>
    <t>2.1.4.2.010</t>
  </si>
  <si>
    <t>Mokyklos pastato Vijūkų g. 78, Kaune, statyba</t>
  </si>
  <si>
    <t>Atliktų projekto  veiklų dalis nuo visų veiklų</t>
  </si>
  <si>
    <t>2.1.4.2.011</t>
  </si>
  <si>
    <t>Mokslo ir technologijų populiarinimo centro Kaune sukūrimas</t>
  </si>
  <si>
    <t>2.1.4.2.012</t>
  </si>
  <si>
    <t>Viešosios paskirties sporto ir laisvalaikio infrastruktūros miesto viešose erdvėse įrengimas, atnaujinimas ir priežiūra</t>
  </si>
  <si>
    <t>Naujai įrengtų sporto erdvių skaičius</t>
  </si>
  <si>
    <t>Atnaujintų, prižiūrimų ar naujai įrengtų objektų jau esančiose sporto erdvėse skaičius</t>
  </si>
  <si>
    <t>135,00</t>
  </si>
  <si>
    <t>Naujai įrengtų vaikų žaidimo aikštelių skaičius</t>
  </si>
  <si>
    <t>Atnaujintų, prižiūrimų ar naujai įrengtų objektų jau esančiose vaikų žaidimų aikštelėse skaičius</t>
  </si>
  <si>
    <t>315,00</t>
  </si>
  <si>
    <t>Atliktų vaikų žaidimų aikštelių patikrinimų dalis nuo visų įrengtų vaikų žaidimo aikštelių</t>
  </si>
  <si>
    <t>Lėšų, skirtų viešajai sporto ir laisvalaikio infrastruktūrai sutvarkyti ar įrengti, tenkančių vienam Kauno gyventojui, kiekis</t>
  </si>
  <si>
    <t>Eur</t>
  </si>
  <si>
    <t>2.1.4.2.013</t>
  </si>
  <si>
    <t>Mokinių sportinio užimtumo infrastruktūros atnaujinimas ir plėtra, ją atveriant vietos bendruomenėms (sporto aikštynų prie bendrojo ugdymo įstaigų atnaujinimas)</t>
  </si>
  <si>
    <t>Panaudotų asignavimų dalis nuo skirtų asignavimų, numatytų SVP sporto aikštynų statybos darbams</t>
  </si>
  <si>
    <t>Atnaujintų ar naujai įrengtų sportinio užimtumo infrastruktūros objektų skaičius</t>
  </si>
  <si>
    <t>2.1.4.2.014</t>
  </si>
  <si>
    <t>Baseinų infrastruktūros gerinimas Kauno mieste</t>
  </si>
  <si>
    <t>Atliktų baseino Panemunėje statybos veiklų dalis nuo viso projekto veiklų</t>
  </si>
  <si>
    <t>Atliktų veiklų dalis Aleksoto baseine</t>
  </si>
  <si>
    <t>2.1.4.2.015</t>
  </si>
  <si>
    <t>Tarptautinius reikalavimus atitinkančios irklavimo trasos įrengimas Lampėdžio ežere</t>
  </si>
  <si>
    <t>Atliktų veiklų dalis nuo viso projekto veiklų</t>
  </si>
  <si>
    <t>2.1.4.2.016</t>
  </si>
  <si>
    <t>Sporto ir laisvalaikio kompleksų Kaune projektavimas ir statyba</t>
  </si>
  <si>
    <t>Atliktų projekto veiklų dalis nuo viso projekto veiklų</t>
  </si>
  <si>
    <t>2.1.4.2.017</t>
  </si>
  <si>
    <t>Kauno marių įlankos uosto ir buriavimo sporto bazės R. Kalantos g. 130, Kaune, įrengimas</t>
  </si>
  <si>
    <t>2.1.4.2.018</t>
  </si>
  <si>
    <t>Kauno miesto savivaldybės valdomos sporto infrastruktūros plėtra ir priežiūra</t>
  </si>
  <si>
    <t>Atliktų Kauno sporto mokyklos „Bangpūtys“ pastato Gervių g. 5, energetinio efektyvumo projekto veiklų dalis nuo visų projekto veiklų</t>
  </si>
  <si>
    <t>2.1.4.2.019</t>
  </si>
  <si>
    <t>Sporto įstaigų pastatų ir kiemo statinių priežiūra ir remontas</t>
  </si>
  <si>
    <t>2.1.4.2.023</t>
  </si>
  <si>
    <t>Švietimo įstaigų pastatų energetinio efektyvumo didinimas</t>
  </si>
  <si>
    <t>Panaudotų asignavimų dalis nuo skirtų asignavimų, numatytų SVP pastatų šiltinimo darbams</t>
  </si>
  <si>
    <t>29,00</t>
  </si>
  <si>
    <t>27,00</t>
  </si>
  <si>
    <t>2.1.4.2.025</t>
  </si>
  <si>
    <t>Kauno Miko Petrausko scenos menų mokyklos pastato kapitalinis remontas ir teritorijos sutvarkymas</t>
  </si>
  <si>
    <t>2.1.4.2.026</t>
  </si>
  <si>
    <t>Pastato Perkūno al. 4B projektavimo ir kapitalinio remonto darbai (keičiant pastato paskirtį)</t>
  </si>
  <si>
    <t>Panaudotų asignavimų dalis nuo skirtų asignavimų, numatytų SVP projektavimo ir remonto darbams</t>
  </si>
  <si>
    <t>Įsigytos įrangos ir prekių dalis nuo viso reikiamo kiekio</t>
  </si>
  <si>
    <t>2.1.4.2.027</t>
  </si>
  <si>
    <t>Kauno Tirkiliškių mokyklos-darželio (M. Yčo g. 2) pastato rekonstrukcija</t>
  </si>
  <si>
    <t>2.1.4.2.028</t>
  </si>
  <si>
    <t>Kauno Tirkiliškių mokyklos-darželio (Dvarų g. 49) pastato rekonstrukcija</t>
  </si>
  <si>
    <t>2.1.4.2.029</t>
  </si>
  <si>
    <t>Kauno technologijos universiteto Vaižganto progimnazijos (Skuodo g. 27) išorės laiptų ir tvoros tvarkybos (remonto, restauravimo) darbai</t>
  </si>
  <si>
    <t>Panaudotų asignavimų dalis nuo skirtų asignavimų, numatytų SVP restauravimo darbams</t>
  </si>
  <si>
    <t>2.3.</t>
  </si>
  <si>
    <t>2.1.4.2.030</t>
  </si>
  <si>
    <t>Prezidento Antano Smetonos gimnazijos (Vijūnų g. 2) pastato rekonstrukcija</t>
  </si>
  <si>
    <t>Panaudotų asignavimų dalis nuo skirtų asignavimų, numatytų SVP rekonstravimo darbams</t>
  </si>
  <si>
    <t>2.1.4.2.031</t>
  </si>
  <si>
    <t>Prezidento Valdo Adamkaus gimnazijos (Šeštokų g. 30) pastato rekonstrukcija</t>
  </si>
  <si>
    <t>2.1.4.2.032</t>
  </si>
  <si>
    <t>Kauno Vaišvydavos mokyklos (Vaišvydo g. 28) pastato rekonstrukcija</t>
  </si>
  <si>
    <t>2.1.4.2.033</t>
  </si>
  <si>
    <t>STEAM neformaliojo ugdymo centro įrengimas</t>
  </si>
  <si>
    <t>2.1.4.2.034</t>
  </si>
  <si>
    <t>Kauno Milikonių progimnazijos  (Baltijos g. 30) sporto paskirties pastato statyba</t>
  </si>
  <si>
    <t>Panaudotų asignavimų dalis nuo skirtų asignavimų, numatytų SVP statybos darbams</t>
  </si>
  <si>
    <t>2.1.4.2.035</t>
  </si>
  <si>
    <t>Sporto paskirties komplekso  (Veiverių g. 132) nauja statyba</t>
  </si>
  <si>
    <t>2.1.4.2.036</t>
  </si>
  <si>
    <t>Kauno Panemunės progimnazijos, Kuosų g. 22, Kaune, naujo pastato statyba</t>
  </si>
  <si>
    <t>Panaudotų asignavimų dalis nuo skirtų asignavimų, numatytų SVP</t>
  </si>
  <si>
    <t>2.1.4.2.037</t>
  </si>
  <si>
    <t>Požeminės automobilių saugyklos ir sporto inžinerinių statinių – stadiono su sporto aikštelėmis statyba Skuodo g. 27, Kaune</t>
  </si>
  <si>
    <t>2.1.4.2.038</t>
  </si>
  <si>
    <t>Kauno Veršvų gimnazijos (Mūšos g. 6, Kaune) pastato modernizavimas</t>
  </si>
  <si>
    <t>Panaudotų asignavimų dalis nuo skirtų asignavimų, numatytų SVP modernizavimo darbams</t>
  </si>
  <si>
    <t>2.1.4.2.039</t>
  </si>
  <si>
    <t>Ekstremalaus sporto centro statyba (S. Dariaus ir S. Girėno g. 29A, Kaune)</t>
  </si>
  <si>
    <t>Atliktų veiklų dalis</t>
  </si>
  <si>
    <t>2.1.4.2.041</t>
  </si>
  <si>
    <t>Vokietijos ginkluotųjų pajėgų brigados karių vaikams infrastruktūros sukūrimas</t>
  </si>
  <si>
    <t>Atliktų veiklų dalis nuo visų suplanuotų projekto (Verkių g. 30) veiklų</t>
  </si>
  <si>
    <t>86,00</t>
  </si>
  <si>
    <t>Atliktų veiklų dalis nuo visų suplanuotų projekto (Partizanų g. 152) veiklų</t>
  </si>
  <si>
    <t>76,00</t>
  </si>
  <si>
    <t>Įsigytos įrangos ir prekių dalis nuo viso reikiamo kiekio (Partizanų g. 152)</t>
  </si>
  <si>
    <t>2.1.4.2.042</t>
  </si>
  <si>
    <t>Projekto „Kauno Šv. Roko mokyklos modernizavimas, įgyvendinant įtraukųjį ugdymą vidurio Lietuvos regione“ įgyvendinimas</t>
  </si>
  <si>
    <t>2.1.4.2.043</t>
  </si>
  <si>
    <t>Mokslo paskirties pastato (darželio) Jurbarko g. 31 A, Kaune, projektavimas ir statyba</t>
  </si>
  <si>
    <t>2.1.4.2.044</t>
  </si>
  <si>
    <t>Universalios sporto bazės Ašigalio g. 32, Kaune, projektavimas ir statyba</t>
  </si>
  <si>
    <t>2.1.4.2.045</t>
  </si>
  <si>
    <t>Mokslo paskirties pastato (darželio) Europos pr. 25, Kaune, projektavimas ir statyba</t>
  </si>
  <si>
    <t>2.1.4.2.046</t>
  </si>
  <si>
    <t>Senamiesčio progimnazijos priestato projektavimas ir statyba</t>
  </si>
  <si>
    <t>2.2</t>
  </si>
  <si>
    <t>Sveikai, socialiai aktyviai ir kokybiškai gyvenantis kaunietis</t>
  </si>
  <si>
    <t>2.2.1</t>
  </si>
  <si>
    <t>Didinti sveikos gyvensenos galimybių plėtrą kauniečiams</t>
  </si>
  <si>
    <t>2.2.1.1</t>
  </si>
  <si>
    <t>Skatinti tolygią prevencinių sveikos gyvensenos stiprinimo priemonių plėtrą visame mieste</t>
  </si>
  <si>
    <t>2.2.1.1.001</t>
  </si>
  <si>
    <t>Visuomenės sveikatos stiprinimo  iniciatyvos Kaunui, įgyvendinamos pagal Visuomenės sveikatos rėmimo specialiosios programos finansavimo planą</t>
  </si>
  <si>
    <t>Sveikatos apsaugos skyrius</t>
  </si>
  <si>
    <t>Įgyvendintų visuomenės sveikatos stiprinimo veiklų dalis nuo finansuotų veiklų</t>
  </si>
  <si>
    <t>2.2.1.1.003</t>
  </si>
  <si>
    <t>Visuomenės sveikatos stiprinimas ir stebėsena Kauno miesto savivaldybėje</t>
  </si>
  <si>
    <t>Sveikatą stiprinančiose veiklose dalyvavusių Kauno miesto gyventojų (unikalių asmenų) dalis nuo bendro Kauno miesto gyventojų skaičiaus</t>
  </si>
  <si>
    <t>20,50</t>
  </si>
  <si>
    <t>Sveikatą stiprinančiose veiklose dalyvavusių mokinių (unikalių asmenų) dalis nuo visų Kauno mieste besimokančių mokinių</t>
  </si>
  <si>
    <t>Ikimokyklinio ugdymo įstaigų dalis nuo visų įstaigų, kuriose įvertinti vaikų maitinimosi įpročiai</t>
  </si>
  <si>
    <t>2.2.1.1.004</t>
  </si>
  <si>
    <t>Neapdraustų privalomuoju sveikatos draudimu asmenų sveikatos stiprinimas</t>
  </si>
  <si>
    <t>Patenkintų prašymų (dėl asmens sveikatos priežiūros paslaugų teikimo neapdraustiems privalomuoju sveikatos draudimu asmenims) dalis nuo gautų ir kriterijus atitinkančių prašymų</t>
  </si>
  <si>
    <t>2.2.1.1.006</t>
  </si>
  <si>
    <t>Vaikų maitinimo organizavimas Kauno miesto priešmokyklinio ir ikimokyklinio ugdymo įstaigose</t>
  </si>
  <si>
    <t>Ikimokyklinio ugdymo įstaigų dalis nuo visų įstaigų, kuriose atliktas nuomonės dėl mokinių maitinimo organizavimo tyrimas</t>
  </si>
  <si>
    <t>Atliktų patikrinimų skaičius</t>
  </si>
  <si>
    <t>2.2.1.1.007</t>
  </si>
  <si>
    <t>Tuberkulioze sergančių asmenų skatinimas naudotis DOTS paslauga</t>
  </si>
  <si>
    <t>Tuberkulioze sergančių pacientų, kurie gydėsi DOTS kabinete, ir jiems buvo suteiktos socialinės paramos priemonės, dalis nuo visų pacientų, kurie gydėsi DOTS kabinete</t>
  </si>
  <si>
    <t>2.2.1.2</t>
  </si>
  <si>
    <t>Užtikrinti pirminės psichoemocinės pagalbos prieinamumą</t>
  </si>
  <si>
    <t>2.2.1.2.001</t>
  </si>
  <si>
    <t>Savižudybių prevencija ir psichikos sveikatos stiprinimas</t>
  </si>
  <si>
    <t>Psichoaktyvių medžiagų vartojimo prevencijos užsiėmimuose dalyvavusių dalyvių, pagerinusių žinias, dalis nuo visų dalyvavusių asmenų</t>
  </si>
  <si>
    <t>2.2.1.3</t>
  </si>
  <si>
    <t>Įveiklinti patrauklias erdves, skirtas sveikatinimui</t>
  </si>
  <si>
    <t>2.2.2</t>
  </si>
  <si>
    <t>Užtikrinti kokybiškas sveikatos ir socialines paslaugas, plėtojant inovatyvią ir efektyvią pagalbos paslaugų sistemą</t>
  </si>
  <si>
    <t>2.2.2.1</t>
  </si>
  <si>
    <t>Didinti sveikatos ir socialinės srities specialistų paslaugų prieinamumą</t>
  </si>
  <si>
    <t>2.2.2.1.001</t>
  </si>
  <si>
    <t>Sveikatos priežiūros paslaugų prieinamumo didinimas</t>
  </si>
  <si>
    <t>Atliktų veiklų dalis nuo visų veiklų (R. Kryžiaus g.)</t>
  </si>
  <si>
    <t>Atliktų veiklų dalis nuo visų projekto veiklų (Akacijų al.)</t>
  </si>
  <si>
    <t>2.2.2.1.002</t>
  </si>
  <si>
    <t>Sveikatos priežiūros paslaugų prieinamumo užtikrinimas renginių metu</t>
  </si>
  <si>
    <t>Renginių, kurių metu buvo užtikrintas sveikatos priežiūros paslaugų prieinamumas, skaičius</t>
  </si>
  <si>
    <t>2.2.2.1.004</t>
  </si>
  <si>
    <t>Priemonių, gerinančių ambulatorinių sveikatos priežiūros paslaugų prieinamumą tuberkulioze sergantiems asmenims, įgyvendinimas Kauno mieste</t>
  </si>
  <si>
    <t>2.2.2.1.006</t>
  </si>
  <si>
    <t>Trumpalaikės socialinės globos teikimo užtikrinimas vaikams, likusiems be tėvų globos, ir  pagalbos užtikrinimas globėjams (rūpintojams) ir įvaikintojams Vaikų gerovės centre „Pastogė“</t>
  </si>
  <si>
    <t>Socialinių paslaugų skyrius</t>
  </si>
  <si>
    <t>Suderintų su Vaikų gerovės centru „Pastogė“ strateginių dokumentų skaičius</t>
  </si>
  <si>
    <t>2.2.2.1.008</t>
  </si>
  <si>
    <t>Socialinių paslaugų teikimas Kauno miesto gyventojams, turintiems socialinių problemų, Kauno miesto socialinių paslaugų centre</t>
  </si>
  <si>
    <t>Suderintų su Kauno socialinių paslaugų centru strateginių dokumentų skaičius</t>
  </si>
  <si>
    <t>2.2.2.1.009</t>
  </si>
  <si>
    <t>Socialinių paslaugų užtikrinimas asmenims su negalia Negalią turinčių asmenų centre „Korys“</t>
  </si>
  <si>
    <t>Suderintų su Negalią turinčių asmenų centru „Korys“ strateginių dokumentų skaičius</t>
  </si>
  <si>
    <t>34,00</t>
  </si>
  <si>
    <t>2.2.2.1.010</t>
  </si>
  <si>
    <t>Socialinių paslaugų užtikrinimas senyvo amžiaus asmenims ir motinoms su vaikais Kauno kartų namuose</t>
  </si>
  <si>
    <t>Suderintų su Kauno kartų namais strateginių dokumentų skaičius</t>
  </si>
  <si>
    <t>2.2.2.1.012</t>
  </si>
  <si>
    <t>Projekto „Vaikų dienos centrų tinklo plėtra Kauno mieste“ įgyvendinimas</t>
  </si>
  <si>
    <t>2.2.2.1.013</t>
  </si>
  <si>
    <t>Projekto „Bendruomeninių apgyvendinimo bei užimtumo paslaugų asmenims su proto ir (arba) psichikos negalia plėtra Kauno mieste“ įgyvendinimas</t>
  </si>
  <si>
    <t>2.2.2.1.014</t>
  </si>
  <si>
    <t>Pilnamečių neveiksnių ir ribotai veiksnių asmenų būklės peržiūrėjimo funkcijai atlikti (valstybinė funkcija)</t>
  </si>
  <si>
    <t>Peržiūrėtų teismo sprendimų dalis nuo peržiūrėtinų sprendimų, dėl kurių Neveiksnių asmenų būklės peržiūrėjimo komisija yra gavusi visus reikiamus dokumentus</t>
  </si>
  <si>
    <t>2.2.2.1.015</t>
  </si>
  <si>
    <t>Medicinos darbuotojų skatinimas ir įvertinimas</t>
  </si>
  <si>
    <t>Paskatintų medicinos darbuotojų skaičius</t>
  </si>
  <si>
    <t>2.2.2.1.016</t>
  </si>
  <si>
    <t>Centralizuotas lėšų paskirstymas socialinių paslaugų įstaigoms teisės aktuose numatytoms priemonėms vykdyti</t>
  </si>
  <si>
    <t>2.2.2.1.017</t>
  </si>
  <si>
    <t>Sveikatos priežiūros paslaugų kokybė ir prieinamumo gerinimas Kauno mieste</t>
  </si>
  <si>
    <t>Naujos arba modernizuotos sveikatos priežiūros infrastruktūros talpumas</t>
  </si>
  <si>
    <t>10 080,00</t>
  </si>
  <si>
    <t>Įkurtų specializuotų dienos priežiūros centrų, skirtų integruotoms ilgalaikės priežiūros paslaugoms teikti, skaičius</t>
  </si>
  <si>
    <t>2.2.2.1.018</t>
  </si>
  <si>
    <t>Projekto „Perėjimas nuo institucinės globos prie bendruomeninių paslaugų Sostinės regione, Vidurio ir vakarų Lietuvos regione“ įgyvendinimas teikiant atvejo vadybininko paslaugas</t>
  </si>
  <si>
    <t>2.2.2.1.019</t>
  </si>
  <si>
    <t>Projekto „Perėjimas nuo institucinės globos prie bendruomeninių paslaugų Sostinės regione, Vidurio ir vakarų Lietuvos regione“ įgyvendinimas teikiant socialinių dirbtuvių paslaugas</t>
  </si>
  <si>
    <t>2.2.2.1.020</t>
  </si>
  <si>
    <t>Ambulatorinės slaugos paslaugų namuose kokybės ir prieinamumo gerinimas Kauno mieste</t>
  </si>
  <si>
    <t>2.2.2.1.021</t>
  </si>
  <si>
    <t>Sveikatos priežiūros paslaugoms teikti reikiamos infrastruktūros modernizavimas Kauno miesto sveikatos centre</t>
  </si>
  <si>
    <t>Naujos ar modernizuotos sveikatos priežiūros infrastruktūros talpumas (asmenys per metus)</t>
  </si>
  <si>
    <t>402 394,00</t>
  </si>
  <si>
    <t>Naujos arba modernizuotos  sveikatos priežiūros infrastruktūros (Sveikatos centro pirminės ambulatorinės asmens sveikatos priežiūros paslaugoms teikti) naudotojų skaičius per metus</t>
  </si>
  <si>
    <t>2 003 949,00</t>
  </si>
  <si>
    <t>Naujos arba modernizuotos sveikatos priežiūros infrastruktūros (Sveikatos centro antrinio lygio ambulatorinės specializuotos asmens sveikatos priežiūros, ambulatorinės chirurgijos, dienos chirurgijos, dienos stacionaro bei skubiosios pagalbos paslaugoms teikti) naudotojų skaičius per metus</t>
  </si>
  <si>
    <t>1 278 639,00</t>
  </si>
  <si>
    <t>2.2.2.1.022</t>
  </si>
  <si>
    <t>Mickevičiaus g. 2, Kaune, esamo pastato remontas ir nauja statyba, pritaikant pastatus poliklinikos veiklai vykdyti</t>
  </si>
  <si>
    <t>2.2.2.1.023</t>
  </si>
  <si>
    <t>Projekto "Sveikatos priežiūros specialistų rengimas ir pritraukimas Kauno miesto sveikatos centre" įgyvendinimas</t>
  </si>
  <si>
    <t>2.2.2.1.024</t>
  </si>
  <si>
    <t>Projekto "Kauno miesto sveikatos centro veiklos modelio diegimas" įgyvendinimas</t>
  </si>
  <si>
    <t>Specialistai, dalyvavę kvalifikacijos tobulinimo ar perkvalifikavimo veiklose</t>
  </si>
  <si>
    <t>21,00</t>
  </si>
  <si>
    <t>Asmenys, dalyvavę veiklose, skirtose lėtinei ligai savarankiškai valdyti</t>
  </si>
  <si>
    <t>255,00</t>
  </si>
  <si>
    <t>2.2.2.1.025</t>
  </si>
  <si>
    <t>Socialinių darbuotojų skatinimas ir įvertinimas</t>
  </si>
  <si>
    <t>Paskatintų socialinių darbuotojų skaičius</t>
  </si>
  <si>
    <t>2.2.2.1.026</t>
  </si>
  <si>
    <t>Projekto "Psichoaktyviųjų medžiagų vartojimo prevencija, ankstyvoji intervencija, pagalba ir žalos mažinimas“ įgyvendinimas</t>
  </si>
  <si>
    <t>2.2.2.1.027</t>
  </si>
  <si>
    <t>Projekto "Jaunuolių palydėjimas į savarankišką gyvenimą" įgyvendinimas</t>
  </si>
  <si>
    <t>2.2.2.1.028</t>
  </si>
  <si>
    <t>Projekto „Švietimo pagalbos ir koordinuotai teikiamų paslaugų užtikrinimas Kauno mieste“ įgyvendinimas</t>
  </si>
  <si>
    <t>Vaikų, kuriems buvo teikiama švietimo pagalba projekto veiklose, skaičius</t>
  </si>
  <si>
    <t>2.2.2.2</t>
  </si>
  <si>
    <t>Gerinti sveikatos priežiūros ir socialinių paslaugų kokybę</t>
  </si>
  <si>
    <t>2.2.2.2.003</t>
  </si>
  <si>
    <t>Socialinių paslaugų, kurias teikia viešosios įstaigos, kurių savininkė ar dalininkė yra Kauno miesto savivaldybė, kokybės užtikrinimas</t>
  </si>
  <si>
    <t>Suderintų su VšĮ Kauno Panemunės socialinės globos namais strateginių dokumentų skaičius</t>
  </si>
  <si>
    <t>2.2.2.3</t>
  </si>
  <si>
    <t>Plėtoti tvarų socialinių paslaugų tinklą mieste</t>
  </si>
  <si>
    <t>2.2.2.3.001</t>
  </si>
  <si>
    <t>Socialinių paslaugų įstaigų infrastruktūros gerinimas</t>
  </si>
  <si>
    <t>48,00</t>
  </si>
  <si>
    <t>37,00</t>
  </si>
  <si>
    <t>2.2.2.3.002</t>
  </si>
  <si>
    <t>Vienkartinė socialinė parama Kauno miesto gyventojams</t>
  </si>
  <si>
    <t>Socialinės paramos skyrius</t>
  </si>
  <si>
    <t>Vienkartinės pašalpos gavėjų skaičius</t>
  </si>
  <si>
    <t>2 280,00</t>
  </si>
  <si>
    <t>620,00</t>
  </si>
  <si>
    <t>580,00</t>
  </si>
  <si>
    <t>500,00</t>
  </si>
  <si>
    <t>2.2.2.3.003</t>
  </si>
  <si>
    <t>Socialinė pašalpa Kauno miesto nepasiturintiems gyventojams</t>
  </si>
  <si>
    <t>Socialinės pašalpos gavėjų skaičius</t>
  </si>
  <si>
    <t>5 600,00</t>
  </si>
  <si>
    <t>5 300,00</t>
  </si>
  <si>
    <t>5 200,00</t>
  </si>
  <si>
    <t>2.2.2.3.004</t>
  </si>
  <si>
    <t>Lėšos individualios pagalbos teikimo išlaidų kompensacijoms mokėti</t>
  </si>
  <si>
    <t>Asmenų, kuriems išmokėtos tikslinės kompensacijos, skaičius tenkantis 1 000 gyventojų</t>
  </si>
  <si>
    <t>37,44</t>
  </si>
  <si>
    <t>36,12</t>
  </si>
  <si>
    <t>36,78</t>
  </si>
  <si>
    <t>37,11</t>
  </si>
  <si>
    <t>2.2.2.3.005</t>
  </si>
  <si>
    <t>Lėšos individualios pagalbos teikimo išlaidų kompensacijoms administruoti</t>
  </si>
  <si>
    <t>Tikslinių kompensacijų administravimo lėšų, skirtų darbo užmokesčiui ir įmokoms socialiniam draudimui, dalis nuo bendro darbuotojų darbo užmokesčio ir įmokų socialiniam draudimui</t>
  </si>
  <si>
    <t>12,10</t>
  </si>
  <si>
    <t>2.2.2.3.006</t>
  </si>
  <si>
    <t>Vienkartinei išmokai ginkluoto pasipriešinimo 1940–1990 m. okupacijoms dalyvių šeimoms mokėti (valstybinė funkcija)</t>
  </si>
  <si>
    <t>Asmenų, kuriems išmokėtos  išmokos, skaičius</t>
  </si>
  <si>
    <t>2.2.2.3.007</t>
  </si>
  <si>
    <t>Kompensacijai sovietinėje armijoje sužalotiems asmenims ir žuvusiųjų šeimoms mokėti (valstybinė funkcija)</t>
  </si>
  <si>
    <t>Asmenų, kuriems kompensuotos išlaidos, skaičius</t>
  </si>
  <si>
    <t>2.2.2.3.008</t>
  </si>
  <si>
    <t>Išmokoms vaikams mokėti (valstybinė funkcija)</t>
  </si>
  <si>
    <t>57 800,00</t>
  </si>
  <si>
    <t>57 500,00</t>
  </si>
  <si>
    <t>57 600,00</t>
  </si>
  <si>
    <t>57 700,00</t>
  </si>
  <si>
    <t>2.2.2.3.009</t>
  </si>
  <si>
    <t>Išmokoms vaikams administruoti (valstybinė funkcija)</t>
  </si>
  <si>
    <t>Išmokų vaikams administravimo lėšų, skirtų darbo užmokesčiui ir įmokoms socialiniam draudimui, dalis nuo bendro darbuotojų darbo užmokesčio ir įmokų socialiniam draudimui</t>
  </si>
  <si>
    <t>12,30</t>
  </si>
  <si>
    <t>2.2.2.3.010</t>
  </si>
  <si>
    <t>Socialinės atskirties mažinimas mokant išmokas asmenims su negalia</t>
  </si>
  <si>
    <t>Išmokas už komunalines paslaugas asmenims su negalia gaunančių asmenų, kuriems nustatyti specialieji poreikiai, dalis nuo bendro gaunančių šias išmokas skaičiaus</t>
  </si>
  <si>
    <t>2.2.2.3.011</t>
  </si>
  <si>
    <t>Socialinei paramai mokiniams mokėti (už įsigytus maisto produktus) (valstybinė funkcija)</t>
  </si>
  <si>
    <t>Nemokamą maitinimą gavusių mokinių dalis nuo bendro mokinių skaičiaus Kauno mieste</t>
  </si>
  <si>
    <t>26,41</t>
  </si>
  <si>
    <t>26,29</t>
  </si>
  <si>
    <t>26,33</t>
  </si>
  <si>
    <t>26,06</t>
  </si>
  <si>
    <t>2.2.2.3.012</t>
  </si>
  <si>
    <t>Socialinei paramai mokiniams administruoti (valstybinė funkcija)</t>
  </si>
  <si>
    <t>Socialinei paramai mokiniams administruoti lėšų, skirtų darbo užmokesčiui ir įmokoms socialiniam draudimui, dalis nuo bendro darbuotojų darbo užmokesčio ir įmokų socialiniam draudimui</t>
  </si>
  <si>
    <t>20,40</t>
  </si>
  <si>
    <t>5,10</t>
  </si>
  <si>
    <t>Gavėjų skaičius</t>
  </si>
  <si>
    <t>11 350,00</t>
  </si>
  <si>
    <t>11 300,00</t>
  </si>
  <si>
    <t>11 320,00</t>
  </si>
  <si>
    <t>11 200,00</t>
  </si>
  <si>
    <t>2.2.2.3.013</t>
  </si>
  <si>
    <t>Kompensacijai už suteiktas lengvatas asmenims, nukentėjusiems nuo 1991 m. sausio 11–13 d. ir po to vykdytos SSRS agresijos, mokėti  (valstybinė funkcija)</t>
  </si>
  <si>
    <t>22,00</t>
  </si>
  <si>
    <t>2.2.2.3.014</t>
  </si>
  <si>
    <t>Parama mirties atveju Kauno miesto gyventojams</t>
  </si>
  <si>
    <t>3 920,00</t>
  </si>
  <si>
    <t>1 088,00</t>
  </si>
  <si>
    <t>865,00</t>
  </si>
  <si>
    <t>877,00</t>
  </si>
  <si>
    <t>1 090,00</t>
  </si>
  <si>
    <t>2.2.2.3.015</t>
  </si>
  <si>
    <t>Išmokoms ir kompensacijoms administruoti (valstybinė funkcija)</t>
  </si>
  <si>
    <t>Paramos mirties atveju administravimo lėšų, skirtų darbo užmokesčiui ir įmokoms socialiniam draudimui, dalis nuo bendro darbuotojų darbo užmokesčio ir įmokų socialiniam draudimui</t>
  </si>
  <si>
    <t>1,35</t>
  </si>
  <si>
    <t>2.2.2.3.016</t>
  </si>
  <si>
    <t>Socialinei paramai mokiniams (už įsigytus mokinio reikmenis) mokėti (valstybinė funkcija)</t>
  </si>
  <si>
    <t>Paramą mokinio reikmenims įsigyti gavusių mokinių dalis nuo bendro mokinių skaičiaus Kauno mieste</t>
  </si>
  <si>
    <t>1,23</t>
  </si>
  <si>
    <t>2.2.2.3.017</t>
  </si>
  <si>
    <t>Išmokų mokėjimo per bankus ir paštus išlaidų padengimas</t>
  </si>
  <si>
    <t>Šeimų, kurioms išmokėtos išmokos per paštus, skaičius</t>
  </si>
  <si>
    <t>1 500,00</t>
  </si>
  <si>
    <t>1 440,00</t>
  </si>
  <si>
    <t>1 350,00</t>
  </si>
  <si>
    <t>1 380,00</t>
  </si>
  <si>
    <t>Šeimų, kurioms išmokėtos išmokos per bankus, skaičius</t>
  </si>
  <si>
    <t>4 600,00</t>
  </si>
  <si>
    <t>4 450,00</t>
  </si>
  <si>
    <t>4 455,00</t>
  </si>
  <si>
    <t>4 400,00</t>
  </si>
  <si>
    <t>2.2.2.3.018</t>
  </si>
  <si>
    <t>Kompensacija nepasiturintiems Kauno miesto gyventojams už geriamąjį vandenį</t>
  </si>
  <si>
    <t>Kompensacijų gavėjų skaičius, tenkantis 1 000 gyventojų</t>
  </si>
  <si>
    <t>8,36</t>
  </si>
  <si>
    <t>2,63</t>
  </si>
  <si>
    <t>2,29</t>
  </si>
  <si>
    <t>0,98</t>
  </si>
  <si>
    <t>2,46</t>
  </si>
  <si>
    <t>2.2.2.3.019</t>
  </si>
  <si>
    <t>Kompensacija nepasiturintiems Kauno miesto gyventojams už šiluminę energiją, patiektą gyvenamosioms patalpoms šildyti (šilumą tiekiant centralizuotai)</t>
  </si>
  <si>
    <t>123,60</t>
  </si>
  <si>
    <t>40,67</t>
  </si>
  <si>
    <t>39,42</t>
  </si>
  <si>
    <t>0,82</t>
  </si>
  <si>
    <t>42,69</t>
  </si>
  <si>
    <t>2.2.2.3.020</t>
  </si>
  <si>
    <t>Kompensacijoms nepasiturintiems gyventojams už šiluminę energiją, patiektą gyvenamoms patalpoms šildyti (kt. energijos ir kuro rūšimis), mokėti</t>
  </si>
  <si>
    <t>22,04</t>
  </si>
  <si>
    <t>7,22</t>
  </si>
  <si>
    <t>6,56</t>
  </si>
  <si>
    <t>0,05</t>
  </si>
  <si>
    <t>8,21</t>
  </si>
  <si>
    <t>2.2.2.3.021</t>
  </si>
  <si>
    <t>Kompensacija nepasiturintiems gyventojams už šiluminę energiją, patiektą karštam vandeniui ruošti</t>
  </si>
  <si>
    <t>18,05</t>
  </si>
  <si>
    <t>5,91</t>
  </si>
  <si>
    <t>4,59</t>
  </si>
  <si>
    <t>6,57</t>
  </si>
  <si>
    <t>2.2.2.3.022</t>
  </si>
  <si>
    <t>Kreditų, paimtų daugiabučiams namams atnaujinti (modernizuoti), ir palūkanų apmokėjimas už asmenis, turinčius teisę į būsto šildymo išlaidų kompensaciją</t>
  </si>
  <si>
    <t>Asmenų, kuriems apmokamas kreditas ir palūkanos, skaičius</t>
  </si>
  <si>
    <t>290,00</t>
  </si>
  <si>
    <t>2.2.2.3.024</t>
  </si>
  <si>
    <t>Pagalba pinigais vaiko laikiniesiems ir nuolatiniams globėjams (rūpintojams), šeimynoms</t>
  </si>
  <si>
    <t>Išmokos gavėjų skaičius</t>
  </si>
  <si>
    <t>495,00</t>
  </si>
  <si>
    <t>490,00</t>
  </si>
  <si>
    <t>480,00</t>
  </si>
  <si>
    <t>2.2.2.3.025</t>
  </si>
  <si>
    <t>Dienos socialinės globos paslaugos asmenims su negalia ir sunkia negalia Kauno šv. Roko mokykloje</t>
  </si>
  <si>
    <t>Suderintų su Kauno šv. Roko mokykla strateginių dokumentų skaičius</t>
  </si>
  <si>
    <t>2.2.2.3.028</t>
  </si>
  <si>
    <t>Būsto nuomos ir išperkamosios būsto nuomos mokesčių dalies kompensacija</t>
  </si>
  <si>
    <t>Asmenų, gavusių būsto nuomos ar išperkamosios būsto nuomos mokesčio dalies kompensaciją, skaičius</t>
  </si>
  <si>
    <t>1 320,00</t>
  </si>
  <si>
    <t>1 280,00</t>
  </si>
  <si>
    <t>1 300,00</t>
  </si>
  <si>
    <t>2.2.2.3.029</t>
  </si>
  <si>
    <t>Kauno miesto gyventojų, atitinkančių Užimtumo įstatyme apibrėžtą tikslinę grupę, darbinių įgūdžių įgijimo ir įsidarbinimo skatinimas</t>
  </si>
  <si>
    <t>Dirbančių asmenų skaičius, vykdant savivaldybės užimtumo didinimo programą</t>
  </si>
  <si>
    <t>Asmenų skaičius, gavusių atvejo vadybininko paslaugas</t>
  </si>
  <si>
    <t>110,00</t>
  </si>
  <si>
    <t>2.2.2.3.030</t>
  </si>
  <si>
    <t>Socialinių paslaugų teikimas asmenims su sunkia negalia ir šeimoms, susiduriančioms su sunkumais</t>
  </si>
  <si>
    <t>Bendruomenines socialines paslaugas gaunančių darbingo amžiaus asmenų, vaikų ir senyvo amžiaus asmenų su sunkia negalia dalis nuo stacionarias ilgalaikės (trumpalaikės) socialinės globos paslaugas gaunančių darbingo amžiaus asmenų, vaikų ir senyvo amžiaus asmenų su sunkia negalia skaičiaus</t>
  </si>
  <si>
    <t>53,00</t>
  </si>
  <si>
    <t>Socialinių paslaugų teikimas asmenims su sunkia negalia</t>
  </si>
  <si>
    <t>2 010,00</t>
  </si>
  <si>
    <t>1 950,00</t>
  </si>
  <si>
    <t>1 970,00</t>
  </si>
  <si>
    <t>2 000,00</t>
  </si>
  <si>
    <t>2.2.2.3.031</t>
  </si>
  <si>
    <t>Socialinių paslaugų (socialinės priežiūros ir socialinės globos) teikimas vaikams, likusiems be tėvų globos, šeimoms, susiduriančioms su sunkumais, vaikams su negalia, darbingo amžiaus asmenims su negalia ir senyvo amžiaus asmenims</t>
  </si>
  <si>
    <t>Bendruomenines socialines paslaugas gaunančių darbingo amžiaus asmenų su negalia ir vaikų su negalia, senyvo amžiaus asmenų dalis nuo stacionarias ilgalaikės (trumpalaikės) socialinės globos paslaugas gaunančių darbingo amžiaus asmenų su negalia, vaikų su negalia ir senyvo amžiaus asmenų skaičiaus.</t>
  </si>
  <si>
    <t>88,00</t>
  </si>
  <si>
    <t>87,00</t>
  </si>
  <si>
    <t>Nevyriausybinėse organizacijose bendruomenines socialines paslaugas gaunančių šeimų, susiduriančių su sunkumais, dalis nuo visų paslaugas gaunančių šeimų, susiduriančių su sunkumais</t>
  </si>
  <si>
    <t>36,00</t>
  </si>
  <si>
    <t>Vaikų dienos socialines priežiūros paslaugas gaunančių  vaikų dalis nuo  vaikų dienos socialinės priežiūros akredituotų vietų</t>
  </si>
  <si>
    <t>77,50</t>
  </si>
  <si>
    <t>77,00</t>
  </si>
  <si>
    <t>78,00</t>
  </si>
  <si>
    <t>Kompleksinėms paslaugoms šeimai gauti nukreiptų asmenų skaičius</t>
  </si>
  <si>
    <t>270,00</t>
  </si>
  <si>
    <t>280,00</t>
  </si>
  <si>
    <t>320,00</t>
  </si>
  <si>
    <t>Iš Ukrainos atvykusių karo pabėgėlių socialinių paslaugų poreikio patenkinimas</t>
  </si>
  <si>
    <t>2.2.2.3.032</t>
  </si>
  <si>
    <t>Asmenų su negalia būsto pritaikymo ir socialinės reabilitacijos programų įgyvendinimo bei asmenų su negalia asmeninės pagalbos paslaugų teikimas</t>
  </si>
  <si>
    <t>Socialinės reabilitacijos paslaugas gaunančių suaugusių asmenų su negalia skaičius</t>
  </si>
  <si>
    <t>730,00</t>
  </si>
  <si>
    <t>720,00</t>
  </si>
  <si>
    <t>Socialinės reabilitacijos paslaugas gaunančių vaikų su negalia skaičius</t>
  </si>
  <si>
    <t>Asmenų, kuriems pritaikytas būstas asmens su negalia poreikiams, dalis nuo visų eilėje būstą pritaikyti laukiančių asmenų</t>
  </si>
  <si>
    <t>2.2.2.3.034</t>
  </si>
  <si>
    <t>Vaiko minimalios ir vidutinės priežiūros priemonių įgyvendinimas</t>
  </si>
  <si>
    <t>Vaikų, kurių elgesys pagerėjo, dalis nuo visų vaikų, kuriems paskirtos vaiko minimalios ir vidutinės priežiūros priemonės</t>
  </si>
  <si>
    <t>Išnagrinėtų prašymų dalis nuo visų gautų prašymų skirti vaiko minimalios ar vidutinės priežiūros priemones nepilnamečiams</t>
  </si>
  <si>
    <t>Vaikų, kuriems paskirtos vaiko minimalios ar vidutinės priežiūros priemonės, skaičius</t>
  </si>
  <si>
    <t>Suorganizuotų pasitarimų su atvejo vadybininkais, organizuojančiais vaiko minimalios priežiūros priemonių įgyvendinimą, skaičius</t>
  </si>
  <si>
    <t>2.2.2.3.035</t>
  </si>
  <si>
    <t>Savivaldybės socialinio būsto fondo plėtros iki 2029 metų programos įgyvendinimas</t>
  </si>
  <si>
    <t>Nekilnojamojo turto skyrius</t>
  </si>
  <si>
    <t>Suremontuotų būstų skaičius</t>
  </si>
  <si>
    <t>49,00</t>
  </si>
  <si>
    <t>Savivaldybės būstų, perkeltų į socialinio būsto fondą, skaičius</t>
  </si>
  <si>
    <t>Atlaisvintų nuomotinų būstų skaičius</t>
  </si>
  <si>
    <t>Socialinio būsto, kurio nusidėvėjimas daugiau nei 60 proc., dalis nuo viso socialinio būsto fondo</t>
  </si>
  <si>
    <t>2,60</t>
  </si>
  <si>
    <t>2,90</t>
  </si>
  <si>
    <t>2,80</t>
  </si>
  <si>
    <t>2,75</t>
  </si>
  <si>
    <t>2.2.2.3.038</t>
  </si>
  <si>
    <t>Vienkartinės išmokos įsikurti ir mėnesinės kompensacijos ugdomų vaikų išlaikymo išlaidoms apmokėti skyrimas</t>
  </si>
  <si>
    <t>Užsieniečių, pateikusių prašymą skirti vienkartinę išmoką įsikurti, skaičius</t>
  </si>
  <si>
    <t>175,00</t>
  </si>
  <si>
    <t>Užsieniečių, pateikusių prašymą skirti mėnesinę kompensaciją ugdomų vaikų išlaikymo išlaidoms apmokėti, skaičius</t>
  </si>
  <si>
    <t>2.2.2.3.039</t>
  </si>
  <si>
    <t>Paramos pagal 2021–2027 metų materialinio nepritekliaus mažinimo programą (MNM) skyrimas</t>
  </si>
  <si>
    <t>Asmenų, gavusių paramą pagal MNM programą, skaičius</t>
  </si>
  <si>
    <t>7 300,00</t>
  </si>
  <si>
    <t>6 500,00</t>
  </si>
  <si>
    <t>6 800,00</t>
  </si>
  <si>
    <t>7 280,00</t>
  </si>
  <si>
    <t>2.2.2.3.040</t>
  </si>
  <si>
    <t>Asmenų su negalia reikalų koordinavimo funkcijos įgyvendinimas</t>
  </si>
  <si>
    <t>Asmenų su negalia socialinės integracijos politikos kokybės vertinimų Savivaldybėje skaičius</t>
  </si>
  <si>
    <t>Įgyvendintų procesų, Savivaldybės interneto svetainę pritaikant asmenims su negalia, skaičius</t>
  </si>
  <si>
    <t>Darbuotojams, dirbantiems su asmenimis su negalia, pravestų mokymų skaičius</t>
  </si>
  <si>
    <t>2.2.2.3.041</t>
  </si>
  <si>
    <t>Projekto „Paslaugų, skatinančių ir efektyviai palaikančių globą šeimos aplinkoje, vystymas“ įgyvendinimas</t>
  </si>
  <si>
    <t>Vaikų, laikinai ir nuolat globojamų (rūpinamų) šeimos aplinkoje, dalis nuo visų laikinoje ir nuolatinėje globoje (rūpyboje) esančių vaikų</t>
  </si>
  <si>
    <t>Vaikai, kurie negali būti laikinai apgyvendinti artimųjų giminaičių ar kitų emociniais ryšiais susijusių asmenų šeimose, neapgyvendinami institucijose</t>
  </si>
  <si>
    <t>Asmenų/šeimų, galinčių prižiūrėti, globoti (rūpinti), įvaikinti tėvų globos netekusį ar iš nesaugios aplinkos paimtą vaiką (-us), pritraukimo ir paieškos planas/programa</t>
  </si>
  <si>
    <t>2.2.2.4</t>
  </si>
  <si>
    <t>Sukurti bendrą informavimo sistemą ir didinti informacijos prieinamumą skirtingoms gyventojų grupėms sveikatos, sveikatinimo ir socialinių paslaugų srityse</t>
  </si>
  <si>
    <t>2.2.2.4.001</t>
  </si>
  <si>
    <t>Projekto ,,SOC taškas – skaitmeninė platforma integracijai ir socialinei atskirčiai mažinti, priartinant socialinių paslaugų ir socialinės paramos prieinamumą Kauno mieste ir Telšių rajone“ įgyvendinimas</t>
  </si>
  <si>
    <t>Įgyvendinti paslaugų skaitmenizavimo ir teikiamų paslaugų brandos lygio kėlimo projektai</t>
  </si>
  <si>
    <t>Naujų ir patobulintų viešųjų skaitmeninių paslaugų, produktų ir procesų naudotojai</t>
  </si>
  <si>
    <t>1 160,00</t>
  </si>
  <si>
    <t>2.2.2.5</t>
  </si>
  <si>
    <t>Diegti ir plėtoti elektronines paslaugas socialinių ir sveikatos paslaugų sektoriuose</t>
  </si>
  <si>
    <t>2.2.3</t>
  </si>
  <si>
    <t>Įveiklinti bendruomenes sveikatinimo ir socialinėje srityse</t>
  </si>
  <si>
    <t>2.2.3.1</t>
  </si>
  <si>
    <t>Didinti pirmosios pagalbos teikėjų tinklo ir staigios mirties prevencijos sistemų plėtrą Kauno mieste</t>
  </si>
  <si>
    <t>2.2.3.2</t>
  </si>
  <si>
    <t>Skatinti savanorystės iniciatyvas sveikatinimo ir socialinėje srityse</t>
  </si>
  <si>
    <t>2.2.3.3</t>
  </si>
  <si>
    <t>Stiprinti viešojo sektoriaus įstaigų, NVO ir privačių tiekėjų kompetencijas sveikatinimo ir socialinių paslaugų teikimo srityse</t>
  </si>
  <si>
    <t>2.2.3.3.001</t>
  </si>
  <si>
    <t>Miesto bendruomenės įtraukimas įgyvendinant programos „Iniciatyvos Kaunui“ socialinės srities projektus</t>
  </si>
  <si>
    <t>Į veiklas įsitraukusių asmenų skaičiaus pokytis nuo visų planuotų</t>
  </si>
  <si>
    <t>3</t>
  </si>
  <si>
    <t>Tvarumo bei žaliojo kurso principais tvariai valdomo miesto programa</t>
  </si>
  <si>
    <t>3.1</t>
  </si>
  <si>
    <t>Tvari, nuolat tobulėjanti organizacija patogiam miestiečių gyvenimui</t>
  </si>
  <si>
    <t>3.1.1</t>
  </si>
  <si>
    <t>Tapti pirmaujančia organizacija, efektyviai naudojančia pažangius skaitmeninius sprendimus</t>
  </si>
  <si>
    <t>3.1.1.1</t>
  </si>
  <si>
    <t>Užtikrinti efektyvų pagrindinių miesto funkcijų vykdymą, auginant Savivaldybės administracijos darbuotojų kompetencijas</t>
  </si>
  <si>
    <t>3.1.1.1.001</t>
  </si>
  <si>
    <t>Savivaldybės skoliniams įsipareigojimams vykdyti</t>
  </si>
  <si>
    <t>Laiku grąžintų paskolų dalis nuo visų paskolų</t>
  </si>
  <si>
    <t>Paskolų sutarčių skaičius</t>
  </si>
  <si>
    <t>Laiku sumokėtų palūkanų dalis nuo visų priskaičiuotų palūkanų dalies</t>
  </si>
  <si>
    <t>Asignavimų dalis skoliniams įsipareigojimams vykdyti nuo biudžeto pajamų dalies savarankiškoms funkcijoms</t>
  </si>
  <si>
    <t>2,40</t>
  </si>
  <si>
    <t>3.1.1.1.002</t>
  </si>
  <si>
    <t>Kauno miesto savivaldybės institucijų žmogiškųjų išteklių valdymas</t>
  </si>
  <si>
    <t>Atsakymų, pateiktų per teisės aktais nustatytus terminus, dalis</t>
  </si>
  <si>
    <t>Apmokėtų paraiškų dalis nuo visų apmokėti pateiktų paraiškų</t>
  </si>
  <si>
    <t>Darbuotojų, kuriems laiku sumokėtos išmokos, dalis nuo visų darbuotojų skaičiaus</t>
  </si>
  <si>
    <t>Darbuotojų skaičius</t>
  </si>
  <si>
    <t>662,00</t>
  </si>
  <si>
    <t>Savarankiškai surenkamų biudžeto pajamų  vykdymas nuo patvirtinto šių pajamų plano</t>
  </si>
  <si>
    <t>Panaudotų dotacijų dalis nuo visų Savivaldybei skirtų dotacijų</t>
  </si>
  <si>
    <t>38,00</t>
  </si>
  <si>
    <t>Vidutinis mėnesinis darbuotojo darbo užmokestis</t>
  </si>
  <si>
    <t>2 762,50</t>
  </si>
  <si>
    <t>2 720,00</t>
  </si>
  <si>
    <t>2 770,00</t>
  </si>
  <si>
    <t>2 790,00</t>
  </si>
  <si>
    <t>Parengtų (patikslintų) programų sąmatų (projektų) skaičius</t>
  </si>
  <si>
    <t>7 050,00</t>
  </si>
  <si>
    <t>2 650,00</t>
  </si>
  <si>
    <t>1 400,00</t>
  </si>
  <si>
    <t>1 700,00</t>
  </si>
  <si>
    <t>Parengtų ataskaitų rinkinių skaičius</t>
  </si>
  <si>
    <t>Parengtų teisės aktų projektų (informacijų) skaičius</t>
  </si>
  <si>
    <t>Laiku apmokėtų sąskaitų dalis nuo visų pateiktų apmokėti sąskaitų</t>
  </si>
  <si>
    <t>86,25</t>
  </si>
  <si>
    <t>Įstaigų skaičius</t>
  </si>
  <si>
    <t>176,00</t>
  </si>
  <si>
    <t>3.1.1.1.003</t>
  </si>
  <si>
    <t>Savivaldybės institucijų ūkinio ir materialinio aptarnavimo užtikrinimas</t>
  </si>
  <si>
    <t>Panaudotų asignavimų dalis nuo skirtų asignavimų, numatytų SVP remonto darbams, prekėms ir paslaugoms įsigyti</t>
  </si>
  <si>
    <t>3.1.1.1.004</t>
  </si>
  <si>
    <t>Lietuvos finansinės paramos, ES ir kitų tarptautinių programų, kitų planavimo dokumentų rengimas ir projektų įgyvendinimas</t>
  </si>
  <si>
    <t>Įgyvendinamų projektų skaičius</t>
  </si>
  <si>
    <t>Dokumentų, rengiamų siekiant gauti finansavimą projektams, skaičius</t>
  </si>
  <si>
    <t>3.1.1.1.005</t>
  </si>
  <si>
    <t>Tarybos narių ir komisijų veiklos užtikrinimas</t>
  </si>
  <si>
    <t>Tarybos veiklos administravimo skyrius</t>
  </si>
  <si>
    <t>1 339,00</t>
  </si>
  <si>
    <t>Vidutinis darbuotojų skaičius</t>
  </si>
  <si>
    <t>41,00</t>
  </si>
  <si>
    <t>3.1.1.1.007</t>
  </si>
  <si>
    <t>Savivaldybės kontrolės ir audito tarnybos veiklos užtikrinimas</t>
  </si>
  <si>
    <t>3 640,00</t>
  </si>
  <si>
    <t>3 600,00</t>
  </si>
  <si>
    <t>3 650,00</t>
  </si>
  <si>
    <t>3 660,00</t>
  </si>
  <si>
    <t>Laiku apmokėtų sąskaitų dalis nuo visų apmokėjimui pateiktų sąskaitų dalies</t>
  </si>
  <si>
    <t>Finansinių ir biudžeto vykdymo ataskaitų rinkiniai</t>
  </si>
  <si>
    <t>3.1.1.1.008</t>
  </si>
  <si>
    <t>Teisinis konsultavimas, teisinis atstovavimas, teismų sprendimų vykdymas</t>
  </si>
  <si>
    <t>Teisės ir konsultavimo skyrius</t>
  </si>
  <si>
    <t>Taikos sutartimis užbaigtų bylų dalis nuo visų baigtų bylų</t>
  </si>
  <si>
    <t>9,50</t>
  </si>
  <si>
    <t>Dokumentinio proceso tvarka teismui pateiktų pareiškimų ir ieškinių dalis nuo visų teismui pateiktų ieškinių, pareiškimų ir skundų</t>
  </si>
  <si>
    <t>51,50</t>
  </si>
  <si>
    <t>Laimėtų bylų skaičiaus dalis nuo bylų, kuriose Kauno miesto savivaldybė / Savivaldybės administracija buvo ginčo šalimi</t>
  </si>
  <si>
    <t>Pateiktų vykdyti teismo sprendimų santykis su visais įsiteisėjusiais vykdytinais teismo sprendimais</t>
  </si>
  <si>
    <t>3.1.1.1.010</t>
  </si>
  <si>
    <t>Projektų valdymo kokybės gerinimas</t>
  </si>
  <si>
    <t>Per projektų valdymo sistemą valdomų projektų dalis nuo visų Kauno miesto savivaldybėje įgyvendinamų projektų</t>
  </si>
  <si>
    <t>3.1.1.1.011</t>
  </si>
  <si>
    <t>Kauno miesto savivaldybės administracijos darbuotojų kompetencijų tobulinimas</t>
  </si>
  <si>
    <t>Darbuotojų kaitos indeksas</t>
  </si>
  <si>
    <t>P.</t>
  </si>
  <si>
    <t>0,01</t>
  </si>
  <si>
    <t>0,02</t>
  </si>
  <si>
    <t>Atliktų Kauno miesto savivaldybės administracijos padalinių vykdomų funkcijų analizių skaičius nuo visų padalinių skaičiaus</t>
  </si>
  <si>
    <t>Lygių galimybių mokymuose dalyvavusių darbuotojų dalis nuo visų darbuotojų</t>
  </si>
  <si>
    <t>Priimtų dirbti darbuotojų dalis nuo organizuotų konkursų ir atrankų skaičiaus</t>
  </si>
  <si>
    <t>Mokymuose iš kitų asmenų dalyvavusių Kauno miesto savivaldybės administracijos darbuotojų dalis nuo viso darbuotojų skaičiaus</t>
  </si>
  <si>
    <t>Praktikai atlikti priimtų studentų skaičius</t>
  </si>
  <si>
    <t>3.1.1.1.012</t>
  </si>
  <si>
    <t>Kauno miesto savivaldybės darbuotojų saugos ir sveikatos užtikrinimas</t>
  </si>
  <si>
    <t>Privalomai sveikatą pasitikrinusių darbuotojų dalis nuo visų darbuotojų</t>
  </si>
  <si>
    <t>58,00</t>
  </si>
  <si>
    <t>Paskiepytų Kauno miesto savivaldybės administracijos darbuotojų dalis nuo visų darbuotojų</t>
  </si>
  <si>
    <t>33,00</t>
  </si>
  <si>
    <t>3.1.1.1.013</t>
  </si>
  <si>
    <t>Viešųjų pirkimų efektyvumo didinimas</t>
  </si>
  <si>
    <t>Centrinis viešųjų pirkimų ir koncesijų skyrius</t>
  </si>
  <si>
    <t>Pirkimų, atliekamų pagal ekonominio naudingumo (kainos ir kokybės) vertinimo kriterijus, dalis nuo visų atliktų pirkimų vertės</t>
  </si>
  <si>
    <t>3.1.1.1.014</t>
  </si>
  <si>
    <t>Viešųjų pirkimų procedūrų kokybės gerinimas</t>
  </si>
  <si>
    <t>Savivaldybės ir jos įstaigų įvykusių pirkimų dalis nuo visų vykdytų pirkimų</t>
  </si>
  <si>
    <t>3.1.1.1.015</t>
  </si>
  <si>
    <t>Korupcijos riziką mažinančių priemonių įgyvendinimas</t>
  </si>
  <si>
    <t>Parengtų Savivaldybės norminių teisės aktų projektų antikorupcinio vertinimo pažymų dalis nuo visų šią funkciją atliekančiam darbuotojui pateiktų vertinti norminių teisės aktų projektų</t>
  </si>
  <si>
    <t>Parengtų Savivaldybės korupcijos prevencijos veiksmų planų skaičius</t>
  </si>
  <si>
    <t>Korupcijos prevencijos plano vykdomų priemonių skaičius</t>
  </si>
  <si>
    <t>3.1.1.1.016</t>
  </si>
  <si>
    <t>Asmens duomenų apsaugos procesų valdymas</t>
  </si>
  <si>
    <t>Atnaujintų duomenų tvarkymo veiklos įrašų dalis nuo visų registre esančių veiklos įrašų</t>
  </si>
  <si>
    <t>Asmens duomenų apsaugos mokymuose dalyvavusių darbuotojų dalis nuo bendro visų darbuotojų skaičiaus</t>
  </si>
  <si>
    <t>Fiksuotų duomenų saugumo pažeidimų skaičius</t>
  </si>
  <si>
    <t>3.1.1.2</t>
  </si>
  <si>
    <t>Didinti Savivaldybės administracijos ir jos atliekamų funkcijų skaitmenizacijos lygį</t>
  </si>
  <si>
    <t>3.1.1.2.001</t>
  </si>
  <si>
    <t>Informacinių sistemų, programinės įrangos ir techninės bazės modernizavimas, priežiūra  ir plėtra Savivaldybės institucijose</t>
  </si>
  <si>
    <t>E. paslaugų ir informacinių technologijų skyrius</t>
  </si>
  <si>
    <t>Modernizuotų informacinių sistemų skaičius</t>
  </si>
  <si>
    <t>Įsigytos naujos įrangos skaičius</t>
  </si>
  <si>
    <t>Sklandaus serverių darbo laiko dalis nuo viso serverių darbo laiko</t>
  </si>
  <si>
    <t>97,80</t>
  </si>
  <si>
    <t>Robotizuotų procesų skaičius</t>
  </si>
  <si>
    <t>3.1.1.2.002</t>
  </si>
  <si>
    <t>Administracinės naštos mažinimas diegiant informacines sistemas</t>
  </si>
  <si>
    <t>Įdiegtų informacinių sistemų skaičius</t>
  </si>
  <si>
    <t>3.1.1.2.003</t>
  </si>
  <si>
    <t>Dokumentų valdymo procesų tobulinimas</t>
  </si>
  <si>
    <t>Dokumentų skyrius</t>
  </si>
  <si>
    <t>Kvalifikuotu elektroniniu parašu pasirašytų sutarčių / susitarimų santykinė dalis nuo visų užregistruotų sutarčių / susitarimų skaičiaus</t>
  </si>
  <si>
    <t>3.1.1.2.004</t>
  </si>
  <si>
    <t>Programų valdymo efektyvumo didinimas</t>
  </si>
  <si>
    <t>Administruojamų svetainių skaičius</t>
  </si>
  <si>
    <t>Pagal programą „Iniciatyvos Kaunui“ vykdomų (arba įgyvendinamų)  projektų neplaninių patikrų skaičius</t>
  </si>
  <si>
    <t>Paraiškų sistemos optimizuotų procesų skaičius</t>
  </si>
  <si>
    <t>3.1.1.2.005</t>
  </si>
  <si>
    <t>Administracinės naštos viešuosiuose pirkimuose mažinimas</t>
  </si>
  <si>
    <t>Centrinės perkančiosios organizacijos funkcijų vykdymas viešuose pirkimuose</t>
  </si>
  <si>
    <t>3.1.1.2.006</t>
  </si>
  <si>
    <t>Administracinės naštos mažinimas naudojant informacines sistemas švietimo srityje</t>
  </si>
  <si>
    <t>Užsakymų Kauno salių rezervavimo sistemoje skaičiaus pokytis palyginti su praėjusiais metais</t>
  </si>
  <si>
    <t>Elektroniniu būdu pasirašytų ikimokyklinio ugdymo sutarčių (tarp tėvų ir įstaigos) dalis nuo visų pasirašytų sutarčių</t>
  </si>
  <si>
    <t>3.1.1.2.007</t>
  </si>
  <si>
    <t>Administracinės naštos mažinimas naudojant informacines sistemas sporto srityje</t>
  </si>
  <si>
    <t>Veiklų, kuriose nebuvo atliktas nė vienas žymėjimas Popamokinių veiklų lankomumo informacinėje sistemoje, dalis nuo visų suplanuotų veiklų</t>
  </si>
  <si>
    <t>3.1.1.2.008</t>
  </si>
  <si>
    <t>Administracinės naštos mažinimas tvarkant miestą naudojant informacines sistemas</t>
  </si>
  <si>
    <t>Miesto tvarkymo skyrius</t>
  </si>
  <si>
    <t>Leidimų laidoti besikreipiantiems išdavimo laikas, jeigu asmuo tinkamai pateikė reikiamus dokumentus</t>
  </si>
  <si>
    <t>Min.</t>
  </si>
  <si>
    <t>3.1.1.2.010</t>
  </si>
  <si>
    <t>Su Tarybos veikla susijusių dokumentų valdymo procesų tobulinimas</t>
  </si>
  <si>
    <t>Kvalifikuotu elektroniniu parašu pasirašytų Tarybos sprendimų santykinė dalis nuo visų užregistruotų Tarybos sprendimų skaičiaus</t>
  </si>
  <si>
    <t>3.1.1.3</t>
  </si>
  <si>
    <t>Skatinti atvirų duomenų naudojimą sprendimų priėmimo procesuose</t>
  </si>
  <si>
    <t>3.1.1.4</t>
  </si>
  <si>
    <t>Siekti integruotos, į rezultatų užtikrinimą nukreiptos, planavimo ir rezultatų stebėsenos sistemos</t>
  </si>
  <si>
    <t>3.1.1.4.001</t>
  </si>
  <si>
    <t>Užtikrinti vidaus kontrolės vertinimą ir tobulinimą</t>
  </si>
  <si>
    <t>Rekomendacijų, įgyvendintų pirminiais terminais, dalis nuo visų įgyvendintų rekomendacijų</t>
  </si>
  <si>
    <t>Atliktų vidaus auditų dalis nuo visų tais metais planuotų atlikti auditų</t>
  </si>
  <si>
    <t>3.1.1.4.002</t>
  </si>
  <si>
    <t>Strateginio planavimo, analizės ir procesų užtikrinimas</t>
  </si>
  <si>
    <t>Parengtų strateginių dokumentų ir jų vykdymo ataskaitų skaičius</t>
  </si>
  <si>
    <t>Atliktų gyventojų nuomonės tyrimų skaičius</t>
  </si>
  <si>
    <t>Biudžeto ir strateginio planavimo sistemoje STRAPIS optimizuotų procesų skaičius</t>
  </si>
  <si>
    <t>3.1.1.4.003</t>
  </si>
  <si>
    <t>Savivaldybės administracijos vidaus kontrolės politikos nustatymo, įgyvendinimo ir tobulinimo užtikrinimas</t>
  </si>
  <si>
    <t>Su vidaus kontrole susijusių analizių ir vertinimų skaičius</t>
  </si>
  <si>
    <t>3.1.1.5</t>
  </si>
  <si>
    <t>Vystyti pažangiausius Savivaldybės ir Savivaldybei pavaldžių įstaigų turto valdymo sprendimus</t>
  </si>
  <si>
    <t>3.1.1.5.001</t>
  </si>
  <si>
    <t>Visuomeninės paskirties objektų koncesijos mokesčiai</t>
  </si>
  <si>
    <t>Administruojamų koncesijos sutarčių skaičius</t>
  </si>
  <si>
    <t>3.1.1.5.002</t>
  </si>
  <si>
    <t>Savivaldybės būsto sutarčių vykdymo kontrolės efektyvinimas</t>
  </si>
  <si>
    <t>Būsto nuomininkų, kurių nuomos mokesčio skola viršija 6 mėn. nuomos mokesčio dydį, skaičius</t>
  </si>
  <si>
    <t>32,00</t>
  </si>
  <si>
    <t>Apžiūrėtų būstų, siekiant įvertinti jų būklę ir sutarties sąlygų vykdymą, dalis</t>
  </si>
  <si>
    <t>46,00</t>
  </si>
  <si>
    <t>3.1.1.5.003</t>
  </si>
  <si>
    <t>Žemės paėmimas visuomenės poreikiams, nekilnojamojo turto įgijimas Savivaldybės nuosavybėn</t>
  </si>
  <si>
    <t>Įgyvendintų žemės ir statinių, reikalingų H. ir O. Minkovskių g. (nuo M. K. Čiurlionio tilto ir 3-iosios siurblinės) rekonstrukcijai, paėmimo visuomenės poreikiams projektų skaičius</t>
  </si>
  <si>
    <t>Įgyvendintų teritorijos Ateities pl. rekonstruoti ir Kauno pietrytiniam aplinkkeliui tiesti - sklypų dalių Raktažolių g. 15, 17 paėmimo visuomenės poreikiams projektų skaičius</t>
  </si>
  <si>
    <t>3.1.1.5.004</t>
  </si>
  <si>
    <t>Savivaldybės valdomų žemės sklypų tvarkymo, priežiūros ir valdymo efektyvinimas</t>
  </si>
  <si>
    <t>Savivaldybės valdomų žemės sklypų faktinių duomenų patikrinimo vietoje skaičius</t>
  </si>
  <si>
    <t>440,00</t>
  </si>
  <si>
    <t>Sudarytų naujų žemės sklypų naudojimo sutarčių skaičius</t>
  </si>
  <si>
    <t>Parengtų Savivaldybės valdomų laisvų žemės sklypų sąrašo rengimo tvarkų skaičius</t>
  </si>
  <si>
    <t>Parengtų rodiklio, įvertinančio Savivaldybės valdomos nesuformuotos valstybinės žemės valdymo efektyvumą, skaičiavimo metodikų skaičius</t>
  </si>
  <si>
    <t>3.1.1.5.005</t>
  </si>
  <si>
    <t>Racionalaus ir efektyvaus Savivaldybės nekilnojamojo turto valdymo užtikrinimas</t>
  </si>
  <si>
    <t>Nenaudojamų Savivaldybės pastatų (patalpų) ploto dalis nuo viso Savivaldybės nuosavybės teise valdomo pastatų (patalpų) ploto</t>
  </si>
  <si>
    <t>1,80</t>
  </si>
  <si>
    <t>Apžiūrėtų naudotojams perduotų negyvenamosios paskirties objektų, siekiant įvertinti turto naudojimą, dalis nuo visų naudotojams perduotų objektų</t>
  </si>
  <si>
    <t>3.1.1.5.006</t>
  </si>
  <si>
    <t>Administracinių pastatų savivaldybės funkcijoms atlikti Kaune statyba</t>
  </si>
  <si>
    <t>Atliktų veiklų dalis nuo visų projekto veiklų (Jonavos g. 1F)</t>
  </si>
  <si>
    <t>Atliktų veiklų dalis nuo visų projekto veiklų (Steigiamojo seimo aikštės rekonstrukcija)</t>
  </si>
  <si>
    <t>Atliktų veiklų dalis nuo visų projekto veiklų (L. Sapiegos g. 8A)</t>
  </si>
  <si>
    <t>3.1.2</t>
  </si>
  <si>
    <t>Skatinti tvarų, visą organizaciją apjungiantį paslaugų kūrimo ir tobulinimo procesą</t>
  </si>
  <si>
    <t>3.1.2.1</t>
  </si>
  <si>
    <t>Didinti gyventojų pasitenkinimą Savivaldybės ir jai pavaldžių įstaigų teikiamomis paslaugomis</t>
  </si>
  <si>
    <t>3.1.2.1.001</t>
  </si>
  <si>
    <t>Archyvinių dokumentų tvarkymas (valstybinė funkcija)</t>
  </si>
  <si>
    <t>Archyvų poskyryje elektroniniu kvalifikuotu parašu pasirašytų siunčiamų dokumentų  ir visų parengtų siunčiamų dokumentų santykinė dalis</t>
  </si>
  <si>
    <t>3.1.2.1.002</t>
  </si>
  <si>
    <t>Gyventojų registro tvarkymas ir duomenų teikimas valstybės registrams  (valstybinė funkcija)</t>
  </si>
  <si>
    <t>Klientų aptarnavimo ir informavimo skyrius</t>
  </si>
  <si>
    <t>Elektroniniu būdu VĮ „Registrų centrui“ perduotų dokumentų skaičius</t>
  </si>
  <si>
    <t>800,00</t>
  </si>
  <si>
    <t>700,00</t>
  </si>
  <si>
    <t>3.1.2.1.003</t>
  </si>
  <si>
    <t>Duomenims teikti Suteiktos valstybės pagalbos registrui (valstybinė funkcija)</t>
  </si>
  <si>
    <t>Licencijų, leidimų ir paslaugų skyrius</t>
  </si>
  <si>
    <t>Teisingai užpildytų ir perduotų įrašų dalis nuo visų atitinkančių atrankos kriterijus perduotų įrašų skaičiaus.</t>
  </si>
  <si>
    <t>3.1.2.1.004</t>
  </si>
  <si>
    <t>Valstybės garantuojamos pirminės teisinės pagalbos teikimas  (valstybinė funkcija)</t>
  </si>
  <si>
    <t>Valstybės garantuojamos pirminės teisinės pagalbos gavėjų skaičiaus santykis su miesto gyventojų skaičiumi</t>
  </si>
  <si>
    <t>0,25</t>
  </si>
  <si>
    <t>Gyventojų, kuriems suteikta pirminė teisinė pagalba, skaičius</t>
  </si>
  <si>
    <t>2 500,00</t>
  </si>
  <si>
    <t>625,00</t>
  </si>
  <si>
    <t>Gautų skundų skaičius</t>
  </si>
  <si>
    <t>3.1.2.1.008</t>
  </si>
  <si>
    <t>Gyvenamajai vietai deklaruoti (valstybinė funkcija)</t>
  </si>
  <si>
    <t>Aleksoto seniūnijoje elektroninėmis deklaravimo paslaugomis pasinaudojusių gyventojų dalis nuo visų deklaravimo paslaugą gavusių gyventojų</t>
  </si>
  <si>
    <t>18,75</t>
  </si>
  <si>
    <t>Dainavos seniūnijoje elektroninėmis deklaravimo paslaugomis pasinaudojusių gyventojų dalis nuo visų deklaravimo paslaugą gavusių gyventojų</t>
  </si>
  <si>
    <t>14,25</t>
  </si>
  <si>
    <t>Eigulių seniūnijoje elektroninėmis deklaravimo paslaugomis pasinaudojusių gyventojų dalis nuo visų deklaravimo paslaugą gavusių gyventojų</t>
  </si>
  <si>
    <t>Šilainių seniūnijoje elektroninėmis deklaravimo paslaugomis pasinaudojusių gyventojų dalis nuo visų deklaravimo paslaugą gavusių gyventojų</t>
  </si>
  <si>
    <t>16,50</t>
  </si>
  <si>
    <t>Vilijampolės seniūnijoje elektroninėmis deklaravimo paslaugomis pasinaudojusių gyventojų dalis nuo visų deklaravimo paslaugą gavusių gyventojų</t>
  </si>
  <si>
    <t>Žemosios Fredos seniūnijoje elektroninėmis deklaravimo paslaugomis pasinaudojusių gyventojų dalis nuo visų deklaravimo paslaugą gavusių gyventojų</t>
  </si>
  <si>
    <t>Centro–Žaliakalnio seniūnijoje elektroninėmis deklaravimo paslaugomis pasinaudojusių gyventojų dalis nuo visų deklaravimo paslaugą gavusių gyventojų</t>
  </si>
  <si>
    <t>Panemunės–Šančių seniūnijoje elektroninėmis deklaravimo paslaugomis pasinaudojusių gyventojų dalis nuo visų deklaravimo paslaugą gavusių gyventojų</t>
  </si>
  <si>
    <t>Petrašiūnų–Gričiupio seniūnijoje elektroninėmis deklaravimo paslaugomis pasinaudojusių gyventojų dalis nuo visų deklaravimo paslaugą gavusių gyventojų</t>
  </si>
  <si>
    <t>3.1.2.1.009</t>
  </si>
  <si>
    <t>Civilinės būklės aktų registravimas (valstybinė funkcija)</t>
  </si>
  <si>
    <t>Civilinės būklės aktų įregistravimo paslaugos gavėjų skaičius</t>
  </si>
  <si>
    <t>10 800,00</t>
  </si>
  <si>
    <t>2 700,00</t>
  </si>
  <si>
    <t>3.1.2.1.010</t>
  </si>
  <si>
    <t>Valstybinės kalbos vartojimo ir taisyklingumo kontrolė (valstybinė funkcija)</t>
  </si>
  <si>
    <t>Viešosios tvarkos skyrius</t>
  </si>
  <si>
    <t>Valstybinės kalbos vartojimo ir taisyklingumo kontrolės procedūrų skaičius</t>
  </si>
  <si>
    <t>1 600,00</t>
  </si>
  <si>
    <t>450,00</t>
  </si>
  <si>
    <t>3.1.2.1.011</t>
  </si>
  <si>
    <t>Žemės ūkio funkcijoms vykdyti (valstybinė funkcija)</t>
  </si>
  <si>
    <t>Aptarnautų asmenų skaičiaus santykis nuo visų besikreipiančių asmenų skaičiaus</t>
  </si>
  <si>
    <t>Dėl žemės ūkio funkcijų vykdymo aptarnautų asmenų skaičius</t>
  </si>
  <si>
    <t>Dėl žemės ūkio technikos registravimo organizavimo aptarnautų asmenų skaičius</t>
  </si>
  <si>
    <t>510,00</t>
  </si>
  <si>
    <t>130,00</t>
  </si>
  <si>
    <t>3.1.2.1.012</t>
  </si>
  <si>
    <t>Kauno biudžetinių įstaigų apskaita</t>
  </si>
  <si>
    <t>Centrinis apskaitos skyrius</t>
  </si>
  <si>
    <t>Automatizuotų (robotizuotų) paslaugų gavėjų mokėjimų skaičius nuo visų paslaugų gavėjų mokėjimų skaičiaus</t>
  </si>
  <si>
    <t>Metinių ataskaitų pagal VSAFAS formų automatizuotų teikimų iš FVAS į VSAKIS skaičius nuo visų teikiamų ataskaitų formų skaičiaus</t>
  </si>
  <si>
    <t>3.1.2.1.013</t>
  </si>
  <si>
    <t>Valstybės garantijoms nuomininkams, gyvenantiems savininkams grąžintinuose gyvenamuose namuose, jų dalyse, butuose, vykdyti (valstybinė funkcija)</t>
  </si>
  <si>
    <t>Valstybės garantijų vykdymas</t>
  </si>
  <si>
    <t>3.1.2.1.014</t>
  </si>
  <si>
    <t>Šeimos gerovės stiprinimas</t>
  </si>
  <si>
    <t>Kūdikio kraitelį gavusių šeimų skaičius</t>
  </si>
  <si>
    <t>400,00</t>
  </si>
  <si>
    <t>3.1.2.1.015</t>
  </si>
  <si>
    <t>Kauno miesto savivaldybės narystės įsipareigojimų vykdymas vietos veiklos grupėse ir kitose organizacijose</t>
  </si>
  <si>
    <t>Organizacijų, kurių veiklose dalyvaujama, skaičius</t>
  </si>
  <si>
    <t>3.1.2.1.016</t>
  </si>
  <si>
    <t>Beglobių gyvūnų gaudymas, priežiūra, ženklinimas, registravimas bei gyvūnų augintinių infrastruktūros plėtra ir priežiūra</t>
  </si>
  <si>
    <t>Aplinkos apsaugos skyrius</t>
  </si>
  <si>
    <t>Miesto viešosiose erdvėse sugautų bešeimininkių gyvūnų skaičius</t>
  </si>
  <si>
    <t>3.1.2.1.017</t>
  </si>
  <si>
    <t>Administracinės naštos mažinimas tobulinant klientų aptarnavimo procesus Kauno miesto savivaldybės administracijoje</t>
  </si>
  <si>
    <t>Asmenų, besikreipiančių per žinių asistentą, skaičius</t>
  </si>
  <si>
    <t>150,00</t>
  </si>
  <si>
    <t>3.1.2.1.019</t>
  </si>
  <si>
    <t>Racionalus mokesčių dydžių nustatymas ir efektyvus jų surinkimo užtikrinimas</t>
  </si>
  <si>
    <t>Racionalus veiklų, kuriomis galima verstis turint verslo liudijimą, fiksuoto pajamų mokesčio dydžio pokytis</t>
  </si>
  <si>
    <t>Savivaldybės gautos vietinės rinkliavos už leidimų įrengti išorinę reklamą išdavimą pokytis</t>
  </si>
  <si>
    <t>3.1.2.2</t>
  </si>
  <si>
    <t>Siekti lyderystės kuriant ir tobulinant Savivaldybės teikiamas paslaugas</t>
  </si>
  <si>
    <t>3.1.2.2.002</t>
  </si>
  <si>
    <t>Juridinių asmenų, kurių steigėja, dalininkė ar savininkė yra Savivaldybė, veiklos optimizavimas, valdymo ir veiklos efektyvinimas</t>
  </si>
  <si>
    <t>Biudžetinių ir viešųjų įstaigų, kurių savininkė yra Savivaldybė, (toliau  įstaigos) metinių veiklos planų (toliau -  MVP) ir jų įgyvendinimo ataskaitų administravimo automatizuotų procesų Biudžeto ir strateginio planavimo sistemoje STRAPIS skaičius</t>
  </si>
  <si>
    <t>Peržiūrėtų viešųjų įstaigų, kurių savininkė (dalininkė) yra Savivaldybė (toliau - viešosios įstaigos), metinių finansinių ataskaitų rinkinių (toliau – FAR) dalis nuo visų viešųjų įstaigų pateiktų FAR</t>
  </si>
  <si>
    <t>3.1.2.2.006</t>
  </si>
  <si>
    <t>Kauno miesto savivaldybės valdomų įmonių veiklos optimizavimas, valdymo ir veiklos efektyvinimas</t>
  </si>
  <si>
    <t>Savivaldybės  valdomų įmonių, kurių pasiektų veiklos tikslų atitiktį joms nustatytiems veiklos tikslams koordinuoja Savivaldybė, skaičius</t>
  </si>
  <si>
    <t>3.1.2.2.007</t>
  </si>
  <si>
    <t>Juridinių asmenų, kurių dalyvė yra Savivaldybė, stebėsena, naudojant verslo analitikos sistemą "Qlik Sense"</t>
  </si>
  <si>
    <t>Pateiktos informacijos apie juridinių asmenų, kurių dalyvė yra Savivaldybė, finansinius ir (ar) veiklos duomenis skaičius</t>
  </si>
  <si>
    <t>3.1.3</t>
  </si>
  <si>
    <t>Didinti įtraukų bendradarbiavimą su suinteresuotomis šalimis, tapti lydere regione</t>
  </si>
  <si>
    <t>3.1.3.1</t>
  </si>
  <si>
    <t>Įgyvendinti „Atviro Kauno“ viziją, užtikrinant skaidrų visuomenės įtraukimą į sprendimų priėmimo procesą</t>
  </si>
  <si>
    <t>3.1.3.1.002</t>
  </si>
  <si>
    <t>Seniūnijų įtakos stiprinimas skatinant gyventojų bendruomeniškumą</t>
  </si>
  <si>
    <t>Organizuotų sueigų, susitikimų, susirinkimų skaičius Aleksoto seniūnijoje, skatinant gyventojų dalyvavimą vietos savivaldos procese</t>
  </si>
  <si>
    <t>1,25</t>
  </si>
  <si>
    <t>Inicijuotų Aleksoto seniūnijos teritorijos priežiūros priemonių skaičius</t>
  </si>
  <si>
    <t>385,00</t>
  </si>
  <si>
    <t>180,00</t>
  </si>
  <si>
    <t>Aleksoto seniūnijos atliktų statinių priežiūros priemonių dalis nuo suplanuotų priemonių skaičiaus</t>
  </si>
  <si>
    <t>Organizuotų sueigų, susitikimų, susirinkimų skaičius Dainavos seniūnijoje, skatinant gyventojų dalyvavimą vietos savivaldos procese</t>
  </si>
  <si>
    <t>Inicijuotų Dainavos seniūnijos teritorijos priežiūros priemonių skaičius</t>
  </si>
  <si>
    <t>275,00</t>
  </si>
  <si>
    <t>Dainavos seniūnijos atliktų statinių priežiūros priemonių dalis nuo suplanuotų priemonių skaičiaus</t>
  </si>
  <si>
    <t>95,75</t>
  </si>
  <si>
    <t>93,00</t>
  </si>
  <si>
    <t>Organizuotų sueigų, susitikimų, susirinkimų skaičius Eigulių seniūnijoje, skatinant gyventojų dalyvavimą vietos savivaldos procese</t>
  </si>
  <si>
    <t>Inicijuotų Eigulių seniūnijos teritorijos priežiūros priemonių skaičius</t>
  </si>
  <si>
    <t>167,00</t>
  </si>
  <si>
    <t>Eigulių seniūnijos atliktų statinių priežiūros priemonių dalis nuo suplanuotų priemonių skaičiaus</t>
  </si>
  <si>
    <t>Organizuotų sueigų, susitikimų, susirinkimų skaičius Šilainių seniūnijoje, skatinant gyventojų dalyvavimą vietos savivaldos procese</t>
  </si>
  <si>
    <t>Inicijuotų   Šilainių seniūnijos teritorijos priežiūros priemonių skaičius</t>
  </si>
  <si>
    <t>386,00</t>
  </si>
  <si>
    <t>Šilainių seniūnijos atliktų statinių priežiūros priemonių dalis nuo suplanuotų priemonių skaičiaus</t>
  </si>
  <si>
    <t>Organizuotų sueigų, susitikimų, susirinkimų skaičius Vilijampolės seniūnijoje, skatinant gyventojų dalyvavimą vietos savivaldos procese</t>
  </si>
  <si>
    <t>Inicijuotų Vilijampolės seniūnijos teritorijos priežiūros priemonių skaičius</t>
  </si>
  <si>
    <t>140,00</t>
  </si>
  <si>
    <t>Vilijampolės seniūnijos atliktų statinių priežiūros priemonių dalis nuo suplanuotų priemonių skaičiaus</t>
  </si>
  <si>
    <t>Organizuotų sueigų, susitikimų, susirinkimų skaičius Žemosios Fredos seniūnijoje, skatinant gyventojų dalyvavimą vietos savivaldos procese</t>
  </si>
  <si>
    <t>Inicijuotų Žemosios Fredos seniūnijos teritorijos priežiūros priemonių skaičius</t>
  </si>
  <si>
    <t>Žemosios Fredos seniūnijos atliktų statinių priežiūros priemonių dalis nuo suplanuotų priemonių skaičiaus</t>
  </si>
  <si>
    <t>Organizuotų sueigų, susitikimų, susirinkimų skaičius Centro-Žaliakalnio seniūnijoje, skatinant gyventojų dalyvavimą vietos savivaldos procese</t>
  </si>
  <si>
    <t>Organizuotų sueigų, susitikimų, susirinkimų skaičius Panemunės–Šančių seniūnijoje, skatinant gyventojų dalyvavimą vietos savivaldos procese</t>
  </si>
  <si>
    <t>Organizuotų sueigų, susitikimų, susirinkimų skaičius Petrašiūnų–Gričiupio seniūnijoje, skatinant gyventojų dalyvavimą vietos savivaldos procese</t>
  </si>
  <si>
    <t>Inicijuotų Centro–Žaliakalnio seniūnijos teritorijos priežiūros priemonių skaičius</t>
  </si>
  <si>
    <t>240,00</t>
  </si>
  <si>
    <t>Inicijuotų Panemunės–Šančių seniūnijos teritorijos priežiūros priemonių skaičius</t>
  </si>
  <si>
    <t>405,00</t>
  </si>
  <si>
    <t>340,00</t>
  </si>
  <si>
    <t>Inicijuotų Petrašiūnų–Gričiupio seniūnijos teritorijos priežiūros priemonių skaičius</t>
  </si>
  <si>
    <t>Centro–Žaliakalnio seniūnijos atliktų statinių priežiūros priemonių dalis nuo suplanuotų priemonių skaičiaus</t>
  </si>
  <si>
    <t>Panemunės–Šančių seniūnijos atliktų statinių priežiūros priemonių dalis nuo suplanuotų priemonių skaičiaus</t>
  </si>
  <si>
    <t>Petrašiūnų–Gričiupio seniūnijos atliktų statinių priežiūros priemonių dalis nuo suplanuotų priemonių skaičiaus</t>
  </si>
  <si>
    <t>3.1.3.2</t>
  </si>
  <si>
    <t>Skatinti organizacijas teikti paslaugas miesto gyventojams</t>
  </si>
  <si>
    <t>3.1.3.2.001</t>
  </si>
  <si>
    <t>Nevyriausybinių organizacijų ir miesto bendruomenės įgalinimo iniciatyvų skatinimas</t>
  </si>
  <si>
    <t>Socialinių paslaugų priežiūros departamentui prie Socialinės apsaugos ir darbo ministerijos pateiktų ataskaitų skaičius</t>
  </si>
  <si>
    <t>3.1.3.3</t>
  </si>
  <si>
    <t>Efektyvinti miesto komunikaciją ir rinkodarą</t>
  </si>
  <si>
    <t>3.1.3.3.001</t>
  </si>
  <si>
    <t>Kauno miesto pristatymas ir reklamavimas Lietuvoje</t>
  </si>
  <si>
    <t>Ryšių su visuomene skyrius</t>
  </si>
  <si>
    <t>Kaunas.lt naudotojų skaičius</t>
  </si>
  <si>
    <t>110 000,00</t>
  </si>
  <si>
    <t>Savivaldybės administracijos padalinių įgyvendintų komunikacijos užsakymų skaičius</t>
  </si>
  <si>
    <t>Facebook'o paskyros „Kauno miesto savivaldybė“ sekėjų skaičius</t>
  </si>
  <si>
    <t>97 000,00</t>
  </si>
  <si>
    <t>96 000,00</t>
  </si>
  <si>
    <t>96 200,00</t>
  </si>
  <si>
    <t>96 500,00</t>
  </si>
  <si>
    <t>3.1.3.4</t>
  </si>
  <si>
    <t>Siekti Kauno lyderystės regione</t>
  </si>
  <si>
    <t>3.1.3.4.001</t>
  </si>
  <si>
    <t>Kauno miesto savivaldybės dalyvavimas sveikatos srities tarptautinėse organizacijose</t>
  </si>
  <si>
    <t>Tarptautinių renginių, kuriuose buvo pristatyta Kauno miesto patirtis visuomenės sveikatos srityje, skaičius</t>
  </si>
  <si>
    <t>3.1.3.4.002</t>
  </si>
  <si>
    <t>Bendradarbiavimo su Lietuvos ir užsienio valstybių institucijomis skatinimas</t>
  </si>
  <si>
    <t>Susitikimų ir bendrų renginių su užsienio svečiais skaičius</t>
  </si>
  <si>
    <t>Renginiuose ir susitikimuose dalyvavusių užsienio svečių skaičius</t>
  </si>
  <si>
    <t>600,00</t>
  </si>
  <si>
    <t>260,00</t>
  </si>
  <si>
    <t>Reprezentacinių renginių / susitikimų skaičius (be užsieniečių)</t>
  </si>
  <si>
    <t>3.1.3.4.003</t>
  </si>
  <si>
    <t>Bendradarbiavimo su esamais ir potencialiais miestais partneriais vystymas, skatinant dalijimąsi gerąja praktika ir abipusį pažinimą</t>
  </si>
  <si>
    <t>Bendrų projektų įgyvendinime užsienyje dalyvavusių Kauno miesto atstovų skaičius</t>
  </si>
  <si>
    <t>66,00</t>
  </si>
  <si>
    <t>Įgyvendinant bendrus projektus dalyvavusių užsienio miestų atstovų skaičius</t>
  </si>
  <si>
    <t>91,00</t>
  </si>
  <si>
    <t>61,00</t>
  </si>
  <si>
    <t>Kultūros srities darbuotojų, menininkų, mokslininkų, verslininkų mainų ir bendrų projektų skaičius</t>
  </si>
  <si>
    <t>3.1.3.4.004</t>
  </si>
  <si>
    <t>Kauno miesto atstovavimas Pasaulio sveikatos organizacijos Europos sveikų miestų tinkle</t>
  </si>
  <si>
    <t>Įgyvendintų veiklų dalis nuo finansuotų veiklų skaičiaus</t>
  </si>
  <si>
    <t>3.1.3.5</t>
  </si>
  <si>
    <t>Užtikrinti sąlygas saugiai gyventi ir dirbti mieste</t>
  </si>
  <si>
    <t>3.1.3.5.001</t>
  </si>
  <si>
    <t>Gyventojų saugumo didinimas užtikrinant vaizdo stebėjimo ir pažeidimų fiksavimo priemonių plėtrą</t>
  </si>
  <si>
    <t>Veikiančių stebėjimo kamerų dalis nuo visų kamerų</t>
  </si>
  <si>
    <t>Užfiksuotų administracinių nusižengimų, padarytų transporto priemonėmis,  skaičius</t>
  </si>
  <si>
    <t>4 800,00</t>
  </si>
  <si>
    <t>1 200,00</t>
  </si>
  <si>
    <t>Įgyvendintų prevencinių priemonių skaičius</t>
  </si>
  <si>
    <t>Dėl transporto priemonių savininkų (valdytojų) priimtų procesinių sprendimų skaičius</t>
  </si>
  <si>
    <t>62 000,00</t>
  </si>
  <si>
    <t>15 500,00</t>
  </si>
  <si>
    <t>Dėl viešosios tvarkos pažeidimų priimtų procesinių sprendimų skaičius</t>
  </si>
  <si>
    <t>Viešosios tvarkos pažeidimų, susijusių su alkoholio, tabako gaminių vartojimo kontrole, patikrinimų skaičius</t>
  </si>
  <si>
    <t>3.1.3.5.002</t>
  </si>
  <si>
    <t>Civilinės saugos reikalams ir paslaugoms administruoti</t>
  </si>
  <si>
    <t>Civilinės saugos ir mobilizacijos skyrius</t>
  </si>
  <si>
    <t>Suvaldytų ekstremalių situacijų dalis nuo visų ekstremalių situacijų</t>
  </si>
  <si>
    <t>Surengtų Ekstremalių situacijų operacijų centro (ESOC) posėdžių skaičius</t>
  </si>
  <si>
    <t>Perspėjimo sirenomis sistemos PSS patikrinimų skaičius</t>
  </si>
  <si>
    <t>Surengtų Savivaldybės lygio stalo funkcinių pratybų dalis nuo visų suplanuotų pratybų</t>
  </si>
  <si>
    <t>Savivaldybės ekstremaliųjų situacijų valdymo plano peržiūrų ar koregavimų skaičius</t>
  </si>
  <si>
    <t>Įgyvendintų ekstremaliųjų situacijų prevencijos priemonių dalis nuo visų suplanuotų priemonių</t>
  </si>
  <si>
    <t>Suteiktų konsultacijų ir rekomendacijų ūkio subjektams ir įstaigoms skaičius</t>
  </si>
  <si>
    <t>Suvaldytų ekstremaliųjų įvykių Kauno mieste dalis nuo visų ekstremaliųjų įvykių Kaune</t>
  </si>
  <si>
    <t>3.1.3.5.003</t>
  </si>
  <si>
    <t>Mobilizacijai administruoti Savivaldybėje</t>
  </si>
  <si>
    <t>Savivaldybės civilinio mobilizacinio personalo rezervo sąrašo peržiūrų ar koregavimų skaičius</t>
  </si>
  <si>
    <t>Savivaldybės mobilizacijos plano peržiūrų ar koregavimų skaičius</t>
  </si>
  <si>
    <t>3.1.3.5.004</t>
  </si>
  <si>
    <t>Ekstremaliųjų situacijų ir (arba) įvykių prevencija</t>
  </si>
  <si>
    <t>Ekstremaliųjų situacijų ir (arba) įvykių prevencijos priemonių skaičius</t>
  </si>
  <si>
    <t>Ekologinių nelaimių ir transporto avarijų metu rastų teršalų surinkimo ir utilizavimo darbų dalis nuo visų suplanuotų darbų</t>
  </si>
  <si>
    <t>3.1.3.5.005</t>
  </si>
  <si>
    <t>Priverstinis transporto priemonių nuvežimas bei neeksploatuojamų transporto priemonių pašalinimo iš bendro naudojimo vietų prevencija</t>
  </si>
  <si>
    <t>Pašalintų transporto priemonių  dalis nuo visų užfiksuotų neeksploatuojamų transporto priemonių</t>
  </si>
  <si>
    <t>Užfiksuotų neeksploatuojamų transporto priemonių skaičius</t>
  </si>
  <si>
    <t>Pašalintų neeksploatuojamų transporto priemonių skaičius</t>
  </si>
  <si>
    <t>Priverstinai nuvežtų transporto priemonių stovinčių neleistinose vietose ir trukdančių saugiam kitų transporto priemonių ar pėsčiųjų eismui skaičius</t>
  </si>
  <si>
    <t>3.1.3.5.006</t>
  </si>
  <si>
    <t>Avarijų Kauno mieste likvidavimo užtikrinimas (Avarinės tarnybos ir dispečerinės veikla)</t>
  </si>
  <si>
    <t>Lokalizuotų avarinių situacijų mieste dalis nuo visų užregistruotų pranešimų</t>
  </si>
  <si>
    <t>Likviduotų avarijų skaičius</t>
  </si>
  <si>
    <t>3.1.3.5.007</t>
  </si>
  <si>
    <t>Ekstremaliųjų situacijų ir (arba) įvykių likvidavimas, jų padarinių šalinimas ir padarytų nuostolių iš dalies apmokėjimas</t>
  </si>
  <si>
    <t>Terminas, per kurį likviduota ekstremali situacija ar priimtos dalinės priemonės jai suvaldyti</t>
  </si>
  <si>
    <t>D.</t>
  </si>
  <si>
    <t>3.1.3.5.009</t>
  </si>
  <si>
    <t>Kauno miesto savivaldybės priedangų įrengimo daugiabučiuose namuose programos įgyvendinimas</t>
  </si>
  <si>
    <t>Būsto modernizavimo, administravimo ir energetikos skyrius</t>
  </si>
  <si>
    <t>Įgyvendintų pasirašytų sutarčių dalis nuo visų pasirašytų sutarčių</t>
  </si>
  <si>
    <t>3.1.3.5.010</t>
  </si>
  <si>
    <t>Projekto „Priedangų infrastruktūros plėtra Kauno mieste“ įgyvendinimas</t>
  </si>
  <si>
    <t>Įgyvendinant projektą įrengta priedangų</t>
  </si>
  <si>
    <t>3.1.3.5.011</t>
  </si>
  <si>
    <t>Projekto „Civilinės saugos projektų rėmimas, stiprinant prevenciją, parengtį ir apsirūpinimą būtinų priemonių atsargomis Kauno mieste“ įgyvendinimas</t>
  </si>
  <si>
    <t>Gyventojų skaičius, kurį savivaldybė pasirengs laikinai apgyvendinti kolektyvinės apsaugos statiniuose įgyvendinus projektą</t>
  </si>
  <si>
    <t>1 125,00</t>
  </si>
  <si>
    <t>Įgyvendintas projektas, skirtas pasirengti evakuojamų gyventojų laikinam apgyvendinimui kolektyvinės apsaugos statiniuose</t>
  </si>
  <si>
    <t>3.1.3.5.012</t>
  </si>
  <si>
    <t>Projekto „Priedangų infrastruktūros plėtra Kauno miesto švietimo įstaigose“ įgyvendinimas</t>
  </si>
  <si>
    <t>3.1.3.5.013</t>
  </si>
  <si>
    <t>Projekto "Civilinės saugos projektų rėmimas, stiprinant prevenciją, parengtį ir apsirūpinimą būtinų priemonių atsargomis Kauno miesto švietimo įstaigose" įgyvendinimas</t>
  </si>
  <si>
    <t>3.2</t>
  </si>
  <si>
    <t>Saugus visų eismo dalyvių susisiekimas, didinant tvarių kelionių dalį ir mažinant transporto keliamą taršą</t>
  </si>
  <si>
    <t>3.2.1</t>
  </si>
  <si>
    <t>Vystyti ir palaikyti saugią judumo infrastruktūrą Kauno mieste</t>
  </si>
  <si>
    <t>3.2.1.1</t>
  </si>
  <si>
    <t>Palaikyti aukštą judumo infrastruktūros būklę</t>
  </si>
  <si>
    <t>3.2.1.1.001</t>
  </si>
  <si>
    <t>Susisiekimo komunikacijų (gatvių) kadastro duomenų nustatymas, tikslinimas ir teisinė registracija</t>
  </si>
  <si>
    <t>Nekilnojamojo turto registre įregistruotų Savivaldybės valdomų susisiekimo komunikacijų (gatvių) dalis nuo  visų galimų registruoti susisiekimo komunikacijų (gatvių)</t>
  </si>
  <si>
    <t>91,70</t>
  </si>
  <si>
    <t>91,40</t>
  </si>
  <si>
    <t>91,50</t>
  </si>
  <si>
    <t>91,60</t>
  </si>
  <si>
    <t>3.2.1.1.002</t>
  </si>
  <si>
    <t>Kauno miesto gatvių, aikščių priežiūra ir einamasis remontas</t>
  </si>
  <si>
    <t>Suremontuotų gatvių plotas</t>
  </si>
  <si>
    <t>Kv. m</t>
  </si>
  <si>
    <t>121 000,00</t>
  </si>
  <si>
    <t>40 000,00</t>
  </si>
  <si>
    <t>50 000,00</t>
  </si>
  <si>
    <t>30 000,00</t>
  </si>
  <si>
    <t>Suremontuotų gatvių ilgis</t>
  </si>
  <si>
    <t>M</t>
  </si>
  <si>
    <t>15 000,00</t>
  </si>
  <si>
    <t>6 000,00</t>
  </si>
  <si>
    <t>Prižiūrimų gatvių su žvyro danga plotas</t>
  </si>
  <si>
    <t>1 950 000,00</t>
  </si>
  <si>
    <t>200 000,00</t>
  </si>
  <si>
    <t>650 000,00</t>
  </si>
  <si>
    <t>600 000,00</t>
  </si>
  <si>
    <t>500 000,00</t>
  </si>
  <si>
    <t>Suremontuotų pėsčiųjų takų plotas</t>
  </si>
  <si>
    <t>26 000,00</t>
  </si>
  <si>
    <t>10 000,00</t>
  </si>
  <si>
    <t>Suremontuotų dviračių takų ilgis</t>
  </si>
  <si>
    <t>3.2.1.1.003</t>
  </si>
  <si>
    <t>Tiltų ir viadukų rekonstravimas,  remontas ir priežiūra</t>
  </si>
  <si>
    <t>Atnaujintų tiltų ir viadukų dalis nuo bendro tiltų ir viadukų ploto</t>
  </si>
  <si>
    <t>Suremontuotų tiltų ir viadukų skaičius</t>
  </si>
  <si>
    <t>3.2.1.2</t>
  </si>
  <si>
    <t>Vystyti judumo infrastruktūrą atsižvelgiant į eismo dalyvių poreikius</t>
  </si>
  <si>
    <t>3.2.1.2.001</t>
  </si>
  <si>
    <t>Ateities plento tęsinio nuo Palemono g. iki T. Masiulio g. tiesyba</t>
  </si>
  <si>
    <t>I atkarpos atliktų veiklų dalis nuo visų projekto veiklų</t>
  </si>
  <si>
    <t>II atkarpos atliktų veiklų dalis nuo visų projekto veiklų</t>
  </si>
  <si>
    <t>III atkarpos atliktų veiklų dalis nuo visų projekto veiklų</t>
  </si>
  <si>
    <t>Keturių eismo juostų projekto įgyvendinimo atliktų veiklų dalis nuo visų projekto veiklų</t>
  </si>
  <si>
    <t>3.2.1.2.002</t>
  </si>
  <si>
    <t>Šeštokų 1-osios g. ir Alyvų 1-osios g.  tiesyba</t>
  </si>
  <si>
    <t>3.2.1.2.003</t>
  </si>
  <si>
    <t>Kauno miesto gatvių, aikščių projektavimas, kapitalinis remontas ir rekonstrukcija</t>
  </si>
  <si>
    <t>Rekonstruotų ir kapitališkai suremontuotų gatvių ir aikščių plotas</t>
  </si>
  <si>
    <t>34 000,00</t>
  </si>
  <si>
    <t>12 000,00</t>
  </si>
  <si>
    <t>Įrengtų pėsčiųjų takų plotas</t>
  </si>
  <si>
    <t>14 000,00</t>
  </si>
  <si>
    <t>Įrengtų dviračių takų ilgis</t>
  </si>
  <si>
    <t>4 500,00</t>
  </si>
  <si>
    <t>3.2.1.2.004</t>
  </si>
  <si>
    <t>Kėdainių tilto per Nemuno upę, Kaune, statyba</t>
  </si>
  <si>
    <t>3.2.1.2.005</t>
  </si>
  <si>
    <t>Skirtingų lygių sankryžos ties magistralinio kelio A1 Vilnius–Kaunas–Klaipėda 98,100 km Kauno mieste (ties Ašigalio g.) statyba</t>
  </si>
  <si>
    <t>Įrengtos infrastruktūros plotas</t>
  </si>
  <si>
    <t>2 800,00</t>
  </si>
  <si>
    <t>3.2.1.2.006</t>
  </si>
  <si>
    <t>Rotušės aikštės rekonstravimas</t>
  </si>
  <si>
    <t>Rekonstruotos aikštės plotas</t>
  </si>
  <si>
    <t>9 000,00</t>
  </si>
  <si>
    <t>3.2.1.2.008</t>
  </si>
  <si>
    <t>Baltijos g. pėsčiųjų ir dviračių tako įrengimas</t>
  </si>
  <si>
    <t>Km</t>
  </si>
  <si>
    <t>3.2.1.2.009</t>
  </si>
  <si>
    <t>Baltų pr. pėsčiųjų ir dviračių tako įrengimas</t>
  </si>
  <si>
    <t>3.2.1.2.011</t>
  </si>
  <si>
    <t>Chemijos g. pėsčiųjų ir dviračių tako įrengimas</t>
  </si>
  <si>
    <t>3.2.1.3</t>
  </si>
  <si>
    <t>Sudaryti visapusiškai saugias judėjimo sąlygas visiems eismo dalyviams</t>
  </si>
  <si>
    <t>3.2.1.3.002</t>
  </si>
  <si>
    <t>Naujai įrengtų ir rekonstruotų šviesoforų  įrengimas bei priežiūra Kauno miesto sankryžose ir pėsčiųjų perėjose</t>
  </si>
  <si>
    <t>Transporto ir eismo organizavimo skyrius</t>
  </si>
  <si>
    <t>Naujai įrengtų ir rekonstruotų šviesoforų skaičius</t>
  </si>
  <si>
    <t>3.2.1.3.003</t>
  </si>
  <si>
    <t>Eismo saugumo ir eismo organizavimo planavimas</t>
  </si>
  <si>
    <t>Eismo saugumo ir eismo organizavimo planavimo dokumentų skaičius</t>
  </si>
  <si>
    <t>3.2.1.3.004</t>
  </si>
  <si>
    <t>Visuomenės ugdymas  saugaus eismo klausimais</t>
  </si>
  <si>
    <t>Įgyvendintų  priemonių skaičius</t>
  </si>
  <si>
    <t>3.2.1.3.005</t>
  </si>
  <si>
    <t>Saugaus eismo gerinimas ženklinant gatvių važiuojamąją dalį</t>
  </si>
  <si>
    <t>Naujai ir pakartotinai paženklintų asfaltuotų gatvių dalis nuo visų asfaltuotų gatvių</t>
  </si>
  <si>
    <t>Paženklintas gatvių plotas</t>
  </si>
  <si>
    <t>41 000,00</t>
  </si>
  <si>
    <t>22 000,00</t>
  </si>
  <si>
    <t>3.2.1.4</t>
  </si>
  <si>
    <t>Pritaikyti visą susisiekimo infrastruktūrą specialius poreikius turintiems žmonėms</t>
  </si>
  <si>
    <t>3.2.1.5</t>
  </si>
  <si>
    <t>Prižiūrėti ir plėsti dviračių, pėsčiųjų ir kitų mikromobilumo priemonių infrastruktūrą</t>
  </si>
  <si>
    <t>3.2.1.5.001</t>
  </si>
  <si>
    <t>Požeminių perėjų ir laiptų rekonstravimas, remontas ir priežiūra</t>
  </si>
  <si>
    <t>Perėjos priežiūros sutarties vykdymo patikrinimų skaičius</t>
  </si>
  <si>
    <t>Suremontuotų požeminių perėjų ir laiptų dalis nuo visų perėjų ir laiptų</t>
  </si>
  <si>
    <t>3.2.1.5.002</t>
  </si>
  <si>
    <t>Pėsčiųjų tiltų per Nemuno upę nuo Aleksoto iki salos ir nuo salos iki Karaliaus Mindaugo pr., Kaune, statyba</t>
  </si>
  <si>
    <t>Pastatytas dviračių ir pėsčiųjų tiltas</t>
  </si>
  <si>
    <t>3.2.1.5.003</t>
  </si>
  <si>
    <t>Inžinerinio statinio-pėsčiųjų tilto per Neries upę, nuo Brastos g.32, Kaune, iki teritorijos šalia žemės sklypo Jonavos g. 1A, Kaune, statyba</t>
  </si>
  <si>
    <t>3.2.1.5.004</t>
  </si>
  <si>
    <t>Pėsčiųjų viaduko per Parodos gatvę projektavimas ir statyba</t>
  </si>
  <si>
    <t>3.2.1.6</t>
  </si>
  <si>
    <t>Užtikrinti kokybišką regioninį pasiekiamumą visais keliavimo būdais</t>
  </si>
  <si>
    <t>3.2.2</t>
  </si>
  <si>
    <t>Didinti darnių kelionių dalį Kauno mieste</t>
  </si>
  <si>
    <t>3.2.2.1</t>
  </si>
  <si>
    <t>Skatinti rinktis mažiau taršius keliavimo būdus</t>
  </si>
  <si>
    <t>3.2.2.2</t>
  </si>
  <si>
    <t>Gerinti viešojo transporto pasiekiamumą ir kokybę</t>
  </si>
  <si>
    <t>3.2.2.2.001</t>
  </si>
  <si>
    <t>Projekto „Viešojo transporto infrastruktūros plėtra Kauno mieste“ įgyvendinimas</t>
  </si>
  <si>
    <t>3.2.2.2.002</t>
  </si>
  <si>
    <t>Kompensacijoms už keleivių, turinčių teisę į lengvatas, vežimą vežėjams mokėti</t>
  </si>
  <si>
    <t>Išmokėtų kompensacijų dydis</t>
  </si>
  <si>
    <t>15 000 000,00</t>
  </si>
  <si>
    <t>3 750 000,00</t>
  </si>
  <si>
    <t>3.2.2.2.003</t>
  </si>
  <si>
    <t>Vežėjų nuostoliams, patirtiems dėl keleivinio transporto paslaugų teikimo visuomenei, kompensuoti</t>
  </si>
  <si>
    <t>Viešojo transporto ridos pokytis</t>
  </si>
  <si>
    <t>Vežėjų nuostolių, patirtų dėl keleivinio transporto paslaugų teikimo visuomenei, lėšų kompensavimo dydis</t>
  </si>
  <si>
    <t>19 000 000,00</t>
  </si>
  <si>
    <t>4 750 000,00</t>
  </si>
  <si>
    <t>3.2.2.2.004</t>
  </si>
  <si>
    <t>Viešojo transporto infrastruktūros plėtra</t>
  </si>
  <si>
    <t>Naujai įrengtų ir sutvarkytų objektų skaičius</t>
  </si>
  <si>
    <t>3.2.2.2.005</t>
  </si>
  <si>
    <t>Ekologiškų Kauno miesto viešojo transporto priemonių eksploatavimas</t>
  </si>
  <si>
    <t>Troleibusų ekologiškos ridos dalis nuo bendros viešojo transporto  ridos</t>
  </si>
  <si>
    <t>3.2.2.3</t>
  </si>
  <si>
    <t>Didinti Kauno regiono viešojo transporto sistemų suderinamumą</t>
  </si>
  <si>
    <t>3.2.2.4</t>
  </si>
  <si>
    <t>Riboti į Kauno miestą atvykstančio motorinio transporto srautus</t>
  </si>
  <si>
    <t>3.2.3</t>
  </si>
  <si>
    <t>Taikyti inovacijomis paremtus transporto sprendimus</t>
  </si>
  <si>
    <t>3.2.3.1</t>
  </si>
  <si>
    <t>Vystyti mažų emisijų zonas ir elektromobilių infrastruktūrą</t>
  </si>
  <si>
    <t>3.2.3.1.001</t>
  </si>
  <si>
    <t>Elektromobilių įkrovimo prieigų infrastruktūros sukūrimas ir palaikymas</t>
  </si>
  <si>
    <t>Viešai prieinamų įkrovos stotelių skaičius</t>
  </si>
  <si>
    <t>Išnuomotų viešų elektromobilių įkrovos prieigų vietų skaičius</t>
  </si>
  <si>
    <t>3.2.3.2</t>
  </si>
  <si>
    <t>Diegti technologinius sprendimus efektyviam judumui valdyti</t>
  </si>
  <si>
    <t>3.2.3.2.001</t>
  </si>
  <si>
    <t>Stacionarių prevencinės greičio matavimo ir raudonos šviesos pažeidimo sistemų  sankryžoje diegimas ir eksploatavimas</t>
  </si>
  <si>
    <t>Stacionarių greičio matavimo įrenginių skaičius</t>
  </si>
  <si>
    <t>Įrenginių darbo dienų be gedimų skaičius</t>
  </si>
  <si>
    <t>3.2.3.2.002</t>
  </si>
  <si>
    <t>Eismo saugumo užtikrinimas ir priežiūra, įrengiant stulpelius, apsauginius atitvarus, kitas inžinerines priemones ir prižiūrint eismo įrenginius (išskyrus šviesoforus)</t>
  </si>
  <si>
    <t>Įrengtų ir atnaujintų kelio ženklų skaičius Kauno mieste</t>
  </si>
  <si>
    <t>Gatvių ruožų, kuriuose įrengtos eismo saugumo priemonės, ilgis</t>
  </si>
  <si>
    <t>3.2.3.2.003</t>
  </si>
  <si>
    <t>Saugaus eismo užtikrinimas prižiūrint ir eksploatuojant šviesoforus</t>
  </si>
  <si>
    <t>Prižiūrimų ir eksploatuojamų įrenginių skaičius</t>
  </si>
  <si>
    <t>158,00</t>
  </si>
  <si>
    <t>151,00</t>
  </si>
  <si>
    <t>153,00</t>
  </si>
  <si>
    <t>156,00</t>
  </si>
  <si>
    <t>3.2.3.2.005</t>
  </si>
  <si>
    <t>Intelektualių informacinių sistemų plėtra ir diegimas viešojo transporto, motorinio transporto srautų valdymo ir automobilių statymo srityse</t>
  </si>
  <si>
    <t>Įdiegtų, eksploatuojamų ir palaikomų sistemų skaičius</t>
  </si>
  <si>
    <t>3.2.3.3</t>
  </si>
  <si>
    <t>Įgyvendinti efektyvius transporto priemonių parkavimo sprendimus</t>
  </si>
  <si>
    <t>3.2.3.3.001</t>
  </si>
  <si>
    <t>Automobilių statymo Kauno mieste organizavimas</t>
  </si>
  <si>
    <t>Surinkta rinkliava už transporto priemonių stovėjimą Kauno mieste</t>
  </si>
  <si>
    <t>10 200 000,00</t>
  </si>
  <si>
    <t>2 500 000,00</t>
  </si>
  <si>
    <t>2 600 000,00</t>
  </si>
  <si>
    <t>3.3</t>
  </si>
  <si>
    <t>Tvarus ir įtraukus teritorijų vystymas, orientuotas į kasdienius kiekvieno žmogaus poreikius ir kokybišką miesto aplinką</t>
  </si>
  <si>
    <t>3.3.1</t>
  </si>
  <si>
    <t>Vystyti aukštos kokybės, naujojo Europinio bauhauzo principus atitinkančias miesto teritorijas</t>
  </si>
  <si>
    <t>3.3.1.1</t>
  </si>
  <si>
    <t>Suvaldyti miesto drieką ir šalinti jos padarinius, kuriant bendras programas su aplinkinėmis savivaldybėmis</t>
  </si>
  <si>
    <t>3.3.1.2</t>
  </si>
  <si>
    <t>Sudaryti sąlygas augti gyventojų skaičiui paslaugomis ir infrastruktūra aprūpintose miesto teritorijose, atsižvelgiant į jų vietos identitetą ir nustatant bendras prioritetines miesto plėtros teritorijas</t>
  </si>
  <si>
    <t>3.3.1.2.001</t>
  </si>
  <si>
    <t>Miesto gatvių apšvietimo elektros tinklų eksploatavimas, atnaujinimas ir plėtra</t>
  </si>
  <si>
    <t>Gedimų skaičius nuo bendro šviestuvų skaičiaus</t>
  </si>
  <si>
    <t>0,04</t>
  </si>
  <si>
    <t>Įrengtų šviesos taškų skaičius</t>
  </si>
  <si>
    <t>750,00</t>
  </si>
  <si>
    <t>Pakeistų susidėvėjusių kabelinių linijų ilgis</t>
  </si>
  <si>
    <t>3.3.1.2.002</t>
  </si>
  <si>
    <t>Kompleksinių teritorijų planavimo dokumentų rengimas</t>
  </si>
  <si>
    <t>Parengtų kompleksinio planavimo dokumentų skaičius</t>
  </si>
  <si>
    <t>Parengta stebėsenos ataskaita</t>
  </si>
  <si>
    <t>Išduotų statybos leidimų skaičius</t>
  </si>
  <si>
    <t>Savivaldybės lėšomis pradėtų detaliųjų planų rengimo ir koregavimo procedūrų skaičius</t>
  </si>
  <si>
    <t>Savivaldybės lėšomis patvirtintų detaliųjų planų ir koregavimų skaičius</t>
  </si>
  <si>
    <t>3.3.1.2.003</t>
  </si>
  <si>
    <t>Detaliųjų ir jiems prilygintų planų rengimas</t>
  </si>
  <si>
    <t>Savivaldybės lėšomis finansuotų parengtų detaliųjų planų,  pradėtų rengti iki 2014 m., skaičius</t>
  </si>
  <si>
    <t>3.3.1.2.004</t>
  </si>
  <si>
    <t>Kadastrinių matavimų atlikimas</t>
  </si>
  <si>
    <t>Savivaldybės lėšomis atliktų kadastrinių matavimų skaičius</t>
  </si>
  <si>
    <t>Išduotų pažymų apie naujai suformuotų nekilnojamojo turto kadastro objektų galimybę naudoti pagal paskirtį  skaičius</t>
  </si>
  <si>
    <t>3.3.1.2.005</t>
  </si>
  <si>
    <t>Elektros energijos, sunaudotos miesto gatvėms apšviesti, išlaidų apmokėjimas</t>
  </si>
  <si>
    <t>Elektros energijos kiekis perskaičiuotas 1 šviestuvui</t>
  </si>
  <si>
    <t>KWh</t>
  </si>
  <si>
    <t>49,75</t>
  </si>
  <si>
    <t>43,00</t>
  </si>
  <si>
    <t>3.3.1.2.007</t>
  </si>
  <si>
    <t>Žemės sklypų formavimas</t>
  </si>
  <si>
    <t>Suformuotų sklypų skaičius</t>
  </si>
  <si>
    <t>Savivaldybės lėšomis pradėtų žemės sklypų formavimo ir pertvarkymo projektų rengimo procedūrų skaičius</t>
  </si>
  <si>
    <t>Patvirtintų žemės sklypų formavimo ir pertvarkymo projektų, kurie parengti Savivaldybės lėšomis, skaičius</t>
  </si>
  <si>
    <t>Parengtų topografinių planų skaičius</t>
  </si>
  <si>
    <t>Žemės sklypų, kurių pakeista paskirtis ir (ar) naudojimo būdas, skaičius (mieste)</t>
  </si>
  <si>
    <t>3.3.1.3</t>
  </si>
  <si>
    <t>Užtikrinti tvarią, architektūros kokybės kriterijus ir pasaulines tendencijas atitinkančią architektūrą</t>
  </si>
  <si>
    <t>3.3.1.3.001</t>
  </si>
  <si>
    <t>Urbanistinių ir architektūrinių idėjų konkursų laimėtojų skatinimas</t>
  </si>
  <si>
    <t>Skirtų premijų  skaičius</t>
  </si>
  <si>
    <t>3.3.1.3.002</t>
  </si>
  <si>
    <t>Miesto urbanistinės ir architektūrinės kokybės gerinimas</t>
  </si>
  <si>
    <t>Suorganizuotų urbanistinių-architektūrinių konkursų skaičius</t>
  </si>
  <si>
    <t>Išduotų specialiųjų reikalavimų skaičius</t>
  </si>
  <si>
    <t>Paviešintų projektinių pasiūlymų dėl statinių projektų skaičius</t>
  </si>
  <si>
    <t>Įregistruotų, išregistruotų, pakeistų adresų skaičius Adresų registre</t>
  </si>
  <si>
    <t>3.3.1.4</t>
  </si>
  <si>
    <t>Pasiekti kompleksišką ir inovatyvią daugiabučių miegamųjų rajonų regeneraciją, skatinant jų daugiafunkciškumą</t>
  </si>
  <si>
    <t>3.3.1.4.001</t>
  </si>
  <si>
    <t>Daugiabučių gyvenamųjų namų teritorijų tvarkymas</t>
  </si>
  <si>
    <t>Sutvarkytų teritorijų plotas</t>
  </si>
  <si>
    <t>4 000,00</t>
  </si>
  <si>
    <t>3.3.1.4.002</t>
  </si>
  <si>
    <t>Kauno miesto savivaldybės gyvenamųjų vietovių teritorijų tvarkymo programos įgyvendinimas</t>
  </si>
  <si>
    <t>Pateiktų prašymų skaičius</t>
  </si>
  <si>
    <t>Sutvarkytų gyvenamųjų vietovių teritorijų plotas</t>
  </si>
  <si>
    <t>3.3.1.5</t>
  </si>
  <si>
    <t>Užtikrinti įtraukų ir bendradarbiavimu grįstą gyvenamosios aplinkos teritorijų planavimo procesą</t>
  </si>
  <si>
    <t>3.3.1.6</t>
  </si>
  <si>
    <t>Sukurti kokybiškų ir įkvepiančių viešųjų erdvių tinklą, kurios skatintų bendruomeniškumą ir puoselėtų vietos identitetą</t>
  </si>
  <si>
    <t>3.3.1.6.004</t>
  </si>
  <si>
    <t>Miesto tvarkymas, valymas ir priežiūra žiemos metu</t>
  </si>
  <si>
    <t>Valomų ir tvarkomų viešųjų erdvių ploto dalis nuo miesto ploto</t>
  </si>
  <si>
    <t>Mechanizuotai valomų gatvių plotas</t>
  </si>
  <si>
    <t>4 700 000,00</t>
  </si>
  <si>
    <t>Valomų šaligatvių plotas</t>
  </si>
  <si>
    <t>1 700 000,00</t>
  </si>
  <si>
    <t>Žiemos sezonu barstomų gatvių plotas</t>
  </si>
  <si>
    <t>3 916 000,00</t>
  </si>
  <si>
    <t>3.3.1.6.005</t>
  </si>
  <si>
    <t>Miesto tvarkymo darbai (smulkūs infrastruktūros priežiūros darbai,  mažosios architektūros elementai, žalos ir kt.)</t>
  </si>
  <si>
    <t>Atliktų veiklų skaičius</t>
  </si>
  <si>
    <t>Išmokėtos lėšos miesto gatvėse padarytoms žaloms kompensuoti</t>
  </si>
  <si>
    <t>3.3.1.6.006</t>
  </si>
  <si>
    <t>Visuomeninės paskirties objektų prieinamumo didinimas</t>
  </si>
  <si>
    <t>Pritaikytų objektų skaičius</t>
  </si>
  <si>
    <t>3.3.1.6.007</t>
  </si>
  <si>
    <t>Miesto fontanų įrengimas, remontas, priežiūra ir eksploatavimas</t>
  </si>
  <si>
    <t>Priežiūros vykdymo patikrinimų skaičius</t>
  </si>
  <si>
    <t>Atnaujintų fontanų kiekis</t>
  </si>
  <si>
    <t>3.3.2</t>
  </si>
  <si>
    <t>Sudaryti sąlygas miesto teritorijų, socialinės ir inžinerinės infrastruktūros plėtros planavimo sinergijai</t>
  </si>
  <si>
    <t>3.3.2.1</t>
  </si>
  <si>
    <t>Siekti integruoto inžinerinių tinklų plėtros valdymo (įtraukiant išorinius partnerius), prioretizuojant teritorijas, kur infrastruktūros vystymas atsilieka</t>
  </si>
  <si>
    <t>3.3.2.2</t>
  </si>
  <si>
    <t>Užtikrinti aukštos kokybės geriamojo vandens tiekimo ir tvarią nuotekų valymo infrastruktūrą</t>
  </si>
  <si>
    <t>3.3.2.2.002</t>
  </si>
  <si>
    <t>Paviršinių nuotekų tvarkymas</t>
  </si>
  <si>
    <t>Prižiūrimų paviršinių nuotekų tinklų plotas nuo visų tinklų ploto</t>
  </si>
  <si>
    <t>Dėl paviršinių nuotekų tvarkymo sutarties vykdymo patikrinimų skaičius</t>
  </si>
  <si>
    <t>3.3.2.2.003</t>
  </si>
  <si>
    <t>Gyvenamųjų namų prijungimo prie geriamojo vandens tiekimo ir (arba) nuotekų tvarkymo infrastruktūros, kurią eksploatuoja geriamojo vandens tiekėjas ir nuotekų tvarkytojas, programos įgyvendinimas</t>
  </si>
  <si>
    <t>Sudarytų abonentų sutarčių skaičius</t>
  </si>
  <si>
    <t>3.3.2.3</t>
  </si>
  <si>
    <t>Užtikrinti gyventojų poreikius atliepiančią socialinę infrastruktūrą</t>
  </si>
  <si>
    <t>3.3.2.3.001</t>
  </si>
  <si>
    <t>Kapinių priežiūros administravimas, kapinių priežiūra ir neatpažintų mirusių asmenų vežimas ir laidojimas</t>
  </si>
  <si>
    <t>Prižiūrimų kapinių plotas</t>
  </si>
  <si>
    <t>1 799 964,00</t>
  </si>
  <si>
    <t>Vežtų ir palaidotų neatpažintų mirusių asmenų skaičius nuo būtinų palaidoti asmenų skaičiaus</t>
  </si>
  <si>
    <t>3.3.2.3.003</t>
  </si>
  <si>
    <t>Kapinių infrastruktūros gerinimas</t>
  </si>
  <si>
    <t>3.3.2.4</t>
  </si>
  <si>
    <t>Sudaryti sąlygas miesto socialinės ir inžinerinės infrastruktūros plėtros planavimo sinergijai</t>
  </si>
  <si>
    <t>3.3.2.4.001</t>
  </si>
  <si>
    <t>Geoinformacinės duomenų bazės plėtojimas</t>
  </si>
  <si>
    <t>Suderintų topografinių nuotraukų skaičius</t>
  </si>
  <si>
    <t>2 200,00</t>
  </si>
  <si>
    <t>Naujai paklotų požeminių komunikacijų kontrolinių nuotraukų skaičius</t>
  </si>
  <si>
    <t>2 100,00</t>
  </si>
  <si>
    <t>3.3.2.4.002</t>
  </si>
  <si>
    <t>Socialinės ir inžinerinės infrastruktūros plėtra</t>
  </si>
  <si>
    <t>Parengtų planų skaičius</t>
  </si>
  <si>
    <t>Sudarytų infrastruktūros plėtros sutarčių dalis, nuo visų pateiktų pasiūlymų dėl infrastruktūros sutarčių sudarymo</t>
  </si>
  <si>
    <t>3.3.3</t>
  </si>
  <si>
    <t>Užtikrinti gamybinės, komercinės ir gyvenamosios aplinkos dermę, skatinant mišrios paskirties teritorijų vystymą</t>
  </si>
  <si>
    <t>3.3.3.1</t>
  </si>
  <si>
    <t>Regeneruoti didžiausią konversijos potencialą turinčias besitraukiančias industrines (pramonines ir infrastruktūrines) teritorijas Centro gretimybėse</t>
  </si>
  <si>
    <t>3.3.3.2</t>
  </si>
  <si>
    <t>Užtikrinti darnų veikiančių pramoninių teritorijų ir komercinių kvartalų vystymąsi ir jų integraciją su aplinkinėmis teritorijomis</t>
  </si>
  <si>
    <t>3.3.3.3</t>
  </si>
  <si>
    <t>Puoselėti nedidelių atstumų miestą vystant esamus ir kuriant naujus lokalius centrus</t>
  </si>
  <si>
    <t>3.3.4</t>
  </si>
  <si>
    <t>Puoselėti ir saugoti miesto savitumo sluoksnius</t>
  </si>
  <si>
    <t>3.3.4.1</t>
  </si>
  <si>
    <t>Puoselėti, saugoti ir atskleisti Kauno tarpukario architektūros identitetą</t>
  </si>
  <si>
    <t>3.3.4.1.001</t>
  </si>
  <si>
    <t>Kultūros paveldo objektų tvarkymas įgyvendinant Kauno miesto savivaldybės paveldotvarkos programą</t>
  </si>
  <si>
    <t>Tvarkomų kultūros paveldo objektų skaičius</t>
  </si>
  <si>
    <t>3.3.4.2</t>
  </si>
  <si>
    <t>Užtikrinti tinkamą Kauno tvirtovės objektų ir teritorijų įveiklinimą, pritaikymą šiuolaikiniams poreikiams</t>
  </si>
  <si>
    <t>3.3.4.2.001</t>
  </si>
  <si>
    <t>Kauno tvirtovės regioninio parko sutvarkymas ir pritaikymas visuomenės ir turizmo poreikiams</t>
  </si>
  <si>
    <t>Įgyvendintų paveldo tvarkybos, sklaidos ir pritaikymo priemonių skaičius</t>
  </si>
  <si>
    <t>3.3.4.3</t>
  </si>
  <si>
    <t>Įveiklinti ir pritaikyti miesto upes (Nemuną, Nerį ir kitus intakus), teikiant prioritetą bioįvairovei, rekreacijai ir darniam judėjimui</t>
  </si>
  <si>
    <t>3.3.4.3.001</t>
  </si>
  <si>
    <t>Sąlygų aktyviam miesto gyventojų poilsiui sudarymas prižiūrint paplūdimius</t>
  </si>
  <si>
    <t>Prižiūrimų paplūdimių skaičius</t>
  </si>
  <si>
    <t>3.3.4.4</t>
  </si>
  <si>
    <t>Puoselėti atskirų Kauno miesto teritorijų erdvinį, kultūrinį ir socialinį identitetą</t>
  </si>
  <si>
    <t>3.3.4.4.001</t>
  </si>
  <si>
    <t>S. Dariaus ir S. Girėno aerodromo išlaikymas</t>
  </si>
  <si>
    <t>Atliktų viešųjų erdvių veiklos patikrų skaičius</t>
  </si>
  <si>
    <t>3.3.4.4.003</t>
  </si>
  <si>
    <t>Teritorijų (funkcinio, erdvinio ir meninio aplinkos) formavimo (plėtojimo) studijų rengimas</t>
  </si>
  <si>
    <t>Parengtų architektūrinių-urbanistinių studijų skaičius</t>
  </si>
  <si>
    <t>3.3.4.4.004</t>
  </si>
  <si>
    <t>Miesto bendruomenės įtraukimas įgyvendinant programos "Iniciatyvos Kaunui" urbanistikos ir architektūros srities projektus</t>
  </si>
  <si>
    <t>Parengtų urbanistinių vizijų (scenarijų) skaičius</t>
  </si>
  <si>
    <t>Suorganizuota renginių (urbanistinių scenarijų pristatymų skaičius)</t>
  </si>
  <si>
    <t>Į veiklą įtrauktų architektų skaičius</t>
  </si>
  <si>
    <t>Į veiklą įtrauktų savanorių skaičius</t>
  </si>
  <si>
    <t>3.4</t>
  </si>
  <si>
    <t>Žaliojo kurso principais paremtas modernus, efektyviai išteklius naudojantis, klimato kaitą švelninantis ir konkurencingas miestas</t>
  </si>
  <si>
    <t>3.4.1</t>
  </si>
  <si>
    <t>Skatinti efektyvų išteklių valdymą ir atliekų prevenciją</t>
  </si>
  <si>
    <t>3.4.1.1</t>
  </si>
  <si>
    <t>Sukurti Kauno miesto perėjimo prie žiedinės ekonomikos strategiją ir miesto išteklių valdymo, apimančią duomenų kaupimo ir valdymo sistemą (skirtą analizuoti medžiagų srautus, ekonominius ir socialinius rodiklius)</t>
  </si>
  <si>
    <t>3.4.1.2</t>
  </si>
  <si>
    <t>Gerinti antrinių žaliavų kokybę, vystant surinkimo ir perdirbimo infrastruktūrą, siekiant mažinti atliekų patekimą į deginimą ar sąvartynus</t>
  </si>
  <si>
    <t>3.4.1.2.002</t>
  </si>
  <si>
    <t>Pakuočių atliekų tvarkymo organizavimas</t>
  </si>
  <si>
    <t>Surinktų pakuočių atliekų kiekis nuo bendro komunalinių atliekų kiekio</t>
  </si>
  <si>
    <t>3.4.1.3</t>
  </si>
  <si>
    <t>Skatinti kompleksinę renovaciją daugiabučiuose gyvenamuosiuose namuose ir savivaldybės viešuosiuose pastatuose</t>
  </si>
  <si>
    <t>3.4.1.3.001</t>
  </si>
  <si>
    <t>Kauno būsto modernizavimo agentūros veiklos efektyvumo užtikrinimas</t>
  </si>
  <si>
    <t>Atliktų kontrolės veiksmų skaičius</t>
  </si>
  <si>
    <t>3.4.1.3.002</t>
  </si>
  <si>
    <t>Tinkamas miesto daugiabučių namų bendrojo naudojimo objektų administravimo užtikrinimas</t>
  </si>
  <si>
    <t>Paskirtų daugiabučių namų bendrojo naudojimo objektų administratorių skaičius</t>
  </si>
  <si>
    <t>Atliktų planinių kompleksinių valdytojų veiklos patikrinimų skaičius</t>
  </si>
  <si>
    <t>Atliktų neplaninių valdytojų veiklos patikrinimų (pagal gyventojų skundus) skaičius</t>
  </si>
  <si>
    <t>Parengtų teisės aktų dėl draudimo rūkyti daugiabučių namų balkonuose, terasose ir lodžijose, nuosavybės teise priklausančiuose atskiriems savininkams, dalis nuo gautų prašymų kurie gali būti tenkinami</t>
  </si>
  <si>
    <t>3.4.1.3.003</t>
  </si>
  <si>
    <t>Subsidijoms už šiluminę energiją dėl kainų skirtumo mokėti</t>
  </si>
  <si>
    <t>Subsidijų gavėjų skaičius</t>
  </si>
  <si>
    <t>Nepriklausomų šilumos tiekėjų tiekiamos šilumos kainos pagrįstumo patikrų skaičius</t>
  </si>
  <si>
    <t>3.4.1.3.004</t>
  </si>
  <si>
    <t>Šilumos ūkio specialiojo plano atnaujinimas</t>
  </si>
  <si>
    <t>Atliktų plano atnaujinimo veiklų dalis nuo visų plano atnaujinimo veiklų</t>
  </si>
  <si>
    <t>3.4.1.3.005</t>
  </si>
  <si>
    <t>Kauno miesto savivaldybės daugiabučių namų bendrųjų statinio inžinerinių sistemų kapitalinio remonto ir (ar) naujų įrengimo programos įgyvendinimas</t>
  </si>
  <si>
    <t>3.4.1.4</t>
  </si>
  <si>
    <t>Didinti Kauno miesto įstaigų ir organizacijų perkamą elektros energiją tik iš atsinaujinančių išteklių</t>
  </si>
  <si>
    <t>3.4.1.4.001</t>
  </si>
  <si>
    <t>Atsinaujinančių energijos išteklių diegimo skatinimas visuomeninės ir gyvenamosios paskirties pastatuose</t>
  </si>
  <si>
    <t>Instaliuotų saulės šviesos energiją naudojančių elektrinių bendra suminė įrengtoji galia</t>
  </si>
  <si>
    <t>Koordinuotų rangos darbų priežiūros sutarčių skaičius</t>
  </si>
  <si>
    <t>3.4.2</t>
  </si>
  <si>
    <t>Mažinti aplinkos taršą ir kurti miesto ekosistemą, siekiant didinti atsparumą klimato kaitos padariniams</t>
  </si>
  <si>
    <t>3.4.2.1</t>
  </si>
  <si>
    <t>Didinti paviršinių nuotekų surinkimo sistemos plėtrą ir atskirti ją nuo buitinių nuotekų</t>
  </si>
  <si>
    <t>3.4.2.2</t>
  </si>
  <si>
    <t>Vystyti miestų žaliuosius plotus</t>
  </si>
  <si>
    <t>3.4.2.2.001</t>
  </si>
  <si>
    <t>Miškų tvarkymas įgyvendinant miškotvarkos projektą (valstybinė funkcija)</t>
  </si>
  <si>
    <t>Prižiūrimų miškų plotas</t>
  </si>
  <si>
    <t>Ha</t>
  </si>
  <si>
    <t>781,40</t>
  </si>
  <si>
    <t>3.4.2.2.002</t>
  </si>
  <si>
    <t>Gėlynų, želdinių ir žaliųjų erdvių tvarkymas</t>
  </si>
  <si>
    <t>Prižiūrimų Kauno miesto gėlynų ir vejų plotas</t>
  </si>
  <si>
    <t>74 600,00</t>
  </si>
  <si>
    <t>Pabaigtų ir (ar) naujai pasirašytų želdinių tvarkymo paslaugų sutarčių skaičius</t>
  </si>
  <si>
    <t>3.4.2.2.003</t>
  </si>
  <si>
    <t>Parkų sutvarkymas (rekonstravimas), pritaikant juos visuomenės poreikiams</t>
  </si>
  <si>
    <t>Techninių projektų parengimo darbų pirkimo iniciatyvų skaičius</t>
  </si>
  <si>
    <t>3.4.2.2.004</t>
  </si>
  <si>
    <t>Miesto vejų priežiūra ir jos kokybės gerinimas</t>
  </si>
  <si>
    <t>Prižiūrimų (šienaujamų) vejų dalis nuo visų vejų plotų</t>
  </si>
  <si>
    <t>Šienaujamų vejų plotas</t>
  </si>
  <si>
    <t>30 000 000,00</t>
  </si>
  <si>
    <t>8 500 000,00</t>
  </si>
  <si>
    <t>3.4.2.2.005</t>
  </si>
  <si>
    <t>Kovo 11-osios parko atgaivinimas</t>
  </si>
  <si>
    <t>3.4.2.2.006</t>
  </si>
  <si>
    <t>Liepų alėjos žalinimas ir bendruomenei svarbios vietos stiprinimas</t>
  </si>
  <si>
    <t>Sukurtos arba atnaujintos atviros erdvės miestų vietovėse</t>
  </si>
  <si>
    <t>3,30</t>
  </si>
  <si>
    <t>3.4.2.2.007</t>
  </si>
  <si>
    <t>Naugardiškių parko atgaivinimas ir įveiklinimas</t>
  </si>
  <si>
    <t>3.4.2.2.008</t>
  </si>
  <si>
    <t>Vaišvydavos parko įjungimas į miesto urbanistinę struktūrą</t>
  </si>
  <si>
    <t>3.4.2.2.009</t>
  </si>
  <si>
    <t>Vijūkų skvero žalinimas ir įveiklinimas</t>
  </si>
  <si>
    <t>1,75</t>
  </si>
  <si>
    <t>3.4.2.2.010</t>
  </si>
  <si>
    <t>Naujakurių skvero atgaivinimas ir įveiklinimas</t>
  </si>
  <si>
    <t>3,10</t>
  </si>
  <si>
    <t>3.4.2.3</t>
  </si>
  <si>
    <t>Didinti centralizuotos šilumos ir vėsumos plėtrą, prijungiant individualius vartotojus</t>
  </si>
  <si>
    <t>3.4.2.4</t>
  </si>
  <si>
    <t>Didinti oro taršos matavimo sistemos (realiu laiku) plėtrą ir integruoti su Savivaldybės aplinkos kokybės vertinimo sistemomis</t>
  </si>
  <si>
    <t>3.4.2.4.001</t>
  </si>
  <si>
    <t>Aplinkos teršimo šaltinių šalinimas ir Aplinkos kokybės gerinimas, įgyvendinant aplinkos apsaugos rėmimo specialiają programą</t>
  </si>
  <si>
    <t>Šiltuoju metų laiku laistomų žvyruotų kelių dalis nuo visų žvyruotų kelių</t>
  </si>
  <si>
    <t>Naikinamų Sosnovskio barščių plotas</t>
  </si>
  <si>
    <t>Lapių regioniniame sąvartyne utilizuotų asbesto turinčių atliekų kiekis</t>
  </si>
  <si>
    <t>T</t>
  </si>
  <si>
    <t>Atliktų aplinkos oro, paviršinio, maudyklų ir gruntinio vandens tyrimų skaičius</t>
  </si>
  <si>
    <t>506,00</t>
  </si>
  <si>
    <t>84,00</t>
  </si>
  <si>
    <t>149,00</t>
  </si>
  <si>
    <t>134,00</t>
  </si>
  <si>
    <t>139,00</t>
  </si>
  <si>
    <t>Sutvarkytų saugotinų želdinių skaičius</t>
  </si>
  <si>
    <t>Pastatytų tekstilės, antrinių žaliavų ir kitų atliekų surinkimo konteinerių skaičius</t>
  </si>
  <si>
    <t>3.4.3</t>
  </si>
  <si>
    <t>Skatinti perėjimą prie žiedinės ekonomikos ir tausaus išteklių naudojimo</t>
  </si>
  <si>
    <t>3.4.3.1</t>
  </si>
  <si>
    <t>Pritaikyti žaliųjų pirkimų aprašą ir patvirtinti produktų sąrašą</t>
  </si>
  <si>
    <t>3.4.3.2</t>
  </si>
  <si>
    <t>Inicijuoti skatinimo ir paramos priemones, įtraukiant vietos suinteresuotuosius (verslą ir gyventojus) kurti žiedines įmones ir iniciatyvas, pagrįstas žiedinės ekonomikos prioritetais</t>
  </si>
  <si>
    <t>3.4.3.3</t>
  </si>
  <si>
    <t>Panaudojant Kauno – UNESCO Besimokančių miestų tinklui priklausančio miesto potencialą, inicijuoti miestiečių (verslo bendruomenės ir miesto gyventojų) ugdymą apie žiedinės ekonomikos naudą, poveikį aplinkai ir ekonomikai</t>
  </si>
  <si>
    <t>3.4.3.4</t>
  </si>
  <si>
    <t>Inicijuoti su akademinėmis miesto institucijomis tyrimų ir plėtros programą, skirtą žiedinės ekonomikos principų diegimui Kaune</t>
  </si>
  <si>
    <t>3.4.3.4.001</t>
  </si>
  <si>
    <t>Kauno miesto įvaizdžiui svarbių statinių tvarkymo programos įgyvendinimas</t>
  </si>
  <si>
    <t>3.4.3.4.003</t>
  </si>
  <si>
    <t>Projekto „Baltijos šalių sprendimai valdant plastiko taršą žiedinėje ekonomikoje (BALTIPLAST)“ įgyvendinimas</t>
  </si>
  <si>
    <t>3.4.3.5</t>
  </si>
  <si>
    <t>Panaudoti miestui priklausančias nenaudojamas erdves ar statinius žiedinės ekonomikos verslo modeliu grįsto verslo inkubavimui ir tokiu būdu skatinti naujų ir inovatyvių produktų bei paslaugų atsiradimą Kauno mieste</t>
  </si>
  <si>
    <t>3.4.4</t>
  </si>
  <si>
    <t>Išsaugoti biologinę įvairovę mieste</t>
  </si>
  <si>
    <t>3.4.4.1</t>
  </si>
  <si>
    <t>Palaikyti ir plėsti „Natura“ tinklą</t>
  </si>
  <si>
    <t>3.4.4.2</t>
  </si>
  <si>
    <t>Kurti žaliųjų jungčių ir koridorių sistemą</t>
  </si>
  <si>
    <t>3.4.4.3</t>
  </si>
  <si>
    <t>Sudaryti tinkamas sąlygas natūraliai saugomų buveinių gerinimui, plėtojimui ir išsaugojimui</t>
  </si>
  <si>
    <t>Veiklos efektyvumo kriterijai</t>
  </si>
  <si>
    <t>MVP 2026</t>
  </si>
  <si>
    <t>PATVIRTINTA</t>
  </si>
  <si>
    <t>Kauno miesto savivaldybės administracijos</t>
  </si>
  <si>
    <t>įsakymu Nr.</t>
  </si>
  <si>
    <t>KAUNO MIESTO SAVIVALDYBĖS ADMINISTRACIJOS 2026 METŲ VEIKLOS PLANAS</t>
  </si>
  <si>
    <t>Iš viso</t>
  </si>
  <si>
    <t>15 įstaigų apšiltinimo darbai; 6 įstaigų elektrotechnikos sistemų remontas; 8 įstaigų šildymo ir  vandentiekio sistemų remontas</t>
  </si>
  <si>
    <t>Kauno savivaldybės vaikų globos namų gyvenamųjų patalpų remonto darbai; negalią turinčių asmenų centrui „KORYS“ skirto keltuvo įsigijimas; Kauno kartų namų patalpų paprastojo remonto darbai</t>
  </si>
  <si>
    <t xml:space="preserve">M. K. Čiurlionio tilto kapitalinis remontas; M. K. Čiurlionio prietilčio transporto mazgo kapitalinio remonto darbai; S. Daukanto pėsčiųjų tilto kapitalinis remontas </t>
  </si>
  <si>
    <t>A. Mickevičiaus slėnis</t>
  </si>
  <si>
    <t>Sutvarkytų parkų ir skverų teritorijų plotas</t>
  </si>
  <si>
    <t>Planuojama 2026 m. pradėti rangos darbus: skvere prie Piliuonos g.; Girstupio parke; Aukštųjų Šančių ąžuolyne; Ašigalio parke; Sąjungos aikštėje; Linkuvos dvaro parke; Sargėnų dvaro parke</t>
  </si>
  <si>
    <t>____________________________________________</t>
  </si>
  <si>
    <t>Kauno kultūros centras; Kauno miesto muziejus; Kauno menininkų namai; Vinco Kudirkos viešoji biblioteka</t>
  </si>
  <si>
    <t xml:space="preserve">direktoriaus 2026 m. </t>
  </si>
  <si>
    <t>BĮ Kauno krepšinio akademija „Žalgiris“ (Pašilės g.); Kauno sporto mokykla „Gaja“ (Bijūnų g.); Kauno sporto mokykla „Gaja“ (Baršausko g.); Kauno plaukimo mokykla („Dainava“, Partizanų g. 46)</t>
  </si>
  <si>
    <t>K. Griniaus 150–200 lovų slaugos ir palaikomojo gydymo ligoninės naujos statybos pastato rangos darbai; gydymo paskirties pastato Akacijų al. 2, Kulautuvoje, statybos darbai, baldų, įrangos ir priemonių įsigyjimas; 1 automobilio įsigijimas</t>
  </si>
  <si>
    <t>Žiburių g., Andriejavo g., Kaltinėnų g., Dubysos g., Jūratės g., Pikulo g., Šilalės g., Apvijų g., Goštautų g., Linksmoji g., Tauragnų g., Vokietaičių g., Šociko g., Vanagų g., Ukrainiečių g., Pupų g., Paukščių g., Borutos g., Helsinkio g., Audėjų g.,  A. Kačanausko g., Karaliaus Mindaugo pr.</t>
  </si>
  <si>
    <t xml:space="preserve">Gatvių paprastasis remontas pagal tęstines sutartis: Kalniečių g., J. Mateikos g., Ryšių g., Algirdo g., Panerių g., P. Vaičaičio g., M. Jankaus g. remontuojami šaligatviai ir dviračių takai tose gatvėse, kur vykdomi paprastojo remonto darbai </t>
  </si>
  <si>
    <t>H. ir O. Minkovskių g.; dalis Brastos g., Neries kr. ir Jurbarko g.; Biržiškų g. ir M. Riomerio g.; Griunvaldo g.; Nemuno krantinės g.; Geležinio Vilko g.; Birželio 23-iosios g.; M. K. Čiurlionio g.; Gervių g.; Julijanavos g.; Didžioji g. ir Piliuonos g.; Užvingių g.; pėsčiųjų ir dviračių takas tarp Giraitės g. ir R. Kalantos g.; Neries kr.; Baltų pr.; Poškos g.; Chemijos g.; Gintariškių g.; Girios g.; O. Milašiaus g.; Brastos g.; Raudondvario pl.</t>
  </si>
  <si>
    <t>4 mokyklų virtuvių remontas; 15 darželių kondicionavimo sistemų įrengimas; 17 darželių ir mokyklų vidaus patalpų nedidelės apimties remonto, teritorijų aplinkotvarkos darbai; 13 darželių vidaus patalpų remontas; 18 mokyklų vidaus patalpų remontas; 2 mokyklų inžinerinių sistemų įrengimo darbai; 100 vnt. geriamojo vandens stotelių įrengimas mokyklose</t>
  </si>
  <si>
    <t>3.3.2.1.001</t>
  </si>
  <si>
    <t>Specialiųjų planų rengimas</t>
  </si>
  <si>
    <t>Patvirtintų specialiųjų planų skaičius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</si>
</sst>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27]#,##0.00;\-#,##0.00;&quot;&quot;"/>
  </numFmts>
  <fonts count="7" x14ac:knownFonts="1">
    <font>
      <sz val="11"/>
      <color rgb="FF000000"/>
      <name val="Calibri"/>
      <family val="2"/>
    </font>
    <font>
      <sz val="10"/>
      <color rgb="FF000000"/>
      <name val="Calibri"/>
      <family val="2"/>
      <charset val="186"/>
    </font>
    <font>
      <sz val="10"/>
      <name val="Calibri"/>
      <family val="2"/>
      <charset val="186"/>
      <scheme val="minor"/>
    </font>
    <font>
      <sz val="10"/>
      <color rgb="FF000000"/>
      <name val="Calibri"/>
      <family val="2"/>
    </font>
    <font>
      <sz val="8"/>
      <name val="Calibri"/>
      <family val="2"/>
    </font>
    <font>
      <b/>
      <sz val="12"/>
      <name val="Calibri"/>
      <family val="2"/>
      <charset val="186"/>
      <scheme val="minor"/>
    </font>
    <font>
      <sz val="10"/>
      <color rgb="FF000000"/>
      <name val="Calibri"/>
      <family val="2"/>
      <charset val="186"/>
      <scheme val="minor"/>
    </font>
  </fonts>
  <fills count="7">
    <fill>
      <patternFill patternType="none"/>
    </fill>
    <fill>
      <patternFill patternType="gray125"/>
    </fill>
    <fill>
      <patternFill patternType="solid">
        <fgColor rgb="FFF2D8BF"/>
        <bgColor rgb="FFF2D8BF"/>
      </patternFill>
    </fill>
    <fill>
      <patternFill patternType="solid">
        <fgColor rgb="FFF9E8FC"/>
        <bgColor rgb="FFF9E8FC"/>
      </patternFill>
    </fill>
    <fill>
      <patternFill patternType="solid">
        <fgColor rgb="FFC3E2F6"/>
        <bgColor rgb="FFC3E2F6"/>
      </patternFill>
    </fill>
    <fill>
      <patternFill patternType="solid">
        <fgColor rgb="FFF9F96E"/>
        <bgColor rgb="FFF9F96E"/>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indexed="64"/>
      </left>
      <right style="thin">
        <color indexed="64"/>
      </right>
      <top style="thin">
        <color rgb="FF000000"/>
      </top>
      <bottom/>
      <diagonal/>
    </border>
  </borders>
  <cellStyleXfs count="1">
    <xf numFmtId="0" fontId="0" fillId="0" borderId="0" applyBorder="0"/>
  </cellStyleXfs>
  <cellXfs count="162">
    <xf numFmtId="0" fontId="0" fillId="0" borderId="0" xfId="0"/>
    <xf numFmtId="0" fontId="1" fillId="3" borderId="1" xfId="0" applyFont="1" applyFill="1" applyBorder="1" applyAlignment="1" applyProtection="1">
      <alignment vertical="top" wrapText="1" readingOrder="1"/>
      <protection locked="0"/>
    </xf>
    <xf numFmtId="0" fontId="1" fillId="2" borderId="1" xfId="0" applyFont="1" applyFill="1" applyBorder="1" applyAlignment="1" applyProtection="1">
      <alignment vertical="top" wrapText="1" readingOrder="1"/>
      <protection locked="0"/>
    </xf>
    <xf numFmtId="0" fontId="1" fillId="0" borderId="1" xfId="0" applyFont="1" applyBorder="1" applyAlignment="1" applyProtection="1">
      <alignment vertical="top" wrapText="1" readingOrder="1"/>
      <protection locked="0"/>
    </xf>
    <xf numFmtId="0" fontId="1" fillId="0" borderId="1" xfId="0" applyFont="1" applyBorder="1" applyAlignment="1" applyProtection="1">
      <alignment horizontal="left" vertical="top" wrapText="1" readingOrder="1"/>
      <protection locked="0"/>
    </xf>
    <xf numFmtId="164" fontId="1" fillId="0" borderId="1" xfId="0" applyNumberFormat="1" applyFont="1" applyBorder="1" applyAlignment="1">
      <alignment horizontal="right" vertical="top" wrapText="1" readingOrder="1"/>
    </xf>
    <xf numFmtId="0" fontId="1" fillId="0" borderId="1" xfId="0" applyFont="1" applyBorder="1" applyAlignment="1" applyProtection="1">
      <alignment horizontal="center" vertical="top" wrapText="1" readingOrder="1"/>
      <protection locked="0"/>
    </xf>
    <xf numFmtId="0" fontId="1" fillId="0" borderId="1" xfId="0" applyFont="1" applyBorder="1" applyAlignment="1" applyProtection="1">
      <alignment horizontal="right" vertical="top" wrapText="1" readingOrder="1"/>
      <protection locked="0"/>
    </xf>
    <xf numFmtId="164" fontId="1" fillId="0" borderId="1" xfId="0" applyNumberFormat="1" applyFont="1" applyBorder="1" applyAlignment="1" applyProtection="1">
      <alignment horizontal="right" vertical="top" wrapText="1" readingOrder="1"/>
      <protection locked="0"/>
    </xf>
    <xf numFmtId="0" fontId="1" fillId="0" borderId="0" xfId="0" applyFont="1" applyBorder="1"/>
    <xf numFmtId="0" fontId="1" fillId="0" borderId="0" xfId="0" applyFont="1" applyBorder="1" applyAlignment="1">
      <alignment wrapText="1"/>
    </xf>
    <xf numFmtId="0" fontId="2" fillId="0" borderId="0" xfId="0" applyFont="1" applyBorder="1"/>
    <xf numFmtId="0" fontId="3" fillId="0" borderId="1" xfId="0" applyFont="1" applyBorder="1" applyAlignment="1">
      <alignment horizontal="center" wrapText="1" readingOrder="1"/>
    </xf>
    <xf numFmtId="0" fontId="3" fillId="0" borderId="0" xfId="0" applyFont="1" applyBorder="1"/>
    <xf numFmtId="0" fontId="3" fillId="5" borderId="1" xfId="0" applyFont="1" applyFill="1" applyBorder="1" applyAlignment="1" applyProtection="1">
      <alignment vertical="top" wrapText="1" readingOrder="1"/>
      <protection locked="0"/>
    </xf>
    <xf numFmtId="0" fontId="3" fillId="4" borderId="1" xfId="0" applyFont="1" applyFill="1" applyBorder="1" applyAlignment="1" applyProtection="1">
      <alignment vertical="top" wrapText="1" readingOrder="1"/>
      <protection locked="0"/>
    </xf>
    <xf numFmtId="0" fontId="3" fillId="3" borderId="1" xfId="0" applyFont="1" applyFill="1" applyBorder="1" applyAlignment="1" applyProtection="1">
      <alignment vertical="top" wrapText="1" readingOrder="1"/>
      <protection locked="0"/>
    </xf>
    <xf numFmtId="0" fontId="3" fillId="2" borderId="1" xfId="0" applyFont="1" applyFill="1" applyBorder="1" applyAlignment="1" applyProtection="1">
      <alignment vertical="top" wrapText="1" readingOrder="1"/>
      <protection locked="0"/>
    </xf>
    <xf numFmtId="0" fontId="3" fillId="0" borderId="1" xfId="0" applyFont="1" applyBorder="1" applyAlignment="1" applyProtection="1">
      <alignment vertical="top" wrapText="1" readingOrder="1"/>
      <protection locked="0"/>
    </xf>
    <xf numFmtId="0" fontId="3" fillId="0" borderId="1" xfId="0" applyFont="1" applyBorder="1" applyAlignment="1" applyProtection="1">
      <alignment horizontal="left" vertical="top" wrapText="1" readingOrder="1"/>
      <protection locked="0"/>
    </xf>
    <xf numFmtId="164" fontId="3" fillId="0" borderId="1" xfId="0" applyNumberFormat="1" applyFont="1" applyBorder="1" applyAlignment="1" applyProtection="1">
      <alignment horizontal="right" vertical="top" wrapText="1" readingOrder="1"/>
      <protection locked="0"/>
    </xf>
    <xf numFmtId="0" fontId="3" fillId="0" borderId="1" xfId="0" applyFont="1" applyBorder="1" applyAlignment="1" applyProtection="1">
      <alignment horizontal="center" vertical="top" wrapText="1" readingOrder="1"/>
      <protection locked="0"/>
    </xf>
    <xf numFmtId="0" fontId="3" fillId="0" borderId="1" xfId="0" applyFont="1" applyBorder="1" applyAlignment="1" applyProtection="1">
      <alignment horizontal="right" vertical="top" wrapText="1" readingOrder="1"/>
      <protection locked="0"/>
    </xf>
    <xf numFmtId="0" fontId="3" fillId="0" borderId="5" xfId="0" applyFont="1" applyBorder="1" applyAlignment="1" applyProtection="1">
      <alignment vertical="top" wrapText="1" readingOrder="1"/>
      <protection locked="0"/>
    </xf>
    <xf numFmtId="0" fontId="3" fillId="0" borderId="5" xfId="0" applyFont="1" applyBorder="1" applyAlignment="1" applyProtection="1">
      <alignment horizontal="left" vertical="top" wrapText="1" readingOrder="1"/>
      <protection locked="0"/>
    </xf>
    <xf numFmtId="164" fontId="3" fillId="0" borderId="1" xfId="0" applyNumberFormat="1" applyFont="1" applyBorder="1" applyAlignment="1">
      <alignment horizontal="right" vertical="top" wrapText="1" readingOrder="1"/>
    </xf>
    <xf numFmtId="164" fontId="3" fillId="0" borderId="5" xfId="0" applyNumberFormat="1" applyFont="1" applyBorder="1" applyAlignment="1" applyProtection="1">
      <alignment horizontal="right" vertical="top" wrapText="1" readingOrder="1"/>
      <protection locked="0"/>
    </xf>
    <xf numFmtId="0" fontId="3" fillId="6" borderId="1" xfId="0" applyFont="1" applyFill="1" applyBorder="1" applyAlignment="1" applyProtection="1">
      <alignment horizontal="left" vertical="top" wrapText="1" readingOrder="1"/>
      <protection locked="0"/>
    </xf>
    <xf numFmtId="0" fontId="3" fillId="0" borderId="5" xfId="0" applyFont="1" applyBorder="1" applyAlignment="1" applyProtection="1">
      <alignment horizontal="right" vertical="top" wrapText="1" readingOrder="1"/>
      <protection locked="0"/>
    </xf>
    <xf numFmtId="0" fontId="3" fillId="0" borderId="5" xfId="0" applyFont="1" applyBorder="1" applyAlignment="1" applyProtection="1">
      <alignment horizontal="center" vertical="top" wrapText="1" readingOrder="1"/>
      <protection locked="0"/>
    </xf>
    <xf numFmtId="0" fontId="3" fillId="0" borderId="8" xfId="0" applyFont="1" applyBorder="1" applyAlignment="1" applyProtection="1">
      <alignment horizontal="left" vertical="top" wrapText="1" readingOrder="1"/>
      <protection locked="0"/>
    </xf>
    <xf numFmtId="0" fontId="3" fillId="0" borderId="9" xfId="0" applyFont="1" applyBorder="1" applyAlignment="1" applyProtection="1">
      <alignment horizontal="left" vertical="top" wrapText="1" readingOrder="1"/>
      <protection locked="0"/>
    </xf>
    <xf numFmtId="0" fontId="3" fillId="0" borderId="6" xfId="0" applyFont="1" applyBorder="1" applyAlignment="1" applyProtection="1">
      <alignment horizontal="left" vertical="top" wrapText="1" readingOrder="1"/>
      <protection locked="0"/>
    </xf>
    <xf numFmtId="0" fontId="3" fillId="0" borderId="6" xfId="0" applyFont="1" applyBorder="1" applyAlignment="1" applyProtection="1">
      <alignment vertical="top" wrapText="1" readingOrder="1"/>
      <protection locked="0"/>
    </xf>
    <xf numFmtId="164" fontId="3" fillId="0" borderId="6" xfId="0" applyNumberFormat="1" applyFont="1" applyBorder="1" applyAlignment="1" applyProtection="1">
      <alignment horizontal="right" vertical="top" wrapText="1" readingOrder="1"/>
      <protection locked="0"/>
    </xf>
    <xf numFmtId="0" fontId="3" fillId="0" borderId="10" xfId="0" applyFont="1" applyBorder="1" applyAlignment="1" applyProtection="1">
      <alignment horizontal="left" vertical="top" wrapText="1" readingOrder="1"/>
      <protection locked="0"/>
    </xf>
    <xf numFmtId="164" fontId="3" fillId="0" borderId="10" xfId="0" applyNumberFormat="1" applyFont="1" applyBorder="1" applyAlignment="1" applyProtection="1">
      <alignment horizontal="right" vertical="top" wrapText="1" readingOrder="1"/>
      <protection locked="0"/>
    </xf>
    <xf numFmtId="0" fontId="0" fillId="0" borderId="0" xfId="0" applyAlignment="1">
      <alignment horizontal="center"/>
    </xf>
    <xf numFmtId="0" fontId="1" fillId="0" borderId="5" xfId="0" applyFont="1" applyBorder="1" applyAlignment="1" applyProtection="1">
      <alignment vertical="top" wrapText="1" readingOrder="1"/>
      <protection locked="0"/>
    </xf>
    <xf numFmtId="0" fontId="1" fillId="0" borderId="7" xfId="0" applyFont="1" applyBorder="1" applyAlignment="1" applyProtection="1">
      <alignment vertical="top" wrapText="1" readingOrder="1"/>
      <protection locked="0"/>
    </xf>
    <xf numFmtId="0" fontId="1" fillId="0" borderId="6" xfId="0" applyFont="1" applyBorder="1" applyAlignment="1" applyProtection="1">
      <alignment vertical="top" wrapText="1" readingOrder="1"/>
      <protection locked="0"/>
    </xf>
    <xf numFmtId="0" fontId="1" fillId="2" borderId="2" xfId="0" applyFont="1" applyFill="1" applyBorder="1" applyAlignment="1" applyProtection="1">
      <alignment vertical="top" wrapText="1" readingOrder="1"/>
      <protection locked="0"/>
    </xf>
    <xf numFmtId="0" fontId="1" fillId="2" borderId="3" xfId="0" applyFont="1" applyFill="1" applyBorder="1" applyAlignment="1" applyProtection="1">
      <alignment vertical="top" wrapText="1" readingOrder="1"/>
      <protection locked="0"/>
    </xf>
    <xf numFmtId="0" fontId="1" fillId="2" borderId="4" xfId="0" applyFont="1" applyFill="1" applyBorder="1" applyAlignment="1" applyProtection="1">
      <alignment vertical="top" wrapText="1" readingOrder="1"/>
      <protection locked="0"/>
    </xf>
    <xf numFmtId="0" fontId="1" fillId="3" borderId="2" xfId="0" applyFont="1" applyFill="1" applyBorder="1" applyAlignment="1" applyProtection="1">
      <alignment vertical="top" wrapText="1" readingOrder="1"/>
      <protection locked="0"/>
    </xf>
    <xf numFmtId="0" fontId="1" fillId="3" borderId="3" xfId="0" applyFont="1" applyFill="1" applyBorder="1" applyAlignment="1" applyProtection="1">
      <alignment vertical="top" wrapText="1" readingOrder="1"/>
      <protection locked="0"/>
    </xf>
    <xf numFmtId="0" fontId="1" fillId="3" borderId="4" xfId="0" applyFont="1" applyFill="1" applyBorder="1" applyAlignment="1" applyProtection="1">
      <alignment vertical="top" wrapText="1" readingOrder="1"/>
      <protection locked="0"/>
    </xf>
    <xf numFmtId="0" fontId="1" fillId="0" borderId="5" xfId="0" applyFont="1" applyBorder="1" applyAlignment="1" applyProtection="1">
      <alignment horizontal="right" vertical="top" wrapText="1" readingOrder="1"/>
      <protection locked="0"/>
    </xf>
    <xf numFmtId="0" fontId="1" fillId="0" borderId="7" xfId="0" applyFont="1" applyBorder="1" applyAlignment="1" applyProtection="1">
      <alignment horizontal="right" vertical="top" wrapText="1" readingOrder="1"/>
      <protection locked="0"/>
    </xf>
    <xf numFmtId="0" fontId="1" fillId="0" borderId="6" xfId="0" applyFont="1" applyBorder="1" applyAlignment="1" applyProtection="1">
      <alignment horizontal="right" vertical="top" wrapText="1" readingOrder="1"/>
      <protection locked="0"/>
    </xf>
    <xf numFmtId="0" fontId="1" fillId="0" borderId="5" xfId="0" applyFont="1" applyBorder="1" applyAlignment="1" applyProtection="1">
      <alignment horizontal="center" vertical="top" wrapText="1" readingOrder="1"/>
      <protection locked="0"/>
    </xf>
    <xf numFmtId="0" fontId="1" fillId="0" borderId="7" xfId="0" applyFont="1" applyBorder="1" applyAlignment="1" applyProtection="1">
      <alignment horizontal="center" vertical="top" wrapText="1" readingOrder="1"/>
      <protection locked="0"/>
    </xf>
    <xf numFmtId="0" fontId="1" fillId="0" borderId="6" xfId="0" applyFont="1" applyBorder="1" applyAlignment="1" applyProtection="1">
      <alignment horizontal="center" vertical="top" wrapText="1" readingOrder="1"/>
      <protection locked="0"/>
    </xf>
    <xf numFmtId="0" fontId="1" fillId="0" borderId="5" xfId="0" applyFont="1" applyBorder="1" applyAlignment="1" applyProtection="1">
      <alignment horizontal="left" vertical="top" wrapText="1" readingOrder="1"/>
      <protection locked="0"/>
    </xf>
    <xf numFmtId="0" fontId="1" fillId="0" borderId="7" xfId="0" applyFont="1" applyBorder="1" applyAlignment="1" applyProtection="1">
      <alignment horizontal="left" vertical="top" wrapText="1" readingOrder="1"/>
      <protection locked="0"/>
    </xf>
    <xf numFmtId="0" fontId="1" fillId="0" borderId="6" xfId="0" applyFont="1" applyBorder="1" applyAlignment="1" applyProtection="1">
      <alignment horizontal="left" vertical="top" wrapText="1" readingOrder="1"/>
      <protection locked="0"/>
    </xf>
    <xf numFmtId="0" fontId="5" fillId="0" borderId="0" xfId="0" applyFont="1" applyBorder="1" applyAlignment="1">
      <alignment horizontal="center"/>
    </xf>
    <xf numFmtId="164" fontId="3" fillId="0" borderId="5" xfId="0" applyNumberFormat="1" applyFont="1" applyBorder="1" applyAlignment="1">
      <alignment horizontal="right" vertical="top" wrapText="1" readingOrder="1"/>
    </xf>
    <xf numFmtId="164" fontId="3" fillId="0" borderId="6" xfId="0" applyNumberFormat="1" applyFont="1" applyBorder="1" applyAlignment="1">
      <alignment horizontal="right" vertical="top" wrapText="1" readingOrder="1"/>
    </xf>
    <xf numFmtId="0" fontId="3" fillId="0" borderId="5" xfId="0" applyFont="1" applyBorder="1" applyAlignment="1" applyProtection="1">
      <alignment horizontal="left" vertical="top" wrapText="1" readingOrder="1"/>
      <protection locked="0"/>
    </xf>
    <xf numFmtId="0" fontId="3" fillId="0" borderId="6" xfId="0" applyFont="1" applyBorder="1" applyAlignment="1" applyProtection="1">
      <alignment horizontal="left" vertical="top" wrapText="1" readingOrder="1"/>
      <protection locked="0"/>
    </xf>
    <xf numFmtId="0" fontId="3" fillId="0" borderId="5" xfId="0" applyFont="1" applyBorder="1" applyAlignment="1" applyProtection="1">
      <alignment vertical="top" wrapText="1" readingOrder="1"/>
      <protection locked="0"/>
    </xf>
    <xf numFmtId="0" fontId="3" fillId="0" borderId="6" xfId="0" applyFont="1" applyBorder="1" applyAlignment="1" applyProtection="1">
      <alignment vertical="top" wrapText="1" readingOrder="1"/>
      <protection locked="0"/>
    </xf>
    <xf numFmtId="0" fontId="3" fillId="0" borderId="7" xfId="0" applyFont="1" applyBorder="1" applyAlignment="1" applyProtection="1">
      <alignment horizontal="left" vertical="top" wrapText="1" readingOrder="1"/>
      <protection locked="0"/>
    </xf>
    <xf numFmtId="0" fontId="3" fillId="0" borderId="5" xfId="0" applyFont="1" applyBorder="1" applyAlignment="1" applyProtection="1">
      <alignment horizontal="right" vertical="top" wrapText="1" readingOrder="1"/>
      <protection locked="0"/>
    </xf>
    <xf numFmtId="0" fontId="3" fillId="0" borderId="7" xfId="0" applyFont="1" applyBorder="1" applyAlignment="1" applyProtection="1">
      <alignment horizontal="right" vertical="top" wrapText="1" readingOrder="1"/>
      <protection locked="0"/>
    </xf>
    <xf numFmtId="0" fontId="3" fillId="0" borderId="6" xfId="0" applyFont="1" applyBorder="1" applyAlignment="1" applyProtection="1">
      <alignment horizontal="right" vertical="top" wrapText="1" readingOrder="1"/>
      <protection locked="0"/>
    </xf>
    <xf numFmtId="0" fontId="3" fillId="0" borderId="5" xfId="0" applyFont="1" applyBorder="1" applyAlignment="1" applyProtection="1">
      <alignment horizontal="center" vertical="top" wrapText="1" readingOrder="1"/>
      <protection locked="0"/>
    </xf>
    <xf numFmtId="0" fontId="3" fillId="0" borderId="7" xfId="0" applyFont="1" applyBorder="1" applyAlignment="1" applyProtection="1">
      <alignment horizontal="center" vertical="top" wrapText="1" readingOrder="1"/>
      <protection locked="0"/>
    </xf>
    <xf numFmtId="0" fontId="3" fillId="0" borderId="6" xfId="0" applyFont="1" applyBorder="1" applyAlignment="1" applyProtection="1">
      <alignment horizontal="center" vertical="top" wrapText="1" readingOrder="1"/>
      <protection locked="0"/>
    </xf>
    <xf numFmtId="0" fontId="3" fillId="0" borderId="7" xfId="0" applyFont="1" applyBorder="1" applyAlignment="1" applyProtection="1">
      <alignment vertical="top" wrapText="1" readingOrder="1"/>
      <protection locked="0"/>
    </xf>
    <xf numFmtId="164" fontId="3" fillId="0" borderId="5" xfId="0" applyNumberFormat="1" applyFont="1" applyBorder="1" applyAlignment="1" applyProtection="1">
      <alignment horizontal="right" vertical="top" wrapText="1" readingOrder="1"/>
      <protection locked="0"/>
    </xf>
    <xf numFmtId="164" fontId="3" fillId="0" borderId="7" xfId="0" applyNumberFormat="1" applyFont="1" applyBorder="1" applyAlignment="1" applyProtection="1">
      <alignment horizontal="right" vertical="top" wrapText="1" readingOrder="1"/>
      <protection locked="0"/>
    </xf>
    <xf numFmtId="164" fontId="3" fillId="0" borderId="6" xfId="0" applyNumberFormat="1" applyFont="1" applyBorder="1" applyAlignment="1" applyProtection="1">
      <alignment horizontal="right" vertical="top" wrapText="1" readingOrder="1"/>
      <protection locked="0"/>
    </xf>
    <xf numFmtId="164" fontId="3" fillId="0" borderId="5" xfId="0" applyNumberFormat="1" applyFont="1" applyBorder="1" applyAlignment="1">
      <alignment horizontal="center" vertical="top" wrapText="1" readingOrder="1"/>
    </xf>
    <xf numFmtId="164" fontId="3" fillId="0" borderId="6" xfId="0" applyNumberFormat="1" applyFont="1" applyBorder="1" applyAlignment="1">
      <alignment horizontal="center" vertical="top" wrapText="1" readingOrder="1"/>
    </xf>
    <xf numFmtId="164" fontId="3" fillId="0" borderId="7" xfId="0" applyNumberFormat="1" applyFont="1" applyBorder="1" applyAlignment="1">
      <alignment horizontal="center" vertical="top" wrapText="1" readingOrder="1"/>
    </xf>
    <xf numFmtId="164" fontId="3" fillId="0" borderId="7" xfId="0" applyNumberFormat="1" applyFont="1" applyBorder="1" applyAlignment="1">
      <alignment horizontal="right" vertical="top" wrapText="1" readingOrder="1"/>
    </xf>
    <xf numFmtId="164" fontId="3" fillId="0" borderId="1" xfId="0" applyNumberFormat="1" applyFont="1" applyBorder="1" applyAlignment="1" applyProtection="1">
      <alignment horizontal="right" vertical="top" wrapText="1" readingOrder="1"/>
      <protection locked="0"/>
    </xf>
    <xf numFmtId="0" fontId="3" fillId="0" borderId="1" xfId="0" applyFont="1" applyBorder="1" applyAlignment="1" applyProtection="1">
      <alignment horizontal="left" vertical="top" wrapText="1" readingOrder="1"/>
      <protection locked="0"/>
    </xf>
    <xf numFmtId="0" fontId="3" fillId="0" borderId="1" xfId="0" applyFont="1" applyBorder="1" applyAlignment="1" applyProtection="1">
      <alignment vertical="top" wrapText="1" readingOrder="1"/>
      <protection locked="0"/>
    </xf>
    <xf numFmtId="164" fontId="3" fillId="0" borderId="12" xfId="0" applyNumberFormat="1" applyFont="1" applyBorder="1" applyAlignment="1">
      <alignment horizontal="right" vertical="top" wrapText="1" readingOrder="1"/>
    </xf>
    <xf numFmtId="0" fontId="3" fillId="0" borderId="12" xfId="0" applyFont="1" applyBorder="1" applyAlignment="1" applyProtection="1">
      <alignment horizontal="left" vertical="top" wrapText="1" readingOrder="1"/>
      <protection locked="0"/>
    </xf>
    <xf numFmtId="0" fontId="3" fillId="2" borderId="2" xfId="0" applyFont="1" applyFill="1" applyBorder="1" applyAlignment="1" applyProtection="1">
      <alignment vertical="top" wrapText="1" readingOrder="1"/>
      <protection locked="0"/>
    </xf>
    <xf numFmtId="0" fontId="3" fillId="2" borderId="3" xfId="0" applyFont="1" applyFill="1" applyBorder="1" applyAlignment="1" applyProtection="1">
      <alignment vertical="top" wrapText="1" readingOrder="1"/>
      <protection locked="0"/>
    </xf>
    <xf numFmtId="0" fontId="3" fillId="2" borderId="4" xfId="0" applyFont="1" applyFill="1" applyBorder="1" applyAlignment="1" applyProtection="1">
      <alignment vertical="top" wrapText="1" readingOrder="1"/>
      <protection locked="0"/>
    </xf>
    <xf numFmtId="0" fontId="3" fillId="3" borderId="2" xfId="0" applyFont="1" applyFill="1" applyBorder="1" applyAlignment="1" applyProtection="1">
      <alignment vertical="top" wrapText="1" readingOrder="1"/>
      <protection locked="0"/>
    </xf>
    <xf numFmtId="0" fontId="3" fillId="3" borderId="3" xfId="0" applyFont="1" applyFill="1" applyBorder="1" applyAlignment="1" applyProtection="1">
      <alignment vertical="top" wrapText="1" readingOrder="1"/>
      <protection locked="0"/>
    </xf>
    <xf numFmtId="0" fontId="3" fillId="3" borderId="4" xfId="0" applyFont="1" applyFill="1" applyBorder="1" applyAlignment="1" applyProtection="1">
      <alignment vertical="top" wrapText="1" readingOrder="1"/>
      <protection locked="0"/>
    </xf>
    <xf numFmtId="0" fontId="3" fillId="4" borderId="2" xfId="0" applyFont="1" applyFill="1" applyBorder="1" applyAlignment="1" applyProtection="1">
      <alignment vertical="top" wrapText="1" readingOrder="1"/>
      <protection locked="0"/>
    </xf>
    <xf numFmtId="0" fontId="3" fillId="4" borderId="3" xfId="0" applyFont="1" applyFill="1" applyBorder="1" applyAlignment="1" applyProtection="1">
      <alignment vertical="top" wrapText="1" readingOrder="1"/>
      <protection locked="0"/>
    </xf>
    <xf numFmtId="0" fontId="3" fillId="4" borderId="4" xfId="0" applyFont="1" applyFill="1" applyBorder="1" applyAlignment="1" applyProtection="1">
      <alignment vertical="top" wrapText="1" readingOrder="1"/>
      <protection locked="0"/>
    </xf>
    <xf numFmtId="0" fontId="3" fillId="0" borderId="1" xfId="0" applyFont="1" applyBorder="1" applyAlignment="1">
      <alignment horizontal="center" wrapText="1" readingOrder="1"/>
    </xf>
    <xf numFmtId="0" fontId="3" fillId="0" borderId="1" xfId="0" applyFont="1" applyBorder="1" applyAlignment="1">
      <alignment horizontal="center" wrapText="1"/>
    </xf>
    <xf numFmtId="0" fontId="3" fillId="5" borderId="2" xfId="0" applyFont="1" applyFill="1" applyBorder="1" applyAlignment="1" applyProtection="1">
      <alignment vertical="top" wrapText="1" readingOrder="1"/>
      <protection locked="0"/>
    </xf>
    <xf numFmtId="0" fontId="3" fillId="5" borderId="3" xfId="0" applyFont="1" applyFill="1" applyBorder="1" applyAlignment="1" applyProtection="1">
      <alignment vertical="top" wrapText="1" readingOrder="1"/>
      <protection locked="0"/>
    </xf>
    <xf numFmtId="0" fontId="3" fillId="5" borderId="4" xfId="0" applyFont="1" applyFill="1" applyBorder="1" applyAlignment="1" applyProtection="1">
      <alignment vertical="top" wrapText="1" readingOrder="1"/>
      <protection locked="0"/>
    </xf>
    <xf numFmtId="164" fontId="3" fillId="0" borderId="5" xfId="0" applyNumberFormat="1" applyFont="1" applyBorder="1" applyAlignment="1" applyProtection="1">
      <alignment horizontal="center" vertical="top" wrapText="1" readingOrder="1"/>
      <protection locked="0"/>
    </xf>
    <xf numFmtId="164" fontId="3" fillId="0" borderId="7" xfId="0" applyNumberFormat="1" applyFont="1" applyBorder="1" applyAlignment="1" applyProtection="1">
      <alignment horizontal="center" vertical="top" wrapText="1" readingOrder="1"/>
      <protection locked="0"/>
    </xf>
    <xf numFmtId="164" fontId="3" fillId="0" borderId="6" xfId="0" applyNumberFormat="1" applyFont="1" applyBorder="1" applyAlignment="1" applyProtection="1">
      <alignment horizontal="center" vertical="top" wrapText="1" readingOrder="1"/>
      <protection locked="0"/>
    </xf>
    <xf numFmtId="0" fontId="2" fillId="0" borderId="0" xfId="0" applyFont="1" applyBorder="1" applyAlignment="1">
      <alignment wrapText="1"/>
    </xf>
    <xf numFmtId="0" fontId="2" fillId="0" borderId="0" xfId="0" applyFont="1" applyBorder="1" applyAlignment="1">
      <alignment horizontal="left" wrapText="1"/>
    </xf>
    <xf numFmtId="0" fontId="6" fillId="0" borderId="0" xfId="0" applyFont="1" applyBorder="1" applyAlignment="1">
      <alignment wrapText="1"/>
    </xf>
    <xf numFmtId="0" fontId="6" fillId="0" borderId="0" xfId="0" applyFont="1" applyBorder="1"/>
    <xf numFmtId="0" fontId="6" fillId="0" borderId="1" xfId="0" applyFont="1" applyBorder="1" applyAlignment="1">
      <alignment horizontal="center" wrapText="1" readingOrder="1"/>
    </xf>
    <xf numFmtId="0" fontId="6" fillId="0" borderId="1" xfId="0" applyFont="1" applyBorder="1" applyAlignment="1">
      <alignment horizontal="center" wrapText="1"/>
    </xf>
    <xf numFmtId="0" fontId="6" fillId="0" borderId="1" xfId="0" applyFont="1" applyBorder="1" applyAlignment="1">
      <alignment horizontal="center" wrapText="1" readingOrder="1"/>
    </xf>
    <xf numFmtId="0" fontId="6" fillId="5" borderId="1" xfId="0" applyFont="1" applyFill="1" applyBorder="1" applyAlignment="1" applyProtection="1">
      <alignment vertical="top" wrapText="1" readingOrder="1"/>
      <protection locked="0"/>
    </xf>
    <xf numFmtId="0" fontId="6" fillId="5" borderId="2" xfId="0" applyFont="1" applyFill="1" applyBorder="1" applyAlignment="1" applyProtection="1">
      <alignment vertical="top" wrapText="1" readingOrder="1"/>
      <protection locked="0"/>
    </xf>
    <xf numFmtId="0" fontId="6" fillId="5" borderId="3" xfId="0" applyFont="1" applyFill="1" applyBorder="1" applyAlignment="1" applyProtection="1">
      <alignment vertical="top" wrapText="1" readingOrder="1"/>
      <protection locked="0"/>
    </xf>
    <xf numFmtId="0" fontId="6" fillId="5" borderId="4" xfId="0" applyFont="1" applyFill="1" applyBorder="1" applyAlignment="1" applyProtection="1">
      <alignment vertical="top" wrapText="1" readingOrder="1"/>
      <protection locked="0"/>
    </xf>
    <xf numFmtId="0" fontId="6" fillId="4" borderId="1" xfId="0" applyFont="1" applyFill="1" applyBorder="1" applyAlignment="1" applyProtection="1">
      <alignment vertical="top" wrapText="1" readingOrder="1"/>
      <protection locked="0"/>
    </xf>
    <xf numFmtId="0" fontId="6" fillId="4" borderId="2" xfId="0" applyFont="1" applyFill="1" applyBorder="1" applyAlignment="1" applyProtection="1">
      <alignment vertical="top" wrapText="1" readingOrder="1"/>
      <protection locked="0"/>
    </xf>
    <xf numFmtId="0" fontId="6" fillId="4" borderId="3" xfId="0" applyFont="1" applyFill="1" applyBorder="1" applyAlignment="1" applyProtection="1">
      <alignment vertical="top" wrapText="1" readingOrder="1"/>
      <protection locked="0"/>
    </xf>
    <xf numFmtId="0" fontId="6" fillId="4" borderId="4" xfId="0" applyFont="1" applyFill="1" applyBorder="1" applyAlignment="1" applyProtection="1">
      <alignment vertical="top" wrapText="1" readingOrder="1"/>
      <protection locked="0"/>
    </xf>
    <xf numFmtId="0" fontId="6" fillId="3" borderId="1" xfId="0" applyFont="1" applyFill="1" applyBorder="1" applyAlignment="1" applyProtection="1">
      <alignment vertical="top" wrapText="1" readingOrder="1"/>
      <protection locked="0"/>
    </xf>
    <xf numFmtId="0" fontId="6" fillId="3" borderId="2" xfId="0" applyFont="1" applyFill="1" applyBorder="1" applyAlignment="1" applyProtection="1">
      <alignment vertical="top" wrapText="1" readingOrder="1"/>
      <protection locked="0"/>
    </xf>
    <xf numFmtId="0" fontId="6" fillId="3" borderId="3" xfId="0" applyFont="1" applyFill="1" applyBorder="1" applyAlignment="1" applyProtection="1">
      <alignment vertical="top" wrapText="1" readingOrder="1"/>
      <protection locked="0"/>
    </xf>
    <xf numFmtId="0" fontId="6" fillId="3" borderId="4" xfId="0" applyFont="1" applyFill="1" applyBorder="1" applyAlignment="1" applyProtection="1">
      <alignment vertical="top" wrapText="1" readingOrder="1"/>
      <protection locked="0"/>
    </xf>
    <xf numFmtId="0" fontId="6" fillId="2" borderId="1" xfId="0" applyFont="1" applyFill="1" applyBorder="1" applyAlignment="1" applyProtection="1">
      <alignment vertical="top" wrapText="1" readingOrder="1"/>
      <protection locked="0"/>
    </xf>
    <xf numFmtId="0" fontId="6" fillId="2" borderId="2" xfId="0" applyFont="1" applyFill="1" applyBorder="1" applyAlignment="1" applyProtection="1">
      <alignment vertical="top" wrapText="1" readingOrder="1"/>
      <protection locked="0"/>
    </xf>
    <xf numFmtId="0" fontId="6" fillId="2" borderId="3" xfId="0" applyFont="1" applyFill="1" applyBorder="1" applyAlignment="1" applyProtection="1">
      <alignment vertical="top" wrapText="1" readingOrder="1"/>
      <protection locked="0"/>
    </xf>
    <xf numFmtId="0" fontId="6" fillId="2" borderId="4" xfId="0" applyFont="1" applyFill="1" applyBorder="1" applyAlignment="1" applyProtection="1">
      <alignment vertical="top" wrapText="1" readingOrder="1"/>
      <protection locked="0"/>
    </xf>
    <xf numFmtId="0" fontId="6" fillId="0" borderId="5" xfId="0" applyFont="1" applyBorder="1" applyAlignment="1" applyProtection="1">
      <alignment vertical="top" wrapText="1" readingOrder="1"/>
      <protection locked="0"/>
    </xf>
    <xf numFmtId="0" fontId="6" fillId="0" borderId="5" xfId="0" applyFont="1" applyBorder="1" applyAlignment="1" applyProtection="1">
      <alignment horizontal="left" vertical="top" wrapText="1" readingOrder="1"/>
      <protection locked="0"/>
    </xf>
    <xf numFmtId="0" fontId="6" fillId="0" borderId="1" xfId="0" applyFont="1" applyBorder="1" applyAlignment="1" applyProtection="1">
      <alignment horizontal="left" vertical="top" wrapText="1" readingOrder="1"/>
      <protection locked="0"/>
    </xf>
    <xf numFmtId="164" fontId="6" fillId="0" borderId="1" xfId="0" applyNumberFormat="1" applyFont="1" applyBorder="1" applyAlignment="1">
      <alignment horizontal="right" vertical="top" wrapText="1" readingOrder="1"/>
    </xf>
    <xf numFmtId="0" fontId="6" fillId="0" borderId="1" xfId="0" applyFont="1" applyBorder="1" applyAlignment="1" applyProtection="1">
      <alignment horizontal="center" vertical="top" wrapText="1" readingOrder="1"/>
      <protection locked="0"/>
    </xf>
    <xf numFmtId="0" fontId="6" fillId="0" borderId="1" xfId="0" applyFont="1" applyBorder="1" applyAlignment="1" applyProtection="1">
      <alignment horizontal="right" vertical="top" wrapText="1" readingOrder="1"/>
      <protection locked="0"/>
    </xf>
    <xf numFmtId="0" fontId="6" fillId="0" borderId="6" xfId="0" applyFont="1" applyBorder="1" applyAlignment="1" applyProtection="1">
      <alignment vertical="top" wrapText="1" readingOrder="1"/>
      <protection locked="0"/>
    </xf>
    <xf numFmtId="0" fontId="6" fillId="0" borderId="6" xfId="0" applyFont="1" applyBorder="1" applyAlignment="1" applyProtection="1">
      <alignment horizontal="left" vertical="top" wrapText="1" readingOrder="1"/>
      <protection locked="0"/>
    </xf>
    <xf numFmtId="164" fontId="6" fillId="0" borderId="1" xfId="0" applyNumberFormat="1" applyFont="1" applyBorder="1" applyAlignment="1" applyProtection="1">
      <alignment horizontal="right" vertical="top" wrapText="1" readingOrder="1"/>
      <protection locked="0"/>
    </xf>
    <xf numFmtId="0" fontId="6" fillId="0" borderId="1" xfId="0" applyFont="1" applyBorder="1" applyAlignment="1" applyProtection="1">
      <alignment vertical="top" wrapText="1" readingOrder="1"/>
      <protection locked="0"/>
    </xf>
    <xf numFmtId="0" fontId="6" fillId="0" borderId="7" xfId="0" applyFont="1" applyBorder="1" applyAlignment="1" applyProtection="1">
      <alignment vertical="top" wrapText="1" readingOrder="1"/>
      <protection locked="0"/>
    </xf>
    <xf numFmtId="0" fontId="6" fillId="0" borderId="7" xfId="0" applyFont="1" applyBorder="1" applyAlignment="1" applyProtection="1">
      <alignment horizontal="left" vertical="top" wrapText="1" readingOrder="1"/>
      <protection locked="0"/>
    </xf>
    <xf numFmtId="164" fontId="6" fillId="0" borderId="5" xfId="0" applyNumberFormat="1" applyFont="1" applyBorder="1" applyAlignment="1" applyProtection="1">
      <alignment horizontal="right" vertical="top" wrapText="1" readingOrder="1"/>
      <protection locked="0"/>
    </xf>
    <xf numFmtId="164" fontId="6" fillId="0" borderId="6" xfId="0" applyNumberFormat="1" applyFont="1" applyBorder="1" applyAlignment="1" applyProtection="1">
      <alignment horizontal="right" vertical="top" wrapText="1" readingOrder="1"/>
      <protection locked="0"/>
    </xf>
    <xf numFmtId="164" fontId="6" fillId="0" borderId="5" xfId="0" applyNumberFormat="1" applyFont="1" applyBorder="1" applyAlignment="1">
      <alignment horizontal="right" vertical="top" wrapText="1" readingOrder="1"/>
    </xf>
    <xf numFmtId="164" fontId="6" fillId="0" borderId="6" xfId="0" applyNumberFormat="1" applyFont="1" applyBorder="1" applyAlignment="1">
      <alignment horizontal="right" vertical="top" wrapText="1" readingOrder="1"/>
    </xf>
    <xf numFmtId="0" fontId="6" fillId="0" borderId="5" xfId="0" applyFont="1" applyBorder="1" applyAlignment="1" applyProtection="1">
      <alignment horizontal="center" vertical="top" wrapText="1" readingOrder="1"/>
      <protection locked="0"/>
    </xf>
    <xf numFmtId="164" fontId="6" fillId="0" borderId="5" xfId="0" applyNumberFormat="1" applyFont="1" applyBorder="1" applyAlignment="1">
      <alignment horizontal="center" vertical="top" wrapText="1" readingOrder="1"/>
    </xf>
    <xf numFmtId="0" fontId="6" fillId="0" borderId="7" xfId="0" applyFont="1" applyBorder="1" applyAlignment="1" applyProtection="1">
      <alignment horizontal="center" vertical="top" wrapText="1" readingOrder="1"/>
      <protection locked="0"/>
    </xf>
    <xf numFmtId="164" fontId="6" fillId="0" borderId="7" xfId="0" applyNumberFormat="1" applyFont="1" applyBorder="1" applyAlignment="1">
      <alignment horizontal="center" vertical="top" wrapText="1" readingOrder="1"/>
    </xf>
    <xf numFmtId="0" fontId="6" fillId="0" borderId="5" xfId="0" applyFont="1" applyBorder="1" applyAlignment="1" applyProtection="1">
      <alignment horizontal="right" vertical="top" wrapText="1" readingOrder="1"/>
      <protection locked="0"/>
    </xf>
    <xf numFmtId="0" fontId="6" fillId="0" borderId="6" xfId="0" applyFont="1" applyBorder="1" applyAlignment="1" applyProtection="1">
      <alignment horizontal="center" vertical="top" wrapText="1" readingOrder="1"/>
      <protection locked="0"/>
    </xf>
    <xf numFmtId="164" fontId="6" fillId="0" borderId="6" xfId="0" applyNumberFormat="1" applyFont="1" applyBorder="1" applyAlignment="1">
      <alignment horizontal="center" vertical="top" wrapText="1" readingOrder="1"/>
    </xf>
    <xf numFmtId="0" fontId="6" fillId="0" borderId="7" xfId="0" applyFont="1" applyBorder="1" applyAlignment="1" applyProtection="1">
      <alignment horizontal="right" vertical="top" wrapText="1" readingOrder="1"/>
      <protection locked="0"/>
    </xf>
    <xf numFmtId="0" fontId="6" fillId="0" borderId="6" xfId="0" applyFont="1" applyBorder="1" applyAlignment="1" applyProtection="1">
      <alignment horizontal="right" vertical="top" wrapText="1" readingOrder="1"/>
      <protection locked="0"/>
    </xf>
    <xf numFmtId="164" fontId="6" fillId="0" borderId="7" xfId="0" applyNumberFormat="1" applyFont="1" applyBorder="1" applyAlignment="1">
      <alignment horizontal="right" vertical="top" wrapText="1" readingOrder="1"/>
    </xf>
    <xf numFmtId="0" fontId="3" fillId="0" borderId="11" xfId="0" applyFont="1" applyBorder="1" applyAlignment="1" applyProtection="1">
      <alignment horizontal="left" vertical="top" wrapText="1" readingOrder="1"/>
      <protection locked="0"/>
    </xf>
    <xf numFmtId="164" fontId="3" fillId="0" borderId="11" xfId="0" applyNumberFormat="1" applyFont="1" applyBorder="1" applyAlignment="1" applyProtection="1">
      <alignment horizontal="right" vertical="top" wrapText="1" readingOrder="1"/>
      <protection locked="0"/>
    </xf>
    <xf numFmtId="0" fontId="3" fillId="0" borderId="0" xfId="0" applyFont="1" applyBorder="1" applyAlignment="1">
      <alignment wrapText="1"/>
    </xf>
    <xf numFmtId="0" fontId="3" fillId="0" borderId="7" xfId="0" applyFont="1" applyBorder="1" applyAlignment="1">
      <alignment horizontal="left" vertical="top" wrapText="1" readingOrder="1"/>
    </xf>
    <xf numFmtId="0" fontId="3" fillId="0" borderId="7" xfId="0" applyFont="1" applyBorder="1" applyAlignment="1">
      <alignment horizontal="right" vertical="top" wrapText="1" readingOrder="1"/>
    </xf>
    <xf numFmtId="0" fontId="3" fillId="0" borderId="6" xfId="0" applyFont="1" applyBorder="1" applyAlignment="1">
      <alignment horizontal="left" vertical="top" wrapText="1" readingOrder="1"/>
    </xf>
    <xf numFmtId="0" fontId="3" fillId="0" borderId="6" xfId="0" applyFont="1" applyBorder="1" applyAlignment="1">
      <alignment horizontal="right" vertical="top" wrapText="1" readingOrder="1"/>
    </xf>
    <xf numFmtId="164" fontId="3" fillId="6" borderId="5" xfId="0" applyNumberFormat="1" applyFont="1" applyFill="1" applyBorder="1" applyAlignment="1">
      <alignment horizontal="right" vertical="top" wrapText="1" readingOrder="1"/>
    </xf>
    <xf numFmtId="164" fontId="3" fillId="6" borderId="7" xfId="0" applyNumberFormat="1" applyFont="1" applyFill="1" applyBorder="1" applyAlignment="1">
      <alignment horizontal="right" vertical="top" wrapText="1" readingOrder="1"/>
    </xf>
    <xf numFmtId="164" fontId="3" fillId="6" borderId="6" xfId="0" applyNumberFormat="1" applyFont="1" applyFill="1" applyBorder="1" applyAlignment="1">
      <alignment horizontal="right" vertical="top" wrapText="1" readingOrder="1"/>
    </xf>
    <xf numFmtId="2" fontId="3" fillId="0" borderId="1" xfId="0" applyNumberFormat="1" applyFont="1" applyBorder="1" applyAlignment="1" applyProtection="1">
      <alignment horizontal="right" vertical="top" wrapText="1" readingOrder="1"/>
      <protection locked="0"/>
    </xf>
    <xf numFmtId="0" fontId="3" fillId="0" borderId="6" xfId="0" applyFont="1" applyBorder="1" applyAlignment="1">
      <alignment vertical="top" wrapText="1" readingOrder="1"/>
    </xf>
    <xf numFmtId="0" fontId="3" fillId="0" borderId="6" xfId="0" applyFont="1" applyBorder="1" applyAlignment="1">
      <alignment vertical="top" wrapText="1" readingOrder="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0"/>
  <sheetViews>
    <sheetView tabSelected="1" view="pageLayout" topLeftCell="A112" zoomScaleNormal="100" workbookViewId="0">
      <selection activeCell="F19" sqref="F19"/>
    </sheetView>
  </sheetViews>
  <sheetFormatPr defaultColWidth="9.140625" defaultRowHeight="12.75" x14ac:dyDescent="0.2"/>
  <cols>
    <col min="1" max="1" width="9.42578125" style="103" customWidth="1"/>
    <col min="2" max="2" width="50.7109375" style="103" customWidth="1"/>
    <col min="3" max="3" width="18" style="103" customWidth="1"/>
    <col min="4" max="4" width="7.5703125" style="103" customWidth="1"/>
    <col min="5" max="5" width="15.28515625" style="103" customWidth="1"/>
    <col min="6" max="6" width="50.7109375" style="103" customWidth="1"/>
    <col min="7" max="7" width="5.7109375" style="103" customWidth="1"/>
    <col min="8" max="12" width="11.85546875" style="103" customWidth="1"/>
    <col min="13" max="13" width="32" style="103" customWidth="1"/>
    <col min="14" max="16384" width="9.140625" style="102"/>
  </cols>
  <sheetData>
    <row r="1" spans="1:13" x14ac:dyDescent="0.2">
      <c r="A1" s="100"/>
      <c r="B1" s="100"/>
      <c r="C1" s="100"/>
      <c r="D1" s="100"/>
      <c r="E1" s="100"/>
      <c r="F1" s="100"/>
      <c r="G1" s="100"/>
      <c r="H1" s="11"/>
      <c r="I1" s="101"/>
      <c r="J1" s="100"/>
      <c r="K1" s="11" t="s">
        <v>2157</v>
      </c>
      <c r="L1" s="100"/>
      <c r="M1" s="100"/>
    </row>
    <row r="2" spans="1:13" x14ac:dyDescent="0.2">
      <c r="A2" s="100"/>
      <c r="B2" s="100"/>
      <c r="C2" s="100"/>
      <c r="D2" s="100"/>
      <c r="E2" s="100"/>
      <c r="F2" s="100"/>
      <c r="G2" s="100"/>
      <c r="H2" s="11"/>
      <c r="I2" s="11"/>
      <c r="J2" s="11"/>
      <c r="K2" s="11" t="s">
        <v>2158</v>
      </c>
      <c r="L2" s="100"/>
      <c r="M2" s="100"/>
    </row>
    <row r="3" spans="1:13" x14ac:dyDescent="0.2">
      <c r="A3" s="100"/>
      <c r="B3" s="100"/>
      <c r="C3" s="100"/>
      <c r="D3" s="100"/>
      <c r="E3" s="100"/>
      <c r="F3" s="100"/>
      <c r="G3" s="100"/>
      <c r="H3" s="11"/>
      <c r="I3" s="11"/>
      <c r="J3" s="11"/>
      <c r="K3" s="11" t="s">
        <v>2170</v>
      </c>
      <c r="L3" s="100"/>
      <c r="M3" s="100"/>
    </row>
    <row r="4" spans="1:13" x14ac:dyDescent="0.2">
      <c r="A4" s="100"/>
      <c r="B4" s="100"/>
      <c r="C4" s="100"/>
      <c r="D4" s="100"/>
      <c r="E4" s="100"/>
      <c r="F4" s="100"/>
      <c r="G4" s="100"/>
      <c r="H4" s="11"/>
      <c r="I4" s="11"/>
      <c r="J4" s="11"/>
      <c r="K4" s="11" t="s">
        <v>2159</v>
      </c>
      <c r="L4" s="100"/>
      <c r="M4" s="100"/>
    </row>
    <row r="5" spans="1:13" s="103" customFormat="1" x14ac:dyDescent="0.2">
      <c r="A5" s="100"/>
      <c r="B5" s="100"/>
      <c r="C5" s="100"/>
      <c r="D5" s="100"/>
      <c r="E5" s="100"/>
      <c r="F5" s="100"/>
      <c r="G5" s="100"/>
      <c r="H5" s="11"/>
      <c r="I5" s="11"/>
      <c r="J5" s="11"/>
      <c r="K5" s="11"/>
      <c r="L5" s="100"/>
      <c r="M5" s="100"/>
    </row>
    <row r="6" spans="1:13" s="103" customFormat="1" ht="15.75" x14ac:dyDescent="0.25">
      <c r="A6" s="56" t="s">
        <v>2160</v>
      </c>
      <c r="B6" s="56"/>
      <c r="C6" s="56"/>
      <c r="D6" s="56"/>
      <c r="E6" s="56"/>
      <c r="F6" s="56"/>
      <c r="G6" s="56"/>
      <c r="H6" s="56"/>
      <c r="I6" s="56"/>
      <c r="J6" s="56"/>
      <c r="K6" s="56"/>
      <c r="L6" s="56"/>
      <c r="M6" s="56"/>
    </row>
    <row r="7" spans="1:13" s="103" customFormat="1" x14ac:dyDescent="0.2"/>
    <row r="8" spans="1:13" s="103" customFormat="1" x14ac:dyDescent="0.2">
      <c r="A8" s="104" t="s">
        <v>0</v>
      </c>
      <c r="B8" s="104" t="s">
        <v>2156</v>
      </c>
      <c r="C8" s="104" t="s">
        <v>1</v>
      </c>
      <c r="D8" s="104" t="s">
        <v>2</v>
      </c>
      <c r="E8" s="104" t="s">
        <v>3</v>
      </c>
      <c r="F8" s="104" t="s">
        <v>2155</v>
      </c>
      <c r="G8" s="105"/>
      <c r="H8" s="105"/>
      <c r="I8" s="105"/>
      <c r="J8" s="105"/>
      <c r="K8" s="105"/>
      <c r="L8" s="105"/>
      <c r="M8" s="105"/>
    </row>
    <row r="9" spans="1:13" s="103" customFormat="1" x14ac:dyDescent="0.2">
      <c r="A9" s="104"/>
      <c r="B9" s="104"/>
      <c r="C9" s="104"/>
      <c r="D9" s="104"/>
      <c r="E9" s="104"/>
      <c r="F9" s="104" t="s">
        <v>4</v>
      </c>
      <c r="G9" s="104" t="s">
        <v>5</v>
      </c>
      <c r="H9" s="104" t="s">
        <v>6</v>
      </c>
      <c r="I9" s="105"/>
      <c r="J9" s="105"/>
      <c r="K9" s="105"/>
      <c r="L9" s="105"/>
      <c r="M9" s="104" t="s">
        <v>7</v>
      </c>
    </row>
    <row r="10" spans="1:13" s="103" customFormat="1" x14ac:dyDescent="0.2">
      <c r="A10" s="104"/>
      <c r="B10" s="104"/>
      <c r="C10" s="104"/>
      <c r="D10" s="104"/>
      <c r="E10" s="104"/>
      <c r="F10" s="104"/>
      <c r="G10" s="104"/>
      <c r="H10" s="106" t="s">
        <v>8</v>
      </c>
      <c r="I10" s="106" t="s">
        <v>9</v>
      </c>
      <c r="J10" s="106" t="s">
        <v>10</v>
      </c>
      <c r="K10" s="106" t="s">
        <v>11</v>
      </c>
      <c r="L10" s="106" t="s">
        <v>12</v>
      </c>
      <c r="M10" s="104"/>
    </row>
    <row r="11" spans="1:13" s="103" customFormat="1" ht="15.75" customHeight="1" x14ac:dyDescent="0.2">
      <c r="A11" s="107" t="s">
        <v>13</v>
      </c>
      <c r="B11" s="108" t="s">
        <v>14</v>
      </c>
      <c r="C11" s="109"/>
      <c r="D11" s="109"/>
      <c r="E11" s="109"/>
      <c r="F11" s="109"/>
      <c r="G11" s="109"/>
      <c r="H11" s="109"/>
      <c r="I11" s="109"/>
      <c r="J11" s="109"/>
      <c r="K11" s="109"/>
      <c r="L11" s="109"/>
      <c r="M11" s="110"/>
    </row>
    <row r="12" spans="1:13" s="103" customFormat="1" ht="15.75" customHeight="1" x14ac:dyDescent="0.2">
      <c r="A12" s="111" t="s">
        <v>15</v>
      </c>
      <c r="B12" s="112" t="s">
        <v>16</v>
      </c>
      <c r="C12" s="113"/>
      <c r="D12" s="113"/>
      <c r="E12" s="113"/>
      <c r="F12" s="113"/>
      <c r="G12" s="113"/>
      <c r="H12" s="113"/>
      <c r="I12" s="113"/>
      <c r="J12" s="113"/>
      <c r="K12" s="113"/>
      <c r="L12" s="113"/>
      <c r="M12" s="114"/>
    </row>
    <row r="13" spans="1:13" s="103" customFormat="1" ht="15.75" customHeight="1" x14ac:dyDescent="0.2">
      <c r="A13" s="115" t="s">
        <v>17</v>
      </c>
      <c r="B13" s="116" t="s">
        <v>18</v>
      </c>
      <c r="C13" s="117"/>
      <c r="D13" s="117"/>
      <c r="E13" s="117"/>
      <c r="F13" s="117"/>
      <c r="G13" s="117"/>
      <c r="H13" s="117"/>
      <c r="I13" s="117"/>
      <c r="J13" s="117"/>
      <c r="K13" s="117"/>
      <c r="L13" s="117"/>
      <c r="M13" s="118"/>
    </row>
    <row r="14" spans="1:13" s="103" customFormat="1" ht="15.75" customHeight="1" x14ac:dyDescent="0.2">
      <c r="A14" s="119" t="s">
        <v>19</v>
      </c>
      <c r="B14" s="120" t="s">
        <v>20</v>
      </c>
      <c r="C14" s="121"/>
      <c r="D14" s="121"/>
      <c r="E14" s="121"/>
      <c r="F14" s="121"/>
      <c r="G14" s="121"/>
      <c r="H14" s="121"/>
      <c r="I14" s="121"/>
      <c r="J14" s="121"/>
      <c r="K14" s="121"/>
      <c r="L14" s="121"/>
      <c r="M14" s="122"/>
    </row>
    <row r="15" spans="1:13" s="103" customFormat="1" ht="16.5" customHeight="1" x14ac:dyDescent="0.2">
      <c r="A15" s="123" t="s">
        <v>21</v>
      </c>
      <c r="B15" s="123" t="s">
        <v>22</v>
      </c>
      <c r="C15" s="124" t="s">
        <v>23</v>
      </c>
      <c r="D15" s="125" t="s">
        <v>2161</v>
      </c>
      <c r="E15" s="126">
        <f>SUM(E16:E17)</f>
        <v>100000</v>
      </c>
      <c r="F15" s="125" t="s">
        <v>24</v>
      </c>
      <c r="G15" s="127" t="s">
        <v>25</v>
      </c>
      <c r="H15" s="128" t="s">
        <v>26</v>
      </c>
      <c r="I15" s="128" t="s">
        <v>27</v>
      </c>
      <c r="J15" s="128" t="s">
        <v>27</v>
      </c>
      <c r="K15" s="128" t="s">
        <v>27</v>
      </c>
      <c r="L15" s="128" t="s">
        <v>27</v>
      </c>
      <c r="M15" s="125"/>
    </row>
    <row r="16" spans="1:13" s="103" customFormat="1" ht="25.5" x14ac:dyDescent="0.2">
      <c r="A16" s="129"/>
      <c r="B16" s="129"/>
      <c r="C16" s="130"/>
      <c r="D16" s="125" t="s">
        <v>29</v>
      </c>
      <c r="E16" s="131">
        <v>100000</v>
      </c>
      <c r="F16" s="125" t="s">
        <v>30</v>
      </c>
      <c r="G16" s="127" t="s">
        <v>25</v>
      </c>
      <c r="H16" s="128" t="s">
        <v>31</v>
      </c>
      <c r="I16" s="128" t="s">
        <v>32</v>
      </c>
      <c r="J16" s="128" t="s">
        <v>32</v>
      </c>
      <c r="K16" s="128" t="s">
        <v>32</v>
      </c>
      <c r="L16" s="128" t="s">
        <v>32</v>
      </c>
      <c r="M16" s="125"/>
    </row>
    <row r="17" spans="1:13" s="103" customFormat="1" hidden="1" x14ac:dyDescent="0.2">
      <c r="A17" s="132"/>
      <c r="B17" s="132"/>
      <c r="C17" s="125"/>
      <c r="D17" s="125"/>
      <c r="E17" s="131"/>
      <c r="F17" s="125"/>
      <c r="G17" s="127"/>
      <c r="H17" s="128"/>
      <c r="I17" s="128"/>
      <c r="J17" s="128"/>
      <c r="K17" s="128"/>
      <c r="L17" s="128"/>
      <c r="M17" s="125"/>
    </row>
    <row r="18" spans="1:13" s="103" customFormat="1" ht="14.25" customHeight="1" x14ac:dyDescent="0.2">
      <c r="A18" s="119" t="s">
        <v>34</v>
      </c>
      <c r="B18" s="120" t="s">
        <v>35</v>
      </c>
      <c r="C18" s="121"/>
      <c r="D18" s="121"/>
      <c r="E18" s="121"/>
      <c r="F18" s="121"/>
      <c r="G18" s="121"/>
      <c r="H18" s="121"/>
      <c r="I18" s="121"/>
      <c r="J18" s="121"/>
      <c r="K18" s="121"/>
      <c r="L18" s="121"/>
      <c r="M18" s="122"/>
    </row>
    <row r="19" spans="1:13" s="103" customFormat="1" ht="25.5" x14ac:dyDescent="0.2">
      <c r="A19" s="123" t="s">
        <v>36</v>
      </c>
      <c r="B19" s="123" t="s">
        <v>37</v>
      </c>
      <c r="C19" s="124" t="s">
        <v>38</v>
      </c>
      <c r="D19" s="125" t="s">
        <v>2161</v>
      </c>
      <c r="E19" s="126">
        <f t="shared" ref="E19" si="0">SUM(E20:E24)</f>
        <v>5527100</v>
      </c>
      <c r="F19" s="125" t="s">
        <v>39</v>
      </c>
      <c r="G19" s="127" t="s">
        <v>40</v>
      </c>
      <c r="H19" s="128" t="s">
        <v>41</v>
      </c>
      <c r="I19" s="128" t="s">
        <v>28</v>
      </c>
      <c r="J19" s="128" t="s">
        <v>28</v>
      </c>
      <c r="K19" s="128" t="s">
        <v>28</v>
      </c>
      <c r="L19" s="128" t="s">
        <v>41</v>
      </c>
      <c r="M19" s="125"/>
    </row>
    <row r="20" spans="1:13" s="103" customFormat="1" x14ac:dyDescent="0.2">
      <c r="A20" s="133"/>
      <c r="B20" s="133"/>
      <c r="C20" s="134"/>
      <c r="D20" s="125" t="s">
        <v>29</v>
      </c>
      <c r="E20" s="131">
        <v>4493804.18</v>
      </c>
      <c r="F20" s="125" t="s">
        <v>42</v>
      </c>
      <c r="G20" s="127" t="s">
        <v>40</v>
      </c>
      <c r="H20" s="128" t="s">
        <v>43</v>
      </c>
      <c r="I20" s="128" t="s">
        <v>28</v>
      </c>
      <c r="J20" s="128" t="s">
        <v>28</v>
      </c>
      <c r="K20" s="128" t="s">
        <v>28</v>
      </c>
      <c r="L20" s="128" t="s">
        <v>43</v>
      </c>
      <c r="M20" s="125"/>
    </row>
    <row r="21" spans="1:13" s="103" customFormat="1" x14ac:dyDescent="0.2">
      <c r="A21" s="133"/>
      <c r="B21" s="133"/>
      <c r="C21" s="134"/>
      <c r="D21" s="124" t="s">
        <v>44</v>
      </c>
      <c r="E21" s="135">
        <v>1033295.82</v>
      </c>
      <c r="F21" s="125" t="s">
        <v>45</v>
      </c>
      <c r="G21" s="127" t="s">
        <v>40</v>
      </c>
      <c r="H21" s="128" t="s">
        <v>46</v>
      </c>
      <c r="I21" s="128" t="s">
        <v>28</v>
      </c>
      <c r="J21" s="128" t="s">
        <v>28</v>
      </c>
      <c r="K21" s="128" t="s">
        <v>28</v>
      </c>
      <c r="L21" s="128" t="s">
        <v>46</v>
      </c>
      <c r="M21" s="125"/>
    </row>
    <row r="22" spans="1:13" s="103" customFormat="1" ht="25.5" x14ac:dyDescent="0.2">
      <c r="A22" s="129"/>
      <c r="B22" s="129"/>
      <c r="C22" s="130"/>
      <c r="D22" s="130"/>
      <c r="E22" s="136"/>
      <c r="F22" s="125" t="s">
        <v>47</v>
      </c>
      <c r="G22" s="127" t="s">
        <v>40</v>
      </c>
      <c r="H22" s="128" t="s">
        <v>48</v>
      </c>
      <c r="I22" s="128" t="s">
        <v>28</v>
      </c>
      <c r="J22" s="128" t="s">
        <v>28</v>
      </c>
      <c r="K22" s="128" t="s">
        <v>28</v>
      </c>
      <c r="L22" s="128" t="s">
        <v>48</v>
      </c>
      <c r="M22" s="125"/>
    </row>
    <row r="23" spans="1:13" s="103" customFormat="1" hidden="1" x14ac:dyDescent="0.2">
      <c r="A23" s="132"/>
      <c r="B23" s="132"/>
      <c r="C23" s="125"/>
      <c r="D23" s="125"/>
      <c r="E23" s="131"/>
      <c r="F23" s="125"/>
      <c r="G23" s="127"/>
      <c r="H23" s="128"/>
      <c r="I23" s="128"/>
      <c r="J23" s="128"/>
      <c r="K23" s="128"/>
      <c r="L23" s="128"/>
      <c r="M23" s="125"/>
    </row>
    <row r="24" spans="1:13" s="103" customFormat="1" hidden="1" x14ac:dyDescent="0.2">
      <c r="A24" s="132"/>
      <c r="B24" s="132"/>
      <c r="C24" s="125"/>
      <c r="D24" s="125"/>
      <c r="E24" s="131"/>
      <c r="F24" s="125"/>
      <c r="G24" s="127"/>
      <c r="H24" s="128"/>
      <c r="I24" s="128"/>
      <c r="J24" s="128"/>
      <c r="K24" s="128"/>
      <c r="L24" s="128"/>
      <c r="M24" s="125"/>
    </row>
    <row r="25" spans="1:13" s="103" customFormat="1" ht="38.25" x14ac:dyDescent="0.2">
      <c r="A25" s="123" t="s">
        <v>49</v>
      </c>
      <c r="B25" s="123" t="s">
        <v>50</v>
      </c>
      <c r="C25" s="124" t="s">
        <v>51</v>
      </c>
      <c r="D25" s="124" t="s">
        <v>29</v>
      </c>
      <c r="E25" s="137">
        <f>SUM(E26:E26)+10800</f>
        <v>10800</v>
      </c>
      <c r="F25" s="125" t="s">
        <v>52</v>
      </c>
      <c r="G25" s="127" t="s">
        <v>40</v>
      </c>
      <c r="H25" s="128" t="s">
        <v>43</v>
      </c>
      <c r="I25" s="128" t="s">
        <v>53</v>
      </c>
      <c r="J25" s="128" t="s">
        <v>32</v>
      </c>
      <c r="K25" s="128" t="s">
        <v>32</v>
      </c>
      <c r="L25" s="128" t="s">
        <v>53</v>
      </c>
      <c r="M25" s="125"/>
    </row>
    <row r="26" spans="1:13" s="103" customFormat="1" ht="25.5" x14ac:dyDescent="0.2">
      <c r="A26" s="129"/>
      <c r="B26" s="129"/>
      <c r="C26" s="130"/>
      <c r="D26" s="130"/>
      <c r="E26" s="138"/>
      <c r="F26" s="125" t="s">
        <v>54</v>
      </c>
      <c r="G26" s="127" t="s">
        <v>40</v>
      </c>
      <c r="H26" s="128" t="s">
        <v>55</v>
      </c>
      <c r="I26" s="128" t="s">
        <v>32</v>
      </c>
      <c r="J26" s="128" t="s">
        <v>56</v>
      </c>
      <c r="K26" s="128" t="s">
        <v>26</v>
      </c>
      <c r="L26" s="128" t="s">
        <v>32</v>
      </c>
      <c r="M26" s="125"/>
    </row>
    <row r="27" spans="1:13" s="103" customFormat="1" x14ac:dyDescent="0.2">
      <c r="A27" s="115" t="s">
        <v>57</v>
      </c>
      <c r="B27" s="116" t="s">
        <v>58</v>
      </c>
      <c r="C27" s="117"/>
      <c r="D27" s="117"/>
      <c r="E27" s="117"/>
      <c r="F27" s="117"/>
      <c r="G27" s="117"/>
      <c r="H27" s="117"/>
      <c r="I27" s="117"/>
      <c r="J27" s="117"/>
      <c r="K27" s="117"/>
      <c r="L27" s="117"/>
      <c r="M27" s="118"/>
    </row>
    <row r="28" spans="1:13" s="103" customFormat="1" ht="15.75" customHeight="1" x14ac:dyDescent="0.2">
      <c r="A28" s="119" t="s">
        <v>59</v>
      </c>
      <c r="B28" s="120" t="s">
        <v>60</v>
      </c>
      <c r="C28" s="121"/>
      <c r="D28" s="121"/>
      <c r="E28" s="121"/>
      <c r="F28" s="121"/>
      <c r="G28" s="121"/>
      <c r="H28" s="121"/>
      <c r="I28" s="121"/>
      <c r="J28" s="121"/>
      <c r="K28" s="121"/>
      <c r="L28" s="121"/>
      <c r="M28" s="122"/>
    </row>
    <row r="29" spans="1:13" s="103" customFormat="1" ht="16.5" customHeight="1" x14ac:dyDescent="0.2">
      <c r="A29" s="123" t="s">
        <v>61</v>
      </c>
      <c r="B29" s="123" t="s">
        <v>62</v>
      </c>
      <c r="C29" s="124" t="s">
        <v>38</v>
      </c>
      <c r="D29" s="125" t="s">
        <v>2161</v>
      </c>
      <c r="E29" s="126">
        <f t="shared" ref="E29" si="1">SUM(E30:E32)</f>
        <v>57787</v>
      </c>
      <c r="F29" s="125" t="s">
        <v>63</v>
      </c>
      <c r="G29" s="127" t="s">
        <v>25</v>
      </c>
      <c r="H29" s="128" t="s">
        <v>64</v>
      </c>
      <c r="I29" s="128" t="s">
        <v>28</v>
      </c>
      <c r="J29" s="128" t="s">
        <v>28</v>
      </c>
      <c r="K29" s="128" t="s">
        <v>28</v>
      </c>
      <c r="L29" s="128" t="s">
        <v>64</v>
      </c>
      <c r="M29" s="125"/>
    </row>
    <row r="30" spans="1:13" s="103" customFormat="1" x14ac:dyDescent="0.2">
      <c r="A30" s="133"/>
      <c r="B30" s="133"/>
      <c r="C30" s="134"/>
      <c r="D30" s="124" t="s">
        <v>29</v>
      </c>
      <c r="E30" s="135">
        <v>57787</v>
      </c>
      <c r="F30" s="125" t="s">
        <v>65</v>
      </c>
      <c r="G30" s="127" t="s">
        <v>40</v>
      </c>
      <c r="H30" s="128" t="s">
        <v>56</v>
      </c>
      <c r="I30" s="128" t="s">
        <v>28</v>
      </c>
      <c r="J30" s="128" t="s">
        <v>28</v>
      </c>
      <c r="K30" s="128" t="s">
        <v>28</v>
      </c>
      <c r="L30" s="128" t="s">
        <v>56</v>
      </c>
      <c r="M30" s="125"/>
    </row>
    <row r="31" spans="1:13" s="103" customFormat="1" ht="25.5" x14ac:dyDescent="0.2">
      <c r="A31" s="129"/>
      <c r="B31" s="129"/>
      <c r="C31" s="130"/>
      <c r="D31" s="130"/>
      <c r="E31" s="136"/>
      <c r="F31" s="125" t="s">
        <v>66</v>
      </c>
      <c r="G31" s="127" t="s">
        <v>40</v>
      </c>
      <c r="H31" s="128" t="s">
        <v>53</v>
      </c>
      <c r="I31" s="128" t="s">
        <v>28</v>
      </c>
      <c r="J31" s="128" t="s">
        <v>28</v>
      </c>
      <c r="K31" s="128" t="s">
        <v>28</v>
      </c>
      <c r="L31" s="128" t="s">
        <v>53</v>
      </c>
      <c r="M31" s="125"/>
    </row>
    <row r="32" spans="1:13" s="103" customFormat="1" hidden="1" x14ac:dyDescent="0.2">
      <c r="A32" s="132"/>
      <c r="B32" s="132"/>
      <c r="C32" s="125"/>
      <c r="D32" s="125"/>
      <c r="E32" s="131"/>
      <c r="F32" s="125"/>
      <c r="G32" s="127"/>
      <c r="H32" s="128"/>
      <c r="I32" s="128"/>
      <c r="J32" s="128"/>
      <c r="K32" s="128"/>
      <c r="L32" s="128"/>
      <c r="M32" s="125"/>
    </row>
    <row r="33" spans="1:13" s="103" customFormat="1" ht="14.25" customHeight="1" x14ac:dyDescent="0.2">
      <c r="A33" s="119" t="s">
        <v>67</v>
      </c>
      <c r="B33" s="120" t="s">
        <v>68</v>
      </c>
      <c r="C33" s="121"/>
      <c r="D33" s="121"/>
      <c r="E33" s="121"/>
      <c r="F33" s="121"/>
      <c r="G33" s="121"/>
      <c r="H33" s="121"/>
      <c r="I33" s="121"/>
      <c r="J33" s="121"/>
      <c r="K33" s="121"/>
      <c r="L33" s="121"/>
      <c r="M33" s="122"/>
    </row>
    <row r="34" spans="1:13" s="103" customFormat="1" x14ac:dyDescent="0.2">
      <c r="A34" s="115" t="s">
        <v>69</v>
      </c>
      <c r="B34" s="116" t="s">
        <v>70</v>
      </c>
      <c r="C34" s="117"/>
      <c r="D34" s="117"/>
      <c r="E34" s="117"/>
      <c r="F34" s="117"/>
      <c r="G34" s="117"/>
      <c r="H34" s="117"/>
      <c r="I34" s="117"/>
      <c r="J34" s="117"/>
      <c r="K34" s="117"/>
      <c r="L34" s="117"/>
      <c r="M34" s="118"/>
    </row>
    <row r="35" spans="1:13" s="103" customFormat="1" ht="13.5" customHeight="1" x14ac:dyDescent="0.2">
      <c r="A35" s="119" t="s">
        <v>71</v>
      </c>
      <c r="B35" s="120" t="s">
        <v>72</v>
      </c>
      <c r="C35" s="121"/>
      <c r="D35" s="121"/>
      <c r="E35" s="121"/>
      <c r="F35" s="121"/>
      <c r="G35" s="121"/>
      <c r="H35" s="121"/>
      <c r="I35" s="121"/>
      <c r="J35" s="121"/>
      <c r="K35" s="121"/>
      <c r="L35" s="121"/>
      <c r="M35" s="122"/>
    </row>
    <row r="36" spans="1:13" s="103" customFormat="1" x14ac:dyDescent="0.2">
      <c r="A36" s="119" t="s">
        <v>73</v>
      </c>
      <c r="B36" s="120" t="s">
        <v>74</v>
      </c>
      <c r="C36" s="121"/>
      <c r="D36" s="121"/>
      <c r="E36" s="121"/>
      <c r="F36" s="121"/>
      <c r="G36" s="121"/>
      <c r="H36" s="121"/>
      <c r="I36" s="121"/>
      <c r="J36" s="121"/>
      <c r="K36" s="121"/>
      <c r="L36" s="121"/>
      <c r="M36" s="122"/>
    </row>
    <row r="37" spans="1:13" s="103" customFormat="1" x14ac:dyDescent="0.2">
      <c r="A37" s="119" t="s">
        <v>75</v>
      </c>
      <c r="B37" s="120" t="s">
        <v>76</v>
      </c>
      <c r="C37" s="121"/>
      <c r="D37" s="121"/>
      <c r="E37" s="121"/>
      <c r="F37" s="121"/>
      <c r="G37" s="121"/>
      <c r="H37" s="121"/>
      <c r="I37" s="121"/>
      <c r="J37" s="121"/>
      <c r="K37" s="121"/>
      <c r="L37" s="121"/>
      <c r="M37" s="122"/>
    </row>
    <row r="38" spans="1:13" s="103" customFormat="1" ht="25.5" customHeight="1" x14ac:dyDescent="0.2">
      <c r="A38" s="132" t="s">
        <v>77</v>
      </c>
      <c r="B38" s="132" t="s">
        <v>78</v>
      </c>
      <c r="C38" s="125" t="s">
        <v>79</v>
      </c>
      <c r="D38" s="125" t="s">
        <v>29</v>
      </c>
      <c r="E38" s="131">
        <v>2534827</v>
      </c>
      <c r="F38" s="125" t="s">
        <v>63</v>
      </c>
      <c r="G38" s="127" t="s">
        <v>25</v>
      </c>
      <c r="H38" s="128" t="s">
        <v>64</v>
      </c>
      <c r="I38" s="128" t="s">
        <v>28</v>
      </c>
      <c r="J38" s="128" t="s">
        <v>27</v>
      </c>
      <c r="K38" s="128" t="s">
        <v>80</v>
      </c>
      <c r="L38" s="128" t="s">
        <v>81</v>
      </c>
      <c r="M38" s="125"/>
    </row>
    <row r="39" spans="1:13" s="103" customFormat="1" x14ac:dyDescent="0.2">
      <c r="A39" s="115" t="s">
        <v>82</v>
      </c>
      <c r="B39" s="116" t="s">
        <v>83</v>
      </c>
      <c r="C39" s="117"/>
      <c r="D39" s="117"/>
      <c r="E39" s="117"/>
      <c r="F39" s="117"/>
      <c r="G39" s="117"/>
      <c r="H39" s="117"/>
      <c r="I39" s="117"/>
      <c r="J39" s="117"/>
      <c r="K39" s="117"/>
      <c r="L39" s="117"/>
      <c r="M39" s="118"/>
    </row>
    <row r="40" spans="1:13" s="103" customFormat="1" x14ac:dyDescent="0.2">
      <c r="A40" s="119" t="s">
        <v>84</v>
      </c>
      <c r="B40" s="120" t="s">
        <v>85</v>
      </c>
      <c r="C40" s="121"/>
      <c r="D40" s="121"/>
      <c r="E40" s="121"/>
      <c r="F40" s="121"/>
      <c r="G40" s="121"/>
      <c r="H40" s="121"/>
      <c r="I40" s="121"/>
      <c r="J40" s="121"/>
      <c r="K40" s="121"/>
      <c r="L40" s="121"/>
      <c r="M40" s="122"/>
    </row>
    <row r="41" spans="1:13" s="103" customFormat="1" x14ac:dyDescent="0.2">
      <c r="A41" s="119" t="s">
        <v>86</v>
      </c>
      <c r="B41" s="120" t="s">
        <v>87</v>
      </c>
      <c r="C41" s="121"/>
      <c r="D41" s="121"/>
      <c r="E41" s="121"/>
      <c r="F41" s="121"/>
      <c r="G41" s="121"/>
      <c r="H41" s="121"/>
      <c r="I41" s="121"/>
      <c r="J41" s="121"/>
      <c r="K41" s="121"/>
      <c r="L41" s="121"/>
      <c r="M41" s="122"/>
    </row>
    <row r="42" spans="1:13" s="103" customFormat="1" ht="16.5" customHeight="1" x14ac:dyDescent="0.2">
      <c r="A42" s="111" t="s">
        <v>88</v>
      </c>
      <c r="B42" s="112" t="s">
        <v>89</v>
      </c>
      <c r="C42" s="113"/>
      <c r="D42" s="113"/>
      <c r="E42" s="113"/>
      <c r="F42" s="113"/>
      <c r="G42" s="113"/>
      <c r="H42" s="113"/>
      <c r="I42" s="113"/>
      <c r="J42" s="113"/>
      <c r="K42" s="113"/>
      <c r="L42" s="113"/>
      <c r="M42" s="114"/>
    </row>
    <row r="43" spans="1:13" s="103" customFormat="1" ht="15.75" customHeight="1" x14ac:dyDescent="0.2">
      <c r="A43" s="115" t="s">
        <v>90</v>
      </c>
      <c r="B43" s="116" t="s">
        <v>91</v>
      </c>
      <c r="C43" s="117"/>
      <c r="D43" s="117"/>
      <c r="E43" s="117"/>
      <c r="F43" s="117"/>
      <c r="G43" s="117"/>
      <c r="H43" s="117"/>
      <c r="I43" s="117"/>
      <c r="J43" s="117"/>
      <c r="K43" s="117"/>
      <c r="L43" s="117"/>
      <c r="M43" s="118"/>
    </row>
    <row r="44" spans="1:13" s="103" customFormat="1" x14ac:dyDescent="0.2">
      <c r="A44" s="119" t="s">
        <v>92</v>
      </c>
      <c r="B44" s="120" t="s">
        <v>93</v>
      </c>
      <c r="C44" s="121"/>
      <c r="D44" s="121"/>
      <c r="E44" s="121"/>
      <c r="F44" s="121"/>
      <c r="G44" s="121"/>
      <c r="H44" s="121"/>
      <c r="I44" s="121"/>
      <c r="J44" s="121"/>
      <c r="K44" s="121"/>
      <c r="L44" s="121"/>
      <c r="M44" s="122"/>
    </row>
    <row r="45" spans="1:13" s="103" customFormat="1" ht="13.5" customHeight="1" x14ac:dyDescent="0.2">
      <c r="A45" s="123" t="s">
        <v>94</v>
      </c>
      <c r="B45" s="123" t="s">
        <v>95</v>
      </c>
      <c r="C45" s="124" t="s">
        <v>96</v>
      </c>
      <c r="D45" s="139"/>
      <c r="E45" s="140"/>
      <c r="F45" s="125" t="s">
        <v>97</v>
      </c>
      <c r="G45" s="127" t="s">
        <v>40</v>
      </c>
      <c r="H45" s="128" t="s">
        <v>98</v>
      </c>
      <c r="I45" s="128" t="s">
        <v>53</v>
      </c>
      <c r="J45" s="128" t="s">
        <v>53</v>
      </c>
      <c r="K45" s="128" t="s">
        <v>28</v>
      </c>
      <c r="L45" s="128" t="s">
        <v>53</v>
      </c>
      <c r="M45" s="125"/>
    </row>
    <row r="46" spans="1:13" s="103" customFormat="1" ht="25.5" x14ac:dyDescent="0.2">
      <c r="A46" s="133"/>
      <c r="B46" s="133"/>
      <c r="C46" s="134"/>
      <c r="D46" s="141"/>
      <c r="E46" s="142"/>
      <c r="F46" s="125" t="s">
        <v>99</v>
      </c>
      <c r="G46" s="127" t="s">
        <v>25</v>
      </c>
      <c r="H46" s="128" t="s">
        <v>100</v>
      </c>
      <c r="I46" s="128" t="s">
        <v>28</v>
      </c>
      <c r="J46" s="128" t="s">
        <v>28</v>
      </c>
      <c r="K46" s="128" t="s">
        <v>28</v>
      </c>
      <c r="L46" s="128" t="s">
        <v>100</v>
      </c>
      <c r="M46" s="125"/>
    </row>
    <row r="47" spans="1:13" s="103" customFormat="1" ht="16.5" customHeight="1" x14ac:dyDescent="0.2">
      <c r="A47" s="133"/>
      <c r="B47" s="133"/>
      <c r="C47" s="134"/>
      <c r="D47" s="141"/>
      <c r="E47" s="142"/>
      <c r="F47" s="124" t="s">
        <v>102</v>
      </c>
      <c r="G47" s="139" t="s">
        <v>25</v>
      </c>
      <c r="H47" s="143" t="s">
        <v>53</v>
      </c>
      <c r="I47" s="143" t="s">
        <v>28</v>
      </c>
      <c r="J47" s="143" t="s">
        <v>28</v>
      </c>
      <c r="K47" s="143" t="s">
        <v>28</v>
      </c>
      <c r="L47" s="143" t="s">
        <v>53</v>
      </c>
      <c r="M47" s="124"/>
    </row>
    <row r="48" spans="1:13" s="103" customFormat="1" x14ac:dyDescent="0.2">
      <c r="A48" s="133"/>
      <c r="B48" s="133"/>
      <c r="C48" s="134"/>
      <c r="D48" s="144"/>
      <c r="E48" s="145"/>
      <c r="F48" s="134"/>
      <c r="G48" s="141"/>
      <c r="H48" s="146"/>
      <c r="I48" s="146"/>
      <c r="J48" s="146"/>
      <c r="K48" s="146"/>
      <c r="L48" s="146"/>
      <c r="M48" s="134"/>
    </row>
    <row r="49" spans="1:13" s="103" customFormat="1" hidden="1" x14ac:dyDescent="0.2">
      <c r="A49" s="132"/>
      <c r="B49" s="132"/>
      <c r="C49" s="125"/>
      <c r="D49" s="125"/>
      <c r="E49" s="131"/>
      <c r="F49" s="125"/>
      <c r="G49" s="127"/>
      <c r="H49" s="128"/>
      <c r="I49" s="128"/>
      <c r="J49" s="128"/>
      <c r="K49" s="128"/>
      <c r="L49" s="128"/>
      <c r="M49" s="125"/>
    </row>
    <row r="50" spans="1:13" s="103" customFormat="1" hidden="1" x14ac:dyDescent="0.2">
      <c r="A50" s="132"/>
      <c r="B50" s="132"/>
      <c r="C50" s="125"/>
      <c r="D50" s="125"/>
      <c r="E50" s="131"/>
      <c r="F50" s="125"/>
      <c r="G50" s="127"/>
      <c r="H50" s="128"/>
      <c r="I50" s="128"/>
      <c r="J50" s="128"/>
      <c r="K50" s="128"/>
      <c r="L50" s="128"/>
      <c r="M50" s="125"/>
    </row>
    <row r="51" spans="1:13" s="103" customFormat="1" ht="16.5" customHeight="1" x14ac:dyDescent="0.2">
      <c r="A51" s="123" t="s">
        <v>104</v>
      </c>
      <c r="B51" s="123" t="s">
        <v>105</v>
      </c>
      <c r="C51" s="124" t="s">
        <v>96</v>
      </c>
      <c r="D51" s="139"/>
      <c r="E51" s="140"/>
      <c r="F51" s="125" t="s">
        <v>97</v>
      </c>
      <c r="G51" s="127" t="s">
        <v>40</v>
      </c>
      <c r="H51" s="128" t="s">
        <v>98</v>
      </c>
      <c r="I51" s="128" t="s">
        <v>53</v>
      </c>
      <c r="J51" s="128" t="s">
        <v>53</v>
      </c>
      <c r="K51" s="128" t="s">
        <v>28</v>
      </c>
      <c r="L51" s="128" t="s">
        <v>53</v>
      </c>
      <c r="M51" s="125"/>
    </row>
    <row r="52" spans="1:13" s="103" customFormat="1" ht="25.5" x14ac:dyDescent="0.2">
      <c r="A52" s="133"/>
      <c r="B52" s="133"/>
      <c r="C52" s="134"/>
      <c r="D52" s="141"/>
      <c r="E52" s="142"/>
      <c r="F52" s="125" t="s">
        <v>99</v>
      </c>
      <c r="G52" s="127" t="s">
        <v>25</v>
      </c>
      <c r="H52" s="128" t="s">
        <v>106</v>
      </c>
      <c r="I52" s="128" t="s">
        <v>28</v>
      </c>
      <c r="J52" s="128" t="s">
        <v>28</v>
      </c>
      <c r="K52" s="128" t="s">
        <v>28</v>
      </c>
      <c r="L52" s="128" t="s">
        <v>106</v>
      </c>
      <c r="M52" s="125"/>
    </row>
    <row r="53" spans="1:13" s="103" customFormat="1" ht="16.5" customHeight="1" x14ac:dyDescent="0.2">
      <c r="A53" s="133"/>
      <c r="B53" s="133"/>
      <c r="C53" s="134"/>
      <c r="D53" s="141"/>
      <c r="E53" s="142"/>
      <c r="F53" s="124" t="s">
        <v>102</v>
      </c>
      <c r="G53" s="139" t="s">
        <v>25</v>
      </c>
      <c r="H53" s="143" t="s">
        <v>107</v>
      </c>
      <c r="I53" s="143" t="s">
        <v>28</v>
      </c>
      <c r="J53" s="143" t="s">
        <v>28</v>
      </c>
      <c r="K53" s="143" t="s">
        <v>28</v>
      </c>
      <c r="L53" s="143" t="s">
        <v>107</v>
      </c>
      <c r="M53" s="125"/>
    </row>
    <row r="54" spans="1:13" s="103" customFormat="1" x14ac:dyDescent="0.2">
      <c r="A54" s="129"/>
      <c r="B54" s="129"/>
      <c r="C54" s="130"/>
      <c r="D54" s="144"/>
      <c r="E54" s="145"/>
      <c r="F54" s="130"/>
      <c r="G54" s="144"/>
      <c r="H54" s="147"/>
      <c r="I54" s="147"/>
      <c r="J54" s="147"/>
      <c r="K54" s="147"/>
      <c r="L54" s="147"/>
      <c r="M54" s="125"/>
    </row>
    <row r="55" spans="1:13" s="103" customFormat="1" hidden="1" x14ac:dyDescent="0.2">
      <c r="A55" s="132"/>
      <c r="B55" s="132"/>
      <c r="C55" s="125"/>
      <c r="D55" s="125"/>
      <c r="E55" s="131"/>
      <c r="F55" s="125"/>
      <c r="G55" s="127"/>
      <c r="H55" s="128"/>
      <c r="I55" s="128"/>
      <c r="J55" s="128"/>
      <c r="K55" s="128"/>
      <c r="L55" s="128"/>
      <c r="M55" s="125"/>
    </row>
    <row r="56" spans="1:13" s="103" customFormat="1" hidden="1" x14ac:dyDescent="0.2">
      <c r="A56" s="132"/>
      <c r="B56" s="132"/>
      <c r="C56" s="125"/>
      <c r="D56" s="125"/>
      <c r="E56" s="131"/>
      <c r="F56" s="125"/>
      <c r="G56" s="127"/>
      <c r="H56" s="128"/>
      <c r="I56" s="128"/>
      <c r="J56" s="128"/>
      <c r="K56" s="128"/>
      <c r="L56" s="128"/>
      <c r="M56" s="125"/>
    </row>
    <row r="57" spans="1:13" s="103" customFormat="1" ht="12.75" customHeight="1" x14ac:dyDescent="0.2">
      <c r="A57" s="123" t="s">
        <v>108</v>
      </c>
      <c r="B57" s="123" t="s">
        <v>109</v>
      </c>
      <c r="C57" s="124" t="s">
        <v>96</v>
      </c>
      <c r="D57" s="139"/>
      <c r="E57" s="140"/>
      <c r="F57" s="125" t="s">
        <v>97</v>
      </c>
      <c r="G57" s="127" t="s">
        <v>40</v>
      </c>
      <c r="H57" s="128" t="s">
        <v>98</v>
      </c>
      <c r="I57" s="128" t="s">
        <v>53</v>
      </c>
      <c r="J57" s="128" t="s">
        <v>53</v>
      </c>
      <c r="K57" s="128" t="s">
        <v>28</v>
      </c>
      <c r="L57" s="128" t="s">
        <v>53</v>
      </c>
      <c r="M57" s="125"/>
    </row>
    <row r="58" spans="1:13" s="103" customFormat="1" ht="24.75" customHeight="1" x14ac:dyDescent="0.2">
      <c r="A58" s="133"/>
      <c r="B58" s="133"/>
      <c r="C58" s="134"/>
      <c r="D58" s="141"/>
      <c r="E58" s="142"/>
      <c r="F58" s="125" t="s">
        <v>99</v>
      </c>
      <c r="G58" s="127" t="s">
        <v>25</v>
      </c>
      <c r="H58" s="128" t="s">
        <v>110</v>
      </c>
      <c r="I58" s="128" t="s">
        <v>28</v>
      </c>
      <c r="J58" s="128" t="s">
        <v>28</v>
      </c>
      <c r="K58" s="128" t="s">
        <v>28</v>
      </c>
      <c r="L58" s="128" t="s">
        <v>110</v>
      </c>
      <c r="M58" s="125"/>
    </row>
    <row r="59" spans="1:13" s="103" customFormat="1" ht="12.75" customHeight="1" x14ac:dyDescent="0.2">
      <c r="A59" s="133"/>
      <c r="B59" s="133"/>
      <c r="C59" s="134"/>
      <c r="D59" s="141"/>
      <c r="E59" s="142"/>
      <c r="F59" s="124" t="s">
        <v>102</v>
      </c>
      <c r="G59" s="139" t="s">
        <v>25</v>
      </c>
      <c r="H59" s="143" t="s">
        <v>111</v>
      </c>
      <c r="I59" s="143" t="s">
        <v>28</v>
      </c>
      <c r="J59" s="143" t="s">
        <v>28</v>
      </c>
      <c r="K59" s="143" t="s">
        <v>28</v>
      </c>
      <c r="L59" s="143" t="s">
        <v>111</v>
      </c>
      <c r="M59" s="124"/>
    </row>
    <row r="60" spans="1:13" s="103" customFormat="1" x14ac:dyDescent="0.2">
      <c r="A60" s="129"/>
      <c r="B60" s="129"/>
      <c r="C60" s="130"/>
      <c r="D60" s="144"/>
      <c r="E60" s="145"/>
      <c r="F60" s="130"/>
      <c r="G60" s="144"/>
      <c r="H60" s="147"/>
      <c r="I60" s="147"/>
      <c r="J60" s="147"/>
      <c r="K60" s="147"/>
      <c r="L60" s="147"/>
      <c r="M60" s="130"/>
    </row>
    <row r="61" spans="1:13" s="103" customFormat="1" hidden="1" x14ac:dyDescent="0.2">
      <c r="A61" s="132"/>
      <c r="B61" s="132"/>
      <c r="C61" s="125"/>
      <c r="D61" s="125"/>
      <c r="E61" s="131"/>
      <c r="F61" s="125"/>
      <c r="G61" s="127"/>
      <c r="H61" s="128"/>
      <c r="I61" s="128"/>
      <c r="J61" s="128"/>
      <c r="K61" s="128"/>
      <c r="L61" s="128"/>
      <c r="M61" s="125"/>
    </row>
    <row r="62" spans="1:13" s="103" customFormat="1" hidden="1" x14ac:dyDescent="0.2">
      <c r="A62" s="132"/>
      <c r="B62" s="132"/>
      <c r="C62" s="125"/>
      <c r="D62" s="125"/>
      <c r="E62" s="131"/>
      <c r="F62" s="125"/>
      <c r="G62" s="127"/>
      <c r="H62" s="128"/>
      <c r="I62" s="128"/>
      <c r="J62" s="128"/>
      <c r="K62" s="128"/>
      <c r="L62" s="128"/>
      <c r="M62" s="125"/>
    </row>
    <row r="63" spans="1:13" s="103" customFormat="1" ht="14.25" customHeight="1" x14ac:dyDescent="0.2">
      <c r="A63" s="123" t="s">
        <v>112</v>
      </c>
      <c r="B63" s="123" t="s">
        <v>113</v>
      </c>
      <c r="C63" s="124" t="s">
        <v>96</v>
      </c>
      <c r="D63" s="124"/>
      <c r="E63" s="137"/>
      <c r="F63" s="125" t="s">
        <v>97</v>
      </c>
      <c r="G63" s="127" t="s">
        <v>40</v>
      </c>
      <c r="H63" s="128" t="s">
        <v>98</v>
      </c>
      <c r="I63" s="128" t="s">
        <v>53</v>
      </c>
      <c r="J63" s="128" t="s">
        <v>53</v>
      </c>
      <c r="K63" s="128" t="s">
        <v>28</v>
      </c>
      <c r="L63" s="128" t="s">
        <v>53</v>
      </c>
      <c r="M63" s="125"/>
    </row>
    <row r="64" spans="1:13" s="103" customFormat="1" ht="24.75" customHeight="1" x14ac:dyDescent="0.2">
      <c r="A64" s="133"/>
      <c r="B64" s="133"/>
      <c r="C64" s="134"/>
      <c r="D64" s="134"/>
      <c r="E64" s="148"/>
      <c r="F64" s="125" t="s">
        <v>99</v>
      </c>
      <c r="G64" s="127" t="s">
        <v>25</v>
      </c>
      <c r="H64" s="128" t="s">
        <v>114</v>
      </c>
      <c r="I64" s="128" t="s">
        <v>28</v>
      </c>
      <c r="J64" s="128" t="s">
        <v>28</v>
      </c>
      <c r="K64" s="128" t="s">
        <v>28</v>
      </c>
      <c r="L64" s="128" t="s">
        <v>114</v>
      </c>
      <c r="M64" s="125"/>
    </row>
    <row r="65" spans="1:13" s="103" customFormat="1" ht="15" customHeight="1" x14ac:dyDescent="0.2">
      <c r="A65" s="133"/>
      <c r="B65" s="133"/>
      <c r="C65" s="134"/>
      <c r="D65" s="134"/>
      <c r="E65" s="148"/>
      <c r="F65" s="124" t="s">
        <v>102</v>
      </c>
      <c r="G65" s="139" t="s">
        <v>25</v>
      </c>
      <c r="H65" s="143" t="s">
        <v>115</v>
      </c>
      <c r="I65" s="143" t="s">
        <v>28</v>
      </c>
      <c r="J65" s="143" t="s">
        <v>28</v>
      </c>
      <c r="K65" s="143" t="s">
        <v>28</v>
      </c>
      <c r="L65" s="143" t="s">
        <v>115</v>
      </c>
      <c r="M65" s="124"/>
    </row>
    <row r="66" spans="1:13" s="103" customFormat="1" x14ac:dyDescent="0.2">
      <c r="A66" s="129"/>
      <c r="B66" s="129"/>
      <c r="C66" s="130"/>
      <c r="D66" s="130"/>
      <c r="E66" s="138"/>
      <c r="F66" s="130"/>
      <c r="G66" s="144"/>
      <c r="H66" s="147"/>
      <c r="I66" s="147"/>
      <c r="J66" s="147"/>
      <c r="K66" s="147"/>
      <c r="L66" s="147"/>
      <c r="M66" s="130"/>
    </row>
    <row r="67" spans="1:13" s="103" customFormat="1" hidden="1" x14ac:dyDescent="0.2">
      <c r="A67" s="132"/>
      <c r="B67" s="132"/>
      <c r="C67" s="125"/>
      <c r="D67" s="125"/>
      <c r="E67" s="131"/>
      <c r="F67" s="125"/>
      <c r="G67" s="127"/>
      <c r="H67" s="128"/>
      <c r="I67" s="128"/>
      <c r="J67" s="128"/>
      <c r="K67" s="128"/>
      <c r="L67" s="128"/>
      <c r="M67" s="125"/>
    </row>
    <row r="68" spans="1:13" s="103" customFormat="1" hidden="1" x14ac:dyDescent="0.2">
      <c r="A68" s="132"/>
      <c r="B68" s="132"/>
      <c r="C68" s="125"/>
      <c r="D68" s="125"/>
      <c r="E68" s="131"/>
      <c r="F68" s="125"/>
      <c r="G68" s="127"/>
      <c r="H68" s="128"/>
      <c r="I68" s="128"/>
      <c r="J68" s="128"/>
      <c r="K68" s="128"/>
      <c r="L68" s="128"/>
      <c r="M68" s="125"/>
    </row>
    <row r="69" spans="1:13" s="103" customFormat="1" ht="12.75" customHeight="1" x14ac:dyDescent="0.2">
      <c r="A69" s="123" t="s">
        <v>116</v>
      </c>
      <c r="B69" s="123" t="s">
        <v>117</v>
      </c>
      <c r="C69" s="124" t="s">
        <v>96</v>
      </c>
      <c r="D69" s="124"/>
      <c r="E69" s="137"/>
      <c r="F69" s="125" t="s">
        <v>97</v>
      </c>
      <c r="G69" s="127" t="s">
        <v>40</v>
      </c>
      <c r="H69" s="128" t="s">
        <v>98</v>
      </c>
      <c r="I69" s="128" t="s">
        <v>53</v>
      </c>
      <c r="J69" s="128" t="s">
        <v>53</v>
      </c>
      <c r="K69" s="128" t="s">
        <v>28</v>
      </c>
      <c r="L69" s="128" t="s">
        <v>53</v>
      </c>
      <c r="M69" s="125"/>
    </row>
    <row r="70" spans="1:13" s="103" customFormat="1" ht="18" customHeight="1" x14ac:dyDescent="0.2">
      <c r="A70" s="133"/>
      <c r="B70" s="133"/>
      <c r="C70" s="134"/>
      <c r="D70" s="134"/>
      <c r="E70" s="148"/>
      <c r="F70" s="124" t="s">
        <v>99</v>
      </c>
      <c r="G70" s="139" t="s">
        <v>25</v>
      </c>
      <c r="H70" s="143" t="s">
        <v>118</v>
      </c>
      <c r="I70" s="143" t="s">
        <v>28</v>
      </c>
      <c r="J70" s="143" t="s">
        <v>28</v>
      </c>
      <c r="K70" s="143" t="s">
        <v>28</v>
      </c>
      <c r="L70" s="143" t="s">
        <v>118</v>
      </c>
      <c r="M70" s="124"/>
    </row>
    <row r="71" spans="1:13" s="103" customFormat="1" x14ac:dyDescent="0.2">
      <c r="A71" s="133"/>
      <c r="B71" s="133"/>
      <c r="C71" s="134"/>
      <c r="D71" s="134"/>
      <c r="E71" s="148"/>
      <c r="F71" s="134"/>
      <c r="G71" s="141"/>
      <c r="H71" s="146"/>
      <c r="I71" s="146"/>
      <c r="J71" s="146"/>
      <c r="K71" s="146"/>
      <c r="L71" s="146"/>
      <c r="M71" s="134"/>
    </row>
    <row r="72" spans="1:13" s="103" customFormat="1" hidden="1" x14ac:dyDescent="0.2">
      <c r="A72" s="132"/>
      <c r="B72" s="132"/>
      <c r="C72" s="125"/>
      <c r="D72" s="125"/>
      <c r="E72" s="131"/>
      <c r="F72" s="125"/>
      <c r="G72" s="127"/>
      <c r="H72" s="128"/>
      <c r="I72" s="128"/>
      <c r="J72" s="128"/>
      <c r="K72" s="128"/>
      <c r="L72" s="128"/>
      <c r="M72" s="125"/>
    </row>
    <row r="73" spans="1:13" s="103" customFormat="1" ht="17.25" customHeight="1" x14ac:dyDescent="0.2">
      <c r="A73" s="132" t="s">
        <v>120</v>
      </c>
      <c r="B73" s="132" t="s">
        <v>121</v>
      </c>
      <c r="C73" s="125" t="s">
        <v>96</v>
      </c>
      <c r="D73" s="125"/>
      <c r="E73" s="126"/>
      <c r="F73" s="125" t="s">
        <v>97</v>
      </c>
      <c r="G73" s="127" t="s">
        <v>40</v>
      </c>
      <c r="H73" s="128" t="s">
        <v>98</v>
      </c>
      <c r="I73" s="128" t="s">
        <v>53</v>
      </c>
      <c r="J73" s="128" t="s">
        <v>53</v>
      </c>
      <c r="K73" s="128" t="s">
        <v>28</v>
      </c>
      <c r="L73" s="128" t="s">
        <v>53</v>
      </c>
      <c r="M73" s="125"/>
    </row>
    <row r="74" spans="1:13" s="103" customFormat="1" ht="25.5" x14ac:dyDescent="0.2">
      <c r="A74" s="123"/>
      <c r="B74" s="123"/>
      <c r="C74" s="124"/>
      <c r="D74" s="124"/>
      <c r="E74" s="137"/>
      <c r="F74" s="125" t="s">
        <v>99</v>
      </c>
      <c r="G74" s="127" t="s">
        <v>25</v>
      </c>
      <c r="H74" s="128" t="s">
        <v>122</v>
      </c>
      <c r="I74" s="128" t="s">
        <v>28</v>
      </c>
      <c r="J74" s="128" t="s">
        <v>28</v>
      </c>
      <c r="K74" s="128" t="s">
        <v>28</v>
      </c>
      <c r="L74" s="128" t="s">
        <v>122</v>
      </c>
      <c r="M74" s="125"/>
    </row>
    <row r="75" spans="1:13" s="103" customFormat="1" ht="15" customHeight="1" x14ac:dyDescent="0.2">
      <c r="A75" s="133"/>
      <c r="B75" s="133"/>
      <c r="C75" s="134"/>
      <c r="D75" s="134"/>
      <c r="E75" s="148"/>
      <c r="F75" s="124" t="s">
        <v>102</v>
      </c>
      <c r="G75" s="139" t="s">
        <v>25</v>
      </c>
      <c r="H75" s="143" t="s">
        <v>123</v>
      </c>
      <c r="I75" s="143" t="s">
        <v>28</v>
      </c>
      <c r="J75" s="143" t="s">
        <v>28</v>
      </c>
      <c r="K75" s="143" t="s">
        <v>28</v>
      </c>
      <c r="L75" s="143" t="s">
        <v>123</v>
      </c>
      <c r="M75" s="124"/>
    </row>
    <row r="76" spans="1:13" s="103" customFormat="1" ht="10.5" customHeight="1" x14ac:dyDescent="0.2">
      <c r="A76" s="129"/>
      <c r="B76" s="129"/>
      <c r="C76" s="130"/>
      <c r="D76" s="130"/>
      <c r="E76" s="138"/>
      <c r="F76" s="130"/>
      <c r="G76" s="144"/>
      <c r="H76" s="147"/>
      <c r="I76" s="147"/>
      <c r="J76" s="147"/>
      <c r="K76" s="147"/>
      <c r="L76" s="147"/>
      <c r="M76" s="130"/>
    </row>
    <row r="77" spans="1:13" s="103" customFormat="1" hidden="1" x14ac:dyDescent="0.2">
      <c r="A77" s="132"/>
      <c r="B77" s="132"/>
      <c r="C77" s="125"/>
      <c r="D77" s="125"/>
      <c r="E77" s="131"/>
      <c r="F77" s="125"/>
      <c r="G77" s="127"/>
      <c r="H77" s="128"/>
      <c r="I77" s="128"/>
      <c r="J77" s="128"/>
      <c r="K77" s="128"/>
      <c r="L77" s="128"/>
      <c r="M77" s="125"/>
    </row>
    <row r="78" spans="1:13" s="103" customFormat="1" hidden="1" x14ac:dyDescent="0.2">
      <c r="A78" s="132"/>
      <c r="B78" s="132"/>
      <c r="C78" s="125"/>
      <c r="D78" s="125"/>
      <c r="E78" s="131"/>
      <c r="F78" s="125"/>
      <c r="G78" s="127"/>
      <c r="H78" s="128"/>
      <c r="I78" s="128"/>
      <c r="J78" s="128"/>
      <c r="K78" s="128"/>
      <c r="L78" s="128"/>
      <c r="M78" s="125"/>
    </row>
    <row r="79" spans="1:13" s="103" customFormat="1" ht="15" customHeight="1" x14ac:dyDescent="0.2">
      <c r="A79" s="123" t="s">
        <v>124</v>
      </c>
      <c r="B79" s="123" t="s">
        <v>125</v>
      </c>
      <c r="C79" s="124" t="s">
        <v>96</v>
      </c>
      <c r="D79" s="124"/>
      <c r="E79" s="137"/>
      <c r="F79" s="125" t="s">
        <v>97</v>
      </c>
      <c r="G79" s="127" t="s">
        <v>40</v>
      </c>
      <c r="H79" s="128" t="s">
        <v>98</v>
      </c>
      <c r="I79" s="128" t="s">
        <v>53</v>
      </c>
      <c r="J79" s="128" t="s">
        <v>53</v>
      </c>
      <c r="K79" s="128" t="s">
        <v>28</v>
      </c>
      <c r="L79" s="128" t="s">
        <v>53</v>
      </c>
      <c r="M79" s="125"/>
    </row>
    <row r="80" spans="1:13" s="103" customFormat="1" ht="27.75" customHeight="1" x14ac:dyDescent="0.2">
      <c r="A80" s="133"/>
      <c r="B80" s="133"/>
      <c r="C80" s="134"/>
      <c r="D80" s="134"/>
      <c r="E80" s="148"/>
      <c r="F80" s="125" t="s">
        <v>99</v>
      </c>
      <c r="G80" s="127" t="s">
        <v>25</v>
      </c>
      <c r="H80" s="128" t="s">
        <v>48</v>
      </c>
      <c r="I80" s="128" t="s">
        <v>28</v>
      </c>
      <c r="J80" s="128" t="s">
        <v>28</v>
      </c>
      <c r="K80" s="128" t="s">
        <v>28</v>
      </c>
      <c r="L80" s="128" t="s">
        <v>48</v>
      </c>
      <c r="M80" s="125"/>
    </row>
    <row r="81" spans="1:13" s="103" customFormat="1" ht="16.5" customHeight="1" x14ac:dyDescent="0.2">
      <c r="A81" s="133"/>
      <c r="B81" s="133"/>
      <c r="C81" s="134"/>
      <c r="D81" s="134"/>
      <c r="E81" s="148"/>
      <c r="F81" s="124" t="s">
        <v>102</v>
      </c>
      <c r="G81" s="139" t="s">
        <v>25</v>
      </c>
      <c r="H81" s="143" t="s">
        <v>126</v>
      </c>
      <c r="I81" s="143" t="s">
        <v>28</v>
      </c>
      <c r="J81" s="143" t="s">
        <v>28</v>
      </c>
      <c r="K81" s="143" t="s">
        <v>28</v>
      </c>
      <c r="L81" s="143" t="s">
        <v>126</v>
      </c>
      <c r="M81" s="124"/>
    </row>
    <row r="82" spans="1:13" s="103" customFormat="1" ht="9.75" customHeight="1" x14ac:dyDescent="0.2">
      <c r="A82" s="129"/>
      <c r="B82" s="129"/>
      <c r="C82" s="130"/>
      <c r="D82" s="130"/>
      <c r="E82" s="138"/>
      <c r="F82" s="130"/>
      <c r="G82" s="144"/>
      <c r="H82" s="147"/>
      <c r="I82" s="147"/>
      <c r="J82" s="147"/>
      <c r="K82" s="147"/>
      <c r="L82" s="147"/>
      <c r="M82" s="130"/>
    </row>
    <row r="83" spans="1:13" s="103" customFormat="1" hidden="1" x14ac:dyDescent="0.2">
      <c r="A83" s="132"/>
      <c r="B83" s="132"/>
      <c r="C83" s="125"/>
      <c r="D83" s="125"/>
      <c r="E83" s="131"/>
      <c r="F83" s="125"/>
      <c r="G83" s="127"/>
      <c r="H83" s="128"/>
      <c r="I83" s="128"/>
      <c r="J83" s="128"/>
      <c r="K83" s="128"/>
      <c r="L83" s="128"/>
      <c r="M83" s="125"/>
    </row>
    <row r="84" spans="1:13" s="103" customFormat="1" hidden="1" x14ac:dyDescent="0.2">
      <c r="A84" s="132"/>
      <c r="B84" s="132"/>
      <c r="C84" s="125"/>
      <c r="D84" s="125"/>
      <c r="E84" s="131"/>
      <c r="F84" s="125"/>
      <c r="G84" s="127"/>
      <c r="H84" s="128"/>
      <c r="I84" s="128"/>
      <c r="J84" s="128"/>
      <c r="K84" s="128"/>
      <c r="L84" s="128"/>
      <c r="M84" s="125"/>
    </row>
    <row r="85" spans="1:13" s="103" customFormat="1" ht="17.25" customHeight="1" x14ac:dyDescent="0.2">
      <c r="A85" s="123" t="s">
        <v>127</v>
      </c>
      <c r="B85" s="123" t="s">
        <v>128</v>
      </c>
      <c r="C85" s="124" t="s">
        <v>96</v>
      </c>
      <c r="D85" s="124"/>
      <c r="E85" s="137"/>
      <c r="F85" s="125" t="s">
        <v>97</v>
      </c>
      <c r="G85" s="127" t="s">
        <v>40</v>
      </c>
      <c r="H85" s="128" t="s">
        <v>98</v>
      </c>
      <c r="I85" s="128" t="s">
        <v>53</v>
      </c>
      <c r="J85" s="128" t="s">
        <v>53</v>
      </c>
      <c r="K85" s="128" t="s">
        <v>28</v>
      </c>
      <c r="L85" s="128" t="s">
        <v>53</v>
      </c>
      <c r="M85" s="125"/>
    </row>
    <row r="86" spans="1:13" s="103" customFormat="1" ht="25.5" x14ac:dyDescent="0.2">
      <c r="A86" s="133"/>
      <c r="B86" s="133"/>
      <c r="C86" s="134"/>
      <c r="D86" s="134"/>
      <c r="E86" s="148"/>
      <c r="F86" s="125" t="s">
        <v>99</v>
      </c>
      <c r="G86" s="127" t="s">
        <v>25</v>
      </c>
      <c r="H86" s="128" t="s">
        <v>129</v>
      </c>
      <c r="I86" s="128" t="s">
        <v>28</v>
      </c>
      <c r="J86" s="128" t="s">
        <v>28</v>
      </c>
      <c r="K86" s="128" t="s">
        <v>28</v>
      </c>
      <c r="L86" s="128" t="s">
        <v>129</v>
      </c>
      <c r="M86" s="125"/>
    </row>
    <row r="87" spans="1:13" s="103" customFormat="1" ht="15" customHeight="1" x14ac:dyDescent="0.2">
      <c r="A87" s="133"/>
      <c r="B87" s="133"/>
      <c r="C87" s="134"/>
      <c r="D87" s="134"/>
      <c r="E87" s="148"/>
      <c r="F87" s="124" t="s">
        <v>102</v>
      </c>
      <c r="G87" s="139" t="s">
        <v>25</v>
      </c>
      <c r="H87" s="143" t="s">
        <v>130</v>
      </c>
      <c r="I87" s="143" t="s">
        <v>28</v>
      </c>
      <c r="J87" s="143" t="s">
        <v>28</v>
      </c>
      <c r="K87" s="143" t="s">
        <v>28</v>
      </c>
      <c r="L87" s="143" t="s">
        <v>130</v>
      </c>
      <c r="M87" s="124"/>
    </row>
    <row r="88" spans="1:13" s="103" customFormat="1" x14ac:dyDescent="0.2">
      <c r="A88" s="129"/>
      <c r="B88" s="129"/>
      <c r="C88" s="130"/>
      <c r="D88" s="130"/>
      <c r="E88" s="138"/>
      <c r="F88" s="130"/>
      <c r="G88" s="144"/>
      <c r="H88" s="147"/>
      <c r="I88" s="147"/>
      <c r="J88" s="147"/>
      <c r="K88" s="147"/>
      <c r="L88" s="147"/>
      <c r="M88" s="130"/>
    </row>
    <row r="89" spans="1:13" s="103" customFormat="1" hidden="1" x14ac:dyDescent="0.2">
      <c r="A89" s="132"/>
      <c r="B89" s="132"/>
      <c r="C89" s="125"/>
      <c r="D89" s="125"/>
      <c r="E89" s="131"/>
      <c r="F89" s="125"/>
      <c r="G89" s="127"/>
      <c r="H89" s="128"/>
      <c r="I89" s="128"/>
      <c r="J89" s="128"/>
      <c r="K89" s="128"/>
      <c r="L89" s="128"/>
      <c r="M89" s="125"/>
    </row>
    <row r="90" spans="1:13" s="103" customFormat="1" hidden="1" x14ac:dyDescent="0.2">
      <c r="A90" s="132"/>
      <c r="B90" s="132"/>
      <c r="C90" s="125"/>
      <c r="D90" s="125"/>
      <c r="E90" s="131"/>
      <c r="F90" s="125"/>
      <c r="G90" s="127"/>
      <c r="H90" s="128"/>
      <c r="I90" s="128"/>
      <c r="J90" s="128"/>
      <c r="K90" s="128"/>
      <c r="L90" s="128"/>
      <c r="M90" s="125"/>
    </row>
    <row r="91" spans="1:13" s="103" customFormat="1" ht="15" customHeight="1" x14ac:dyDescent="0.2">
      <c r="A91" s="123" t="s">
        <v>131</v>
      </c>
      <c r="B91" s="123" t="s">
        <v>132</v>
      </c>
      <c r="C91" s="124" t="s">
        <v>96</v>
      </c>
      <c r="D91" s="124"/>
      <c r="E91" s="137"/>
      <c r="F91" s="125" t="s">
        <v>97</v>
      </c>
      <c r="G91" s="127" t="s">
        <v>40</v>
      </c>
      <c r="H91" s="128" t="s">
        <v>98</v>
      </c>
      <c r="I91" s="128" t="s">
        <v>53</v>
      </c>
      <c r="J91" s="128" t="s">
        <v>53</v>
      </c>
      <c r="K91" s="128" t="s">
        <v>28</v>
      </c>
      <c r="L91" s="128" t="s">
        <v>53</v>
      </c>
      <c r="M91" s="125"/>
    </row>
    <row r="92" spans="1:13" s="103" customFormat="1" ht="25.5" x14ac:dyDescent="0.2">
      <c r="A92" s="133"/>
      <c r="B92" s="133"/>
      <c r="C92" s="134"/>
      <c r="D92" s="134"/>
      <c r="E92" s="148"/>
      <c r="F92" s="125" t="s">
        <v>99</v>
      </c>
      <c r="G92" s="127" t="s">
        <v>25</v>
      </c>
      <c r="H92" s="128" t="s">
        <v>133</v>
      </c>
      <c r="I92" s="128" t="s">
        <v>28</v>
      </c>
      <c r="J92" s="128" t="s">
        <v>28</v>
      </c>
      <c r="K92" s="128" t="s">
        <v>28</v>
      </c>
      <c r="L92" s="128" t="s">
        <v>133</v>
      </c>
      <c r="M92" s="125"/>
    </row>
    <row r="93" spans="1:13" s="103" customFormat="1" ht="16.5" customHeight="1" x14ac:dyDescent="0.2">
      <c r="A93" s="133"/>
      <c r="B93" s="133"/>
      <c r="C93" s="134"/>
      <c r="D93" s="134"/>
      <c r="E93" s="148"/>
      <c r="F93" s="124" t="s">
        <v>102</v>
      </c>
      <c r="G93" s="139" t="s">
        <v>25</v>
      </c>
      <c r="H93" s="143" t="s">
        <v>134</v>
      </c>
      <c r="I93" s="143" t="s">
        <v>28</v>
      </c>
      <c r="J93" s="143" t="s">
        <v>28</v>
      </c>
      <c r="K93" s="143" t="s">
        <v>28</v>
      </c>
      <c r="L93" s="143" t="s">
        <v>134</v>
      </c>
      <c r="M93" s="124"/>
    </row>
    <row r="94" spans="1:13" s="103" customFormat="1" x14ac:dyDescent="0.2">
      <c r="A94" s="129"/>
      <c r="B94" s="129"/>
      <c r="C94" s="130"/>
      <c r="D94" s="130"/>
      <c r="E94" s="138"/>
      <c r="F94" s="130"/>
      <c r="G94" s="144"/>
      <c r="H94" s="147"/>
      <c r="I94" s="147"/>
      <c r="J94" s="147"/>
      <c r="K94" s="147"/>
      <c r="L94" s="147"/>
      <c r="M94" s="130"/>
    </row>
    <row r="95" spans="1:13" s="103" customFormat="1" hidden="1" x14ac:dyDescent="0.2">
      <c r="A95" s="132"/>
      <c r="B95" s="132"/>
      <c r="C95" s="125"/>
      <c r="D95" s="125"/>
      <c r="E95" s="131"/>
      <c r="F95" s="125"/>
      <c r="G95" s="127"/>
      <c r="H95" s="128"/>
      <c r="I95" s="128"/>
      <c r="J95" s="128"/>
      <c r="K95" s="128"/>
      <c r="L95" s="128"/>
      <c r="M95" s="125"/>
    </row>
    <row r="96" spans="1:13" s="103" customFormat="1" hidden="1" x14ac:dyDescent="0.2">
      <c r="A96" s="132"/>
      <c r="B96" s="132"/>
      <c r="C96" s="125"/>
      <c r="D96" s="125"/>
      <c r="E96" s="131"/>
      <c r="F96" s="125"/>
      <c r="G96" s="127"/>
      <c r="H96" s="128"/>
      <c r="I96" s="128"/>
      <c r="J96" s="128"/>
      <c r="K96" s="128"/>
      <c r="L96" s="128"/>
      <c r="M96" s="125"/>
    </row>
    <row r="97" spans="1:13" s="103" customFormat="1" ht="25.5" x14ac:dyDescent="0.2">
      <c r="A97" s="132" t="s">
        <v>135</v>
      </c>
      <c r="B97" s="132" t="s">
        <v>136</v>
      </c>
      <c r="C97" s="125" t="s">
        <v>137</v>
      </c>
      <c r="D97" s="125" t="s">
        <v>29</v>
      </c>
      <c r="E97" s="131">
        <v>93267</v>
      </c>
      <c r="F97" s="125" t="s">
        <v>138</v>
      </c>
      <c r="G97" s="127" t="s">
        <v>25</v>
      </c>
      <c r="H97" s="128" t="s">
        <v>139</v>
      </c>
      <c r="I97" s="128" t="s">
        <v>139</v>
      </c>
      <c r="J97" s="128" t="s">
        <v>139</v>
      </c>
      <c r="K97" s="128" t="s">
        <v>139</v>
      </c>
      <c r="L97" s="128" t="s">
        <v>139</v>
      </c>
      <c r="M97" s="125"/>
    </row>
    <row r="98" spans="1:13" s="103" customFormat="1" x14ac:dyDescent="0.2">
      <c r="A98" s="119" t="s">
        <v>140</v>
      </c>
      <c r="B98" s="120" t="s">
        <v>141</v>
      </c>
      <c r="C98" s="121"/>
      <c r="D98" s="121"/>
      <c r="E98" s="121"/>
      <c r="F98" s="121"/>
      <c r="G98" s="121"/>
      <c r="H98" s="121"/>
      <c r="I98" s="121"/>
      <c r="J98" s="121"/>
      <c r="K98" s="121"/>
      <c r="L98" s="121"/>
      <c r="M98" s="122"/>
    </row>
    <row r="99" spans="1:13" s="103" customFormat="1" ht="15.75" customHeight="1" x14ac:dyDescent="0.2">
      <c r="A99" s="119" t="s">
        <v>142</v>
      </c>
      <c r="B99" s="120" t="s">
        <v>143</v>
      </c>
      <c r="C99" s="121"/>
      <c r="D99" s="121"/>
      <c r="E99" s="121"/>
      <c r="F99" s="121"/>
      <c r="G99" s="121"/>
      <c r="H99" s="121"/>
      <c r="I99" s="121"/>
      <c r="J99" s="121"/>
      <c r="K99" s="121"/>
      <c r="L99" s="121"/>
      <c r="M99" s="122"/>
    </row>
    <row r="100" spans="1:13" s="103" customFormat="1" ht="25.5" x14ac:dyDescent="0.2">
      <c r="A100" s="132" t="s">
        <v>144</v>
      </c>
      <c r="B100" s="132" t="s">
        <v>145</v>
      </c>
      <c r="C100" s="125" t="s">
        <v>96</v>
      </c>
      <c r="D100" s="125"/>
      <c r="E100" s="131"/>
      <c r="F100" s="125" t="s">
        <v>146</v>
      </c>
      <c r="G100" s="127" t="s">
        <v>40</v>
      </c>
      <c r="H100" s="128" t="s">
        <v>147</v>
      </c>
      <c r="I100" s="128" t="s">
        <v>46</v>
      </c>
      <c r="J100" s="128" t="s">
        <v>148</v>
      </c>
      <c r="K100" s="128" t="s">
        <v>80</v>
      </c>
      <c r="L100" s="128" t="s">
        <v>149</v>
      </c>
      <c r="M100" s="125"/>
    </row>
    <row r="101" spans="1:13" s="103" customFormat="1" ht="25.5" x14ac:dyDescent="0.2">
      <c r="A101" s="132" t="s">
        <v>150</v>
      </c>
      <c r="B101" s="132" t="s">
        <v>151</v>
      </c>
      <c r="C101" s="125" t="s">
        <v>96</v>
      </c>
      <c r="D101" s="125"/>
      <c r="E101" s="131"/>
      <c r="F101" s="125" t="s">
        <v>146</v>
      </c>
      <c r="G101" s="127" t="s">
        <v>40</v>
      </c>
      <c r="H101" s="128" t="s">
        <v>152</v>
      </c>
      <c r="I101" s="128" t="s">
        <v>28</v>
      </c>
      <c r="J101" s="128" t="s">
        <v>32</v>
      </c>
      <c r="K101" s="128" t="s">
        <v>43</v>
      </c>
      <c r="L101" s="128" t="s">
        <v>53</v>
      </c>
      <c r="M101" s="125"/>
    </row>
    <row r="102" spans="1:13" s="103" customFormat="1" ht="25.5" x14ac:dyDescent="0.2">
      <c r="A102" s="132" t="s">
        <v>153</v>
      </c>
      <c r="B102" s="132" t="s">
        <v>154</v>
      </c>
      <c r="C102" s="125" t="s">
        <v>96</v>
      </c>
      <c r="D102" s="125"/>
      <c r="E102" s="131"/>
      <c r="F102" s="125" t="s">
        <v>146</v>
      </c>
      <c r="G102" s="127" t="s">
        <v>40</v>
      </c>
      <c r="H102" s="128" t="s">
        <v>43</v>
      </c>
      <c r="I102" s="128" t="s">
        <v>32</v>
      </c>
      <c r="J102" s="128" t="s">
        <v>98</v>
      </c>
      <c r="K102" s="128" t="s">
        <v>28</v>
      </c>
      <c r="L102" s="128" t="s">
        <v>53</v>
      </c>
      <c r="M102" s="125"/>
    </row>
    <row r="103" spans="1:13" s="103" customFormat="1" ht="25.5" x14ac:dyDescent="0.2">
      <c r="A103" s="132" t="s">
        <v>155</v>
      </c>
      <c r="B103" s="132" t="s">
        <v>156</v>
      </c>
      <c r="C103" s="125" t="s">
        <v>96</v>
      </c>
      <c r="D103" s="125"/>
      <c r="E103" s="131"/>
      <c r="F103" s="125" t="s">
        <v>146</v>
      </c>
      <c r="G103" s="127" t="s">
        <v>40</v>
      </c>
      <c r="H103" s="128" t="s">
        <v>43</v>
      </c>
      <c r="I103" s="128" t="s">
        <v>28</v>
      </c>
      <c r="J103" s="128" t="s">
        <v>56</v>
      </c>
      <c r="K103" s="128" t="s">
        <v>53</v>
      </c>
      <c r="L103" s="128" t="s">
        <v>53</v>
      </c>
      <c r="M103" s="125"/>
    </row>
    <row r="104" spans="1:13" s="103" customFormat="1" ht="25.5" x14ac:dyDescent="0.2">
      <c r="A104" s="132" t="s">
        <v>157</v>
      </c>
      <c r="B104" s="132" t="s">
        <v>158</v>
      </c>
      <c r="C104" s="125" t="s">
        <v>96</v>
      </c>
      <c r="D104" s="125"/>
      <c r="E104" s="131"/>
      <c r="F104" s="125" t="s">
        <v>146</v>
      </c>
      <c r="G104" s="127" t="s">
        <v>40</v>
      </c>
      <c r="H104" s="128" t="s">
        <v>159</v>
      </c>
      <c r="I104" s="128" t="s">
        <v>43</v>
      </c>
      <c r="J104" s="128" t="s">
        <v>160</v>
      </c>
      <c r="K104" s="128" t="s">
        <v>161</v>
      </c>
      <c r="L104" s="128" t="s">
        <v>81</v>
      </c>
      <c r="M104" s="125"/>
    </row>
    <row r="105" spans="1:13" s="103" customFormat="1" ht="25.5" x14ac:dyDescent="0.2">
      <c r="A105" s="132" t="s">
        <v>162</v>
      </c>
      <c r="B105" s="132" t="s">
        <v>163</v>
      </c>
      <c r="C105" s="125" t="s">
        <v>96</v>
      </c>
      <c r="D105" s="125"/>
      <c r="E105" s="131"/>
      <c r="F105" s="125" t="s">
        <v>146</v>
      </c>
      <c r="G105" s="127" t="s">
        <v>40</v>
      </c>
      <c r="H105" s="128" t="s">
        <v>164</v>
      </c>
      <c r="I105" s="128" t="s">
        <v>28</v>
      </c>
      <c r="J105" s="128" t="s">
        <v>28</v>
      </c>
      <c r="K105" s="128" t="s">
        <v>28</v>
      </c>
      <c r="L105" s="128" t="s">
        <v>164</v>
      </c>
      <c r="M105" s="125"/>
    </row>
    <row r="106" spans="1:13" s="103" customFormat="1" ht="25.5" x14ac:dyDescent="0.2">
      <c r="A106" s="132" t="s">
        <v>165</v>
      </c>
      <c r="B106" s="132" t="s">
        <v>166</v>
      </c>
      <c r="C106" s="125" t="s">
        <v>96</v>
      </c>
      <c r="D106" s="125"/>
      <c r="E106" s="131"/>
      <c r="F106" s="125" t="s">
        <v>146</v>
      </c>
      <c r="G106" s="127" t="s">
        <v>40</v>
      </c>
      <c r="H106" s="128" t="s">
        <v>53</v>
      </c>
      <c r="I106" s="128" t="s">
        <v>28</v>
      </c>
      <c r="J106" s="128" t="s">
        <v>28</v>
      </c>
      <c r="K106" s="128" t="s">
        <v>53</v>
      </c>
      <c r="L106" s="128" t="s">
        <v>28</v>
      </c>
      <c r="M106" s="125"/>
    </row>
    <row r="107" spans="1:13" s="103" customFormat="1" ht="25.5" x14ac:dyDescent="0.2">
      <c r="A107" s="132" t="s">
        <v>167</v>
      </c>
      <c r="B107" s="132" t="s">
        <v>168</v>
      </c>
      <c r="C107" s="125" t="s">
        <v>96</v>
      </c>
      <c r="D107" s="125"/>
      <c r="E107" s="131"/>
      <c r="F107" s="125" t="s">
        <v>146</v>
      </c>
      <c r="G107" s="127" t="s">
        <v>40</v>
      </c>
      <c r="H107" s="128" t="s">
        <v>169</v>
      </c>
      <c r="I107" s="128" t="s">
        <v>31</v>
      </c>
      <c r="J107" s="128" t="s">
        <v>26</v>
      </c>
      <c r="K107" s="128" t="s">
        <v>81</v>
      </c>
      <c r="L107" s="128" t="s">
        <v>170</v>
      </c>
      <c r="M107" s="125"/>
    </row>
    <row r="108" spans="1:13" s="103" customFormat="1" ht="25.5" x14ac:dyDescent="0.2">
      <c r="A108" s="132" t="s">
        <v>171</v>
      </c>
      <c r="B108" s="132" t="s">
        <v>172</v>
      </c>
      <c r="C108" s="125" t="s">
        <v>96</v>
      </c>
      <c r="D108" s="125"/>
      <c r="E108" s="131"/>
      <c r="F108" s="125" t="s">
        <v>146</v>
      </c>
      <c r="G108" s="127" t="s">
        <v>40</v>
      </c>
      <c r="H108" s="128" t="s">
        <v>173</v>
      </c>
      <c r="I108" s="128" t="s">
        <v>152</v>
      </c>
      <c r="J108" s="128" t="s">
        <v>174</v>
      </c>
      <c r="K108" s="128" t="s">
        <v>174</v>
      </c>
      <c r="L108" s="128" t="s">
        <v>164</v>
      </c>
      <c r="M108" s="125"/>
    </row>
    <row r="109" spans="1:13" s="103" customFormat="1" ht="17.25" customHeight="1" x14ac:dyDescent="0.2">
      <c r="A109" s="123" t="s">
        <v>175</v>
      </c>
      <c r="B109" s="123" t="s">
        <v>176</v>
      </c>
      <c r="C109" s="124" t="s">
        <v>96</v>
      </c>
      <c r="D109" s="124" t="s">
        <v>29</v>
      </c>
      <c r="E109" s="137">
        <f>SUM(E110:E110)+850000</f>
        <v>850000</v>
      </c>
      <c r="F109" s="125" t="s">
        <v>177</v>
      </c>
      <c r="G109" s="127" t="s">
        <v>25</v>
      </c>
      <c r="H109" s="128" t="s">
        <v>178</v>
      </c>
      <c r="I109" s="128" t="s">
        <v>28</v>
      </c>
      <c r="J109" s="128" t="s">
        <v>28</v>
      </c>
      <c r="K109" s="128" t="s">
        <v>28</v>
      </c>
      <c r="L109" s="128" t="s">
        <v>178</v>
      </c>
      <c r="M109" s="125"/>
    </row>
    <row r="110" spans="1:13" s="103" customFormat="1" x14ac:dyDescent="0.2">
      <c r="A110" s="129"/>
      <c r="B110" s="129"/>
      <c r="C110" s="130"/>
      <c r="D110" s="130"/>
      <c r="E110" s="138"/>
      <c r="F110" s="125" t="s">
        <v>179</v>
      </c>
      <c r="G110" s="127" t="s">
        <v>40</v>
      </c>
      <c r="H110" s="128" t="s">
        <v>180</v>
      </c>
      <c r="I110" s="128" t="s">
        <v>28</v>
      </c>
      <c r="J110" s="128" t="s">
        <v>28</v>
      </c>
      <c r="K110" s="128" t="s">
        <v>28</v>
      </c>
      <c r="L110" s="128" t="s">
        <v>180</v>
      </c>
      <c r="M110" s="125"/>
    </row>
    <row r="111" spans="1:13" s="103" customFormat="1" ht="15.75" customHeight="1" x14ac:dyDescent="0.2">
      <c r="A111" s="132" t="s">
        <v>181</v>
      </c>
      <c r="B111" s="132" t="s">
        <v>182</v>
      </c>
      <c r="C111" s="125" t="s">
        <v>96</v>
      </c>
      <c r="D111" s="125" t="s">
        <v>29</v>
      </c>
      <c r="E111" s="131">
        <v>46000</v>
      </c>
      <c r="F111" s="125" t="s">
        <v>183</v>
      </c>
      <c r="G111" s="127" t="s">
        <v>40</v>
      </c>
      <c r="H111" s="128" t="s">
        <v>26</v>
      </c>
      <c r="I111" s="128" t="s">
        <v>184</v>
      </c>
      <c r="J111" s="128" t="s">
        <v>53</v>
      </c>
      <c r="K111" s="128" t="s">
        <v>27</v>
      </c>
      <c r="L111" s="128" t="s">
        <v>28</v>
      </c>
      <c r="M111" s="125"/>
    </row>
    <row r="112" spans="1:13" s="103" customFormat="1" ht="18" customHeight="1" x14ac:dyDescent="0.2">
      <c r="A112" s="132" t="s">
        <v>185</v>
      </c>
      <c r="B112" s="132" t="s">
        <v>186</v>
      </c>
      <c r="C112" s="125" t="s">
        <v>96</v>
      </c>
      <c r="D112" s="125" t="s">
        <v>29</v>
      </c>
      <c r="E112" s="131">
        <v>1330930</v>
      </c>
      <c r="F112" s="125" t="s">
        <v>187</v>
      </c>
      <c r="G112" s="127" t="s">
        <v>40</v>
      </c>
      <c r="H112" s="128" t="s">
        <v>27</v>
      </c>
      <c r="I112" s="128" t="s">
        <v>53</v>
      </c>
      <c r="J112" s="128" t="s">
        <v>53</v>
      </c>
      <c r="K112" s="128" t="s">
        <v>28</v>
      </c>
      <c r="L112" s="128" t="s">
        <v>98</v>
      </c>
      <c r="M112" s="125"/>
    </row>
    <row r="113" spans="1:13" s="103" customFormat="1" ht="15.75" customHeight="1" x14ac:dyDescent="0.2">
      <c r="A113" s="119" t="s">
        <v>188</v>
      </c>
      <c r="B113" s="120" t="s">
        <v>189</v>
      </c>
      <c r="C113" s="121"/>
      <c r="D113" s="121"/>
      <c r="E113" s="121"/>
      <c r="F113" s="121"/>
      <c r="G113" s="121"/>
      <c r="H113" s="121"/>
      <c r="I113" s="121"/>
      <c r="J113" s="121"/>
      <c r="K113" s="121"/>
      <c r="L113" s="121"/>
      <c r="M113" s="122"/>
    </row>
    <row r="114" spans="1:13" s="103" customFormat="1" ht="15.75" customHeight="1" x14ac:dyDescent="0.2">
      <c r="A114" s="115" t="s">
        <v>190</v>
      </c>
      <c r="B114" s="116" t="s">
        <v>191</v>
      </c>
      <c r="C114" s="117"/>
      <c r="D114" s="117"/>
      <c r="E114" s="117"/>
      <c r="F114" s="117"/>
      <c r="G114" s="117"/>
      <c r="H114" s="117"/>
      <c r="I114" s="117"/>
      <c r="J114" s="117"/>
      <c r="K114" s="117"/>
      <c r="L114" s="117"/>
      <c r="M114" s="118"/>
    </row>
    <row r="115" spans="1:13" s="103" customFormat="1" ht="15.75" customHeight="1" x14ac:dyDescent="0.2">
      <c r="A115" s="119" t="s">
        <v>192</v>
      </c>
      <c r="B115" s="120" t="s">
        <v>193</v>
      </c>
      <c r="C115" s="121"/>
      <c r="D115" s="121"/>
      <c r="E115" s="121"/>
      <c r="F115" s="121"/>
      <c r="G115" s="121"/>
      <c r="H115" s="121"/>
      <c r="I115" s="121"/>
      <c r="J115" s="121"/>
      <c r="K115" s="121"/>
      <c r="L115" s="121"/>
      <c r="M115" s="122"/>
    </row>
    <row r="116" spans="1:13" s="103" customFormat="1" ht="38.25" x14ac:dyDescent="0.2">
      <c r="A116" s="132" t="s">
        <v>194</v>
      </c>
      <c r="B116" s="132" t="s">
        <v>195</v>
      </c>
      <c r="C116" s="125" t="s">
        <v>196</v>
      </c>
      <c r="D116" s="125" t="s">
        <v>29</v>
      </c>
      <c r="E116" s="131">
        <v>740000</v>
      </c>
      <c r="F116" s="125" t="s">
        <v>197</v>
      </c>
      <c r="G116" s="127" t="s">
        <v>25</v>
      </c>
      <c r="H116" s="128" t="s">
        <v>139</v>
      </c>
      <c r="I116" s="128" t="s">
        <v>198</v>
      </c>
      <c r="J116" s="128" t="s">
        <v>53</v>
      </c>
      <c r="K116" s="128" t="s">
        <v>170</v>
      </c>
      <c r="L116" s="128" t="s">
        <v>199</v>
      </c>
      <c r="M116" s="125" t="s">
        <v>2169</v>
      </c>
    </row>
    <row r="117" spans="1:13" s="103" customFormat="1" ht="16.5" customHeight="1" x14ac:dyDescent="0.2">
      <c r="A117" s="123" t="s">
        <v>200</v>
      </c>
      <c r="B117" s="123" t="s">
        <v>201</v>
      </c>
      <c r="C117" s="124" t="s">
        <v>79</v>
      </c>
      <c r="D117" s="125" t="s">
        <v>2161</v>
      </c>
      <c r="E117" s="126">
        <f t="shared" ref="E117" si="2">SUM(E118:E119)</f>
        <v>11000000</v>
      </c>
      <c r="F117" s="124" t="s">
        <v>63</v>
      </c>
      <c r="G117" s="139" t="s">
        <v>25</v>
      </c>
      <c r="H117" s="143" t="s">
        <v>202</v>
      </c>
      <c r="I117" s="143" t="s">
        <v>28</v>
      </c>
      <c r="J117" s="143" t="s">
        <v>80</v>
      </c>
      <c r="K117" s="143" t="s">
        <v>80</v>
      </c>
      <c r="L117" s="143" t="s">
        <v>27</v>
      </c>
      <c r="M117" s="124"/>
    </row>
    <row r="118" spans="1:13" s="103" customFormat="1" x14ac:dyDescent="0.2">
      <c r="A118" s="133"/>
      <c r="B118" s="133"/>
      <c r="C118" s="134"/>
      <c r="D118" s="125" t="s">
        <v>29</v>
      </c>
      <c r="E118" s="131">
        <v>500000</v>
      </c>
      <c r="F118" s="134"/>
      <c r="G118" s="141"/>
      <c r="H118" s="146"/>
      <c r="I118" s="146"/>
      <c r="J118" s="146"/>
      <c r="K118" s="146"/>
      <c r="L118" s="146"/>
      <c r="M118" s="134"/>
    </row>
    <row r="119" spans="1:13" s="103" customFormat="1" x14ac:dyDescent="0.2">
      <c r="A119" s="129"/>
      <c r="B119" s="129"/>
      <c r="C119" s="130"/>
      <c r="D119" s="125" t="s">
        <v>203</v>
      </c>
      <c r="E119" s="131">
        <v>10500000</v>
      </c>
      <c r="F119" s="130"/>
      <c r="G119" s="144"/>
      <c r="H119" s="147"/>
      <c r="I119" s="147"/>
      <c r="J119" s="147"/>
      <c r="K119" s="147"/>
      <c r="L119" s="147"/>
      <c r="M119" s="130"/>
    </row>
    <row r="120" spans="1:13" s="103" customFormat="1" ht="15" customHeight="1" x14ac:dyDescent="0.2">
      <c r="A120" s="123" t="s">
        <v>204</v>
      </c>
      <c r="B120" s="123" t="s">
        <v>205</v>
      </c>
      <c r="C120" s="124" t="s">
        <v>38</v>
      </c>
      <c r="D120" s="125" t="s">
        <v>2161</v>
      </c>
      <c r="E120" s="126">
        <f>SUM(E121:E122)</f>
        <v>329687.86</v>
      </c>
      <c r="F120" s="124" t="s">
        <v>206</v>
      </c>
      <c r="G120" s="139" t="s">
        <v>40</v>
      </c>
      <c r="H120" s="143" t="s">
        <v>32</v>
      </c>
      <c r="I120" s="143" t="s">
        <v>53</v>
      </c>
      <c r="J120" s="143" t="s">
        <v>28</v>
      </c>
      <c r="K120" s="143" t="s">
        <v>53</v>
      </c>
      <c r="L120" s="143" t="s">
        <v>28</v>
      </c>
      <c r="M120" s="124"/>
    </row>
    <row r="121" spans="1:13" s="103" customFormat="1" x14ac:dyDescent="0.2">
      <c r="A121" s="133"/>
      <c r="B121" s="133"/>
      <c r="C121" s="134"/>
      <c r="D121" s="125" t="s">
        <v>29</v>
      </c>
      <c r="E121" s="131">
        <v>320742.26</v>
      </c>
      <c r="F121" s="134"/>
      <c r="G121" s="141"/>
      <c r="H121" s="146"/>
      <c r="I121" s="146"/>
      <c r="J121" s="146"/>
      <c r="K121" s="146"/>
      <c r="L121" s="146"/>
      <c r="M121" s="134"/>
    </row>
    <row r="122" spans="1:13" s="103" customFormat="1" x14ac:dyDescent="0.2">
      <c r="A122" s="133"/>
      <c r="B122" s="133"/>
      <c r="C122" s="134"/>
      <c r="D122" s="125" t="s">
        <v>33</v>
      </c>
      <c r="E122" s="131">
        <v>8945.6</v>
      </c>
      <c r="F122" s="134"/>
      <c r="G122" s="141"/>
      <c r="H122" s="146"/>
      <c r="I122" s="146"/>
      <c r="J122" s="146"/>
      <c r="K122" s="146"/>
      <c r="L122" s="146"/>
      <c r="M122" s="134"/>
    </row>
    <row r="123" spans="1:13" s="103" customFormat="1" ht="14.25" customHeight="1" x14ac:dyDescent="0.2">
      <c r="A123" s="119" t="s">
        <v>207</v>
      </c>
      <c r="B123" s="120" t="s">
        <v>208</v>
      </c>
      <c r="C123" s="121"/>
      <c r="D123" s="121"/>
      <c r="E123" s="121"/>
      <c r="F123" s="121"/>
      <c r="G123" s="121"/>
      <c r="H123" s="121"/>
      <c r="I123" s="121"/>
      <c r="J123" s="121"/>
      <c r="K123" s="121"/>
      <c r="L123" s="121"/>
      <c r="M123" s="122"/>
    </row>
    <row r="124" spans="1:13" s="103" customFormat="1" ht="38.25" x14ac:dyDescent="0.2">
      <c r="A124" s="132" t="s">
        <v>209</v>
      </c>
      <c r="B124" s="132" t="s">
        <v>210</v>
      </c>
      <c r="C124" s="125" t="s">
        <v>211</v>
      </c>
      <c r="D124" s="125" t="s">
        <v>29</v>
      </c>
      <c r="E124" s="131">
        <v>498539</v>
      </c>
      <c r="F124" s="125" t="s">
        <v>212</v>
      </c>
      <c r="G124" s="127" t="s">
        <v>40</v>
      </c>
      <c r="H124" s="128" t="s">
        <v>32</v>
      </c>
      <c r="I124" s="128" t="s">
        <v>28</v>
      </c>
      <c r="J124" s="128" t="s">
        <v>28</v>
      </c>
      <c r="K124" s="128" t="s">
        <v>53</v>
      </c>
      <c r="L124" s="128" t="s">
        <v>53</v>
      </c>
      <c r="M124" s="125"/>
    </row>
    <row r="125" spans="1:13" s="103" customFormat="1" ht="38.25" x14ac:dyDescent="0.2">
      <c r="A125" s="132" t="s">
        <v>213</v>
      </c>
      <c r="B125" s="132" t="s">
        <v>214</v>
      </c>
      <c r="C125" s="125" t="s">
        <v>211</v>
      </c>
      <c r="D125" s="125" t="s">
        <v>29</v>
      </c>
      <c r="E125" s="131">
        <v>2704148</v>
      </c>
      <c r="F125" s="125" t="s">
        <v>215</v>
      </c>
      <c r="G125" s="127" t="s">
        <v>40</v>
      </c>
      <c r="H125" s="128" t="s">
        <v>216</v>
      </c>
      <c r="I125" s="128" t="s">
        <v>27</v>
      </c>
      <c r="J125" s="128" t="s">
        <v>80</v>
      </c>
      <c r="K125" s="128" t="s">
        <v>80</v>
      </c>
      <c r="L125" s="128" t="s">
        <v>80</v>
      </c>
      <c r="M125" s="125"/>
    </row>
    <row r="126" spans="1:13" s="103" customFormat="1" ht="38.25" x14ac:dyDescent="0.2">
      <c r="A126" s="132" t="s">
        <v>217</v>
      </c>
      <c r="B126" s="132" t="s">
        <v>218</v>
      </c>
      <c r="C126" s="125" t="s">
        <v>211</v>
      </c>
      <c r="D126" s="125" t="s">
        <v>29</v>
      </c>
      <c r="E126" s="131">
        <v>600000</v>
      </c>
      <c r="F126" s="125" t="s">
        <v>219</v>
      </c>
      <c r="G126" s="127" t="s">
        <v>40</v>
      </c>
      <c r="H126" s="128" t="s">
        <v>26</v>
      </c>
      <c r="I126" s="128" t="s">
        <v>27</v>
      </c>
      <c r="J126" s="128" t="s">
        <v>27</v>
      </c>
      <c r="K126" s="128" t="s">
        <v>27</v>
      </c>
      <c r="L126" s="128" t="s">
        <v>27</v>
      </c>
      <c r="M126" s="125"/>
    </row>
    <row r="127" spans="1:13" s="103" customFormat="1" ht="15" customHeight="1" x14ac:dyDescent="0.2">
      <c r="A127" s="123" t="s">
        <v>220</v>
      </c>
      <c r="B127" s="123" t="s">
        <v>221</v>
      </c>
      <c r="C127" s="124" t="s">
        <v>38</v>
      </c>
      <c r="D127" s="125" t="s">
        <v>2161</v>
      </c>
      <c r="E127" s="126">
        <f t="shared" ref="E127" si="3">SUM(E128:E130)</f>
        <v>414360</v>
      </c>
      <c r="F127" s="125" t="s">
        <v>222</v>
      </c>
      <c r="G127" s="127" t="s">
        <v>40</v>
      </c>
      <c r="H127" s="128" t="s">
        <v>53</v>
      </c>
      <c r="I127" s="128" t="s">
        <v>28</v>
      </c>
      <c r="J127" s="128" t="s">
        <v>28</v>
      </c>
      <c r="K127" s="128" t="s">
        <v>28</v>
      </c>
      <c r="L127" s="128" t="s">
        <v>53</v>
      </c>
      <c r="M127" s="125"/>
    </row>
    <row r="128" spans="1:13" s="103" customFormat="1" x14ac:dyDescent="0.2">
      <c r="A128" s="133"/>
      <c r="B128" s="133"/>
      <c r="C128" s="134"/>
      <c r="D128" s="125" t="s">
        <v>29</v>
      </c>
      <c r="E128" s="131">
        <v>292360</v>
      </c>
      <c r="F128" s="124" t="s">
        <v>63</v>
      </c>
      <c r="G128" s="139" t="s">
        <v>25</v>
      </c>
      <c r="H128" s="143" t="s">
        <v>223</v>
      </c>
      <c r="I128" s="143" t="s">
        <v>80</v>
      </c>
      <c r="J128" s="143" t="s">
        <v>80</v>
      </c>
      <c r="K128" s="143" t="s">
        <v>80</v>
      </c>
      <c r="L128" s="143" t="s">
        <v>80</v>
      </c>
      <c r="M128" s="124"/>
    </row>
    <row r="129" spans="1:13" s="103" customFormat="1" x14ac:dyDescent="0.2">
      <c r="A129" s="129"/>
      <c r="B129" s="129"/>
      <c r="C129" s="130"/>
      <c r="D129" s="125" t="s">
        <v>33</v>
      </c>
      <c r="E129" s="131">
        <v>122000</v>
      </c>
      <c r="F129" s="130"/>
      <c r="G129" s="144"/>
      <c r="H129" s="147"/>
      <c r="I129" s="147"/>
      <c r="J129" s="147"/>
      <c r="K129" s="147"/>
      <c r="L129" s="147"/>
      <c r="M129" s="130"/>
    </row>
    <row r="130" spans="1:13" s="103" customFormat="1" hidden="1" x14ac:dyDescent="0.2">
      <c r="A130" s="132"/>
      <c r="B130" s="132"/>
      <c r="C130" s="125"/>
      <c r="D130" s="125"/>
      <c r="E130" s="131"/>
      <c r="F130" s="125"/>
      <c r="G130" s="127"/>
      <c r="H130" s="128"/>
      <c r="I130" s="128"/>
      <c r="J130" s="128"/>
      <c r="K130" s="128"/>
      <c r="L130" s="128"/>
      <c r="M130" s="125"/>
    </row>
    <row r="131" spans="1:13" s="103" customFormat="1" x14ac:dyDescent="0.2">
      <c r="A131" s="119" t="s">
        <v>224</v>
      </c>
      <c r="B131" s="120" t="s">
        <v>225</v>
      </c>
      <c r="C131" s="121"/>
      <c r="D131" s="121"/>
      <c r="E131" s="121"/>
      <c r="F131" s="121"/>
      <c r="G131" s="121"/>
      <c r="H131" s="121"/>
      <c r="I131" s="121"/>
      <c r="J131" s="121"/>
      <c r="K131" s="121"/>
      <c r="L131" s="121"/>
      <c r="M131" s="122"/>
    </row>
    <row r="132" spans="1:13" s="103" customFormat="1" ht="14.25" customHeight="1" x14ac:dyDescent="0.2">
      <c r="A132" s="115" t="s">
        <v>226</v>
      </c>
      <c r="B132" s="116" t="s">
        <v>227</v>
      </c>
      <c r="C132" s="117"/>
      <c r="D132" s="117"/>
      <c r="E132" s="117"/>
      <c r="F132" s="117"/>
      <c r="G132" s="117"/>
      <c r="H132" s="117"/>
      <c r="I132" s="117"/>
      <c r="J132" s="117"/>
      <c r="K132" s="117"/>
      <c r="L132" s="117"/>
      <c r="M132" s="118"/>
    </row>
    <row r="133" spans="1:13" s="103" customFormat="1" x14ac:dyDescent="0.2">
      <c r="A133" s="119" t="s">
        <v>228</v>
      </c>
      <c r="B133" s="120" t="s">
        <v>229</v>
      </c>
      <c r="C133" s="121"/>
      <c r="D133" s="121"/>
      <c r="E133" s="121"/>
      <c r="F133" s="121"/>
      <c r="G133" s="121"/>
      <c r="H133" s="121"/>
      <c r="I133" s="121"/>
      <c r="J133" s="121"/>
      <c r="K133" s="121"/>
      <c r="L133" s="121"/>
      <c r="M133" s="122"/>
    </row>
    <row r="134" spans="1:13" s="103" customFormat="1" ht="15.75" customHeight="1" x14ac:dyDescent="0.2">
      <c r="A134" s="119" t="s">
        <v>230</v>
      </c>
      <c r="B134" s="120" t="s">
        <v>231</v>
      </c>
      <c r="C134" s="121"/>
      <c r="D134" s="121"/>
      <c r="E134" s="121"/>
      <c r="F134" s="121"/>
      <c r="G134" s="121"/>
      <c r="H134" s="121"/>
      <c r="I134" s="121"/>
      <c r="J134" s="121"/>
      <c r="K134" s="121"/>
      <c r="L134" s="121"/>
      <c r="M134" s="122"/>
    </row>
    <row r="135" spans="1:13" s="103" customFormat="1" ht="25.5" x14ac:dyDescent="0.2">
      <c r="A135" s="132" t="s">
        <v>232</v>
      </c>
      <c r="B135" s="132" t="s">
        <v>233</v>
      </c>
      <c r="C135" s="125" t="s">
        <v>38</v>
      </c>
      <c r="D135" s="125"/>
      <c r="E135" s="131">
        <v>0</v>
      </c>
      <c r="F135" s="125" t="s">
        <v>63</v>
      </c>
      <c r="G135" s="127" t="s">
        <v>25</v>
      </c>
      <c r="H135" s="128" t="s">
        <v>26</v>
      </c>
      <c r="I135" s="128" t="s">
        <v>26</v>
      </c>
      <c r="J135" s="128" t="s">
        <v>28</v>
      </c>
      <c r="K135" s="128" t="s">
        <v>28</v>
      </c>
      <c r="L135" s="128" t="s">
        <v>28</v>
      </c>
      <c r="M135" s="125"/>
    </row>
    <row r="136" spans="1:13" s="103" customFormat="1" ht="13.5" customHeight="1" x14ac:dyDescent="0.2">
      <c r="A136" s="119" t="s">
        <v>234</v>
      </c>
      <c r="B136" s="120" t="s">
        <v>235</v>
      </c>
      <c r="C136" s="121"/>
      <c r="D136" s="121"/>
      <c r="E136" s="121"/>
      <c r="F136" s="121"/>
      <c r="G136" s="121"/>
      <c r="H136" s="121"/>
      <c r="I136" s="121"/>
      <c r="J136" s="121"/>
      <c r="K136" s="121"/>
      <c r="L136" s="121"/>
      <c r="M136" s="122"/>
    </row>
    <row r="137" spans="1:13" s="103" customFormat="1" ht="13.5" customHeight="1" x14ac:dyDescent="0.2">
      <c r="A137" s="119" t="s">
        <v>236</v>
      </c>
      <c r="B137" s="120" t="s">
        <v>237</v>
      </c>
      <c r="C137" s="121"/>
      <c r="D137" s="121"/>
      <c r="E137" s="121"/>
      <c r="F137" s="121"/>
      <c r="G137" s="121"/>
      <c r="H137" s="121"/>
      <c r="I137" s="121"/>
      <c r="J137" s="121"/>
      <c r="K137" s="121"/>
      <c r="L137" s="121"/>
      <c r="M137" s="122"/>
    </row>
    <row r="138" spans="1:13" s="103" customFormat="1" ht="13.5" customHeight="1" x14ac:dyDescent="0.2">
      <c r="A138" s="119" t="s">
        <v>238</v>
      </c>
      <c r="B138" s="120" t="s">
        <v>239</v>
      </c>
      <c r="C138" s="121"/>
      <c r="D138" s="121"/>
      <c r="E138" s="121"/>
      <c r="F138" s="121"/>
      <c r="G138" s="121"/>
      <c r="H138" s="121"/>
      <c r="I138" s="121"/>
      <c r="J138" s="121"/>
      <c r="K138" s="121"/>
      <c r="L138" s="121"/>
      <c r="M138" s="122"/>
    </row>
    <row r="139" spans="1:13" s="103" customFormat="1" ht="27" customHeight="1" x14ac:dyDescent="0.2">
      <c r="A139" s="123" t="s">
        <v>240</v>
      </c>
      <c r="B139" s="123" t="s">
        <v>241</v>
      </c>
      <c r="C139" s="124" t="s">
        <v>242</v>
      </c>
      <c r="D139" s="125" t="s">
        <v>2161</v>
      </c>
      <c r="E139" s="126">
        <v>200000</v>
      </c>
      <c r="F139" s="125" t="s">
        <v>243</v>
      </c>
      <c r="G139" s="127" t="s">
        <v>25</v>
      </c>
      <c r="H139" s="128" t="s">
        <v>139</v>
      </c>
      <c r="I139" s="128" t="s">
        <v>28</v>
      </c>
      <c r="J139" s="128" t="s">
        <v>139</v>
      </c>
      <c r="K139" s="128" t="s">
        <v>28</v>
      </c>
      <c r="L139" s="128" t="s">
        <v>28</v>
      </c>
      <c r="M139" s="125"/>
    </row>
    <row r="140" spans="1:13" s="103" customFormat="1" ht="25.5" x14ac:dyDescent="0.2">
      <c r="A140" s="129"/>
      <c r="B140" s="129"/>
      <c r="C140" s="130"/>
      <c r="D140" s="125" t="s">
        <v>29</v>
      </c>
      <c r="E140" s="131">
        <v>200000</v>
      </c>
      <c r="F140" s="125" t="s">
        <v>244</v>
      </c>
      <c r="G140" s="127" t="s">
        <v>25</v>
      </c>
      <c r="H140" s="128" t="s">
        <v>245</v>
      </c>
      <c r="I140" s="128" t="s">
        <v>28</v>
      </c>
      <c r="J140" s="128" t="s">
        <v>28</v>
      </c>
      <c r="K140" s="128" t="s">
        <v>28</v>
      </c>
      <c r="L140" s="128" t="s">
        <v>245</v>
      </c>
      <c r="M140" s="125"/>
    </row>
  </sheetData>
  <mergeCells count="217">
    <mergeCell ref="A127:A129"/>
    <mergeCell ref="C139:C140"/>
    <mergeCell ref="B139:B140"/>
    <mergeCell ref="A139:A140"/>
    <mergeCell ref="H128:H129"/>
    <mergeCell ref="G128:G129"/>
    <mergeCell ref="F128:F129"/>
    <mergeCell ref="C127:C129"/>
    <mergeCell ref="B127:B129"/>
    <mergeCell ref="B138:M138"/>
    <mergeCell ref="B137:M137"/>
    <mergeCell ref="B136:M136"/>
    <mergeCell ref="B134:M134"/>
    <mergeCell ref="B133:M133"/>
    <mergeCell ref="M128:M129"/>
    <mergeCell ref="L128:L129"/>
    <mergeCell ref="K128:K129"/>
    <mergeCell ref="J128:J129"/>
    <mergeCell ref="I128:I129"/>
    <mergeCell ref="M117:M119"/>
    <mergeCell ref="L117:L119"/>
    <mergeCell ref="M120:M122"/>
    <mergeCell ref="L120:L122"/>
    <mergeCell ref="K120:K122"/>
    <mergeCell ref="J120:J122"/>
    <mergeCell ref="I120:I122"/>
    <mergeCell ref="H120:H122"/>
    <mergeCell ref="G120:G122"/>
    <mergeCell ref="E85:E88"/>
    <mergeCell ref="D85:D88"/>
    <mergeCell ref="E79:E82"/>
    <mergeCell ref="D79:D82"/>
    <mergeCell ref="B120:B122"/>
    <mergeCell ref="A120:A122"/>
    <mergeCell ref="H117:H119"/>
    <mergeCell ref="G117:G119"/>
    <mergeCell ref="F117:F119"/>
    <mergeCell ref="C117:C119"/>
    <mergeCell ref="B117:B119"/>
    <mergeCell ref="F120:F122"/>
    <mergeCell ref="C120:C122"/>
    <mergeCell ref="K117:K119"/>
    <mergeCell ref="J117:J119"/>
    <mergeCell ref="I117:I119"/>
    <mergeCell ref="A91:A94"/>
    <mergeCell ref="E109:E110"/>
    <mergeCell ref="D109:D110"/>
    <mergeCell ref="C109:C110"/>
    <mergeCell ref="B109:B110"/>
    <mergeCell ref="A109:A110"/>
    <mergeCell ref="H93:H94"/>
    <mergeCell ref="G93:G94"/>
    <mergeCell ref="F93:F94"/>
    <mergeCell ref="C91:C94"/>
    <mergeCell ref="B91:B94"/>
    <mergeCell ref="A117:A119"/>
    <mergeCell ref="E91:E94"/>
    <mergeCell ref="D91:D94"/>
    <mergeCell ref="M93:M94"/>
    <mergeCell ref="L93:L94"/>
    <mergeCell ref="K93:K94"/>
    <mergeCell ref="J93:J94"/>
    <mergeCell ref="I93:I94"/>
    <mergeCell ref="A79:A82"/>
    <mergeCell ref="M87:M88"/>
    <mergeCell ref="L87:L88"/>
    <mergeCell ref="K87:K88"/>
    <mergeCell ref="J87:J88"/>
    <mergeCell ref="I87:I88"/>
    <mergeCell ref="H87:H88"/>
    <mergeCell ref="G87:G88"/>
    <mergeCell ref="F87:F88"/>
    <mergeCell ref="C85:C88"/>
    <mergeCell ref="B85:B88"/>
    <mergeCell ref="A85:A88"/>
    <mergeCell ref="H81:H82"/>
    <mergeCell ref="G81:G82"/>
    <mergeCell ref="F81:F82"/>
    <mergeCell ref="C79:C82"/>
    <mergeCell ref="B79:B82"/>
    <mergeCell ref="M81:M82"/>
    <mergeCell ref="L81:L82"/>
    <mergeCell ref="K59:K60"/>
    <mergeCell ref="J59:J60"/>
    <mergeCell ref="I59:I60"/>
    <mergeCell ref="K81:K82"/>
    <mergeCell ref="J81:J82"/>
    <mergeCell ref="I81:I82"/>
    <mergeCell ref="A69:A71"/>
    <mergeCell ref="M75:M76"/>
    <mergeCell ref="L75:L76"/>
    <mergeCell ref="K75:K76"/>
    <mergeCell ref="J75:J76"/>
    <mergeCell ref="I75:I76"/>
    <mergeCell ref="H75:H76"/>
    <mergeCell ref="G75:G76"/>
    <mergeCell ref="F75:F76"/>
    <mergeCell ref="H70:H71"/>
    <mergeCell ref="G70:G71"/>
    <mergeCell ref="F70:F71"/>
    <mergeCell ref="C69:C71"/>
    <mergeCell ref="B69:B71"/>
    <mergeCell ref="M70:M71"/>
    <mergeCell ref="L70:L71"/>
    <mergeCell ref="K70:K71"/>
    <mergeCell ref="J70:J71"/>
    <mergeCell ref="F53:F54"/>
    <mergeCell ref="C51:C54"/>
    <mergeCell ref="B51:B54"/>
    <mergeCell ref="A51:A54"/>
    <mergeCell ref="I70:I71"/>
    <mergeCell ref="A57:A60"/>
    <mergeCell ref="M65:M66"/>
    <mergeCell ref="L65:L66"/>
    <mergeCell ref="K65:K66"/>
    <mergeCell ref="J65:J66"/>
    <mergeCell ref="I65:I66"/>
    <mergeCell ref="H65:H66"/>
    <mergeCell ref="G65:G66"/>
    <mergeCell ref="F65:F66"/>
    <mergeCell ref="C63:C66"/>
    <mergeCell ref="B63:B66"/>
    <mergeCell ref="A63:A66"/>
    <mergeCell ref="H59:H60"/>
    <mergeCell ref="G59:G60"/>
    <mergeCell ref="F59:F60"/>
    <mergeCell ref="C57:C60"/>
    <mergeCell ref="B57:B60"/>
    <mergeCell ref="M59:M60"/>
    <mergeCell ref="L59:L60"/>
    <mergeCell ref="A29:A31"/>
    <mergeCell ref="B132:M132"/>
    <mergeCell ref="B131:M131"/>
    <mergeCell ref="A6:M6"/>
    <mergeCell ref="C15:C16"/>
    <mergeCell ref="B15:B16"/>
    <mergeCell ref="A15:A16"/>
    <mergeCell ref="E21:E22"/>
    <mergeCell ref="D21:D22"/>
    <mergeCell ref="C19:C22"/>
    <mergeCell ref="B19:B22"/>
    <mergeCell ref="A19:A22"/>
    <mergeCell ref="E25:E26"/>
    <mergeCell ref="D25:D26"/>
    <mergeCell ref="C25:C26"/>
    <mergeCell ref="B25:B26"/>
    <mergeCell ref="A25:A26"/>
    <mergeCell ref="B39:M39"/>
    <mergeCell ref="B99:M99"/>
    <mergeCell ref="B98:M98"/>
    <mergeCell ref="B45:B48"/>
    <mergeCell ref="A45:A48"/>
    <mergeCell ref="L53:L54"/>
    <mergeCell ref="K53:K54"/>
    <mergeCell ref="B12:M12"/>
    <mergeCell ref="B11:M11"/>
    <mergeCell ref="B35:M35"/>
    <mergeCell ref="B123:M123"/>
    <mergeCell ref="B115:M115"/>
    <mergeCell ref="B114:M114"/>
    <mergeCell ref="B113:M113"/>
    <mergeCell ref="M47:M48"/>
    <mergeCell ref="L47:L48"/>
    <mergeCell ref="K47:K48"/>
    <mergeCell ref="J47:J48"/>
    <mergeCell ref="I47:I48"/>
    <mergeCell ref="H47:H48"/>
    <mergeCell ref="G47:G48"/>
    <mergeCell ref="F47:F48"/>
    <mergeCell ref="C45:C48"/>
    <mergeCell ref="E30:E31"/>
    <mergeCell ref="D30:D31"/>
    <mergeCell ref="C29:C31"/>
    <mergeCell ref="B29:B31"/>
    <mergeCell ref="J53:J54"/>
    <mergeCell ref="I53:I54"/>
    <mergeCell ref="H53:H54"/>
    <mergeCell ref="G53:G54"/>
    <mergeCell ref="A8:A10"/>
    <mergeCell ref="B8:B10"/>
    <mergeCell ref="C8:C10"/>
    <mergeCell ref="D8:D10"/>
    <mergeCell ref="E8:E10"/>
    <mergeCell ref="F9:F10"/>
    <mergeCell ref="G9:G10"/>
    <mergeCell ref="M9:M10"/>
    <mergeCell ref="B44:M44"/>
    <mergeCell ref="B43:M43"/>
    <mergeCell ref="B42:M42"/>
    <mergeCell ref="B41:M41"/>
    <mergeCell ref="B40:M40"/>
    <mergeCell ref="F8:M8"/>
    <mergeCell ref="H9:L9"/>
    <mergeCell ref="B37:M37"/>
    <mergeCell ref="B36:M36"/>
    <mergeCell ref="B34:M34"/>
    <mergeCell ref="B33:M33"/>
    <mergeCell ref="B28:M28"/>
    <mergeCell ref="B27:M27"/>
    <mergeCell ref="B18:M18"/>
    <mergeCell ref="B14:M14"/>
    <mergeCell ref="B13:M13"/>
    <mergeCell ref="C74:C76"/>
    <mergeCell ref="B74:B76"/>
    <mergeCell ref="A74:A76"/>
    <mergeCell ref="E57:E60"/>
    <mergeCell ref="D57:D60"/>
    <mergeCell ref="E51:E54"/>
    <mergeCell ref="D51:D54"/>
    <mergeCell ref="E45:E48"/>
    <mergeCell ref="D45:D48"/>
    <mergeCell ref="E69:E71"/>
    <mergeCell ref="D69:D71"/>
    <mergeCell ref="E63:E66"/>
    <mergeCell ref="D63:D66"/>
    <mergeCell ref="E74:E76"/>
    <mergeCell ref="D74:D76"/>
  </mergeCells>
  <pageMargins left="0.39370078740157483" right="0.39370078740157483" top="0.59055118110236227" bottom="0.39370078740157483" header="0.39370078740157483" footer="0.39370078740157483"/>
  <pageSetup paperSize="9" scale="55"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60850-4C1F-445C-A8DB-23C449C03416}">
  <dimension ref="A1:M558"/>
  <sheetViews>
    <sheetView view="pageLayout" zoomScaleNormal="100" workbookViewId="0">
      <selection activeCell="B15" sqref="B15:B16"/>
    </sheetView>
  </sheetViews>
  <sheetFormatPr defaultColWidth="9.140625" defaultRowHeight="12.75" x14ac:dyDescent="0.2"/>
  <cols>
    <col min="1" max="1" width="9.42578125" style="9" customWidth="1"/>
    <col min="2" max="2" width="50.7109375" style="9" customWidth="1"/>
    <col min="3" max="3" width="18" style="9" customWidth="1"/>
    <col min="4" max="4" width="6.85546875" style="9" customWidth="1"/>
    <col min="5" max="5" width="20.42578125" style="9" customWidth="1"/>
    <col min="6" max="6" width="50.7109375" style="9" customWidth="1"/>
    <col min="7" max="7" width="5.7109375" style="9" customWidth="1"/>
    <col min="8" max="12" width="11.85546875" style="9" customWidth="1"/>
    <col min="13" max="13" width="30.5703125" style="9" customWidth="1"/>
    <col min="14" max="14" width="9.140625" style="10" customWidth="1"/>
    <col min="15" max="16384" width="9.140625" style="10"/>
  </cols>
  <sheetData>
    <row r="1" spans="1:13" s="13" customFormat="1" x14ac:dyDescent="0.2">
      <c r="A1" s="92" t="s">
        <v>0</v>
      </c>
      <c r="B1" s="92" t="s">
        <v>2156</v>
      </c>
      <c r="C1" s="92" t="s">
        <v>1</v>
      </c>
      <c r="D1" s="92" t="s">
        <v>2</v>
      </c>
      <c r="E1" s="92" t="s">
        <v>3</v>
      </c>
      <c r="F1" s="92" t="s">
        <v>2155</v>
      </c>
      <c r="G1" s="93"/>
      <c r="H1" s="93"/>
      <c r="I1" s="93"/>
      <c r="J1" s="93"/>
      <c r="K1" s="93"/>
      <c r="L1" s="93"/>
      <c r="M1" s="93"/>
    </row>
    <row r="2" spans="1:13" s="13" customFormat="1" x14ac:dyDescent="0.2">
      <c r="A2" s="92"/>
      <c r="B2" s="92"/>
      <c r="C2" s="92"/>
      <c r="D2" s="92"/>
      <c r="E2" s="92"/>
      <c r="F2" s="92" t="s">
        <v>4</v>
      </c>
      <c r="G2" s="92" t="s">
        <v>5</v>
      </c>
      <c r="H2" s="92" t="s">
        <v>6</v>
      </c>
      <c r="I2" s="93"/>
      <c r="J2" s="93"/>
      <c r="K2" s="93"/>
      <c r="L2" s="93"/>
      <c r="M2" s="92" t="s">
        <v>7</v>
      </c>
    </row>
    <row r="3" spans="1:13" s="13" customFormat="1" x14ac:dyDescent="0.2">
      <c r="A3" s="92"/>
      <c r="B3" s="92"/>
      <c r="C3" s="92"/>
      <c r="D3" s="92"/>
      <c r="E3" s="92"/>
      <c r="F3" s="92"/>
      <c r="G3" s="92"/>
      <c r="H3" s="12" t="s">
        <v>8</v>
      </c>
      <c r="I3" s="12" t="s">
        <v>9</v>
      </c>
      <c r="J3" s="12" t="s">
        <v>10</v>
      </c>
      <c r="K3" s="12" t="s">
        <v>11</v>
      </c>
      <c r="L3" s="12" t="s">
        <v>12</v>
      </c>
      <c r="M3" s="92"/>
    </row>
    <row r="4" spans="1:13" s="13" customFormat="1" ht="17.25" customHeight="1" x14ac:dyDescent="0.2">
      <c r="A4" s="14" t="s">
        <v>246</v>
      </c>
      <c r="B4" s="94" t="s">
        <v>247</v>
      </c>
      <c r="C4" s="95"/>
      <c r="D4" s="95"/>
      <c r="E4" s="95"/>
      <c r="F4" s="95"/>
      <c r="G4" s="95"/>
      <c r="H4" s="95"/>
      <c r="I4" s="95"/>
      <c r="J4" s="95"/>
      <c r="K4" s="95"/>
      <c r="L4" s="95"/>
      <c r="M4" s="96"/>
    </row>
    <row r="5" spans="1:13" s="13" customFormat="1" ht="17.25" customHeight="1" x14ac:dyDescent="0.2">
      <c r="A5" s="15" t="s">
        <v>248</v>
      </c>
      <c r="B5" s="89" t="s">
        <v>249</v>
      </c>
      <c r="C5" s="90"/>
      <c r="D5" s="90"/>
      <c r="E5" s="90"/>
      <c r="F5" s="90"/>
      <c r="G5" s="90"/>
      <c r="H5" s="90"/>
      <c r="I5" s="90"/>
      <c r="J5" s="90"/>
      <c r="K5" s="90"/>
      <c r="L5" s="90"/>
      <c r="M5" s="91"/>
    </row>
    <row r="6" spans="1:13" s="13" customFormat="1" ht="17.25" customHeight="1" x14ac:dyDescent="0.2">
      <c r="A6" s="16" t="s">
        <v>250</v>
      </c>
      <c r="B6" s="86" t="s">
        <v>251</v>
      </c>
      <c r="C6" s="87"/>
      <c r="D6" s="87"/>
      <c r="E6" s="87"/>
      <c r="F6" s="87"/>
      <c r="G6" s="87"/>
      <c r="H6" s="87"/>
      <c r="I6" s="87"/>
      <c r="J6" s="87"/>
      <c r="K6" s="87"/>
      <c r="L6" s="87"/>
      <c r="M6" s="88"/>
    </row>
    <row r="7" spans="1:13" s="13" customFormat="1" ht="17.25" customHeight="1" x14ac:dyDescent="0.2">
      <c r="A7" s="17" t="s">
        <v>252</v>
      </c>
      <c r="B7" s="83" t="s">
        <v>253</v>
      </c>
      <c r="C7" s="84"/>
      <c r="D7" s="84"/>
      <c r="E7" s="84"/>
      <c r="F7" s="84"/>
      <c r="G7" s="84"/>
      <c r="H7" s="84"/>
      <c r="I7" s="84"/>
      <c r="J7" s="84"/>
      <c r="K7" s="84"/>
      <c r="L7" s="84"/>
      <c r="M7" s="85"/>
    </row>
    <row r="8" spans="1:13" s="13" customFormat="1" ht="29.25" customHeight="1" x14ac:dyDescent="0.2">
      <c r="A8" s="18" t="s">
        <v>254</v>
      </c>
      <c r="B8" s="18" t="s">
        <v>255</v>
      </c>
      <c r="C8" s="19" t="s">
        <v>256</v>
      </c>
      <c r="D8" s="19"/>
      <c r="E8" s="20"/>
      <c r="F8" s="19" t="s">
        <v>257</v>
      </c>
      <c r="G8" s="21" t="s">
        <v>258</v>
      </c>
      <c r="H8" s="22" t="s">
        <v>259</v>
      </c>
      <c r="I8" s="22" t="s">
        <v>28</v>
      </c>
      <c r="J8" s="22" t="s">
        <v>260</v>
      </c>
      <c r="K8" s="22" t="s">
        <v>28</v>
      </c>
      <c r="L8" s="22" t="s">
        <v>261</v>
      </c>
      <c r="M8" s="19"/>
    </row>
    <row r="9" spans="1:13" s="13" customFormat="1" ht="14.25" customHeight="1" x14ac:dyDescent="0.2">
      <c r="A9" s="17" t="s">
        <v>262</v>
      </c>
      <c r="B9" s="83" t="s">
        <v>263</v>
      </c>
      <c r="C9" s="84"/>
      <c r="D9" s="84"/>
      <c r="E9" s="84"/>
      <c r="F9" s="84"/>
      <c r="G9" s="84"/>
      <c r="H9" s="84"/>
      <c r="I9" s="84"/>
      <c r="J9" s="84"/>
      <c r="K9" s="84"/>
      <c r="L9" s="84"/>
      <c r="M9" s="85"/>
    </row>
    <row r="10" spans="1:13" s="13" customFormat="1" ht="14.25" customHeight="1" x14ac:dyDescent="0.2">
      <c r="A10" s="17" t="s">
        <v>264</v>
      </c>
      <c r="B10" s="83" t="s">
        <v>265</v>
      </c>
      <c r="C10" s="84"/>
      <c r="D10" s="84"/>
      <c r="E10" s="84"/>
      <c r="F10" s="84"/>
      <c r="G10" s="84"/>
      <c r="H10" s="84"/>
      <c r="I10" s="84"/>
      <c r="J10" s="84"/>
      <c r="K10" s="84"/>
      <c r="L10" s="84"/>
      <c r="M10" s="85"/>
    </row>
    <row r="11" spans="1:13" s="13" customFormat="1" ht="14.25" customHeight="1" x14ac:dyDescent="0.2">
      <c r="A11" s="17" t="s">
        <v>266</v>
      </c>
      <c r="B11" s="83" t="s">
        <v>267</v>
      </c>
      <c r="C11" s="84"/>
      <c r="D11" s="84"/>
      <c r="E11" s="84"/>
      <c r="F11" s="84"/>
      <c r="G11" s="84"/>
      <c r="H11" s="84"/>
      <c r="I11" s="84"/>
      <c r="J11" s="84"/>
      <c r="K11" s="84"/>
      <c r="L11" s="84"/>
      <c r="M11" s="85"/>
    </row>
    <row r="12" spans="1:13" s="13" customFormat="1" ht="15.75" customHeight="1" x14ac:dyDescent="0.2">
      <c r="A12" s="61" t="s">
        <v>268</v>
      </c>
      <c r="B12" s="61" t="s">
        <v>269</v>
      </c>
      <c r="C12" s="59" t="s">
        <v>256</v>
      </c>
      <c r="D12" s="67"/>
      <c r="E12" s="74"/>
      <c r="F12" s="19" t="s">
        <v>270</v>
      </c>
      <c r="G12" s="21" t="s">
        <v>40</v>
      </c>
      <c r="H12" s="22" t="s">
        <v>160</v>
      </c>
      <c r="I12" s="22" t="s">
        <v>28</v>
      </c>
      <c r="J12" s="22" t="s">
        <v>28</v>
      </c>
      <c r="K12" s="22" t="s">
        <v>160</v>
      </c>
      <c r="L12" s="22" t="s">
        <v>28</v>
      </c>
      <c r="M12" s="19"/>
    </row>
    <row r="13" spans="1:13" s="13" customFormat="1" ht="25.5" x14ac:dyDescent="0.2">
      <c r="A13" s="62"/>
      <c r="B13" s="62"/>
      <c r="C13" s="60"/>
      <c r="D13" s="69"/>
      <c r="E13" s="75"/>
      <c r="F13" s="19" t="s">
        <v>271</v>
      </c>
      <c r="G13" s="21" t="s">
        <v>25</v>
      </c>
      <c r="H13" s="22" t="s">
        <v>272</v>
      </c>
      <c r="I13" s="22" t="s">
        <v>28</v>
      </c>
      <c r="J13" s="22" t="s">
        <v>28</v>
      </c>
      <c r="K13" s="22" t="s">
        <v>272</v>
      </c>
      <c r="L13" s="22" t="s">
        <v>28</v>
      </c>
      <c r="M13" s="19"/>
    </row>
    <row r="14" spans="1:13" s="13" customFormat="1" hidden="1" x14ac:dyDescent="0.2">
      <c r="A14" s="18"/>
      <c r="B14" s="18"/>
      <c r="C14" s="19"/>
      <c r="D14" s="19"/>
      <c r="E14" s="20"/>
      <c r="F14" s="19"/>
      <c r="G14" s="21"/>
      <c r="H14" s="22"/>
      <c r="I14" s="22"/>
      <c r="J14" s="22"/>
      <c r="K14" s="22"/>
      <c r="L14" s="22"/>
      <c r="M14" s="19"/>
    </row>
    <row r="15" spans="1:13" s="13" customFormat="1" ht="15.75" customHeight="1" x14ac:dyDescent="0.2">
      <c r="A15" s="61" t="s">
        <v>273</v>
      </c>
      <c r="B15" s="61" t="s">
        <v>274</v>
      </c>
      <c r="C15" s="59" t="s">
        <v>256</v>
      </c>
      <c r="D15" s="67"/>
      <c r="E15" s="74"/>
      <c r="F15" s="19" t="s">
        <v>270</v>
      </c>
      <c r="G15" s="21" t="s">
        <v>40</v>
      </c>
      <c r="H15" s="22" t="s">
        <v>223</v>
      </c>
      <c r="I15" s="22" t="s">
        <v>28</v>
      </c>
      <c r="J15" s="22" t="s">
        <v>28</v>
      </c>
      <c r="K15" s="22" t="s">
        <v>28</v>
      </c>
      <c r="L15" s="22" t="s">
        <v>223</v>
      </c>
      <c r="M15" s="19"/>
    </row>
    <row r="16" spans="1:13" s="13" customFormat="1" ht="25.5" x14ac:dyDescent="0.2">
      <c r="A16" s="62"/>
      <c r="B16" s="62"/>
      <c r="C16" s="60"/>
      <c r="D16" s="69"/>
      <c r="E16" s="75"/>
      <c r="F16" s="19" t="s">
        <v>271</v>
      </c>
      <c r="G16" s="21" t="s">
        <v>25</v>
      </c>
      <c r="H16" s="22" t="s">
        <v>178</v>
      </c>
      <c r="I16" s="22" t="s">
        <v>28</v>
      </c>
      <c r="J16" s="22" t="s">
        <v>178</v>
      </c>
      <c r="K16" s="22" t="s">
        <v>28</v>
      </c>
      <c r="L16" s="22" t="s">
        <v>28</v>
      </c>
      <c r="M16" s="19"/>
    </row>
    <row r="17" spans="1:13" s="13" customFormat="1" hidden="1" x14ac:dyDescent="0.2">
      <c r="A17" s="18"/>
      <c r="B17" s="18"/>
      <c r="C17" s="19"/>
      <c r="D17" s="19"/>
      <c r="E17" s="20"/>
      <c r="F17" s="19"/>
      <c r="G17" s="21"/>
      <c r="H17" s="22"/>
      <c r="I17" s="22"/>
      <c r="J17" s="22"/>
      <c r="K17" s="22"/>
      <c r="L17" s="22"/>
      <c r="M17" s="19"/>
    </row>
    <row r="18" spans="1:13" s="13" customFormat="1" ht="27.75" customHeight="1" x14ac:dyDescent="0.2">
      <c r="A18" s="18" t="s">
        <v>275</v>
      </c>
      <c r="B18" s="18" t="s">
        <v>276</v>
      </c>
      <c r="C18" s="19" t="s">
        <v>256</v>
      </c>
      <c r="D18" s="19"/>
      <c r="E18" s="20"/>
      <c r="F18" s="19" t="s">
        <v>270</v>
      </c>
      <c r="G18" s="21" t="s">
        <v>40</v>
      </c>
      <c r="H18" s="22" t="s">
        <v>148</v>
      </c>
      <c r="I18" s="22" t="s">
        <v>28</v>
      </c>
      <c r="J18" s="22" t="s">
        <v>28</v>
      </c>
      <c r="K18" s="22" t="s">
        <v>148</v>
      </c>
      <c r="L18" s="22" t="s">
        <v>28</v>
      </c>
      <c r="M18" s="19"/>
    </row>
    <row r="19" spans="1:13" s="13" customFormat="1" ht="25.5" x14ac:dyDescent="0.2">
      <c r="A19" s="18" t="s">
        <v>277</v>
      </c>
      <c r="B19" s="18" t="s">
        <v>278</v>
      </c>
      <c r="C19" s="19" t="s">
        <v>256</v>
      </c>
      <c r="D19" s="19"/>
      <c r="E19" s="20"/>
      <c r="F19" s="19" t="s">
        <v>270</v>
      </c>
      <c r="G19" s="21" t="s">
        <v>40</v>
      </c>
      <c r="H19" s="22" t="s">
        <v>279</v>
      </c>
      <c r="I19" s="22" t="s">
        <v>28</v>
      </c>
      <c r="J19" s="22" t="s">
        <v>28</v>
      </c>
      <c r="K19" s="22" t="s">
        <v>28</v>
      </c>
      <c r="L19" s="22" t="s">
        <v>279</v>
      </c>
      <c r="M19" s="19"/>
    </row>
    <row r="20" spans="1:13" s="13" customFormat="1" x14ac:dyDescent="0.2">
      <c r="A20" s="16" t="s">
        <v>280</v>
      </c>
      <c r="B20" s="86" t="s">
        <v>281</v>
      </c>
      <c r="C20" s="87"/>
      <c r="D20" s="87"/>
      <c r="E20" s="87"/>
      <c r="F20" s="87"/>
      <c r="G20" s="87"/>
      <c r="H20" s="87"/>
      <c r="I20" s="87"/>
      <c r="J20" s="87"/>
      <c r="K20" s="87"/>
      <c r="L20" s="87"/>
      <c r="M20" s="88"/>
    </row>
    <row r="21" spans="1:13" s="13" customFormat="1" ht="15" customHeight="1" x14ac:dyDescent="0.2">
      <c r="A21" s="17" t="s">
        <v>282</v>
      </c>
      <c r="B21" s="83" t="s">
        <v>283</v>
      </c>
      <c r="C21" s="84"/>
      <c r="D21" s="84"/>
      <c r="E21" s="84"/>
      <c r="F21" s="84"/>
      <c r="G21" s="84"/>
      <c r="H21" s="84"/>
      <c r="I21" s="84"/>
      <c r="J21" s="84"/>
      <c r="K21" s="84"/>
      <c r="L21" s="84"/>
      <c r="M21" s="85"/>
    </row>
    <row r="22" spans="1:13" s="13" customFormat="1" ht="15" customHeight="1" x14ac:dyDescent="0.2">
      <c r="A22" s="17" t="s">
        <v>284</v>
      </c>
      <c r="B22" s="83" t="s">
        <v>285</v>
      </c>
      <c r="C22" s="84"/>
      <c r="D22" s="84"/>
      <c r="E22" s="84"/>
      <c r="F22" s="84"/>
      <c r="G22" s="84"/>
      <c r="H22" s="84"/>
      <c r="I22" s="84"/>
      <c r="J22" s="84"/>
      <c r="K22" s="84"/>
      <c r="L22" s="84"/>
      <c r="M22" s="85"/>
    </row>
    <row r="23" spans="1:13" s="13" customFormat="1" ht="28.5" customHeight="1" x14ac:dyDescent="0.2">
      <c r="A23" s="61" t="s">
        <v>286</v>
      </c>
      <c r="B23" s="61" t="s">
        <v>287</v>
      </c>
      <c r="C23" s="59" t="s">
        <v>288</v>
      </c>
      <c r="D23" s="59" t="s">
        <v>29</v>
      </c>
      <c r="E23" s="57">
        <v>279708</v>
      </c>
      <c r="F23" s="19" t="s">
        <v>289</v>
      </c>
      <c r="G23" s="21" t="s">
        <v>40</v>
      </c>
      <c r="H23" s="22" t="s">
        <v>290</v>
      </c>
      <c r="I23" s="22" t="s">
        <v>291</v>
      </c>
      <c r="J23" s="22" t="s">
        <v>292</v>
      </c>
      <c r="K23" s="22" t="s">
        <v>293</v>
      </c>
      <c r="L23" s="22" t="s">
        <v>294</v>
      </c>
      <c r="M23" s="19"/>
    </row>
    <row r="24" spans="1:13" s="13" customFormat="1" ht="25.5" x14ac:dyDescent="0.2">
      <c r="A24" s="70"/>
      <c r="B24" s="70"/>
      <c r="C24" s="63"/>
      <c r="D24" s="63"/>
      <c r="E24" s="77"/>
      <c r="F24" s="19" t="s">
        <v>295</v>
      </c>
      <c r="G24" s="21" t="s">
        <v>40</v>
      </c>
      <c r="H24" s="22" t="s">
        <v>296</v>
      </c>
      <c r="I24" s="22" t="s">
        <v>297</v>
      </c>
      <c r="J24" s="22" t="s">
        <v>298</v>
      </c>
      <c r="K24" s="22" t="s">
        <v>299</v>
      </c>
      <c r="L24" s="22" t="s">
        <v>300</v>
      </c>
      <c r="M24" s="19"/>
    </row>
    <row r="25" spans="1:13" s="13" customFormat="1" x14ac:dyDescent="0.2">
      <c r="A25" s="70"/>
      <c r="B25" s="70"/>
      <c r="C25" s="63"/>
      <c r="D25" s="63"/>
      <c r="E25" s="77"/>
      <c r="F25" s="19" t="s">
        <v>301</v>
      </c>
      <c r="G25" s="21" t="s">
        <v>40</v>
      </c>
      <c r="H25" s="22" t="s">
        <v>302</v>
      </c>
      <c r="I25" s="22" t="s">
        <v>139</v>
      </c>
      <c r="J25" s="22" t="s">
        <v>303</v>
      </c>
      <c r="K25" s="22" t="s">
        <v>304</v>
      </c>
      <c r="L25" s="22" t="s">
        <v>305</v>
      </c>
      <c r="M25" s="19"/>
    </row>
    <row r="26" spans="1:13" s="13" customFormat="1" x14ac:dyDescent="0.2">
      <c r="A26" s="70"/>
      <c r="B26" s="70"/>
      <c r="C26" s="63"/>
      <c r="D26" s="63"/>
      <c r="E26" s="77"/>
      <c r="F26" s="19" t="s">
        <v>306</v>
      </c>
      <c r="G26" s="21" t="s">
        <v>40</v>
      </c>
      <c r="H26" s="22" t="s">
        <v>118</v>
      </c>
      <c r="I26" s="22" t="s">
        <v>202</v>
      </c>
      <c r="J26" s="22" t="s">
        <v>223</v>
      </c>
      <c r="K26" s="22" t="s">
        <v>81</v>
      </c>
      <c r="L26" s="22" t="s">
        <v>28</v>
      </c>
      <c r="M26" s="19"/>
    </row>
    <row r="27" spans="1:13" s="13" customFormat="1" ht="25.5" x14ac:dyDescent="0.2">
      <c r="A27" s="70"/>
      <c r="B27" s="70"/>
      <c r="C27" s="63"/>
      <c r="D27" s="63"/>
      <c r="E27" s="77"/>
      <c r="F27" s="19" t="s">
        <v>307</v>
      </c>
      <c r="G27" s="21" t="s">
        <v>40</v>
      </c>
      <c r="H27" s="22" t="s">
        <v>110</v>
      </c>
      <c r="I27" s="22" t="s">
        <v>27</v>
      </c>
      <c r="J27" s="22" t="s">
        <v>308</v>
      </c>
      <c r="K27" s="22" t="s">
        <v>170</v>
      </c>
      <c r="L27" s="22" t="s">
        <v>164</v>
      </c>
      <c r="M27" s="19"/>
    </row>
    <row r="28" spans="1:13" s="13" customFormat="1" x14ac:dyDescent="0.2">
      <c r="A28" s="70"/>
      <c r="B28" s="70"/>
      <c r="C28" s="63"/>
      <c r="D28" s="63"/>
      <c r="E28" s="77"/>
      <c r="F28" s="19" t="s">
        <v>309</v>
      </c>
      <c r="G28" s="21" t="s">
        <v>40</v>
      </c>
      <c r="H28" s="22" t="s">
        <v>310</v>
      </c>
      <c r="I28" s="22" t="s">
        <v>310</v>
      </c>
      <c r="J28" s="22" t="s">
        <v>28</v>
      </c>
      <c r="K28" s="22" t="s">
        <v>28</v>
      </c>
      <c r="L28" s="22" t="s">
        <v>28</v>
      </c>
      <c r="M28" s="19"/>
    </row>
    <row r="29" spans="1:13" s="13" customFormat="1" ht="38.25" x14ac:dyDescent="0.2">
      <c r="A29" s="70"/>
      <c r="B29" s="70"/>
      <c r="C29" s="63"/>
      <c r="D29" s="63"/>
      <c r="E29" s="77"/>
      <c r="F29" s="19" t="s">
        <v>311</v>
      </c>
      <c r="G29" s="21" t="s">
        <v>40</v>
      </c>
      <c r="H29" s="22" t="s">
        <v>27</v>
      </c>
      <c r="I29" s="22" t="s">
        <v>27</v>
      </c>
      <c r="J29" s="22" t="s">
        <v>27</v>
      </c>
      <c r="K29" s="22" t="s">
        <v>27</v>
      </c>
      <c r="L29" s="22" t="s">
        <v>27</v>
      </c>
      <c r="M29" s="19"/>
    </row>
    <row r="30" spans="1:13" s="13" customFormat="1" ht="25.5" x14ac:dyDescent="0.2">
      <c r="A30" s="62"/>
      <c r="B30" s="62"/>
      <c r="C30" s="60"/>
      <c r="D30" s="60"/>
      <c r="E30" s="58"/>
      <c r="F30" s="19" t="s">
        <v>312</v>
      </c>
      <c r="G30" s="21" t="s">
        <v>40</v>
      </c>
      <c r="H30" s="22" t="s">
        <v>27</v>
      </c>
      <c r="I30" s="22" t="s">
        <v>27</v>
      </c>
      <c r="J30" s="22" t="s">
        <v>27</v>
      </c>
      <c r="K30" s="22" t="s">
        <v>27</v>
      </c>
      <c r="L30" s="22" t="s">
        <v>27</v>
      </c>
      <c r="M30" s="19"/>
    </row>
    <row r="31" spans="1:13" s="13" customFormat="1" ht="27" customHeight="1" x14ac:dyDescent="0.2">
      <c r="A31" s="18" t="s">
        <v>313</v>
      </c>
      <c r="B31" s="18" t="s">
        <v>314</v>
      </c>
      <c r="C31" s="19" t="s">
        <v>288</v>
      </c>
      <c r="D31" s="19" t="s">
        <v>119</v>
      </c>
      <c r="E31" s="20">
        <v>25800</v>
      </c>
      <c r="F31" s="19" t="s">
        <v>315</v>
      </c>
      <c r="G31" s="21" t="s">
        <v>25</v>
      </c>
      <c r="H31" s="22" t="s">
        <v>139</v>
      </c>
      <c r="I31" s="22" t="s">
        <v>139</v>
      </c>
      <c r="J31" s="22" t="s">
        <v>28</v>
      </c>
      <c r="K31" s="22" t="s">
        <v>28</v>
      </c>
      <c r="L31" s="22" t="s">
        <v>28</v>
      </c>
      <c r="M31" s="19"/>
    </row>
    <row r="32" spans="1:13" s="13" customFormat="1" ht="15" customHeight="1" x14ac:dyDescent="0.2">
      <c r="A32" s="17" t="s">
        <v>316</v>
      </c>
      <c r="B32" s="83" t="s">
        <v>317</v>
      </c>
      <c r="C32" s="84"/>
      <c r="D32" s="84"/>
      <c r="E32" s="84"/>
      <c r="F32" s="84"/>
      <c r="G32" s="84"/>
      <c r="H32" s="84"/>
      <c r="I32" s="84"/>
      <c r="J32" s="84"/>
      <c r="K32" s="84"/>
      <c r="L32" s="84"/>
      <c r="M32" s="85"/>
    </row>
    <row r="33" spans="1:13" s="13" customFormat="1" ht="25.5" customHeight="1" x14ac:dyDescent="0.2">
      <c r="A33" s="61" t="s">
        <v>318</v>
      </c>
      <c r="B33" s="61" t="s">
        <v>319</v>
      </c>
      <c r="C33" s="59" t="s">
        <v>256</v>
      </c>
      <c r="D33" s="59" t="s">
        <v>29</v>
      </c>
      <c r="E33" s="57">
        <f>SUM(E34:E36)+31000</f>
        <v>31000</v>
      </c>
      <c r="F33" s="19" t="s">
        <v>320</v>
      </c>
      <c r="G33" s="21" t="s">
        <v>258</v>
      </c>
      <c r="H33" s="22" t="s">
        <v>26</v>
      </c>
      <c r="I33" s="22" t="s">
        <v>28</v>
      </c>
      <c r="J33" s="22" t="s">
        <v>28</v>
      </c>
      <c r="K33" s="22" t="s">
        <v>28</v>
      </c>
      <c r="L33" s="22" t="s">
        <v>26</v>
      </c>
      <c r="M33" s="19"/>
    </row>
    <row r="34" spans="1:13" s="13" customFormat="1" ht="25.5" x14ac:dyDescent="0.2">
      <c r="A34" s="70"/>
      <c r="B34" s="70"/>
      <c r="C34" s="63"/>
      <c r="D34" s="63"/>
      <c r="E34" s="77"/>
      <c r="F34" s="19" t="s">
        <v>321</v>
      </c>
      <c r="G34" s="21" t="s">
        <v>258</v>
      </c>
      <c r="H34" s="22" t="s">
        <v>56</v>
      </c>
      <c r="I34" s="22" t="s">
        <v>28</v>
      </c>
      <c r="J34" s="22" t="s">
        <v>28</v>
      </c>
      <c r="K34" s="22" t="s">
        <v>28</v>
      </c>
      <c r="L34" s="22" t="s">
        <v>56</v>
      </c>
      <c r="M34" s="19"/>
    </row>
    <row r="35" spans="1:13" s="13" customFormat="1" ht="25.5" x14ac:dyDescent="0.2">
      <c r="A35" s="70"/>
      <c r="B35" s="70"/>
      <c r="C35" s="63"/>
      <c r="D35" s="63"/>
      <c r="E35" s="77"/>
      <c r="F35" s="19" t="s">
        <v>322</v>
      </c>
      <c r="G35" s="21" t="s">
        <v>258</v>
      </c>
      <c r="H35" s="22" t="s">
        <v>148</v>
      </c>
      <c r="I35" s="22" t="s">
        <v>28</v>
      </c>
      <c r="J35" s="22" t="s">
        <v>28</v>
      </c>
      <c r="K35" s="22" t="s">
        <v>28</v>
      </c>
      <c r="L35" s="22" t="s">
        <v>148</v>
      </c>
      <c r="M35" s="19"/>
    </row>
    <row r="36" spans="1:13" s="13" customFormat="1" ht="25.5" x14ac:dyDescent="0.2">
      <c r="A36" s="62"/>
      <c r="B36" s="62"/>
      <c r="C36" s="60"/>
      <c r="D36" s="60"/>
      <c r="E36" s="58"/>
      <c r="F36" s="19" t="s">
        <v>323</v>
      </c>
      <c r="G36" s="21" t="s">
        <v>258</v>
      </c>
      <c r="H36" s="22" t="s">
        <v>26</v>
      </c>
      <c r="I36" s="22" t="s">
        <v>28</v>
      </c>
      <c r="J36" s="22" t="s">
        <v>28</v>
      </c>
      <c r="K36" s="22" t="s">
        <v>28</v>
      </c>
      <c r="L36" s="22" t="s">
        <v>26</v>
      </c>
      <c r="M36" s="19"/>
    </row>
    <row r="37" spans="1:13" s="13" customFormat="1" ht="13.5" customHeight="1" x14ac:dyDescent="0.2">
      <c r="A37" s="17" t="s">
        <v>324</v>
      </c>
      <c r="B37" s="83" t="s">
        <v>325</v>
      </c>
      <c r="C37" s="84"/>
      <c r="D37" s="84"/>
      <c r="E37" s="84"/>
      <c r="F37" s="84"/>
      <c r="G37" s="84"/>
      <c r="H37" s="84"/>
      <c r="I37" s="84"/>
      <c r="J37" s="84"/>
      <c r="K37" s="84"/>
      <c r="L37" s="84"/>
      <c r="M37" s="85"/>
    </row>
    <row r="38" spans="1:13" s="13" customFormat="1" ht="25.5" customHeight="1" x14ac:dyDescent="0.2">
      <c r="A38" s="61" t="s">
        <v>326</v>
      </c>
      <c r="B38" s="61" t="s">
        <v>327</v>
      </c>
      <c r="C38" s="59" t="s">
        <v>256</v>
      </c>
      <c r="D38" s="67"/>
      <c r="E38" s="74"/>
      <c r="F38" s="59" t="s">
        <v>328</v>
      </c>
      <c r="G38" s="67" t="s">
        <v>40</v>
      </c>
      <c r="H38" s="64" t="s">
        <v>170</v>
      </c>
      <c r="I38" s="64" t="s">
        <v>27</v>
      </c>
      <c r="J38" s="64" t="s">
        <v>56</v>
      </c>
      <c r="K38" s="64" t="s">
        <v>32</v>
      </c>
      <c r="L38" s="64" t="s">
        <v>27</v>
      </c>
      <c r="M38" s="59"/>
    </row>
    <row r="39" spans="1:13" s="13" customFormat="1" x14ac:dyDescent="0.2">
      <c r="A39" s="70"/>
      <c r="B39" s="70"/>
      <c r="C39" s="63"/>
      <c r="D39" s="68"/>
      <c r="E39" s="76"/>
      <c r="F39" s="63"/>
      <c r="G39" s="68"/>
      <c r="H39" s="65"/>
      <c r="I39" s="65"/>
      <c r="J39" s="65"/>
      <c r="K39" s="65"/>
      <c r="L39" s="65"/>
      <c r="M39" s="63"/>
    </row>
    <row r="40" spans="1:13" s="13" customFormat="1" x14ac:dyDescent="0.2">
      <c r="A40" s="70"/>
      <c r="B40" s="70"/>
      <c r="C40" s="63"/>
      <c r="D40" s="68"/>
      <c r="E40" s="76"/>
      <c r="F40" s="63"/>
      <c r="G40" s="68"/>
      <c r="H40" s="65"/>
      <c r="I40" s="65"/>
      <c r="J40" s="65"/>
      <c r="K40" s="65"/>
      <c r="L40" s="65"/>
      <c r="M40" s="63"/>
    </row>
    <row r="41" spans="1:13" s="13" customFormat="1" x14ac:dyDescent="0.2">
      <c r="A41" s="70"/>
      <c r="B41" s="70"/>
      <c r="C41" s="63"/>
      <c r="D41" s="68"/>
      <c r="E41" s="76"/>
      <c r="F41" s="63"/>
      <c r="G41" s="68"/>
      <c r="H41" s="65"/>
      <c r="I41" s="65"/>
      <c r="J41" s="65"/>
      <c r="K41" s="65"/>
      <c r="L41" s="65"/>
      <c r="M41" s="63"/>
    </row>
    <row r="42" spans="1:13" s="13" customFormat="1" x14ac:dyDescent="0.2">
      <c r="A42" s="62"/>
      <c r="B42" s="62"/>
      <c r="C42" s="60"/>
      <c r="D42" s="69"/>
      <c r="E42" s="75"/>
      <c r="F42" s="60"/>
      <c r="G42" s="69"/>
      <c r="H42" s="66"/>
      <c r="I42" s="66"/>
      <c r="J42" s="66"/>
      <c r="K42" s="66"/>
      <c r="L42" s="66"/>
      <c r="M42" s="60"/>
    </row>
    <row r="43" spans="1:13" s="13" customFormat="1" ht="15.75" customHeight="1" x14ac:dyDescent="0.2">
      <c r="A43" s="16" t="s">
        <v>329</v>
      </c>
      <c r="B43" s="86" t="s">
        <v>330</v>
      </c>
      <c r="C43" s="87"/>
      <c r="D43" s="87"/>
      <c r="E43" s="87"/>
      <c r="F43" s="87"/>
      <c r="G43" s="87"/>
      <c r="H43" s="87"/>
      <c r="I43" s="87"/>
      <c r="J43" s="87"/>
      <c r="K43" s="87"/>
      <c r="L43" s="87"/>
      <c r="M43" s="88"/>
    </row>
    <row r="44" spans="1:13" s="13" customFormat="1" ht="14.25" customHeight="1" x14ac:dyDescent="0.2">
      <c r="A44" s="17" t="s">
        <v>331</v>
      </c>
      <c r="B44" s="83" t="s">
        <v>332</v>
      </c>
      <c r="C44" s="84"/>
      <c r="D44" s="84"/>
      <c r="E44" s="84"/>
      <c r="F44" s="84"/>
      <c r="G44" s="84"/>
      <c r="H44" s="84"/>
      <c r="I44" s="84"/>
      <c r="J44" s="84"/>
      <c r="K44" s="84"/>
      <c r="L44" s="84"/>
      <c r="M44" s="85"/>
    </row>
    <row r="45" spans="1:13" s="13" customFormat="1" ht="25.5" x14ac:dyDescent="0.2">
      <c r="A45" s="61" t="s">
        <v>333</v>
      </c>
      <c r="B45" s="61" t="s">
        <v>334</v>
      </c>
      <c r="C45" s="59" t="s">
        <v>335</v>
      </c>
      <c r="D45" s="67"/>
      <c r="E45" s="74"/>
      <c r="F45" s="19" t="s">
        <v>336</v>
      </c>
      <c r="G45" s="21" t="s">
        <v>40</v>
      </c>
      <c r="H45" s="22" t="s">
        <v>56</v>
      </c>
      <c r="I45" s="22" t="s">
        <v>53</v>
      </c>
      <c r="J45" s="22" t="s">
        <v>53</v>
      </c>
      <c r="K45" s="22" t="s">
        <v>53</v>
      </c>
      <c r="L45" s="22" t="s">
        <v>53</v>
      </c>
      <c r="M45" s="19"/>
    </row>
    <row r="46" spans="1:13" s="13" customFormat="1" ht="38.25" x14ac:dyDescent="0.2">
      <c r="A46" s="70"/>
      <c r="B46" s="70"/>
      <c r="C46" s="63"/>
      <c r="D46" s="68"/>
      <c r="E46" s="76"/>
      <c r="F46" s="19" t="s">
        <v>337</v>
      </c>
      <c r="G46" s="21" t="s">
        <v>25</v>
      </c>
      <c r="H46" s="22" t="s">
        <v>139</v>
      </c>
      <c r="I46" s="22" t="s">
        <v>139</v>
      </c>
      <c r="J46" s="22" t="s">
        <v>139</v>
      </c>
      <c r="K46" s="22" t="s">
        <v>139</v>
      </c>
      <c r="L46" s="22" t="s">
        <v>139</v>
      </c>
      <c r="M46" s="19"/>
    </row>
    <row r="47" spans="1:13" s="13" customFormat="1" ht="12.75" customHeight="1" x14ac:dyDescent="0.2">
      <c r="A47" s="70"/>
      <c r="B47" s="70"/>
      <c r="C47" s="63"/>
      <c r="D47" s="68"/>
      <c r="E47" s="76"/>
      <c r="F47" s="59" t="s">
        <v>338</v>
      </c>
      <c r="G47" s="67" t="s">
        <v>40</v>
      </c>
      <c r="H47" s="64" t="s">
        <v>245</v>
      </c>
      <c r="I47" s="64" t="s">
        <v>26</v>
      </c>
      <c r="J47" s="64" t="s">
        <v>26</v>
      </c>
      <c r="K47" s="64" t="s">
        <v>28</v>
      </c>
      <c r="L47" s="64" t="s">
        <v>26</v>
      </c>
      <c r="M47" s="59"/>
    </row>
    <row r="48" spans="1:13" s="13" customFormat="1" x14ac:dyDescent="0.2">
      <c r="A48" s="70"/>
      <c r="B48" s="70"/>
      <c r="C48" s="63"/>
      <c r="D48" s="68"/>
      <c r="E48" s="76"/>
      <c r="F48" s="63"/>
      <c r="G48" s="68"/>
      <c r="H48" s="65"/>
      <c r="I48" s="65"/>
      <c r="J48" s="65"/>
      <c r="K48" s="65"/>
      <c r="L48" s="65"/>
      <c r="M48" s="63"/>
    </row>
    <row r="49" spans="1:13" s="13" customFormat="1" x14ac:dyDescent="0.2">
      <c r="A49" s="62"/>
      <c r="B49" s="62"/>
      <c r="C49" s="60"/>
      <c r="D49" s="69"/>
      <c r="E49" s="75"/>
      <c r="F49" s="60"/>
      <c r="G49" s="69"/>
      <c r="H49" s="66"/>
      <c r="I49" s="66"/>
      <c r="J49" s="66"/>
      <c r="K49" s="66"/>
      <c r="L49" s="66"/>
      <c r="M49" s="60"/>
    </row>
    <row r="50" spans="1:13" s="13" customFormat="1" hidden="1" x14ac:dyDescent="0.2">
      <c r="A50" s="18"/>
      <c r="B50" s="18"/>
      <c r="C50" s="19"/>
      <c r="D50" s="19"/>
      <c r="E50" s="20"/>
      <c r="F50" s="19"/>
      <c r="G50" s="21"/>
      <c r="H50" s="22"/>
      <c r="I50" s="22"/>
      <c r="J50" s="22"/>
      <c r="K50" s="22"/>
      <c r="L50" s="22"/>
      <c r="M50" s="19"/>
    </row>
    <row r="51" spans="1:13" s="13" customFormat="1" hidden="1" x14ac:dyDescent="0.2">
      <c r="A51" s="18"/>
      <c r="B51" s="18"/>
      <c r="C51" s="19"/>
      <c r="D51" s="19"/>
      <c r="E51" s="20"/>
      <c r="F51" s="19"/>
      <c r="G51" s="21"/>
      <c r="H51" s="22"/>
      <c r="I51" s="22"/>
      <c r="J51" s="22"/>
      <c r="K51" s="22"/>
      <c r="L51" s="22"/>
      <c r="M51" s="19"/>
    </row>
    <row r="52" spans="1:13" s="13" customFormat="1" ht="25.5" x14ac:dyDescent="0.2">
      <c r="A52" s="61" t="s">
        <v>339</v>
      </c>
      <c r="B52" s="61" t="s">
        <v>340</v>
      </c>
      <c r="C52" s="59" t="s">
        <v>335</v>
      </c>
      <c r="D52" s="67"/>
      <c r="E52" s="74"/>
      <c r="F52" s="19" t="s">
        <v>336</v>
      </c>
      <c r="G52" s="21" t="s">
        <v>40</v>
      </c>
      <c r="H52" s="22" t="s">
        <v>56</v>
      </c>
      <c r="I52" s="22" t="s">
        <v>53</v>
      </c>
      <c r="J52" s="22" t="s">
        <v>53</v>
      </c>
      <c r="K52" s="22" t="s">
        <v>53</v>
      </c>
      <c r="L52" s="22" t="s">
        <v>53</v>
      </c>
      <c r="M52" s="19"/>
    </row>
    <row r="53" spans="1:13" s="13" customFormat="1" ht="38.25" x14ac:dyDescent="0.2">
      <c r="A53" s="62"/>
      <c r="B53" s="62"/>
      <c r="C53" s="60"/>
      <c r="D53" s="69"/>
      <c r="E53" s="75"/>
      <c r="F53" s="19" t="s">
        <v>337</v>
      </c>
      <c r="G53" s="21" t="s">
        <v>25</v>
      </c>
      <c r="H53" s="22" t="s">
        <v>139</v>
      </c>
      <c r="I53" s="22" t="s">
        <v>139</v>
      </c>
      <c r="J53" s="22" t="s">
        <v>139</v>
      </c>
      <c r="K53" s="22" t="s">
        <v>139</v>
      </c>
      <c r="L53" s="22" t="s">
        <v>139</v>
      </c>
      <c r="M53" s="19"/>
    </row>
    <row r="54" spans="1:13" s="13" customFormat="1" ht="19.5" customHeight="1" x14ac:dyDescent="0.2">
      <c r="A54" s="61"/>
      <c r="B54" s="61"/>
      <c r="C54" s="59"/>
      <c r="D54" s="67"/>
      <c r="E54" s="97"/>
      <c r="F54" s="59" t="s">
        <v>338</v>
      </c>
      <c r="G54" s="67" t="s">
        <v>40</v>
      </c>
      <c r="H54" s="64" t="s">
        <v>245</v>
      </c>
      <c r="I54" s="64" t="s">
        <v>26</v>
      </c>
      <c r="J54" s="64" t="s">
        <v>26</v>
      </c>
      <c r="K54" s="64" t="s">
        <v>28</v>
      </c>
      <c r="L54" s="64" t="s">
        <v>26</v>
      </c>
      <c r="M54" s="59"/>
    </row>
    <row r="55" spans="1:13" s="13" customFormat="1" ht="14.25" customHeight="1" x14ac:dyDescent="0.2">
      <c r="A55" s="70"/>
      <c r="B55" s="70"/>
      <c r="C55" s="63"/>
      <c r="D55" s="68"/>
      <c r="E55" s="98"/>
      <c r="F55" s="63"/>
      <c r="G55" s="68"/>
      <c r="H55" s="65"/>
      <c r="I55" s="65"/>
      <c r="J55" s="65"/>
      <c r="K55" s="65"/>
      <c r="L55" s="65"/>
      <c r="M55" s="63"/>
    </row>
    <row r="56" spans="1:13" s="13" customFormat="1" ht="15.75" customHeight="1" x14ac:dyDescent="0.2">
      <c r="A56" s="62"/>
      <c r="B56" s="62"/>
      <c r="C56" s="60"/>
      <c r="D56" s="69"/>
      <c r="E56" s="99"/>
      <c r="F56" s="60"/>
      <c r="G56" s="69"/>
      <c r="H56" s="66"/>
      <c r="I56" s="66"/>
      <c r="J56" s="66"/>
      <c r="K56" s="66"/>
      <c r="L56" s="66"/>
      <c r="M56" s="60"/>
    </row>
    <row r="57" spans="1:13" s="13" customFormat="1" hidden="1" x14ac:dyDescent="0.2">
      <c r="A57" s="18"/>
      <c r="B57" s="18"/>
      <c r="C57" s="19"/>
      <c r="D57" s="19"/>
      <c r="E57" s="20"/>
      <c r="F57" s="19"/>
      <c r="G57" s="21"/>
      <c r="H57" s="22"/>
      <c r="I57" s="22"/>
      <c r="J57" s="22"/>
      <c r="K57" s="22"/>
      <c r="L57" s="22"/>
      <c r="M57" s="19"/>
    </row>
    <row r="58" spans="1:13" s="13" customFormat="1" hidden="1" x14ac:dyDescent="0.2">
      <c r="A58" s="18"/>
      <c r="B58" s="18"/>
      <c r="C58" s="19"/>
      <c r="D58" s="19"/>
      <c r="E58" s="20"/>
      <c r="F58" s="19"/>
      <c r="G58" s="21"/>
      <c r="H58" s="22"/>
      <c r="I58" s="22"/>
      <c r="J58" s="22"/>
      <c r="K58" s="22"/>
      <c r="L58" s="22"/>
      <c r="M58" s="19"/>
    </row>
    <row r="59" spans="1:13" s="13" customFormat="1" ht="25.5" x14ac:dyDescent="0.2">
      <c r="A59" s="61" t="s">
        <v>341</v>
      </c>
      <c r="B59" s="61" t="s">
        <v>342</v>
      </c>
      <c r="C59" s="59" t="s">
        <v>335</v>
      </c>
      <c r="D59" s="67"/>
      <c r="E59" s="74"/>
      <c r="F59" s="19" t="s">
        <v>336</v>
      </c>
      <c r="G59" s="21" t="s">
        <v>40</v>
      </c>
      <c r="H59" s="22" t="s">
        <v>56</v>
      </c>
      <c r="I59" s="22" t="s">
        <v>53</v>
      </c>
      <c r="J59" s="22" t="s">
        <v>53</v>
      </c>
      <c r="K59" s="22" t="s">
        <v>53</v>
      </c>
      <c r="L59" s="22" t="s">
        <v>53</v>
      </c>
      <c r="M59" s="19"/>
    </row>
    <row r="60" spans="1:13" s="13" customFormat="1" ht="38.25" x14ac:dyDescent="0.2">
      <c r="A60" s="70"/>
      <c r="B60" s="70"/>
      <c r="C60" s="63"/>
      <c r="D60" s="68"/>
      <c r="E60" s="76"/>
      <c r="F60" s="19" t="s">
        <v>337</v>
      </c>
      <c r="G60" s="21" t="s">
        <v>25</v>
      </c>
      <c r="H60" s="22" t="s">
        <v>139</v>
      </c>
      <c r="I60" s="22" t="s">
        <v>139</v>
      </c>
      <c r="J60" s="22" t="s">
        <v>139</v>
      </c>
      <c r="K60" s="22" t="s">
        <v>139</v>
      </c>
      <c r="L60" s="22" t="s">
        <v>139</v>
      </c>
      <c r="M60" s="19"/>
    </row>
    <row r="61" spans="1:13" s="13" customFormat="1" ht="25.5" customHeight="1" x14ac:dyDescent="0.2">
      <c r="A61" s="70"/>
      <c r="B61" s="70"/>
      <c r="C61" s="63"/>
      <c r="D61" s="68"/>
      <c r="E61" s="76"/>
      <c r="F61" s="59" t="s">
        <v>338</v>
      </c>
      <c r="G61" s="67" t="s">
        <v>40</v>
      </c>
      <c r="H61" s="64" t="s">
        <v>245</v>
      </c>
      <c r="I61" s="64" t="s">
        <v>26</v>
      </c>
      <c r="J61" s="64" t="s">
        <v>26</v>
      </c>
      <c r="K61" s="64" t="s">
        <v>28</v>
      </c>
      <c r="L61" s="64" t="s">
        <v>26</v>
      </c>
      <c r="M61" s="59"/>
    </row>
    <row r="62" spans="1:13" s="13" customFormat="1" x14ac:dyDescent="0.2">
      <c r="A62" s="70"/>
      <c r="B62" s="70"/>
      <c r="C62" s="63"/>
      <c r="D62" s="68"/>
      <c r="E62" s="76"/>
      <c r="F62" s="63"/>
      <c r="G62" s="68"/>
      <c r="H62" s="65"/>
      <c r="I62" s="65"/>
      <c r="J62" s="65"/>
      <c r="K62" s="65"/>
      <c r="L62" s="65"/>
      <c r="M62" s="63"/>
    </row>
    <row r="63" spans="1:13" s="13" customFormat="1" x14ac:dyDescent="0.2">
      <c r="A63" s="62"/>
      <c r="B63" s="62"/>
      <c r="C63" s="60"/>
      <c r="D63" s="69"/>
      <c r="E63" s="75"/>
      <c r="F63" s="60"/>
      <c r="G63" s="69"/>
      <c r="H63" s="66"/>
      <c r="I63" s="66"/>
      <c r="J63" s="66"/>
      <c r="K63" s="66"/>
      <c r="L63" s="66"/>
      <c r="M63" s="60"/>
    </row>
    <row r="64" spans="1:13" s="13" customFormat="1" hidden="1" x14ac:dyDescent="0.2">
      <c r="A64" s="18"/>
      <c r="B64" s="18"/>
      <c r="C64" s="19"/>
      <c r="D64" s="19"/>
      <c r="E64" s="20"/>
      <c r="F64" s="19"/>
      <c r="G64" s="21"/>
      <c r="H64" s="22"/>
      <c r="I64" s="22"/>
      <c r="J64" s="22"/>
      <c r="K64" s="22"/>
      <c r="L64" s="22"/>
      <c r="M64" s="19"/>
    </row>
    <row r="65" spans="1:13" s="13" customFormat="1" hidden="1" x14ac:dyDescent="0.2">
      <c r="A65" s="18"/>
      <c r="B65" s="18"/>
      <c r="C65" s="19"/>
      <c r="D65" s="19"/>
      <c r="E65" s="20"/>
      <c r="F65" s="19"/>
      <c r="G65" s="21"/>
      <c r="H65" s="22"/>
      <c r="I65" s="22"/>
      <c r="J65" s="22"/>
      <c r="K65" s="22"/>
      <c r="L65" s="22"/>
      <c r="M65" s="19"/>
    </row>
    <row r="66" spans="1:13" s="13" customFormat="1" ht="25.5" x14ac:dyDescent="0.2">
      <c r="A66" s="61" t="s">
        <v>343</v>
      </c>
      <c r="B66" s="61" t="s">
        <v>344</v>
      </c>
      <c r="C66" s="59" t="s">
        <v>335</v>
      </c>
      <c r="D66" s="67"/>
      <c r="E66" s="74"/>
      <c r="F66" s="19" t="s">
        <v>336</v>
      </c>
      <c r="G66" s="21" t="s">
        <v>40</v>
      </c>
      <c r="H66" s="22" t="s">
        <v>56</v>
      </c>
      <c r="I66" s="22" t="s">
        <v>53</v>
      </c>
      <c r="J66" s="22" t="s">
        <v>53</v>
      </c>
      <c r="K66" s="22" t="s">
        <v>53</v>
      </c>
      <c r="L66" s="22" t="s">
        <v>53</v>
      </c>
      <c r="M66" s="19"/>
    </row>
    <row r="67" spans="1:13" s="13" customFormat="1" ht="38.25" x14ac:dyDescent="0.2">
      <c r="A67" s="70"/>
      <c r="B67" s="70"/>
      <c r="C67" s="63"/>
      <c r="D67" s="68"/>
      <c r="E67" s="76"/>
      <c r="F67" s="19" t="s">
        <v>337</v>
      </c>
      <c r="G67" s="21" t="s">
        <v>25</v>
      </c>
      <c r="H67" s="22" t="s">
        <v>139</v>
      </c>
      <c r="I67" s="22" t="s">
        <v>139</v>
      </c>
      <c r="J67" s="22" t="s">
        <v>139</v>
      </c>
      <c r="K67" s="22" t="s">
        <v>139</v>
      </c>
      <c r="L67" s="22" t="s">
        <v>139</v>
      </c>
      <c r="M67" s="19"/>
    </row>
    <row r="68" spans="1:13" s="13" customFormat="1" ht="25.5" customHeight="1" x14ac:dyDescent="0.2">
      <c r="A68" s="70"/>
      <c r="B68" s="70"/>
      <c r="C68" s="63"/>
      <c r="D68" s="68"/>
      <c r="E68" s="76"/>
      <c r="F68" s="59" t="s">
        <v>338</v>
      </c>
      <c r="G68" s="67" t="s">
        <v>40</v>
      </c>
      <c r="H68" s="64" t="s">
        <v>245</v>
      </c>
      <c r="I68" s="64" t="s">
        <v>26</v>
      </c>
      <c r="J68" s="64" t="s">
        <v>26</v>
      </c>
      <c r="K68" s="64" t="s">
        <v>28</v>
      </c>
      <c r="L68" s="64" t="s">
        <v>26</v>
      </c>
      <c r="M68" s="59"/>
    </row>
    <row r="69" spans="1:13" s="13" customFormat="1" x14ac:dyDescent="0.2">
      <c r="A69" s="70"/>
      <c r="B69" s="70"/>
      <c r="C69" s="63"/>
      <c r="D69" s="68"/>
      <c r="E69" s="76"/>
      <c r="F69" s="63"/>
      <c r="G69" s="68"/>
      <c r="H69" s="65"/>
      <c r="I69" s="65"/>
      <c r="J69" s="65"/>
      <c r="K69" s="65"/>
      <c r="L69" s="65"/>
      <c r="M69" s="63"/>
    </row>
    <row r="70" spans="1:13" s="13" customFormat="1" x14ac:dyDescent="0.2">
      <c r="A70" s="62"/>
      <c r="B70" s="62"/>
      <c r="C70" s="60"/>
      <c r="D70" s="69"/>
      <c r="E70" s="75"/>
      <c r="F70" s="60"/>
      <c r="G70" s="69"/>
      <c r="H70" s="66"/>
      <c r="I70" s="66"/>
      <c r="J70" s="66"/>
      <c r="K70" s="66"/>
      <c r="L70" s="66"/>
      <c r="M70" s="60"/>
    </row>
    <row r="71" spans="1:13" s="13" customFormat="1" hidden="1" x14ac:dyDescent="0.2">
      <c r="A71" s="18"/>
      <c r="B71" s="18"/>
      <c r="C71" s="19"/>
      <c r="D71" s="19"/>
      <c r="E71" s="20"/>
      <c r="F71" s="19"/>
      <c r="G71" s="21"/>
      <c r="H71" s="22"/>
      <c r="I71" s="22"/>
      <c r="J71" s="22"/>
      <c r="K71" s="22"/>
      <c r="L71" s="22"/>
      <c r="M71" s="19"/>
    </row>
    <row r="72" spans="1:13" s="13" customFormat="1" hidden="1" x14ac:dyDescent="0.2">
      <c r="A72" s="18"/>
      <c r="B72" s="18"/>
      <c r="C72" s="19"/>
      <c r="D72" s="19"/>
      <c r="E72" s="20"/>
      <c r="F72" s="19"/>
      <c r="G72" s="21"/>
      <c r="H72" s="22"/>
      <c r="I72" s="22"/>
      <c r="J72" s="22"/>
      <c r="K72" s="22"/>
      <c r="L72" s="22"/>
      <c r="M72" s="19"/>
    </row>
    <row r="73" spans="1:13" s="13" customFormat="1" ht="25.5" x14ac:dyDescent="0.2">
      <c r="A73" s="61" t="s">
        <v>345</v>
      </c>
      <c r="B73" s="61" t="s">
        <v>346</v>
      </c>
      <c r="C73" s="59" t="s">
        <v>335</v>
      </c>
      <c r="D73" s="67"/>
      <c r="E73" s="74"/>
      <c r="F73" s="19" t="s">
        <v>336</v>
      </c>
      <c r="G73" s="21" t="s">
        <v>40</v>
      </c>
      <c r="H73" s="22" t="s">
        <v>56</v>
      </c>
      <c r="I73" s="22" t="s">
        <v>53</v>
      </c>
      <c r="J73" s="22" t="s">
        <v>53</v>
      </c>
      <c r="K73" s="22" t="s">
        <v>53</v>
      </c>
      <c r="L73" s="22" t="s">
        <v>53</v>
      </c>
      <c r="M73" s="19"/>
    </row>
    <row r="74" spans="1:13" s="13" customFormat="1" ht="38.25" x14ac:dyDescent="0.2">
      <c r="A74" s="70"/>
      <c r="B74" s="70"/>
      <c r="C74" s="63"/>
      <c r="D74" s="68"/>
      <c r="E74" s="76"/>
      <c r="F74" s="19" t="s">
        <v>337</v>
      </c>
      <c r="G74" s="21" t="s">
        <v>25</v>
      </c>
      <c r="H74" s="22" t="s">
        <v>139</v>
      </c>
      <c r="I74" s="22" t="s">
        <v>139</v>
      </c>
      <c r="J74" s="22" t="s">
        <v>139</v>
      </c>
      <c r="K74" s="22" t="s">
        <v>139</v>
      </c>
      <c r="L74" s="22" t="s">
        <v>139</v>
      </c>
      <c r="M74" s="19"/>
    </row>
    <row r="75" spans="1:13" s="13" customFormat="1" ht="18" customHeight="1" x14ac:dyDescent="0.2">
      <c r="A75" s="70"/>
      <c r="B75" s="70"/>
      <c r="C75" s="63"/>
      <c r="D75" s="68"/>
      <c r="E75" s="76"/>
      <c r="F75" s="59" t="s">
        <v>338</v>
      </c>
      <c r="G75" s="67" t="s">
        <v>40</v>
      </c>
      <c r="H75" s="64" t="s">
        <v>245</v>
      </c>
      <c r="I75" s="64" t="s">
        <v>26</v>
      </c>
      <c r="J75" s="64" t="s">
        <v>26</v>
      </c>
      <c r="K75" s="64" t="s">
        <v>28</v>
      </c>
      <c r="L75" s="64" t="s">
        <v>26</v>
      </c>
      <c r="M75" s="59"/>
    </row>
    <row r="76" spans="1:13" s="13" customFormat="1" x14ac:dyDescent="0.2">
      <c r="A76" s="70"/>
      <c r="B76" s="70"/>
      <c r="C76" s="63"/>
      <c r="D76" s="68"/>
      <c r="E76" s="76"/>
      <c r="F76" s="63"/>
      <c r="G76" s="68"/>
      <c r="H76" s="65"/>
      <c r="I76" s="65"/>
      <c r="J76" s="65"/>
      <c r="K76" s="65"/>
      <c r="L76" s="65"/>
      <c r="M76" s="63"/>
    </row>
    <row r="77" spans="1:13" s="13" customFormat="1" x14ac:dyDescent="0.2">
      <c r="A77" s="62"/>
      <c r="B77" s="62"/>
      <c r="C77" s="60"/>
      <c r="D77" s="69"/>
      <c r="E77" s="75"/>
      <c r="F77" s="60"/>
      <c r="G77" s="69"/>
      <c r="H77" s="66"/>
      <c r="I77" s="66"/>
      <c r="J77" s="66"/>
      <c r="K77" s="66"/>
      <c r="L77" s="66"/>
      <c r="M77" s="60"/>
    </row>
    <row r="78" spans="1:13" s="13" customFormat="1" hidden="1" x14ac:dyDescent="0.2">
      <c r="A78" s="18"/>
      <c r="B78" s="18"/>
      <c r="C78" s="19"/>
      <c r="D78" s="19"/>
      <c r="E78" s="20"/>
      <c r="F78" s="19"/>
      <c r="G78" s="21"/>
      <c r="H78" s="22"/>
      <c r="I78" s="22"/>
      <c r="J78" s="22"/>
      <c r="K78" s="22"/>
      <c r="L78" s="22"/>
      <c r="M78" s="19"/>
    </row>
    <row r="79" spans="1:13" s="13" customFormat="1" hidden="1" x14ac:dyDescent="0.2">
      <c r="A79" s="18"/>
      <c r="B79" s="18"/>
      <c r="C79" s="19"/>
      <c r="D79" s="19"/>
      <c r="E79" s="20"/>
      <c r="F79" s="19"/>
      <c r="G79" s="21"/>
      <c r="H79" s="22"/>
      <c r="I79" s="22"/>
      <c r="J79" s="22"/>
      <c r="K79" s="22"/>
      <c r="L79" s="22"/>
      <c r="M79" s="19"/>
    </row>
    <row r="80" spans="1:13" s="13" customFormat="1" ht="25.5" customHeight="1" x14ac:dyDescent="0.2">
      <c r="A80" s="61" t="s">
        <v>347</v>
      </c>
      <c r="B80" s="61" t="s">
        <v>348</v>
      </c>
      <c r="C80" s="59" t="s">
        <v>335</v>
      </c>
      <c r="D80" s="59" t="s">
        <v>29</v>
      </c>
      <c r="E80" s="57">
        <f>SUM(E81:E82)+400000</f>
        <v>400000</v>
      </c>
      <c r="F80" s="19" t="s">
        <v>349</v>
      </c>
      <c r="G80" s="21" t="s">
        <v>40</v>
      </c>
      <c r="H80" s="22" t="s">
        <v>27</v>
      </c>
      <c r="I80" s="22" t="s">
        <v>28</v>
      </c>
      <c r="J80" s="22" t="s">
        <v>28</v>
      </c>
      <c r="K80" s="22" t="s">
        <v>28</v>
      </c>
      <c r="L80" s="22" t="s">
        <v>27</v>
      </c>
      <c r="M80" s="19"/>
    </row>
    <row r="81" spans="1:13" s="13" customFormat="1" ht="25.5" x14ac:dyDescent="0.2">
      <c r="A81" s="70"/>
      <c r="B81" s="70"/>
      <c r="C81" s="63"/>
      <c r="D81" s="63"/>
      <c r="E81" s="77"/>
      <c r="F81" s="19" t="s">
        <v>350</v>
      </c>
      <c r="G81" s="21" t="s">
        <v>25</v>
      </c>
      <c r="H81" s="22" t="s">
        <v>199</v>
      </c>
      <c r="I81" s="22" t="s">
        <v>28</v>
      </c>
      <c r="J81" s="22" t="s">
        <v>28</v>
      </c>
      <c r="K81" s="22" t="s">
        <v>28</v>
      </c>
      <c r="L81" s="22" t="s">
        <v>199</v>
      </c>
      <c r="M81" s="19"/>
    </row>
    <row r="82" spans="1:13" s="13" customFormat="1" ht="25.5" x14ac:dyDescent="0.2">
      <c r="A82" s="62"/>
      <c r="B82" s="62"/>
      <c r="C82" s="60"/>
      <c r="D82" s="60"/>
      <c r="E82" s="58"/>
      <c r="F82" s="19" t="s">
        <v>351</v>
      </c>
      <c r="G82" s="21" t="s">
        <v>40</v>
      </c>
      <c r="H82" s="22" t="s">
        <v>198</v>
      </c>
      <c r="I82" s="22" t="s">
        <v>28</v>
      </c>
      <c r="J82" s="22" t="s">
        <v>28</v>
      </c>
      <c r="K82" s="22" t="s">
        <v>28</v>
      </c>
      <c r="L82" s="22" t="s">
        <v>198</v>
      </c>
      <c r="M82" s="19"/>
    </row>
    <row r="83" spans="1:13" s="13" customFormat="1" ht="38.25" customHeight="1" x14ac:dyDescent="0.2">
      <c r="A83" s="61" t="s">
        <v>352</v>
      </c>
      <c r="B83" s="61" t="s">
        <v>353</v>
      </c>
      <c r="C83" s="59" t="s">
        <v>335</v>
      </c>
      <c r="D83" s="59" t="s">
        <v>29</v>
      </c>
      <c r="E83" s="57">
        <f>SUM(E84:E94)+4910000</f>
        <v>4910000</v>
      </c>
      <c r="F83" s="19" t="s">
        <v>354</v>
      </c>
      <c r="G83" s="21" t="s">
        <v>40</v>
      </c>
      <c r="H83" s="22" t="s">
        <v>355</v>
      </c>
      <c r="I83" s="22" t="s">
        <v>28</v>
      </c>
      <c r="J83" s="22" t="s">
        <v>28</v>
      </c>
      <c r="K83" s="22" t="s">
        <v>28</v>
      </c>
      <c r="L83" s="22" t="s">
        <v>355</v>
      </c>
      <c r="M83" s="19"/>
    </row>
    <row r="84" spans="1:13" s="13" customFormat="1" x14ac:dyDescent="0.2">
      <c r="A84" s="70"/>
      <c r="B84" s="70"/>
      <c r="C84" s="63"/>
      <c r="D84" s="63"/>
      <c r="E84" s="77"/>
      <c r="F84" s="19" t="s">
        <v>356</v>
      </c>
      <c r="G84" s="21" t="s">
        <v>40</v>
      </c>
      <c r="H84" s="22" t="s">
        <v>357</v>
      </c>
      <c r="I84" s="22" t="s">
        <v>28</v>
      </c>
      <c r="J84" s="22" t="s">
        <v>28</v>
      </c>
      <c r="K84" s="22" t="s">
        <v>28</v>
      </c>
      <c r="L84" s="22" t="s">
        <v>357</v>
      </c>
      <c r="M84" s="19"/>
    </row>
    <row r="85" spans="1:13" s="13" customFormat="1" ht="25.5" x14ac:dyDescent="0.2">
      <c r="A85" s="70"/>
      <c r="B85" s="70"/>
      <c r="C85" s="63"/>
      <c r="D85" s="63"/>
      <c r="E85" s="77"/>
      <c r="F85" s="19" t="s">
        <v>243</v>
      </c>
      <c r="G85" s="21" t="s">
        <v>25</v>
      </c>
      <c r="H85" s="22" t="s">
        <v>139</v>
      </c>
      <c r="I85" s="22" t="s">
        <v>118</v>
      </c>
      <c r="J85" s="22" t="s">
        <v>26</v>
      </c>
      <c r="K85" s="22" t="s">
        <v>28</v>
      </c>
      <c r="L85" s="22" t="s">
        <v>28</v>
      </c>
      <c r="M85" s="19"/>
    </row>
    <row r="86" spans="1:13" s="13" customFormat="1" x14ac:dyDescent="0.2">
      <c r="A86" s="70"/>
      <c r="B86" s="70"/>
      <c r="C86" s="63"/>
      <c r="D86" s="63"/>
      <c r="E86" s="77"/>
      <c r="F86" s="19" t="s">
        <v>177</v>
      </c>
      <c r="G86" s="21" t="s">
        <v>25</v>
      </c>
      <c r="H86" s="22" t="s">
        <v>139</v>
      </c>
      <c r="I86" s="22" t="s">
        <v>28</v>
      </c>
      <c r="J86" s="22" t="s">
        <v>28</v>
      </c>
      <c r="K86" s="22" t="s">
        <v>28</v>
      </c>
      <c r="L86" s="22" t="s">
        <v>139</v>
      </c>
      <c r="M86" s="19"/>
    </row>
    <row r="87" spans="1:13" s="13" customFormat="1" x14ac:dyDescent="0.2">
      <c r="A87" s="70"/>
      <c r="B87" s="70"/>
      <c r="C87" s="63"/>
      <c r="D87" s="63"/>
      <c r="E87" s="77"/>
      <c r="F87" s="19" t="s">
        <v>358</v>
      </c>
      <c r="G87" s="21" t="s">
        <v>40</v>
      </c>
      <c r="H87" s="22" t="s">
        <v>46</v>
      </c>
      <c r="I87" s="22" t="s">
        <v>28</v>
      </c>
      <c r="J87" s="22" t="s">
        <v>28</v>
      </c>
      <c r="K87" s="22" t="s">
        <v>28</v>
      </c>
      <c r="L87" s="22" t="s">
        <v>46</v>
      </c>
      <c r="M87" s="19"/>
    </row>
    <row r="88" spans="1:13" s="13" customFormat="1" ht="38.25" x14ac:dyDescent="0.2">
      <c r="A88" s="70"/>
      <c r="B88" s="70"/>
      <c r="C88" s="63"/>
      <c r="D88" s="63"/>
      <c r="E88" s="77"/>
      <c r="F88" s="19" t="s">
        <v>359</v>
      </c>
      <c r="G88" s="21" t="s">
        <v>40</v>
      </c>
      <c r="H88" s="22" t="s">
        <v>303</v>
      </c>
      <c r="I88" s="22" t="s">
        <v>28</v>
      </c>
      <c r="J88" s="22" t="s">
        <v>28</v>
      </c>
      <c r="K88" s="22" t="s">
        <v>28</v>
      </c>
      <c r="L88" s="22" t="s">
        <v>303</v>
      </c>
      <c r="M88" s="19"/>
    </row>
    <row r="89" spans="1:13" s="13" customFormat="1" x14ac:dyDescent="0.2">
      <c r="A89" s="70"/>
      <c r="B89" s="70"/>
      <c r="C89" s="63"/>
      <c r="D89" s="63"/>
      <c r="E89" s="77"/>
      <c r="F89" s="19" t="s">
        <v>360</v>
      </c>
      <c r="G89" s="21" t="s">
        <v>40</v>
      </c>
      <c r="H89" s="22" t="s">
        <v>27</v>
      </c>
      <c r="I89" s="22" t="s">
        <v>28</v>
      </c>
      <c r="J89" s="22" t="s">
        <v>28</v>
      </c>
      <c r="K89" s="22" t="s">
        <v>28</v>
      </c>
      <c r="L89" s="22" t="s">
        <v>27</v>
      </c>
      <c r="M89" s="19"/>
    </row>
    <row r="90" spans="1:13" s="13" customFormat="1" ht="38.25" x14ac:dyDescent="0.2">
      <c r="A90" s="70"/>
      <c r="B90" s="70"/>
      <c r="C90" s="63"/>
      <c r="D90" s="63"/>
      <c r="E90" s="77"/>
      <c r="F90" s="19" t="s">
        <v>361</v>
      </c>
      <c r="G90" s="21" t="s">
        <v>40</v>
      </c>
      <c r="H90" s="22" t="s">
        <v>164</v>
      </c>
      <c r="I90" s="22" t="s">
        <v>28</v>
      </c>
      <c r="J90" s="22" t="s">
        <v>28</v>
      </c>
      <c r="K90" s="22" t="s">
        <v>28</v>
      </c>
      <c r="L90" s="22" t="s">
        <v>164</v>
      </c>
      <c r="M90" s="19"/>
    </row>
    <row r="91" spans="1:13" s="13" customFormat="1" ht="25.5" x14ac:dyDescent="0.2">
      <c r="A91" s="70"/>
      <c r="B91" s="70"/>
      <c r="C91" s="63"/>
      <c r="D91" s="63"/>
      <c r="E91" s="77"/>
      <c r="F91" s="19" t="s">
        <v>362</v>
      </c>
      <c r="G91" s="21" t="s">
        <v>40</v>
      </c>
      <c r="H91" s="22" t="s">
        <v>31</v>
      </c>
      <c r="I91" s="22" t="s">
        <v>28</v>
      </c>
      <c r="J91" s="22" t="s">
        <v>28</v>
      </c>
      <c r="K91" s="22" t="s">
        <v>28</v>
      </c>
      <c r="L91" s="22" t="s">
        <v>31</v>
      </c>
      <c r="M91" s="19"/>
    </row>
    <row r="92" spans="1:13" s="13" customFormat="1" ht="25.5" x14ac:dyDescent="0.2">
      <c r="A92" s="70"/>
      <c r="B92" s="70"/>
      <c r="C92" s="63"/>
      <c r="D92" s="63"/>
      <c r="E92" s="77"/>
      <c r="F92" s="19" t="s">
        <v>363</v>
      </c>
      <c r="G92" s="21" t="s">
        <v>40</v>
      </c>
      <c r="H92" s="22" t="s">
        <v>364</v>
      </c>
      <c r="I92" s="22" t="s">
        <v>28</v>
      </c>
      <c r="J92" s="22" t="s">
        <v>28</v>
      </c>
      <c r="K92" s="22" t="s">
        <v>28</v>
      </c>
      <c r="L92" s="22" t="s">
        <v>364</v>
      </c>
      <c r="M92" s="19"/>
    </row>
    <row r="93" spans="1:13" s="13" customFormat="1" ht="25.5" x14ac:dyDescent="0.2">
      <c r="A93" s="70"/>
      <c r="B93" s="70"/>
      <c r="C93" s="63"/>
      <c r="D93" s="63"/>
      <c r="E93" s="77"/>
      <c r="F93" s="19" t="s">
        <v>365</v>
      </c>
      <c r="G93" s="21" t="s">
        <v>40</v>
      </c>
      <c r="H93" s="22" t="s">
        <v>46</v>
      </c>
      <c r="I93" s="22" t="s">
        <v>28</v>
      </c>
      <c r="J93" s="22" t="s">
        <v>28</v>
      </c>
      <c r="K93" s="22" t="s">
        <v>28</v>
      </c>
      <c r="L93" s="22" t="s">
        <v>46</v>
      </c>
      <c r="M93" s="19"/>
    </row>
    <row r="94" spans="1:13" s="13" customFormat="1" ht="25.5" x14ac:dyDescent="0.2">
      <c r="A94" s="62"/>
      <c r="B94" s="62"/>
      <c r="C94" s="60"/>
      <c r="D94" s="60"/>
      <c r="E94" s="58"/>
      <c r="F94" s="19" t="s">
        <v>366</v>
      </c>
      <c r="G94" s="21" t="s">
        <v>40</v>
      </c>
      <c r="H94" s="22" t="s">
        <v>367</v>
      </c>
      <c r="I94" s="22" t="s">
        <v>28</v>
      </c>
      <c r="J94" s="22" t="s">
        <v>28</v>
      </c>
      <c r="K94" s="22" t="s">
        <v>28</v>
      </c>
      <c r="L94" s="22" t="s">
        <v>367</v>
      </c>
      <c r="M94" s="19"/>
    </row>
    <row r="95" spans="1:13" s="13" customFormat="1" ht="25.5" customHeight="1" x14ac:dyDescent="0.2">
      <c r="A95" s="61" t="s">
        <v>368</v>
      </c>
      <c r="B95" s="61" t="s">
        <v>369</v>
      </c>
      <c r="C95" s="59" t="s">
        <v>256</v>
      </c>
      <c r="D95" s="59" t="s">
        <v>29</v>
      </c>
      <c r="E95" s="57">
        <f>SUM(E96:E96)+202664</f>
        <v>202664</v>
      </c>
      <c r="F95" s="19" t="s">
        <v>370</v>
      </c>
      <c r="G95" s="21" t="s">
        <v>25</v>
      </c>
      <c r="H95" s="22" t="s">
        <v>64</v>
      </c>
      <c r="I95" s="22" t="s">
        <v>28</v>
      </c>
      <c r="J95" s="22" t="s">
        <v>64</v>
      </c>
      <c r="K95" s="22" t="s">
        <v>28</v>
      </c>
      <c r="L95" s="22" t="s">
        <v>28</v>
      </c>
      <c r="M95" s="19"/>
    </row>
    <row r="96" spans="1:13" s="13" customFormat="1" ht="25.5" x14ac:dyDescent="0.2">
      <c r="A96" s="62"/>
      <c r="B96" s="62"/>
      <c r="C96" s="60"/>
      <c r="D96" s="60"/>
      <c r="E96" s="58"/>
      <c r="F96" s="19" t="s">
        <v>371</v>
      </c>
      <c r="G96" s="21" t="s">
        <v>25</v>
      </c>
      <c r="H96" s="22" t="s">
        <v>372</v>
      </c>
      <c r="I96" s="22" t="s">
        <v>28</v>
      </c>
      <c r="J96" s="22" t="s">
        <v>372</v>
      </c>
      <c r="K96" s="22" t="s">
        <v>28</v>
      </c>
      <c r="L96" s="22" t="s">
        <v>28</v>
      </c>
      <c r="M96" s="19"/>
    </row>
    <row r="97" spans="1:13" s="13" customFormat="1" ht="38.25" x14ac:dyDescent="0.2">
      <c r="A97" s="18" t="s">
        <v>373</v>
      </c>
      <c r="B97" s="18" t="s">
        <v>374</v>
      </c>
      <c r="C97" s="19" t="s">
        <v>335</v>
      </c>
      <c r="D97" s="19"/>
      <c r="E97" s="20">
        <v>0</v>
      </c>
      <c r="F97" s="19" t="s">
        <v>375</v>
      </c>
      <c r="G97" s="21" t="s">
        <v>40</v>
      </c>
      <c r="H97" s="22" t="s">
        <v>56</v>
      </c>
      <c r="I97" s="22" t="s">
        <v>28</v>
      </c>
      <c r="J97" s="22" t="s">
        <v>56</v>
      </c>
      <c r="K97" s="22" t="s">
        <v>28</v>
      </c>
      <c r="L97" s="22" t="s">
        <v>28</v>
      </c>
      <c r="M97" s="19"/>
    </row>
    <row r="98" spans="1:13" s="13" customFormat="1" ht="25.5" x14ac:dyDescent="0.2">
      <c r="A98" s="18" t="s">
        <v>376</v>
      </c>
      <c r="B98" s="18" t="s">
        <v>377</v>
      </c>
      <c r="C98" s="19" t="s">
        <v>137</v>
      </c>
      <c r="D98" s="19" t="s">
        <v>29</v>
      </c>
      <c r="E98" s="20">
        <v>346456</v>
      </c>
      <c r="F98" s="19" t="s">
        <v>138</v>
      </c>
      <c r="G98" s="21" t="s">
        <v>25</v>
      </c>
      <c r="H98" s="22" t="s">
        <v>139</v>
      </c>
      <c r="I98" s="22" t="s">
        <v>139</v>
      </c>
      <c r="J98" s="22" t="s">
        <v>139</v>
      </c>
      <c r="K98" s="22" t="s">
        <v>139</v>
      </c>
      <c r="L98" s="22" t="s">
        <v>139</v>
      </c>
      <c r="M98" s="19"/>
    </row>
    <row r="99" spans="1:13" s="13" customFormat="1" ht="15" customHeight="1" x14ac:dyDescent="0.2">
      <c r="A99" s="17" t="s">
        <v>378</v>
      </c>
      <c r="B99" s="83" t="s">
        <v>379</v>
      </c>
      <c r="C99" s="84"/>
      <c r="D99" s="84"/>
      <c r="E99" s="84"/>
      <c r="F99" s="84"/>
      <c r="G99" s="84"/>
      <c r="H99" s="84"/>
      <c r="I99" s="84"/>
      <c r="J99" s="84"/>
      <c r="K99" s="84"/>
      <c r="L99" s="84"/>
      <c r="M99" s="85"/>
    </row>
    <row r="100" spans="1:13" s="13" customFormat="1" ht="15" customHeight="1" x14ac:dyDescent="0.2">
      <c r="A100" s="17" t="s">
        <v>380</v>
      </c>
      <c r="B100" s="83" t="s">
        <v>381</v>
      </c>
      <c r="C100" s="84"/>
      <c r="D100" s="84"/>
      <c r="E100" s="84"/>
      <c r="F100" s="84"/>
      <c r="G100" s="84"/>
      <c r="H100" s="84"/>
      <c r="I100" s="84"/>
      <c r="J100" s="84"/>
      <c r="K100" s="84"/>
      <c r="L100" s="84"/>
      <c r="M100" s="85"/>
    </row>
    <row r="101" spans="1:13" s="13" customFormat="1" ht="38.25" customHeight="1" x14ac:dyDescent="0.2">
      <c r="A101" s="18" t="s">
        <v>382</v>
      </c>
      <c r="B101" s="18" t="s">
        <v>383</v>
      </c>
      <c r="C101" s="19" t="s">
        <v>335</v>
      </c>
      <c r="D101" s="19" t="s">
        <v>29</v>
      </c>
      <c r="E101" s="25">
        <f>SUM(E102:E106)+180000</f>
        <v>180000</v>
      </c>
      <c r="F101" s="19" t="s">
        <v>384</v>
      </c>
      <c r="G101" s="21" t="s">
        <v>25</v>
      </c>
      <c r="H101" s="22" t="s">
        <v>385</v>
      </c>
      <c r="I101" s="22" t="s">
        <v>28</v>
      </c>
      <c r="J101" s="22" t="s">
        <v>28</v>
      </c>
      <c r="K101" s="22" t="s">
        <v>28</v>
      </c>
      <c r="L101" s="22" t="s">
        <v>385</v>
      </c>
      <c r="M101" s="19"/>
    </row>
    <row r="102" spans="1:13" s="13" customFormat="1" x14ac:dyDescent="0.2">
      <c r="A102" s="61"/>
      <c r="B102" s="61"/>
      <c r="C102" s="59"/>
      <c r="D102" s="59"/>
      <c r="E102" s="57"/>
      <c r="F102" s="19" t="s">
        <v>386</v>
      </c>
      <c r="G102" s="21" t="s">
        <v>40</v>
      </c>
      <c r="H102" s="22" t="s">
        <v>110</v>
      </c>
      <c r="I102" s="22" t="s">
        <v>28</v>
      </c>
      <c r="J102" s="22" t="s">
        <v>28</v>
      </c>
      <c r="K102" s="22" t="s">
        <v>28</v>
      </c>
      <c r="L102" s="22" t="s">
        <v>110</v>
      </c>
      <c r="M102" s="19"/>
    </row>
    <row r="103" spans="1:13" s="13" customFormat="1" ht="38.25" x14ac:dyDescent="0.2">
      <c r="A103" s="70"/>
      <c r="B103" s="70"/>
      <c r="C103" s="63"/>
      <c r="D103" s="63"/>
      <c r="E103" s="77"/>
      <c r="F103" s="19" t="s">
        <v>387</v>
      </c>
      <c r="G103" s="21" t="s">
        <v>25</v>
      </c>
      <c r="H103" s="22" t="s">
        <v>53</v>
      </c>
      <c r="I103" s="22" t="s">
        <v>53</v>
      </c>
      <c r="J103" s="22" t="s">
        <v>28</v>
      </c>
      <c r="K103" s="22" t="s">
        <v>28</v>
      </c>
      <c r="L103" s="22" t="s">
        <v>28</v>
      </c>
      <c r="M103" s="19"/>
    </row>
    <row r="104" spans="1:13" s="13" customFormat="1" ht="25.5" x14ac:dyDescent="0.2">
      <c r="A104" s="70"/>
      <c r="B104" s="70"/>
      <c r="C104" s="63"/>
      <c r="D104" s="63"/>
      <c r="E104" s="77"/>
      <c r="F104" s="19" t="s">
        <v>388</v>
      </c>
      <c r="G104" s="21" t="s">
        <v>40</v>
      </c>
      <c r="H104" s="22" t="s">
        <v>26</v>
      </c>
      <c r="I104" s="22" t="s">
        <v>26</v>
      </c>
      <c r="J104" s="22" t="s">
        <v>28</v>
      </c>
      <c r="K104" s="22" t="s">
        <v>28</v>
      </c>
      <c r="L104" s="22" t="s">
        <v>28</v>
      </c>
      <c r="M104" s="19"/>
    </row>
    <row r="105" spans="1:13" s="13" customFormat="1" x14ac:dyDescent="0.2">
      <c r="A105" s="70"/>
      <c r="B105" s="70"/>
      <c r="C105" s="63"/>
      <c r="D105" s="63"/>
      <c r="E105" s="77"/>
      <c r="F105" s="19" t="s">
        <v>389</v>
      </c>
      <c r="G105" s="21" t="s">
        <v>40</v>
      </c>
      <c r="H105" s="22" t="s">
        <v>160</v>
      </c>
      <c r="I105" s="22" t="s">
        <v>28</v>
      </c>
      <c r="J105" s="22" t="s">
        <v>28</v>
      </c>
      <c r="K105" s="22" t="s">
        <v>160</v>
      </c>
      <c r="L105" s="22" t="s">
        <v>28</v>
      </c>
      <c r="M105" s="19"/>
    </row>
    <row r="106" spans="1:13" s="13" customFormat="1" x14ac:dyDescent="0.2">
      <c r="A106" s="62"/>
      <c r="B106" s="62"/>
      <c r="C106" s="60"/>
      <c r="D106" s="60"/>
      <c r="E106" s="58"/>
      <c r="F106" s="19" t="s">
        <v>390</v>
      </c>
      <c r="G106" s="21" t="s">
        <v>40</v>
      </c>
      <c r="H106" s="22" t="s">
        <v>53</v>
      </c>
      <c r="I106" s="22" t="s">
        <v>53</v>
      </c>
      <c r="J106" s="22" t="s">
        <v>28</v>
      </c>
      <c r="K106" s="22" t="s">
        <v>28</v>
      </c>
      <c r="L106" s="22" t="s">
        <v>28</v>
      </c>
      <c r="M106" s="19"/>
    </row>
    <row r="107" spans="1:13" s="13" customFormat="1" ht="16.5" customHeight="1" x14ac:dyDescent="0.2">
      <c r="A107" s="17" t="s">
        <v>391</v>
      </c>
      <c r="B107" s="83" t="s">
        <v>392</v>
      </c>
      <c r="C107" s="84"/>
      <c r="D107" s="84"/>
      <c r="E107" s="84"/>
      <c r="F107" s="84"/>
      <c r="G107" s="84"/>
      <c r="H107" s="84"/>
      <c r="I107" s="84"/>
      <c r="J107" s="84"/>
      <c r="K107" s="84"/>
      <c r="L107" s="84"/>
      <c r="M107" s="85"/>
    </row>
    <row r="108" spans="1:13" s="13" customFormat="1" ht="15.75" customHeight="1" x14ac:dyDescent="0.2">
      <c r="A108" s="17" t="s">
        <v>393</v>
      </c>
      <c r="B108" s="83" t="s">
        <v>394</v>
      </c>
      <c r="C108" s="84"/>
      <c r="D108" s="84"/>
      <c r="E108" s="84"/>
      <c r="F108" s="84"/>
      <c r="G108" s="84"/>
      <c r="H108" s="84"/>
      <c r="I108" s="84"/>
      <c r="J108" s="84"/>
      <c r="K108" s="84"/>
      <c r="L108" s="84"/>
      <c r="M108" s="85"/>
    </row>
    <row r="109" spans="1:13" s="13" customFormat="1" ht="14.25" customHeight="1" x14ac:dyDescent="0.2">
      <c r="A109" s="16" t="s">
        <v>395</v>
      </c>
      <c r="B109" s="86" t="s">
        <v>396</v>
      </c>
      <c r="C109" s="87"/>
      <c r="D109" s="87"/>
      <c r="E109" s="87"/>
      <c r="F109" s="87"/>
      <c r="G109" s="87"/>
      <c r="H109" s="87"/>
      <c r="I109" s="87"/>
      <c r="J109" s="87"/>
      <c r="K109" s="87"/>
      <c r="L109" s="87"/>
      <c r="M109" s="88"/>
    </row>
    <row r="110" spans="1:13" s="13" customFormat="1" ht="13.5" customHeight="1" x14ac:dyDescent="0.2">
      <c r="A110" s="17" t="s">
        <v>397</v>
      </c>
      <c r="B110" s="83" t="s">
        <v>398</v>
      </c>
      <c r="C110" s="84"/>
      <c r="D110" s="84"/>
      <c r="E110" s="84"/>
      <c r="F110" s="84"/>
      <c r="G110" s="84"/>
      <c r="H110" s="84"/>
      <c r="I110" s="84"/>
      <c r="J110" s="84"/>
      <c r="K110" s="84"/>
      <c r="L110" s="84"/>
      <c r="M110" s="85"/>
    </row>
    <row r="111" spans="1:13" s="13" customFormat="1" ht="38.25" x14ac:dyDescent="0.2">
      <c r="A111" s="18" t="s">
        <v>399</v>
      </c>
      <c r="B111" s="18" t="s">
        <v>400</v>
      </c>
      <c r="C111" s="19" t="s">
        <v>137</v>
      </c>
      <c r="D111" s="19" t="s">
        <v>119</v>
      </c>
      <c r="E111" s="20">
        <v>26963407</v>
      </c>
      <c r="F111" s="19" t="s">
        <v>401</v>
      </c>
      <c r="G111" s="21" t="s">
        <v>258</v>
      </c>
      <c r="H111" s="22" t="s">
        <v>402</v>
      </c>
      <c r="I111" s="22" t="s">
        <v>402</v>
      </c>
      <c r="J111" s="22" t="s">
        <v>28</v>
      </c>
      <c r="K111" s="22" t="s">
        <v>28</v>
      </c>
      <c r="L111" s="22" t="s">
        <v>403</v>
      </c>
      <c r="M111" s="19"/>
    </row>
    <row r="112" spans="1:13" s="13" customFormat="1" ht="26.25" customHeight="1" x14ac:dyDescent="0.2">
      <c r="A112" s="23" t="s">
        <v>404</v>
      </c>
      <c r="B112" s="23" t="s">
        <v>405</v>
      </c>
      <c r="C112" s="24" t="s">
        <v>256</v>
      </c>
      <c r="D112" s="19"/>
      <c r="E112" s="25"/>
      <c r="F112" s="24" t="s">
        <v>328</v>
      </c>
      <c r="G112" s="29" t="s">
        <v>40</v>
      </c>
      <c r="H112" s="28" t="s">
        <v>170</v>
      </c>
      <c r="I112" s="28" t="s">
        <v>27</v>
      </c>
      <c r="J112" s="28" t="s">
        <v>56</v>
      </c>
      <c r="K112" s="28" t="s">
        <v>32</v>
      </c>
      <c r="L112" s="28" t="s">
        <v>27</v>
      </c>
      <c r="M112" s="24"/>
    </row>
    <row r="113" spans="1:13" s="13" customFormat="1" ht="26.25" customHeight="1" x14ac:dyDescent="0.2">
      <c r="A113" s="23" t="s">
        <v>406</v>
      </c>
      <c r="B113" s="23" t="s">
        <v>407</v>
      </c>
      <c r="C113" s="24" t="s">
        <v>256</v>
      </c>
      <c r="D113" s="19"/>
      <c r="E113" s="25"/>
      <c r="F113" s="24" t="s">
        <v>328</v>
      </c>
      <c r="G113" s="29" t="s">
        <v>40</v>
      </c>
      <c r="H113" s="28" t="s">
        <v>170</v>
      </c>
      <c r="I113" s="28" t="s">
        <v>27</v>
      </c>
      <c r="J113" s="28" t="s">
        <v>56</v>
      </c>
      <c r="K113" s="28" t="s">
        <v>32</v>
      </c>
      <c r="L113" s="28" t="s">
        <v>27</v>
      </c>
      <c r="M113" s="24"/>
    </row>
    <row r="114" spans="1:13" s="13" customFormat="1" ht="26.25" customHeight="1" x14ac:dyDescent="0.2">
      <c r="A114" s="23" t="s">
        <v>408</v>
      </c>
      <c r="B114" s="23" t="s">
        <v>409</v>
      </c>
      <c r="C114" s="24" t="s">
        <v>256</v>
      </c>
      <c r="D114" s="19"/>
      <c r="E114" s="25"/>
      <c r="F114" s="24" t="s">
        <v>328</v>
      </c>
      <c r="G114" s="29" t="s">
        <v>40</v>
      </c>
      <c r="H114" s="28" t="s">
        <v>170</v>
      </c>
      <c r="I114" s="28" t="s">
        <v>27</v>
      </c>
      <c r="J114" s="28" t="s">
        <v>56</v>
      </c>
      <c r="K114" s="28" t="s">
        <v>32</v>
      </c>
      <c r="L114" s="28" t="s">
        <v>27</v>
      </c>
      <c r="M114" s="24"/>
    </row>
    <row r="115" spans="1:13" s="13" customFormat="1" ht="26.25" customHeight="1" x14ac:dyDescent="0.2">
      <c r="A115" s="23" t="s">
        <v>410</v>
      </c>
      <c r="B115" s="23" t="s">
        <v>411</v>
      </c>
      <c r="C115" s="24" t="s">
        <v>256</v>
      </c>
      <c r="D115" s="19"/>
      <c r="E115" s="25"/>
      <c r="F115" s="24" t="s">
        <v>328</v>
      </c>
      <c r="G115" s="29" t="s">
        <v>40</v>
      </c>
      <c r="H115" s="28" t="s">
        <v>170</v>
      </c>
      <c r="I115" s="28" t="s">
        <v>27</v>
      </c>
      <c r="J115" s="28" t="s">
        <v>56</v>
      </c>
      <c r="K115" s="28" t="s">
        <v>32</v>
      </c>
      <c r="L115" s="28" t="s">
        <v>27</v>
      </c>
      <c r="M115" s="24"/>
    </row>
    <row r="116" spans="1:13" s="13" customFormat="1" ht="26.25" customHeight="1" x14ac:dyDescent="0.2">
      <c r="A116" s="23" t="s">
        <v>412</v>
      </c>
      <c r="B116" s="23" t="s">
        <v>413</v>
      </c>
      <c r="C116" s="24" t="s">
        <v>256</v>
      </c>
      <c r="D116" s="19"/>
      <c r="E116" s="25"/>
      <c r="F116" s="24" t="s">
        <v>328</v>
      </c>
      <c r="G116" s="29" t="s">
        <v>40</v>
      </c>
      <c r="H116" s="28" t="s">
        <v>170</v>
      </c>
      <c r="I116" s="28" t="s">
        <v>27</v>
      </c>
      <c r="J116" s="28" t="s">
        <v>56</v>
      </c>
      <c r="K116" s="28" t="s">
        <v>32</v>
      </c>
      <c r="L116" s="28" t="s">
        <v>27</v>
      </c>
      <c r="M116" s="24"/>
    </row>
    <row r="117" spans="1:13" s="13" customFormat="1" ht="26.25" customHeight="1" x14ac:dyDescent="0.2">
      <c r="A117" s="23" t="s">
        <v>414</v>
      </c>
      <c r="B117" s="23" t="s">
        <v>415</v>
      </c>
      <c r="C117" s="24" t="s">
        <v>256</v>
      </c>
      <c r="D117" s="19"/>
      <c r="E117" s="25"/>
      <c r="F117" s="24" t="s">
        <v>328</v>
      </c>
      <c r="G117" s="29" t="s">
        <v>40</v>
      </c>
      <c r="H117" s="28" t="s">
        <v>170</v>
      </c>
      <c r="I117" s="28" t="s">
        <v>27</v>
      </c>
      <c r="J117" s="28" t="s">
        <v>56</v>
      </c>
      <c r="K117" s="28" t="s">
        <v>32</v>
      </c>
      <c r="L117" s="28" t="s">
        <v>27</v>
      </c>
      <c r="M117" s="24"/>
    </row>
    <row r="118" spans="1:13" s="13" customFormat="1" ht="26.25" customHeight="1" x14ac:dyDescent="0.2">
      <c r="A118" s="23" t="s">
        <v>416</v>
      </c>
      <c r="B118" s="23" t="s">
        <v>417</v>
      </c>
      <c r="C118" s="24" t="s">
        <v>256</v>
      </c>
      <c r="D118" s="19"/>
      <c r="E118" s="25"/>
      <c r="F118" s="24" t="s">
        <v>328</v>
      </c>
      <c r="G118" s="29" t="s">
        <v>40</v>
      </c>
      <c r="H118" s="28" t="s">
        <v>170</v>
      </c>
      <c r="I118" s="28" t="s">
        <v>27</v>
      </c>
      <c r="J118" s="28" t="s">
        <v>56</v>
      </c>
      <c r="K118" s="28" t="s">
        <v>32</v>
      </c>
      <c r="L118" s="28" t="s">
        <v>27</v>
      </c>
      <c r="M118" s="24"/>
    </row>
    <row r="119" spans="1:13" s="13" customFormat="1" ht="26.25" customHeight="1" x14ac:dyDescent="0.2">
      <c r="A119" s="23" t="s">
        <v>418</v>
      </c>
      <c r="B119" s="23" t="s">
        <v>419</v>
      </c>
      <c r="C119" s="24" t="s">
        <v>256</v>
      </c>
      <c r="D119" s="19"/>
      <c r="E119" s="25"/>
      <c r="F119" s="24" t="s">
        <v>328</v>
      </c>
      <c r="G119" s="29" t="s">
        <v>40</v>
      </c>
      <c r="H119" s="28" t="s">
        <v>170</v>
      </c>
      <c r="I119" s="28" t="s">
        <v>27</v>
      </c>
      <c r="J119" s="28" t="s">
        <v>56</v>
      </c>
      <c r="K119" s="28" t="s">
        <v>32</v>
      </c>
      <c r="L119" s="28" t="s">
        <v>27</v>
      </c>
      <c r="M119" s="24"/>
    </row>
    <row r="120" spans="1:13" s="13" customFormat="1" ht="26.25" customHeight="1" x14ac:dyDescent="0.2">
      <c r="A120" s="23" t="s">
        <v>420</v>
      </c>
      <c r="B120" s="23" t="s">
        <v>421</v>
      </c>
      <c r="C120" s="24" t="s">
        <v>256</v>
      </c>
      <c r="D120" s="19"/>
      <c r="E120" s="25"/>
      <c r="F120" s="24" t="s">
        <v>328</v>
      </c>
      <c r="G120" s="29" t="s">
        <v>40</v>
      </c>
      <c r="H120" s="28" t="s">
        <v>170</v>
      </c>
      <c r="I120" s="28" t="s">
        <v>27</v>
      </c>
      <c r="J120" s="28" t="s">
        <v>56</v>
      </c>
      <c r="K120" s="28" t="s">
        <v>32</v>
      </c>
      <c r="L120" s="28" t="s">
        <v>27</v>
      </c>
      <c r="M120" s="24"/>
    </row>
    <row r="121" spans="1:13" s="13" customFormat="1" ht="26.25" customHeight="1" x14ac:dyDescent="0.2">
      <c r="A121" s="23" t="s">
        <v>422</v>
      </c>
      <c r="B121" s="23" t="s">
        <v>423</v>
      </c>
      <c r="C121" s="24" t="s">
        <v>256</v>
      </c>
      <c r="D121" s="19"/>
      <c r="E121" s="25"/>
      <c r="F121" s="24" t="s">
        <v>328</v>
      </c>
      <c r="G121" s="29" t="s">
        <v>40</v>
      </c>
      <c r="H121" s="28" t="s">
        <v>170</v>
      </c>
      <c r="I121" s="28" t="s">
        <v>27</v>
      </c>
      <c r="J121" s="28" t="s">
        <v>56</v>
      </c>
      <c r="K121" s="28" t="s">
        <v>32</v>
      </c>
      <c r="L121" s="28" t="s">
        <v>27</v>
      </c>
      <c r="M121" s="24"/>
    </row>
    <row r="122" spans="1:13" s="13" customFormat="1" ht="26.25" customHeight="1" x14ac:dyDescent="0.2">
      <c r="A122" s="23" t="s">
        <v>424</v>
      </c>
      <c r="B122" s="23" t="s">
        <v>425</v>
      </c>
      <c r="C122" s="24" t="s">
        <v>256</v>
      </c>
      <c r="D122" s="19"/>
      <c r="E122" s="25"/>
      <c r="F122" s="24" t="s">
        <v>328</v>
      </c>
      <c r="G122" s="29" t="s">
        <v>40</v>
      </c>
      <c r="H122" s="28" t="s">
        <v>170</v>
      </c>
      <c r="I122" s="28" t="s">
        <v>27</v>
      </c>
      <c r="J122" s="28" t="s">
        <v>56</v>
      </c>
      <c r="K122" s="28" t="s">
        <v>32</v>
      </c>
      <c r="L122" s="28" t="s">
        <v>27</v>
      </c>
      <c r="M122" s="29"/>
    </row>
    <row r="123" spans="1:13" s="13" customFormat="1" ht="26.25" customHeight="1" x14ac:dyDescent="0.2">
      <c r="A123" s="18" t="s">
        <v>426</v>
      </c>
      <c r="B123" s="18" t="s">
        <v>427</v>
      </c>
      <c r="C123" s="19" t="s">
        <v>256</v>
      </c>
      <c r="D123" s="19"/>
      <c r="E123" s="25"/>
      <c r="F123" s="19" t="s">
        <v>328</v>
      </c>
      <c r="G123" s="21" t="s">
        <v>40</v>
      </c>
      <c r="H123" s="22" t="s">
        <v>170</v>
      </c>
      <c r="I123" s="22" t="s">
        <v>27</v>
      </c>
      <c r="J123" s="22" t="s">
        <v>56</v>
      </c>
      <c r="K123" s="22" t="s">
        <v>32</v>
      </c>
      <c r="L123" s="22" t="s">
        <v>27</v>
      </c>
      <c r="M123" s="19"/>
    </row>
    <row r="124" spans="1:13" s="13" customFormat="1" ht="26.25" customHeight="1" x14ac:dyDescent="0.2">
      <c r="A124" s="23" t="s">
        <v>428</v>
      </c>
      <c r="B124" s="23" t="s">
        <v>429</v>
      </c>
      <c r="C124" s="24" t="s">
        <v>256</v>
      </c>
      <c r="D124" s="19"/>
      <c r="E124" s="25"/>
      <c r="F124" s="24" t="s">
        <v>328</v>
      </c>
      <c r="G124" s="29" t="s">
        <v>40</v>
      </c>
      <c r="H124" s="28" t="s">
        <v>170</v>
      </c>
      <c r="I124" s="28" t="s">
        <v>27</v>
      </c>
      <c r="J124" s="28" t="s">
        <v>56</v>
      </c>
      <c r="K124" s="28" t="s">
        <v>32</v>
      </c>
      <c r="L124" s="28" t="s">
        <v>27</v>
      </c>
      <c r="M124" s="24"/>
    </row>
    <row r="125" spans="1:13" s="13" customFormat="1" ht="26.25" customHeight="1" x14ac:dyDescent="0.2">
      <c r="A125" s="23" t="s">
        <v>430</v>
      </c>
      <c r="B125" s="23" t="s">
        <v>431</v>
      </c>
      <c r="C125" s="24" t="s">
        <v>256</v>
      </c>
      <c r="D125" s="19"/>
      <c r="E125" s="25"/>
      <c r="F125" s="24" t="s">
        <v>328</v>
      </c>
      <c r="G125" s="29" t="s">
        <v>40</v>
      </c>
      <c r="H125" s="28" t="s">
        <v>170</v>
      </c>
      <c r="I125" s="28" t="s">
        <v>27</v>
      </c>
      <c r="J125" s="28" t="s">
        <v>56</v>
      </c>
      <c r="K125" s="28" t="s">
        <v>32</v>
      </c>
      <c r="L125" s="28" t="s">
        <v>27</v>
      </c>
      <c r="M125" s="24"/>
    </row>
    <row r="126" spans="1:13" s="13" customFormat="1" ht="26.25" customHeight="1" x14ac:dyDescent="0.2">
      <c r="A126" s="23" t="s">
        <v>432</v>
      </c>
      <c r="B126" s="23" t="s">
        <v>433</v>
      </c>
      <c r="C126" s="24" t="s">
        <v>256</v>
      </c>
      <c r="D126" s="19"/>
      <c r="E126" s="25"/>
      <c r="F126" s="24" t="s">
        <v>328</v>
      </c>
      <c r="G126" s="29" t="s">
        <v>40</v>
      </c>
      <c r="H126" s="28" t="s">
        <v>170</v>
      </c>
      <c r="I126" s="28" t="s">
        <v>27</v>
      </c>
      <c r="J126" s="28" t="s">
        <v>56</v>
      </c>
      <c r="K126" s="28" t="s">
        <v>32</v>
      </c>
      <c r="L126" s="28" t="s">
        <v>27</v>
      </c>
      <c r="M126" s="24"/>
    </row>
    <row r="127" spans="1:13" s="13" customFormat="1" ht="26.25" customHeight="1" x14ac:dyDescent="0.2">
      <c r="A127" s="23" t="s">
        <v>434</v>
      </c>
      <c r="B127" s="23" t="s">
        <v>435</v>
      </c>
      <c r="C127" s="24" t="s">
        <v>256</v>
      </c>
      <c r="D127" s="19"/>
      <c r="E127" s="25"/>
      <c r="F127" s="24" t="s">
        <v>328</v>
      </c>
      <c r="G127" s="29" t="s">
        <v>40</v>
      </c>
      <c r="H127" s="28" t="s">
        <v>170</v>
      </c>
      <c r="I127" s="28" t="s">
        <v>27</v>
      </c>
      <c r="J127" s="28" t="s">
        <v>56</v>
      </c>
      <c r="K127" s="28" t="s">
        <v>32</v>
      </c>
      <c r="L127" s="28" t="s">
        <v>27</v>
      </c>
      <c r="M127" s="24"/>
    </row>
    <row r="128" spans="1:13" s="13" customFormat="1" ht="26.25" customHeight="1" x14ac:dyDescent="0.2">
      <c r="A128" s="23" t="s">
        <v>436</v>
      </c>
      <c r="B128" s="23" t="s">
        <v>437</v>
      </c>
      <c r="C128" s="24" t="s">
        <v>256</v>
      </c>
      <c r="D128" s="19"/>
      <c r="E128" s="25"/>
      <c r="F128" s="24" t="s">
        <v>328</v>
      </c>
      <c r="G128" s="29" t="s">
        <v>40</v>
      </c>
      <c r="H128" s="28" t="s">
        <v>170</v>
      </c>
      <c r="I128" s="28" t="s">
        <v>27</v>
      </c>
      <c r="J128" s="28" t="s">
        <v>56</v>
      </c>
      <c r="K128" s="28" t="s">
        <v>32</v>
      </c>
      <c r="L128" s="28" t="s">
        <v>27</v>
      </c>
      <c r="M128" s="24"/>
    </row>
    <row r="129" spans="1:13" s="13" customFormat="1" ht="26.25" customHeight="1" x14ac:dyDescent="0.2">
      <c r="A129" s="23" t="s">
        <v>438</v>
      </c>
      <c r="B129" s="23" t="s">
        <v>439</v>
      </c>
      <c r="C129" s="24" t="s">
        <v>256</v>
      </c>
      <c r="D129" s="19"/>
      <c r="E129" s="25"/>
      <c r="F129" s="24" t="s">
        <v>328</v>
      </c>
      <c r="G129" s="29" t="s">
        <v>40</v>
      </c>
      <c r="H129" s="28" t="s">
        <v>170</v>
      </c>
      <c r="I129" s="28" t="s">
        <v>27</v>
      </c>
      <c r="J129" s="28" t="s">
        <v>56</v>
      </c>
      <c r="K129" s="28" t="s">
        <v>32</v>
      </c>
      <c r="L129" s="28" t="s">
        <v>27</v>
      </c>
      <c r="M129" s="24"/>
    </row>
    <row r="130" spans="1:13" s="13" customFormat="1" ht="26.25" customHeight="1" x14ac:dyDescent="0.2">
      <c r="A130" s="23" t="s">
        <v>440</v>
      </c>
      <c r="B130" s="23" t="s">
        <v>441</v>
      </c>
      <c r="C130" s="24" t="s">
        <v>256</v>
      </c>
      <c r="D130" s="19"/>
      <c r="E130" s="25"/>
      <c r="F130" s="24" t="s">
        <v>328</v>
      </c>
      <c r="G130" s="29" t="s">
        <v>40</v>
      </c>
      <c r="H130" s="28" t="s">
        <v>170</v>
      </c>
      <c r="I130" s="28" t="s">
        <v>27</v>
      </c>
      <c r="J130" s="28" t="s">
        <v>56</v>
      </c>
      <c r="K130" s="28" t="s">
        <v>32</v>
      </c>
      <c r="L130" s="28" t="s">
        <v>27</v>
      </c>
      <c r="M130" s="24"/>
    </row>
    <row r="131" spans="1:13" s="13" customFormat="1" ht="26.25" customHeight="1" x14ac:dyDescent="0.2">
      <c r="A131" s="23" t="s">
        <v>442</v>
      </c>
      <c r="B131" s="23" t="s">
        <v>443</v>
      </c>
      <c r="C131" s="24" t="s">
        <v>256</v>
      </c>
      <c r="D131" s="19"/>
      <c r="E131" s="25"/>
      <c r="F131" s="24" t="s">
        <v>328</v>
      </c>
      <c r="G131" s="29" t="s">
        <v>40</v>
      </c>
      <c r="H131" s="28" t="s">
        <v>170</v>
      </c>
      <c r="I131" s="28" t="s">
        <v>27</v>
      </c>
      <c r="J131" s="28" t="s">
        <v>56</v>
      </c>
      <c r="K131" s="28" t="s">
        <v>32</v>
      </c>
      <c r="L131" s="28" t="s">
        <v>27</v>
      </c>
      <c r="M131" s="24"/>
    </row>
    <row r="132" spans="1:13" s="13" customFormat="1" ht="26.25" customHeight="1" x14ac:dyDescent="0.2">
      <c r="A132" s="23" t="s">
        <v>444</v>
      </c>
      <c r="B132" s="23" t="s">
        <v>445</v>
      </c>
      <c r="C132" s="24" t="s">
        <v>256</v>
      </c>
      <c r="D132" s="19"/>
      <c r="E132" s="25"/>
      <c r="F132" s="24" t="s">
        <v>328</v>
      </c>
      <c r="G132" s="29" t="s">
        <v>40</v>
      </c>
      <c r="H132" s="28" t="s">
        <v>170</v>
      </c>
      <c r="I132" s="28" t="s">
        <v>27</v>
      </c>
      <c r="J132" s="28" t="s">
        <v>56</v>
      </c>
      <c r="K132" s="28" t="s">
        <v>32</v>
      </c>
      <c r="L132" s="28" t="s">
        <v>27</v>
      </c>
      <c r="M132" s="24"/>
    </row>
    <row r="133" spans="1:13" s="13" customFormat="1" ht="26.25" customHeight="1" x14ac:dyDescent="0.2">
      <c r="A133" s="23" t="s">
        <v>446</v>
      </c>
      <c r="B133" s="23" t="s">
        <v>447</v>
      </c>
      <c r="C133" s="24" t="s">
        <v>256</v>
      </c>
      <c r="D133" s="19"/>
      <c r="E133" s="25"/>
      <c r="F133" s="24" t="s">
        <v>328</v>
      </c>
      <c r="G133" s="29" t="s">
        <v>40</v>
      </c>
      <c r="H133" s="28" t="s">
        <v>170</v>
      </c>
      <c r="I133" s="28" t="s">
        <v>27</v>
      </c>
      <c r="J133" s="28" t="s">
        <v>56</v>
      </c>
      <c r="K133" s="28" t="s">
        <v>32</v>
      </c>
      <c r="L133" s="28" t="s">
        <v>27</v>
      </c>
      <c r="M133" s="24"/>
    </row>
    <row r="134" spans="1:13" s="13" customFormat="1" ht="26.25" customHeight="1" x14ac:dyDescent="0.2">
      <c r="A134" s="23" t="s">
        <v>448</v>
      </c>
      <c r="B134" s="23" t="s">
        <v>449</v>
      </c>
      <c r="C134" s="24" t="s">
        <v>256</v>
      </c>
      <c r="D134" s="19"/>
      <c r="E134" s="25"/>
      <c r="F134" s="24" t="s">
        <v>328</v>
      </c>
      <c r="G134" s="29" t="s">
        <v>40</v>
      </c>
      <c r="H134" s="28" t="s">
        <v>170</v>
      </c>
      <c r="I134" s="28" t="s">
        <v>27</v>
      </c>
      <c r="J134" s="28" t="s">
        <v>56</v>
      </c>
      <c r="K134" s="28" t="s">
        <v>32</v>
      </c>
      <c r="L134" s="28" t="s">
        <v>27</v>
      </c>
      <c r="M134" s="24"/>
    </row>
    <row r="135" spans="1:13" s="13" customFormat="1" ht="26.25" customHeight="1" x14ac:dyDescent="0.2">
      <c r="A135" s="23" t="s">
        <v>450</v>
      </c>
      <c r="B135" s="23" t="s">
        <v>451</v>
      </c>
      <c r="C135" s="24" t="s">
        <v>256</v>
      </c>
      <c r="D135" s="19"/>
      <c r="E135" s="25"/>
      <c r="F135" s="24" t="s">
        <v>328</v>
      </c>
      <c r="G135" s="29" t="s">
        <v>40</v>
      </c>
      <c r="H135" s="28" t="s">
        <v>170</v>
      </c>
      <c r="I135" s="28" t="s">
        <v>27</v>
      </c>
      <c r="J135" s="28" t="s">
        <v>56</v>
      </c>
      <c r="K135" s="28" t="s">
        <v>32</v>
      </c>
      <c r="L135" s="28" t="s">
        <v>27</v>
      </c>
      <c r="M135" s="24"/>
    </row>
    <row r="136" spans="1:13" s="13" customFormat="1" ht="26.25" customHeight="1" x14ac:dyDescent="0.2">
      <c r="A136" s="23" t="s">
        <v>452</v>
      </c>
      <c r="B136" s="23" t="s">
        <v>453</v>
      </c>
      <c r="C136" s="24" t="s">
        <v>256</v>
      </c>
      <c r="D136" s="19"/>
      <c r="E136" s="25"/>
      <c r="F136" s="24" t="s">
        <v>328</v>
      </c>
      <c r="G136" s="29" t="s">
        <v>40</v>
      </c>
      <c r="H136" s="28" t="s">
        <v>170</v>
      </c>
      <c r="I136" s="28" t="s">
        <v>27</v>
      </c>
      <c r="J136" s="28" t="s">
        <v>56</v>
      </c>
      <c r="K136" s="28" t="s">
        <v>32</v>
      </c>
      <c r="L136" s="28" t="s">
        <v>27</v>
      </c>
      <c r="M136" s="24"/>
    </row>
    <row r="137" spans="1:13" s="13" customFormat="1" ht="26.25" customHeight="1" x14ac:dyDescent="0.2">
      <c r="A137" s="18" t="s">
        <v>454</v>
      </c>
      <c r="B137" s="18" t="s">
        <v>455</v>
      </c>
      <c r="C137" s="19" t="s">
        <v>256</v>
      </c>
      <c r="D137" s="19"/>
      <c r="E137" s="25"/>
      <c r="F137" s="19" t="s">
        <v>328</v>
      </c>
      <c r="G137" s="21" t="s">
        <v>40</v>
      </c>
      <c r="H137" s="22" t="s">
        <v>170</v>
      </c>
      <c r="I137" s="22" t="s">
        <v>27</v>
      </c>
      <c r="J137" s="22" t="s">
        <v>56</v>
      </c>
      <c r="K137" s="22" t="s">
        <v>32</v>
      </c>
      <c r="L137" s="22" t="s">
        <v>27</v>
      </c>
      <c r="M137" s="19"/>
    </row>
    <row r="138" spans="1:13" s="13" customFormat="1" ht="26.25" customHeight="1" x14ac:dyDescent="0.2">
      <c r="A138" s="23" t="s">
        <v>456</v>
      </c>
      <c r="B138" s="23" t="s">
        <v>457</v>
      </c>
      <c r="C138" s="24" t="s">
        <v>256</v>
      </c>
      <c r="D138" s="19"/>
      <c r="E138" s="25"/>
      <c r="F138" s="24" t="s">
        <v>328</v>
      </c>
      <c r="G138" s="29" t="s">
        <v>40</v>
      </c>
      <c r="H138" s="28" t="s">
        <v>170</v>
      </c>
      <c r="I138" s="28" t="s">
        <v>27</v>
      </c>
      <c r="J138" s="28" t="s">
        <v>56</v>
      </c>
      <c r="K138" s="28" t="s">
        <v>32</v>
      </c>
      <c r="L138" s="28" t="s">
        <v>27</v>
      </c>
      <c r="M138" s="24"/>
    </row>
    <row r="139" spans="1:13" s="13" customFormat="1" ht="26.25" customHeight="1" x14ac:dyDescent="0.2">
      <c r="A139" s="18" t="s">
        <v>458</v>
      </c>
      <c r="B139" s="18" t="s">
        <v>459</v>
      </c>
      <c r="C139" s="19" t="s">
        <v>256</v>
      </c>
      <c r="D139" s="19"/>
      <c r="E139" s="25"/>
      <c r="F139" s="19" t="s">
        <v>328</v>
      </c>
      <c r="G139" s="21" t="s">
        <v>40</v>
      </c>
      <c r="H139" s="22" t="s">
        <v>170</v>
      </c>
      <c r="I139" s="22" t="s">
        <v>27</v>
      </c>
      <c r="J139" s="22" t="s">
        <v>56</v>
      </c>
      <c r="K139" s="22" t="s">
        <v>32</v>
      </c>
      <c r="L139" s="22" t="s">
        <v>27</v>
      </c>
      <c r="M139" s="19"/>
    </row>
    <row r="140" spans="1:13" s="13" customFormat="1" ht="26.25" customHeight="1" x14ac:dyDescent="0.2">
      <c r="A140" s="23" t="s">
        <v>460</v>
      </c>
      <c r="B140" s="23" t="s">
        <v>461</v>
      </c>
      <c r="C140" s="24" t="s">
        <v>256</v>
      </c>
      <c r="D140" s="19"/>
      <c r="E140" s="25"/>
      <c r="F140" s="24" t="s">
        <v>328</v>
      </c>
      <c r="G140" s="29" t="s">
        <v>40</v>
      </c>
      <c r="H140" s="28" t="s">
        <v>170</v>
      </c>
      <c r="I140" s="28" t="s">
        <v>27</v>
      </c>
      <c r="J140" s="28" t="s">
        <v>56</v>
      </c>
      <c r="K140" s="28" t="s">
        <v>32</v>
      </c>
      <c r="L140" s="28" t="s">
        <v>27</v>
      </c>
      <c r="M140" s="24"/>
    </row>
    <row r="141" spans="1:13" s="13" customFormat="1" ht="26.25" customHeight="1" x14ac:dyDescent="0.2">
      <c r="A141" s="23" t="s">
        <v>462</v>
      </c>
      <c r="B141" s="23" t="s">
        <v>463</v>
      </c>
      <c r="C141" s="24" t="s">
        <v>256</v>
      </c>
      <c r="D141" s="19"/>
      <c r="E141" s="25"/>
      <c r="F141" s="24" t="s">
        <v>328</v>
      </c>
      <c r="G141" s="29" t="s">
        <v>40</v>
      </c>
      <c r="H141" s="28" t="s">
        <v>170</v>
      </c>
      <c r="I141" s="28" t="s">
        <v>27</v>
      </c>
      <c r="J141" s="28" t="s">
        <v>56</v>
      </c>
      <c r="K141" s="28" t="s">
        <v>32</v>
      </c>
      <c r="L141" s="28" t="s">
        <v>27</v>
      </c>
      <c r="M141" s="24"/>
    </row>
    <row r="142" spans="1:13" s="13" customFormat="1" ht="26.25" customHeight="1" x14ac:dyDescent="0.2">
      <c r="A142" s="23" t="s">
        <v>464</v>
      </c>
      <c r="B142" s="23" t="s">
        <v>465</v>
      </c>
      <c r="C142" s="24" t="s">
        <v>256</v>
      </c>
      <c r="D142" s="19"/>
      <c r="E142" s="25"/>
      <c r="F142" s="24" t="s">
        <v>328</v>
      </c>
      <c r="G142" s="29" t="s">
        <v>40</v>
      </c>
      <c r="H142" s="28" t="s">
        <v>170</v>
      </c>
      <c r="I142" s="28" t="s">
        <v>27</v>
      </c>
      <c r="J142" s="28" t="s">
        <v>56</v>
      </c>
      <c r="K142" s="28" t="s">
        <v>32</v>
      </c>
      <c r="L142" s="28" t="s">
        <v>27</v>
      </c>
      <c r="M142" s="24"/>
    </row>
    <row r="143" spans="1:13" s="13" customFormat="1" ht="26.25" customHeight="1" x14ac:dyDescent="0.2">
      <c r="A143" s="23" t="s">
        <v>466</v>
      </c>
      <c r="B143" s="23" t="s">
        <v>467</v>
      </c>
      <c r="C143" s="24" t="s">
        <v>256</v>
      </c>
      <c r="D143" s="19"/>
      <c r="E143" s="25"/>
      <c r="F143" s="24" t="s">
        <v>328</v>
      </c>
      <c r="G143" s="29" t="s">
        <v>40</v>
      </c>
      <c r="H143" s="28" t="s">
        <v>170</v>
      </c>
      <c r="I143" s="28" t="s">
        <v>27</v>
      </c>
      <c r="J143" s="28" t="s">
        <v>56</v>
      </c>
      <c r="K143" s="28" t="s">
        <v>32</v>
      </c>
      <c r="L143" s="28" t="s">
        <v>27</v>
      </c>
      <c r="M143" s="24"/>
    </row>
    <row r="144" spans="1:13" s="13" customFormat="1" ht="26.25" customHeight="1" x14ac:dyDescent="0.2">
      <c r="A144" s="23" t="s">
        <v>468</v>
      </c>
      <c r="B144" s="23" t="s">
        <v>469</v>
      </c>
      <c r="C144" s="24" t="s">
        <v>256</v>
      </c>
      <c r="D144" s="19"/>
      <c r="E144" s="25"/>
      <c r="F144" s="24" t="s">
        <v>328</v>
      </c>
      <c r="G144" s="29" t="s">
        <v>40</v>
      </c>
      <c r="H144" s="28" t="s">
        <v>170</v>
      </c>
      <c r="I144" s="28" t="s">
        <v>27</v>
      </c>
      <c r="J144" s="28" t="s">
        <v>56</v>
      </c>
      <c r="K144" s="28" t="s">
        <v>32</v>
      </c>
      <c r="L144" s="28" t="s">
        <v>27</v>
      </c>
      <c r="M144" s="24"/>
    </row>
    <row r="145" spans="1:13" s="13" customFormat="1" ht="26.25" customHeight="1" x14ac:dyDescent="0.2">
      <c r="A145" s="23" t="s">
        <v>470</v>
      </c>
      <c r="B145" s="23" t="s">
        <v>471</v>
      </c>
      <c r="C145" s="24" t="s">
        <v>256</v>
      </c>
      <c r="D145" s="19"/>
      <c r="E145" s="25"/>
      <c r="F145" s="24" t="s">
        <v>328</v>
      </c>
      <c r="G145" s="29" t="s">
        <v>40</v>
      </c>
      <c r="H145" s="28" t="s">
        <v>170</v>
      </c>
      <c r="I145" s="28" t="s">
        <v>27</v>
      </c>
      <c r="J145" s="28" t="s">
        <v>56</v>
      </c>
      <c r="K145" s="28" t="s">
        <v>32</v>
      </c>
      <c r="L145" s="28" t="s">
        <v>27</v>
      </c>
      <c r="M145" s="24"/>
    </row>
    <row r="146" spans="1:13" s="13" customFormat="1" ht="26.25" customHeight="1" x14ac:dyDescent="0.2">
      <c r="A146" s="23" t="s">
        <v>472</v>
      </c>
      <c r="B146" s="23" t="s">
        <v>473</v>
      </c>
      <c r="C146" s="24" t="s">
        <v>256</v>
      </c>
      <c r="D146" s="19"/>
      <c r="E146" s="25"/>
      <c r="F146" s="24" t="s">
        <v>328</v>
      </c>
      <c r="G146" s="29" t="s">
        <v>40</v>
      </c>
      <c r="H146" s="28" t="s">
        <v>170</v>
      </c>
      <c r="I146" s="28" t="s">
        <v>27</v>
      </c>
      <c r="J146" s="28" t="s">
        <v>56</v>
      </c>
      <c r="K146" s="28" t="s">
        <v>32</v>
      </c>
      <c r="L146" s="28" t="s">
        <v>27</v>
      </c>
      <c r="M146" s="24"/>
    </row>
    <row r="147" spans="1:13" s="13" customFormat="1" ht="26.25" customHeight="1" x14ac:dyDescent="0.2">
      <c r="A147" s="23" t="s">
        <v>474</v>
      </c>
      <c r="B147" s="23" t="s">
        <v>475</v>
      </c>
      <c r="C147" s="24" t="s">
        <v>256</v>
      </c>
      <c r="D147" s="19"/>
      <c r="E147" s="25"/>
      <c r="F147" s="24" t="s">
        <v>328</v>
      </c>
      <c r="G147" s="29" t="s">
        <v>40</v>
      </c>
      <c r="H147" s="28" t="s">
        <v>170</v>
      </c>
      <c r="I147" s="28" t="s">
        <v>27</v>
      </c>
      <c r="J147" s="28" t="s">
        <v>56</v>
      </c>
      <c r="K147" s="28" t="s">
        <v>32</v>
      </c>
      <c r="L147" s="28" t="s">
        <v>27</v>
      </c>
      <c r="M147" s="24"/>
    </row>
    <row r="148" spans="1:13" s="13" customFormat="1" ht="26.25" customHeight="1" x14ac:dyDescent="0.2">
      <c r="A148" s="23" t="s">
        <v>476</v>
      </c>
      <c r="B148" s="23" t="s">
        <v>477</v>
      </c>
      <c r="C148" s="24" t="s">
        <v>256</v>
      </c>
      <c r="D148" s="19"/>
      <c r="E148" s="25"/>
      <c r="F148" s="24" t="s">
        <v>328</v>
      </c>
      <c r="G148" s="29" t="s">
        <v>40</v>
      </c>
      <c r="H148" s="28" t="s">
        <v>170</v>
      </c>
      <c r="I148" s="28" t="s">
        <v>27</v>
      </c>
      <c r="J148" s="28" t="s">
        <v>56</v>
      </c>
      <c r="K148" s="28" t="s">
        <v>32</v>
      </c>
      <c r="L148" s="28" t="s">
        <v>27</v>
      </c>
      <c r="M148" s="24"/>
    </row>
    <row r="149" spans="1:13" s="13" customFormat="1" ht="26.25" customHeight="1" x14ac:dyDescent="0.2">
      <c r="A149" s="23" t="s">
        <v>478</v>
      </c>
      <c r="B149" s="23" t="s">
        <v>479</v>
      </c>
      <c r="C149" s="24" t="s">
        <v>256</v>
      </c>
      <c r="D149" s="19"/>
      <c r="E149" s="25"/>
      <c r="F149" s="24" t="s">
        <v>328</v>
      </c>
      <c r="G149" s="29" t="s">
        <v>40</v>
      </c>
      <c r="H149" s="28" t="s">
        <v>170</v>
      </c>
      <c r="I149" s="28" t="s">
        <v>27</v>
      </c>
      <c r="J149" s="28" t="s">
        <v>56</v>
      </c>
      <c r="K149" s="28" t="s">
        <v>32</v>
      </c>
      <c r="L149" s="28" t="s">
        <v>27</v>
      </c>
      <c r="M149" s="24"/>
    </row>
    <row r="150" spans="1:13" s="13" customFormat="1" ht="26.25" customHeight="1" x14ac:dyDescent="0.2">
      <c r="A150" s="23" t="s">
        <v>480</v>
      </c>
      <c r="B150" s="23" t="s">
        <v>481</v>
      </c>
      <c r="C150" s="24" t="s">
        <v>256</v>
      </c>
      <c r="D150" s="19"/>
      <c r="E150" s="25"/>
      <c r="F150" s="24" t="s">
        <v>328</v>
      </c>
      <c r="G150" s="29" t="s">
        <v>40</v>
      </c>
      <c r="H150" s="28" t="s">
        <v>170</v>
      </c>
      <c r="I150" s="28" t="s">
        <v>27</v>
      </c>
      <c r="J150" s="28" t="s">
        <v>56</v>
      </c>
      <c r="K150" s="28" t="s">
        <v>32</v>
      </c>
      <c r="L150" s="28" t="s">
        <v>27</v>
      </c>
      <c r="M150" s="24"/>
    </row>
    <row r="151" spans="1:13" s="13" customFormat="1" ht="26.25" customHeight="1" x14ac:dyDescent="0.2">
      <c r="A151" s="23" t="s">
        <v>482</v>
      </c>
      <c r="B151" s="23" t="s">
        <v>483</v>
      </c>
      <c r="C151" s="24" t="s">
        <v>256</v>
      </c>
      <c r="D151" s="19"/>
      <c r="E151" s="25"/>
      <c r="F151" s="24" t="s">
        <v>328</v>
      </c>
      <c r="G151" s="29" t="s">
        <v>40</v>
      </c>
      <c r="H151" s="28" t="s">
        <v>170</v>
      </c>
      <c r="I151" s="28" t="s">
        <v>27</v>
      </c>
      <c r="J151" s="28" t="s">
        <v>56</v>
      </c>
      <c r="K151" s="28" t="s">
        <v>32</v>
      </c>
      <c r="L151" s="28" t="s">
        <v>27</v>
      </c>
      <c r="M151" s="24"/>
    </row>
    <row r="152" spans="1:13" s="13" customFormat="1" ht="26.25" customHeight="1" x14ac:dyDescent="0.2">
      <c r="A152" s="23" t="s">
        <v>484</v>
      </c>
      <c r="B152" s="23" t="s">
        <v>485</v>
      </c>
      <c r="C152" s="24" t="s">
        <v>256</v>
      </c>
      <c r="D152" s="19"/>
      <c r="E152" s="25"/>
      <c r="F152" s="24" t="s">
        <v>328</v>
      </c>
      <c r="G152" s="29" t="s">
        <v>40</v>
      </c>
      <c r="H152" s="28" t="s">
        <v>170</v>
      </c>
      <c r="I152" s="28" t="s">
        <v>27</v>
      </c>
      <c r="J152" s="28" t="s">
        <v>56</v>
      </c>
      <c r="K152" s="28" t="s">
        <v>32</v>
      </c>
      <c r="L152" s="28" t="s">
        <v>27</v>
      </c>
      <c r="M152" s="24"/>
    </row>
    <row r="153" spans="1:13" s="13" customFormat="1" ht="26.25" customHeight="1" x14ac:dyDescent="0.2">
      <c r="A153" s="23" t="s">
        <v>486</v>
      </c>
      <c r="B153" s="23" t="s">
        <v>487</v>
      </c>
      <c r="C153" s="24" t="s">
        <v>256</v>
      </c>
      <c r="D153" s="19"/>
      <c r="E153" s="25"/>
      <c r="F153" s="24" t="s">
        <v>328</v>
      </c>
      <c r="G153" s="29" t="s">
        <v>40</v>
      </c>
      <c r="H153" s="28" t="s">
        <v>170</v>
      </c>
      <c r="I153" s="28" t="s">
        <v>27</v>
      </c>
      <c r="J153" s="28" t="s">
        <v>56</v>
      </c>
      <c r="K153" s="28" t="s">
        <v>32</v>
      </c>
      <c r="L153" s="28" t="s">
        <v>27</v>
      </c>
      <c r="M153" s="24"/>
    </row>
    <row r="154" spans="1:13" s="13" customFormat="1" ht="26.25" customHeight="1" x14ac:dyDescent="0.2">
      <c r="A154" s="23" t="s">
        <v>488</v>
      </c>
      <c r="B154" s="23" t="s">
        <v>489</v>
      </c>
      <c r="C154" s="24" t="s">
        <v>256</v>
      </c>
      <c r="D154" s="19"/>
      <c r="E154" s="25"/>
      <c r="F154" s="24" t="s">
        <v>328</v>
      </c>
      <c r="G154" s="29" t="s">
        <v>40</v>
      </c>
      <c r="H154" s="28" t="s">
        <v>170</v>
      </c>
      <c r="I154" s="28" t="s">
        <v>27</v>
      </c>
      <c r="J154" s="28" t="s">
        <v>56</v>
      </c>
      <c r="K154" s="28" t="s">
        <v>32</v>
      </c>
      <c r="L154" s="28" t="s">
        <v>27</v>
      </c>
      <c r="M154" s="24"/>
    </row>
    <row r="155" spans="1:13" s="13" customFormat="1" ht="26.25" customHeight="1" x14ac:dyDescent="0.2">
      <c r="A155" s="23" t="s">
        <v>490</v>
      </c>
      <c r="B155" s="23" t="s">
        <v>491</v>
      </c>
      <c r="C155" s="24" t="s">
        <v>256</v>
      </c>
      <c r="D155" s="19"/>
      <c r="E155" s="25"/>
      <c r="F155" s="24" t="s">
        <v>328</v>
      </c>
      <c r="G155" s="29" t="s">
        <v>40</v>
      </c>
      <c r="H155" s="28" t="s">
        <v>170</v>
      </c>
      <c r="I155" s="28" t="s">
        <v>27</v>
      </c>
      <c r="J155" s="28" t="s">
        <v>56</v>
      </c>
      <c r="K155" s="28" t="s">
        <v>32</v>
      </c>
      <c r="L155" s="28" t="s">
        <v>27</v>
      </c>
      <c r="M155" s="24"/>
    </row>
    <row r="156" spans="1:13" s="13" customFormat="1" ht="25.5" customHeight="1" x14ac:dyDescent="0.2">
      <c r="A156" s="23" t="s">
        <v>492</v>
      </c>
      <c r="B156" s="23" t="s">
        <v>493</v>
      </c>
      <c r="C156" s="24" t="s">
        <v>256</v>
      </c>
      <c r="D156" s="19"/>
      <c r="E156" s="25"/>
      <c r="F156" s="24" t="s">
        <v>328</v>
      </c>
      <c r="G156" s="29" t="s">
        <v>40</v>
      </c>
      <c r="H156" s="28" t="s">
        <v>170</v>
      </c>
      <c r="I156" s="28" t="s">
        <v>27</v>
      </c>
      <c r="J156" s="28" t="s">
        <v>56</v>
      </c>
      <c r="K156" s="28" t="s">
        <v>32</v>
      </c>
      <c r="L156" s="28" t="s">
        <v>27</v>
      </c>
      <c r="M156" s="24"/>
    </row>
    <row r="157" spans="1:13" s="13" customFormat="1" ht="25.5" customHeight="1" x14ac:dyDescent="0.2">
      <c r="A157" s="23" t="s">
        <v>494</v>
      </c>
      <c r="B157" s="23" t="s">
        <v>495</v>
      </c>
      <c r="C157" s="24" t="s">
        <v>256</v>
      </c>
      <c r="D157" s="19"/>
      <c r="E157" s="25"/>
      <c r="F157" s="24" t="s">
        <v>328</v>
      </c>
      <c r="G157" s="29" t="s">
        <v>40</v>
      </c>
      <c r="H157" s="28" t="s">
        <v>170</v>
      </c>
      <c r="I157" s="28" t="s">
        <v>27</v>
      </c>
      <c r="J157" s="28" t="s">
        <v>56</v>
      </c>
      <c r="K157" s="28" t="s">
        <v>32</v>
      </c>
      <c r="L157" s="28" t="s">
        <v>27</v>
      </c>
      <c r="M157" s="24"/>
    </row>
    <row r="158" spans="1:13" s="13" customFormat="1" ht="25.5" customHeight="1" x14ac:dyDescent="0.2">
      <c r="A158" s="23" t="s">
        <v>496</v>
      </c>
      <c r="B158" s="23" t="s">
        <v>497</v>
      </c>
      <c r="C158" s="24" t="s">
        <v>256</v>
      </c>
      <c r="D158" s="19"/>
      <c r="E158" s="25"/>
      <c r="F158" s="24" t="s">
        <v>328</v>
      </c>
      <c r="G158" s="29" t="s">
        <v>40</v>
      </c>
      <c r="H158" s="28" t="s">
        <v>170</v>
      </c>
      <c r="I158" s="28" t="s">
        <v>27</v>
      </c>
      <c r="J158" s="28" t="s">
        <v>56</v>
      </c>
      <c r="K158" s="28" t="s">
        <v>32</v>
      </c>
      <c r="L158" s="28" t="s">
        <v>27</v>
      </c>
      <c r="M158" s="24"/>
    </row>
    <row r="159" spans="1:13" s="13" customFormat="1" ht="25.5" customHeight="1" x14ac:dyDescent="0.2">
      <c r="A159" s="23" t="s">
        <v>498</v>
      </c>
      <c r="B159" s="23" t="s">
        <v>499</v>
      </c>
      <c r="C159" s="24" t="s">
        <v>256</v>
      </c>
      <c r="D159" s="19"/>
      <c r="E159" s="25"/>
      <c r="F159" s="24" t="s">
        <v>328</v>
      </c>
      <c r="G159" s="29" t="s">
        <v>40</v>
      </c>
      <c r="H159" s="28" t="s">
        <v>81</v>
      </c>
      <c r="I159" s="28" t="s">
        <v>56</v>
      </c>
      <c r="J159" s="28" t="s">
        <v>56</v>
      </c>
      <c r="K159" s="28" t="s">
        <v>32</v>
      </c>
      <c r="L159" s="28" t="s">
        <v>27</v>
      </c>
      <c r="M159" s="24"/>
    </row>
    <row r="160" spans="1:13" s="13" customFormat="1" ht="25.5" customHeight="1" x14ac:dyDescent="0.2">
      <c r="A160" s="23" t="s">
        <v>500</v>
      </c>
      <c r="B160" s="23" t="s">
        <v>501</v>
      </c>
      <c r="C160" s="24" t="s">
        <v>256</v>
      </c>
      <c r="D160" s="19"/>
      <c r="E160" s="25"/>
      <c r="F160" s="24" t="s">
        <v>328</v>
      </c>
      <c r="G160" s="29" t="s">
        <v>40</v>
      </c>
      <c r="H160" s="28" t="s">
        <v>170</v>
      </c>
      <c r="I160" s="28" t="s">
        <v>27</v>
      </c>
      <c r="J160" s="28" t="s">
        <v>56</v>
      </c>
      <c r="K160" s="28" t="s">
        <v>32</v>
      </c>
      <c r="L160" s="28" t="s">
        <v>27</v>
      </c>
      <c r="M160" s="24"/>
    </row>
    <row r="161" spans="1:13" s="13" customFormat="1" ht="25.5" customHeight="1" x14ac:dyDescent="0.2">
      <c r="A161" s="23" t="s">
        <v>502</v>
      </c>
      <c r="B161" s="23" t="s">
        <v>503</v>
      </c>
      <c r="C161" s="24" t="s">
        <v>256</v>
      </c>
      <c r="D161" s="19"/>
      <c r="E161" s="25"/>
      <c r="F161" s="24" t="s">
        <v>328</v>
      </c>
      <c r="G161" s="29" t="s">
        <v>40</v>
      </c>
      <c r="H161" s="28" t="s">
        <v>170</v>
      </c>
      <c r="I161" s="28" t="s">
        <v>27</v>
      </c>
      <c r="J161" s="28" t="s">
        <v>56</v>
      </c>
      <c r="K161" s="28" t="s">
        <v>32</v>
      </c>
      <c r="L161" s="28" t="s">
        <v>27</v>
      </c>
      <c r="M161" s="24"/>
    </row>
    <row r="162" spans="1:13" s="13" customFormat="1" ht="25.5" customHeight="1" x14ac:dyDescent="0.2">
      <c r="A162" s="23" t="s">
        <v>504</v>
      </c>
      <c r="B162" s="23" t="s">
        <v>505</v>
      </c>
      <c r="C162" s="24" t="s">
        <v>256</v>
      </c>
      <c r="D162" s="19"/>
      <c r="E162" s="25"/>
      <c r="F162" s="24" t="s">
        <v>328</v>
      </c>
      <c r="G162" s="29" t="s">
        <v>40</v>
      </c>
      <c r="H162" s="28" t="s">
        <v>170</v>
      </c>
      <c r="I162" s="28" t="s">
        <v>27</v>
      </c>
      <c r="J162" s="28" t="s">
        <v>56</v>
      </c>
      <c r="K162" s="28" t="s">
        <v>32</v>
      </c>
      <c r="L162" s="28" t="s">
        <v>27</v>
      </c>
      <c r="M162" s="24"/>
    </row>
    <row r="163" spans="1:13" s="13" customFormat="1" ht="25.5" customHeight="1" x14ac:dyDescent="0.2">
      <c r="A163" s="23" t="s">
        <v>506</v>
      </c>
      <c r="B163" s="23" t="s">
        <v>507</v>
      </c>
      <c r="C163" s="24" t="s">
        <v>256</v>
      </c>
      <c r="D163" s="19"/>
      <c r="E163" s="25"/>
      <c r="F163" s="24" t="s">
        <v>328</v>
      </c>
      <c r="G163" s="29" t="s">
        <v>40</v>
      </c>
      <c r="H163" s="28" t="s">
        <v>170</v>
      </c>
      <c r="I163" s="28" t="s">
        <v>27</v>
      </c>
      <c r="J163" s="28" t="s">
        <v>56</v>
      </c>
      <c r="K163" s="28" t="s">
        <v>32</v>
      </c>
      <c r="L163" s="28" t="s">
        <v>27</v>
      </c>
      <c r="M163" s="24"/>
    </row>
    <row r="164" spans="1:13" s="13" customFormat="1" ht="25.5" customHeight="1" x14ac:dyDescent="0.2">
      <c r="A164" s="23" t="s">
        <v>508</v>
      </c>
      <c r="B164" s="23" t="s">
        <v>509</v>
      </c>
      <c r="C164" s="24" t="s">
        <v>256</v>
      </c>
      <c r="D164" s="19"/>
      <c r="E164" s="25"/>
      <c r="F164" s="24" t="s">
        <v>328</v>
      </c>
      <c r="G164" s="29" t="s">
        <v>40</v>
      </c>
      <c r="H164" s="28" t="s">
        <v>170</v>
      </c>
      <c r="I164" s="28" t="s">
        <v>27</v>
      </c>
      <c r="J164" s="28" t="s">
        <v>56</v>
      </c>
      <c r="K164" s="28" t="s">
        <v>32</v>
      </c>
      <c r="L164" s="28" t="s">
        <v>27</v>
      </c>
      <c r="M164" s="24"/>
    </row>
    <row r="165" spans="1:13" s="13" customFormat="1" ht="25.5" customHeight="1" x14ac:dyDescent="0.2">
      <c r="A165" s="23" t="s">
        <v>510</v>
      </c>
      <c r="B165" s="23" t="s">
        <v>511</v>
      </c>
      <c r="C165" s="24" t="s">
        <v>256</v>
      </c>
      <c r="D165" s="19"/>
      <c r="E165" s="25"/>
      <c r="F165" s="24" t="s">
        <v>328</v>
      </c>
      <c r="G165" s="29" t="s">
        <v>40</v>
      </c>
      <c r="H165" s="28" t="s">
        <v>170</v>
      </c>
      <c r="I165" s="28" t="s">
        <v>27</v>
      </c>
      <c r="J165" s="28" t="s">
        <v>56</v>
      </c>
      <c r="K165" s="28" t="s">
        <v>32</v>
      </c>
      <c r="L165" s="28" t="s">
        <v>27</v>
      </c>
      <c r="M165" s="24"/>
    </row>
    <row r="166" spans="1:13" s="13" customFormat="1" ht="25.5" customHeight="1" x14ac:dyDescent="0.2">
      <c r="A166" s="18" t="s">
        <v>512</v>
      </c>
      <c r="B166" s="18" t="s">
        <v>513</v>
      </c>
      <c r="C166" s="19" t="s">
        <v>256</v>
      </c>
      <c r="D166" s="19"/>
      <c r="E166" s="25"/>
      <c r="F166" s="19" t="s">
        <v>328</v>
      </c>
      <c r="G166" s="21" t="s">
        <v>40</v>
      </c>
      <c r="H166" s="22" t="s">
        <v>170</v>
      </c>
      <c r="I166" s="22" t="s">
        <v>27</v>
      </c>
      <c r="J166" s="22" t="s">
        <v>56</v>
      </c>
      <c r="K166" s="22" t="s">
        <v>32</v>
      </c>
      <c r="L166" s="22" t="s">
        <v>27</v>
      </c>
      <c r="M166" s="19"/>
    </row>
    <row r="167" spans="1:13" s="13" customFormat="1" ht="25.5" customHeight="1" x14ac:dyDescent="0.2">
      <c r="A167" s="23" t="s">
        <v>514</v>
      </c>
      <c r="B167" s="23" t="s">
        <v>515</v>
      </c>
      <c r="C167" s="24" t="s">
        <v>256</v>
      </c>
      <c r="D167" s="19"/>
      <c r="E167" s="25"/>
      <c r="F167" s="24" t="s">
        <v>328</v>
      </c>
      <c r="G167" s="29" t="s">
        <v>40</v>
      </c>
      <c r="H167" s="28" t="s">
        <v>170</v>
      </c>
      <c r="I167" s="28" t="s">
        <v>27</v>
      </c>
      <c r="J167" s="28" t="s">
        <v>56</v>
      </c>
      <c r="K167" s="28" t="s">
        <v>32</v>
      </c>
      <c r="L167" s="28" t="s">
        <v>27</v>
      </c>
      <c r="M167" s="24"/>
    </row>
    <row r="168" spans="1:13" s="13" customFormat="1" ht="25.5" customHeight="1" x14ac:dyDescent="0.2">
      <c r="A168" s="23" t="s">
        <v>516</v>
      </c>
      <c r="B168" s="23" t="s">
        <v>517</v>
      </c>
      <c r="C168" s="24" t="s">
        <v>256</v>
      </c>
      <c r="D168" s="19"/>
      <c r="E168" s="25"/>
      <c r="F168" s="24" t="s">
        <v>328</v>
      </c>
      <c r="G168" s="29" t="s">
        <v>40</v>
      </c>
      <c r="H168" s="28" t="s">
        <v>170</v>
      </c>
      <c r="I168" s="28" t="s">
        <v>27</v>
      </c>
      <c r="J168" s="28" t="s">
        <v>56</v>
      </c>
      <c r="K168" s="28" t="s">
        <v>32</v>
      </c>
      <c r="L168" s="28" t="s">
        <v>27</v>
      </c>
      <c r="M168" s="24"/>
    </row>
    <row r="169" spans="1:13" s="13" customFormat="1" ht="25.5" customHeight="1" x14ac:dyDescent="0.2">
      <c r="A169" s="23" t="s">
        <v>518</v>
      </c>
      <c r="B169" s="23" t="s">
        <v>519</v>
      </c>
      <c r="C169" s="24" t="s">
        <v>256</v>
      </c>
      <c r="D169" s="19"/>
      <c r="E169" s="25"/>
      <c r="F169" s="24" t="s">
        <v>328</v>
      </c>
      <c r="G169" s="29" t="s">
        <v>40</v>
      </c>
      <c r="H169" s="28" t="s">
        <v>170</v>
      </c>
      <c r="I169" s="28" t="s">
        <v>27</v>
      </c>
      <c r="J169" s="28" t="s">
        <v>56</v>
      </c>
      <c r="K169" s="28" t="s">
        <v>32</v>
      </c>
      <c r="L169" s="28" t="s">
        <v>27</v>
      </c>
      <c r="M169" s="24"/>
    </row>
    <row r="170" spans="1:13" s="13" customFormat="1" ht="25.5" customHeight="1" x14ac:dyDescent="0.2">
      <c r="A170" s="23" t="s">
        <v>520</v>
      </c>
      <c r="B170" s="23" t="s">
        <v>521</v>
      </c>
      <c r="C170" s="24" t="s">
        <v>256</v>
      </c>
      <c r="D170" s="19"/>
      <c r="E170" s="25"/>
      <c r="F170" s="24" t="s">
        <v>328</v>
      </c>
      <c r="G170" s="29" t="s">
        <v>40</v>
      </c>
      <c r="H170" s="28" t="s">
        <v>170</v>
      </c>
      <c r="I170" s="28" t="s">
        <v>27</v>
      </c>
      <c r="J170" s="28" t="s">
        <v>56</v>
      </c>
      <c r="K170" s="28" t="s">
        <v>32</v>
      </c>
      <c r="L170" s="28" t="s">
        <v>27</v>
      </c>
      <c r="M170" s="24"/>
    </row>
    <row r="171" spans="1:13" s="13" customFormat="1" ht="25.5" customHeight="1" x14ac:dyDescent="0.2">
      <c r="A171" s="23" t="s">
        <v>522</v>
      </c>
      <c r="B171" s="23" t="s">
        <v>523</v>
      </c>
      <c r="C171" s="24" t="s">
        <v>256</v>
      </c>
      <c r="D171" s="19"/>
      <c r="E171" s="25"/>
      <c r="F171" s="24" t="s">
        <v>328</v>
      </c>
      <c r="G171" s="29" t="s">
        <v>40</v>
      </c>
      <c r="H171" s="28" t="s">
        <v>170</v>
      </c>
      <c r="I171" s="28" t="s">
        <v>27</v>
      </c>
      <c r="J171" s="28" t="s">
        <v>56</v>
      </c>
      <c r="K171" s="28" t="s">
        <v>32</v>
      </c>
      <c r="L171" s="28" t="s">
        <v>27</v>
      </c>
      <c r="M171" s="24"/>
    </row>
    <row r="172" spans="1:13" s="13" customFormat="1" ht="25.5" customHeight="1" x14ac:dyDescent="0.2">
      <c r="A172" s="23" t="s">
        <v>524</v>
      </c>
      <c r="B172" s="23" t="s">
        <v>525</v>
      </c>
      <c r="C172" s="24" t="s">
        <v>256</v>
      </c>
      <c r="D172" s="19"/>
      <c r="E172" s="25"/>
      <c r="F172" s="24" t="s">
        <v>328</v>
      </c>
      <c r="G172" s="29" t="s">
        <v>40</v>
      </c>
      <c r="H172" s="28" t="s">
        <v>170</v>
      </c>
      <c r="I172" s="28" t="s">
        <v>27</v>
      </c>
      <c r="J172" s="28" t="s">
        <v>56</v>
      </c>
      <c r="K172" s="28" t="s">
        <v>32</v>
      </c>
      <c r="L172" s="28" t="s">
        <v>27</v>
      </c>
      <c r="M172" s="24"/>
    </row>
    <row r="173" spans="1:13" s="13" customFormat="1" ht="25.5" customHeight="1" x14ac:dyDescent="0.2">
      <c r="A173" s="23" t="s">
        <v>526</v>
      </c>
      <c r="B173" s="23" t="s">
        <v>527</v>
      </c>
      <c r="C173" s="24" t="s">
        <v>256</v>
      </c>
      <c r="D173" s="19"/>
      <c r="E173" s="25"/>
      <c r="F173" s="24" t="s">
        <v>328</v>
      </c>
      <c r="G173" s="29" t="s">
        <v>40</v>
      </c>
      <c r="H173" s="28" t="s">
        <v>170</v>
      </c>
      <c r="I173" s="28" t="s">
        <v>27</v>
      </c>
      <c r="J173" s="28" t="s">
        <v>56</v>
      </c>
      <c r="K173" s="28" t="s">
        <v>32</v>
      </c>
      <c r="L173" s="28" t="s">
        <v>27</v>
      </c>
      <c r="M173" s="24"/>
    </row>
    <row r="174" spans="1:13" s="13" customFormat="1" ht="25.5" customHeight="1" x14ac:dyDescent="0.2">
      <c r="A174" s="23" t="s">
        <v>528</v>
      </c>
      <c r="B174" s="23" t="s">
        <v>529</v>
      </c>
      <c r="C174" s="24" t="s">
        <v>256</v>
      </c>
      <c r="D174" s="19"/>
      <c r="E174" s="25"/>
      <c r="F174" s="24" t="s">
        <v>328</v>
      </c>
      <c r="G174" s="29" t="s">
        <v>40</v>
      </c>
      <c r="H174" s="28" t="s">
        <v>170</v>
      </c>
      <c r="I174" s="28" t="s">
        <v>27</v>
      </c>
      <c r="J174" s="28" t="s">
        <v>56</v>
      </c>
      <c r="K174" s="28" t="s">
        <v>32</v>
      </c>
      <c r="L174" s="28" t="s">
        <v>27</v>
      </c>
      <c r="M174" s="24"/>
    </row>
    <row r="175" spans="1:13" s="13" customFormat="1" ht="25.5" customHeight="1" x14ac:dyDescent="0.2">
      <c r="A175" s="18" t="s">
        <v>530</v>
      </c>
      <c r="B175" s="18" t="s">
        <v>531</v>
      </c>
      <c r="C175" s="19" t="s">
        <v>256</v>
      </c>
      <c r="D175" s="19"/>
      <c r="E175" s="25"/>
      <c r="F175" s="19" t="s">
        <v>328</v>
      </c>
      <c r="G175" s="21" t="s">
        <v>40</v>
      </c>
      <c r="H175" s="22" t="s">
        <v>170</v>
      </c>
      <c r="I175" s="22" t="s">
        <v>27</v>
      </c>
      <c r="J175" s="22" t="s">
        <v>56</v>
      </c>
      <c r="K175" s="22" t="s">
        <v>32</v>
      </c>
      <c r="L175" s="22" t="s">
        <v>27</v>
      </c>
      <c r="M175" s="19"/>
    </row>
    <row r="176" spans="1:13" s="13" customFormat="1" ht="25.5" customHeight="1" x14ac:dyDescent="0.2">
      <c r="A176" s="23" t="s">
        <v>532</v>
      </c>
      <c r="B176" s="23" t="s">
        <v>533</v>
      </c>
      <c r="C176" s="24" t="s">
        <v>256</v>
      </c>
      <c r="D176" s="19"/>
      <c r="E176" s="25"/>
      <c r="F176" s="24" t="s">
        <v>328</v>
      </c>
      <c r="G176" s="29" t="s">
        <v>40</v>
      </c>
      <c r="H176" s="28" t="s">
        <v>170</v>
      </c>
      <c r="I176" s="28" t="s">
        <v>27</v>
      </c>
      <c r="J176" s="28" t="s">
        <v>56</v>
      </c>
      <c r="K176" s="28" t="s">
        <v>32</v>
      </c>
      <c r="L176" s="28" t="s">
        <v>27</v>
      </c>
      <c r="M176" s="24"/>
    </row>
    <row r="177" spans="1:13" s="13" customFormat="1" ht="25.5" customHeight="1" x14ac:dyDescent="0.2">
      <c r="A177" s="23" t="s">
        <v>534</v>
      </c>
      <c r="B177" s="23" t="s">
        <v>535</v>
      </c>
      <c r="C177" s="24" t="s">
        <v>256</v>
      </c>
      <c r="D177" s="19"/>
      <c r="E177" s="25"/>
      <c r="F177" s="24" t="s">
        <v>328</v>
      </c>
      <c r="G177" s="29" t="s">
        <v>40</v>
      </c>
      <c r="H177" s="28" t="s">
        <v>170</v>
      </c>
      <c r="I177" s="28" t="s">
        <v>27</v>
      </c>
      <c r="J177" s="28" t="s">
        <v>56</v>
      </c>
      <c r="K177" s="28" t="s">
        <v>32</v>
      </c>
      <c r="L177" s="28" t="s">
        <v>27</v>
      </c>
      <c r="M177" s="24"/>
    </row>
    <row r="178" spans="1:13" s="13" customFormat="1" ht="25.5" customHeight="1" x14ac:dyDescent="0.2">
      <c r="A178" s="23" t="s">
        <v>536</v>
      </c>
      <c r="B178" s="23" t="s">
        <v>537</v>
      </c>
      <c r="C178" s="24" t="s">
        <v>256</v>
      </c>
      <c r="D178" s="19"/>
      <c r="E178" s="25"/>
      <c r="F178" s="24" t="s">
        <v>328</v>
      </c>
      <c r="G178" s="29" t="s">
        <v>40</v>
      </c>
      <c r="H178" s="28" t="s">
        <v>170</v>
      </c>
      <c r="I178" s="28" t="s">
        <v>27</v>
      </c>
      <c r="J178" s="28" t="s">
        <v>56</v>
      </c>
      <c r="K178" s="28" t="s">
        <v>32</v>
      </c>
      <c r="L178" s="28" t="s">
        <v>27</v>
      </c>
      <c r="M178" s="24"/>
    </row>
    <row r="179" spans="1:13" s="13" customFormat="1" ht="25.5" customHeight="1" x14ac:dyDescent="0.2">
      <c r="A179" s="23" t="s">
        <v>538</v>
      </c>
      <c r="B179" s="23" t="s">
        <v>539</v>
      </c>
      <c r="C179" s="24" t="s">
        <v>256</v>
      </c>
      <c r="D179" s="19"/>
      <c r="E179" s="25"/>
      <c r="F179" s="24" t="s">
        <v>328</v>
      </c>
      <c r="G179" s="29" t="s">
        <v>40</v>
      </c>
      <c r="H179" s="28" t="s">
        <v>170</v>
      </c>
      <c r="I179" s="28" t="s">
        <v>27</v>
      </c>
      <c r="J179" s="28" t="s">
        <v>56</v>
      </c>
      <c r="K179" s="28" t="s">
        <v>32</v>
      </c>
      <c r="L179" s="28" t="s">
        <v>27</v>
      </c>
      <c r="M179" s="24"/>
    </row>
    <row r="180" spans="1:13" s="13" customFormat="1" ht="26.25" customHeight="1" x14ac:dyDescent="0.2">
      <c r="A180" s="18" t="s">
        <v>540</v>
      </c>
      <c r="B180" s="18" t="s">
        <v>541</v>
      </c>
      <c r="C180" s="19" t="s">
        <v>256</v>
      </c>
      <c r="D180" s="19"/>
      <c r="E180" s="25"/>
      <c r="F180" s="19" t="s">
        <v>328</v>
      </c>
      <c r="G180" s="21" t="s">
        <v>40</v>
      </c>
      <c r="H180" s="22" t="s">
        <v>170</v>
      </c>
      <c r="I180" s="22" t="s">
        <v>27</v>
      </c>
      <c r="J180" s="22" t="s">
        <v>56</v>
      </c>
      <c r="K180" s="22" t="s">
        <v>32</v>
      </c>
      <c r="L180" s="22" t="s">
        <v>27</v>
      </c>
      <c r="M180" s="19"/>
    </row>
    <row r="181" spans="1:13" s="13" customFormat="1" ht="26.25" customHeight="1" x14ac:dyDescent="0.2">
      <c r="A181" s="23" t="s">
        <v>542</v>
      </c>
      <c r="B181" s="23" t="s">
        <v>543</v>
      </c>
      <c r="C181" s="24" t="s">
        <v>256</v>
      </c>
      <c r="D181" s="19"/>
      <c r="E181" s="25"/>
      <c r="F181" s="24" t="s">
        <v>328</v>
      </c>
      <c r="G181" s="29" t="s">
        <v>40</v>
      </c>
      <c r="H181" s="28" t="s">
        <v>170</v>
      </c>
      <c r="I181" s="28" t="s">
        <v>27</v>
      </c>
      <c r="J181" s="28" t="s">
        <v>56</v>
      </c>
      <c r="K181" s="28" t="s">
        <v>32</v>
      </c>
      <c r="L181" s="28" t="s">
        <v>27</v>
      </c>
      <c r="M181" s="24"/>
    </row>
    <row r="182" spans="1:13" s="13" customFormat="1" ht="26.25" customHeight="1" x14ac:dyDescent="0.2">
      <c r="A182" s="23" t="s">
        <v>544</v>
      </c>
      <c r="B182" s="23" t="s">
        <v>545</v>
      </c>
      <c r="C182" s="24" t="s">
        <v>256</v>
      </c>
      <c r="D182" s="19"/>
      <c r="E182" s="25"/>
      <c r="F182" s="24" t="s">
        <v>328</v>
      </c>
      <c r="G182" s="29" t="s">
        <v>40</v>
      </c>
      <c r="H182" s="28" t="s">
        <v>170</v>
      </c>
      <c r="I182" s="28" t="s">
        <v>27</v>
      </c>
      <c r="J182" s="28" t="s">
        <v>56</v>
      </c>
      <c r="K182" s="28" t="s">
        <v>32</v>
      </c>
      <c r="L182" s="28" t="s">
        <v>27</v>
      </c>
      <c r="M182" s="24"/>
    </row>
    <row r="183" spans="1:13" s="13" customFormat="1" ht="26.25" customHeight="1" x14ac:dyDescent="0.2">
      <c r="A183" s="23" t="s">
        <v>546</v>
      </c>
      <c r="B183" s="23" t="s">
        <v>547</v>
      </c>
      <c r="C183" s="24" t="s">
        <v>256</v>
      </c>
      <c r="D183" s="19"/>
      <c r="E183" s="25"/>
      <c r="F183" s="24" t="s">
        <v>328</v>
      </c>
      <c r="G183" s="29" t="s">
        <v>40</v>
      </c>
      <c r="H183" s="28" t="s">
        <v>170</v>
      </c>
      <c r="I183" s="28" t="s">
        <v>27</v>
      </c>
      <c r="J183" s="28" t="s">
        <v>56</v>
      </c>
      <c r="K183" s="28" t="s">
        <v>32</v>
      </c>
      <c r="L183" s="28" t="s">
        <v>27</v>
      </c>
      <c r="M183" s="24"/>
    </row>
    <row r="184" spans="1:13" s="13" customFormat="1" ht="26.25" customHeight="1" x14ac:dyDescent="0.2">
      <c r="A184" s="23" t="s">
        <v>548</v>
      </c>
      <c r="B184" s="23" t="s">
        <v>549</v>
      </c>
      <c r="C184" s="24" t="s">
        <v>256</v>
      </c>
      <c r="D184" s="19"/>
      <c r="E184" s="25"/>
      <c r="F184" s="24" t="s">
        <v>328</v>
      </c>
      <c r="G184" s="29" t="s">
        <v>40</v>
      </c>
      <c r="H184" s="28" t="s">
        <v>170</v>
      </c>
      <c r="I184" s="28" t="s">
        <v>27</v>
      </c>
      <c r="J184" s="28" t="s">
        <v>56</v>
      </c>
      <c r="K184" s="28" t="s">
        <v>32</v>
      </c>
      <c r="L184" s="28" t="s">
        <v>27</v>
      </c>
      <c r="M184" s="24"/>
    </row>
    <row r="185" spans="1:13" s="13" customFormat="1" ht="26.25" customHeight="1" x14ac:dyDescent="0.2">
      <c r="A185" s="23" t="s">
        <v>550</v>
      </c>
      <c r="B185" s="23" t="s">
        <v>551</v>
      </c>
      <c r="C185" s="24" t="s">
        <v>256</v>
      </c>
      <c r="D185" s="19"/>
      <c r="E185" s="25"/>
      <c r="F185" s="24" t="s">
        <v>328</v>
      </c>
      <c r="G185" s="29" t="s">
        <v>40</v>
      </c>
      <c r="H185" s="28" t="s">
        <v>170</v>
      </c>
      <c r="I185" s="28" t="s">
        <v>27</v>
      </c>
      <c r="J185" s="28" t="s">
        <v>56</v>
      </c>
      <c r="K185" s="28" t="s">
        <v>32</v>
      </c>
      <c r="L185" s="28" t="s">
        <v>27</v>
      </c>
      <c r="M185" s="24"/>
    </row>
    <row r="186" spans="1:13" s="13" customFormat="1" ht="26.25" customHeight="1" x14ac:dyDescent="0.2">
      <c r="A186" s="23" t="s">
        <v>552</v>
      </c>
      <c r="B186" s="23" t="s">
        <v>553</v>
      </c>
      <c r="C186" s="24" t="s">
        <v>256</v>
      </c>
      <c r="D186" s="19"/>
      <c r="E186" s="25"/>
      <c r="F186" s="24" t="s">
        <v>328</v>
      </c>
      <c r="G186" s="29" t="s">
        <v>40</v>
      </c>
      <c r="H186" s="28" t="s">
        <v>170</v>
      </c>
      <c r="I186" s="28" t="s">
        <v>27</v>
      </c>
      <c r="J186" s="28" t="s">
        <v>56</v>
      </c>
      <c r="K186" s="28" t="s">
        <v>32</v>
      </c>
      <c r="L186" s="28" t="s">
        <v>27</v>
      </c>
      <c r="M186" s="24"/>
    </row>
    <row r="187" spans="1:13" s="13" customFormat="1" ht="26.25" customHeight="1" x14ac:dyDescent="0.2">
      <c r="A187" s="23" t="s">
        <v>554</v>
      </c>
      <c r="B187" s="23" t="s">
        <v>555</v>
      </c>
      <c r="C187" s="24" t="s">
        <v>256</v>
      </c>
      <c r="D187" s="19"/>
      <c r="E187" s="25"/>
      <c r="F187" s="24" t="s">
        <v>328</v>
      </c>
      <c r="G187" s="29" t="s">
        <v>40</v>
      </c>
      <c r="H187" s="28" t="s">
        <v>170</v>
      </c>
      <c r="I187" s="28" t="s">
        <v>27</v>
      </c>
      <c r="J187" s="28" t="s">
        <v>56</v>
      </c>
      <c r="K187" s="28" t="s">
        <v>32</v>
      </c>
      <c r="L187" s="28" t="s">
        <v>27</v>
      </c>
      <c r="M187" s="24"/>
    </row>
    <row r="188" spans="1:13" s="13" customFormat="1" ht="26.25" customHeight="1" x14ac:dyDescent="0.2">
      <c r="A188" s="23" t="s">
        <v>556</v>
      </c>
      <c r="B188" s="23" t="s">
        <v>557</v>
      </c>
      <c r="C188" s="24" t="s">
        <v>256</v>
      </c>
      <c r="D188" s="19"/>
      <c r="E188" s="25"/>
      <c r="F188" s="24" t="s">
        <v>328</v>
      </c>
      <c r="G188" s="29" t="s">
        <v>40</v>
      </c>
      <c r="H188" s="28" t="s">
        <v>170</v>
      </c>
      <c r="I188" s="28" t="s">
        <v>27</v>
      </c>
      <c r="J188" s="28" t="s">
        <v>56</v>
      </c>
      <c r="K188" s="28" t="s">
        <v>32</v>
      </c>
      <c r="L188" s="28" t="s">
        <v>27</v>
      </c>
      <c r="M188" s="24"/>
    </row>
    <row r="189" spans="1:13" s="13" customFormat="1" ht="26.25" customHeight="1" x14ac:dyDescent="0.2">
      <c r="A189" s="23" t="s">
        <v>558</v>
      </c>
      <c r="B189" s="23" t="s">
        <v>559</v>
      </c>
      <c r="C189" s="24" t="s">
        <v>256</v>
      </c>
      <c r="D189" s="19"/>
      <c r="E189" s="25"/>
      <c r="F189" s="24" t="s">
        <v>328</v>
      </c>
      <c r="G189" s="29" t="s">
        <v>40</v>
      </c>
      <c r="H189" s="28" t="s">
        <v>170</v>
      </c>
      <c r="I189" s="28" t="s">
        <v>27</v>
      </c>
      <c r="J189" s="28" t="s">
        <v>56</v>
      </c>
      <c r="K189" s="28" t="s">
        <v>32</v>
      </c>
      <c r="L189" s="28" t="s">
        <v>27</v>
      </c>
      <c r="M189" s="24"/>
    </row>
    <row r="190" spans="1:13" s="13" customFormat="1" ht="26.25" customHeight="1" x14ac:dyDescent="0.2">
      <c r="A190" s="23" t="s">
        <v>560</v>
      </c>
      <c r="B190" s="23" t="s">
        <v>561</v>
      </c>
      <c r="C190" s="24" t="s">
        <v>256</v>
      </c>
      <c r="D190" s="19"/>
      <c r="E190" s="25"/>
      <c r="F190" s="24" t="s">
        <v>328</v>
      </c>
      <c r="G190" s="29" t="s">
        <v>40</v>
      </c>
      <c r="H190" s="28" t="s">
        <v>170</v>
      </c>
      <c r="I190" s="28" t="s">
        <v>27</v>
      </c>
      <c r="J190" s="28" t="s">
        <v>56</v>
      </c>
      <c r="K190" s="28" t="s">
        <v>32</v>
      </c>
      <c r="L190" s="28" t="s">
        <v>27</v>
      </c>
      <c r="M190" s="24"/>
    </row>
    <row r="191" spans="1:13" s="13" customFormat="1" ht="26.25" customHeight="1" x14ac:dyDescent="0.2">
      <c r="A191" s="23" t="s">
        <v>562</v>
      </c>
      <c r="B191" s="23" t="s">
        <v>563</v>
      </c>
      <c r="C191" s="24" t="s">
        <v>256</v>
      </c>
      <c r="D191" s="19"/>
      <c r="E191" s="25"/>
      <c r="F191" s="24" t="s">
        <v>328</v>
      </c>
      <c r="G191" s="29" t="s">
        <v>40</v>
      </c>
      <c r="H191" s="28" t="s">
        <v>170</v>
      </c>
      <c r="I191" s="28" t="s">
        <v>27</v>
      </c>
      <c r="J191" s="28" t="s">
        <v>56</v>
      </c>
      <c r="K191" s="28" t="s">
        <v>32</v>
      </c>
      <c r="L191" s="28" t="s">
        <v>27</v>
      </c>
      <c r="M191" s="24"/>
    </row>
    <row r="192" spans="1:13" s="13" customFormat="1" ht="26.25" customHeight="1" x14ac:dyDescent="0.2">
      <c r="A192" s="23" t="s">
        <v>564</v>
      </c>
      <c r="B192" s="23" t="s">
        <v>565</v>
      </c>
      <c r="C192" s="24" t="s">
        <v>256</v>
      </c>
      <c r="D192" s="19"/>
      <c r="E192" s="25"/>
      <c r="F192" s="24" t="s">
        <v>328</v>
      </c>
      <c r="G192" s="29" t="s">
        <v>40</v>
      </c>
      <c r="H192" s="28" t="s">
        <v>170</v>
      </c>
      <c r="I192" s="28" t="s">
        <v>27</v>
      </c>
      <c r="J192" s="28" t="s">
        <v>56</v>
      </c>
      <c r="K192" s="28" t="s">
        <v>32</v>
      </c>
      <c r="L192" s="28" t="s">
        <v>27</v>
      </c>
      <c r="M192" s="24"/>
    </row>
    <row r="193" spans="1:13" s="13" customFormat="1" ht="26.25" customHeight="1" x14ac:dyDescent="0.2">
      <c r="A193" s="23" t="s">
        <v>566</v>
      </c>
      <c r="B193" s="23" t="s">
        <v>567</v>
      </c>
      <c r="C193" s="24" t="s">
        <v>256</v>
      </c>
      <c r="D193" s="19"/>
      <c r="E193" s="25"/>
      <c r="F193" s="24" t="s">
        <v>328</v>
      </c>
      <c r="G193" s="29" t="s">
        <v>40</v>
      </c>
      <c r="H193" s="28" t="s">
        <v>170</v>
      </c>
      <c r="I193" s="28" t="s">
        <v>27</v>
      </c>
      <c r="J193" s="28" t="s">
        <v>56</v>
      </c>
      <c r="K193" s="28" t="s">
        <v>32</v>
      </c>
      <c r="L193" s="28" t="s">
        <v>27</v>
      </c>
      <c r="M193" s="24"/>
    </row>
    <row r="194" spans="1:13" s="13" customFormat="1" ht="26.25" customHeight="1" x14ac:dyDescent="0.2">
      <c r="A194" s="23" t="s">
        <v>568</v>
      </c>
      <c r="B194" s="23" t="s">
        <v>569</v>
      </c>
      <c r="C194" s="24" t="s">
        <v>256</v>
      </c>
      <c r="D194" s="19"/>
      <c r="E194" s="25"/>
      <c r="F194" s="24" t="s">
        <v>328</v>
      </c>
      <c r="G194" s="29" t="s">
        <v>40</v>
      </c>
      <c r="H194" s="28" t="s">
        <v>170</v>
      </c>
      <c r="I194" s="28" t="s">
        <v>27</v>
      </c>
      <c r="J194" s="28" t="s">
        <v>56</v>
      </c>
      <c r="K194" s="28" t="s">
        <v>32</v>
      </c>
      <c r="L194" s="28" t="s">
        <v>27</v>
      </c>
      <c r="M194" s="24"/>
    </row>
    <row r="195" spans="1:13" s="13" customFormat="1" ht="26.25" customHeight="1" x14ac:dyDescent="0.2">
      <c r="A195" s="18" t="s">
        <v>570</v>
      </c>
      <c r="B195" s="18" t="s">
        <v>571</v>
      </c>
      <c r="C195" s="19" t="s">
        <v>256</v>
      </c>
      <c r="D195" s="19"/>
      <c r="E195" s="25"/>
      <c r="F195" s="19" t="s">
        <v>328</v>
      </c>
      <c r="G195" s="21" t="s">
        <v>40</v>
      </c>
      <c r="H195" s="22" t="s">
        <v>170</v>
      </c>
      <c r="I195" s="22" t="s">
        <v>27</v>
      </c>
      <c r="J195" s="22" t="s">
        <v>56</v>
      </c>
      <c r="K195" s="22" t="s">
        <v>32</v>
      </c>
      <c r="L195" s="22" t="s">
        <v>27</v>
      </c>
      <c r="M195" s="19"/>
    </row>
    <row r="196" spans="1:13" s="13" customFormat="1" ht="26.25" customHeight="1" x14ac:dyDescent="0.2">
      <c r="A196" s="23" t="s">
        <v>572</v>
      </c>
      <c r="B196" s="23" t="s">
        <v>573</v>
      </c>
      <c r="C196" s="24" t="s">
        <v>256</v>
      </c>
      <c r="D196" s="19"/>
      <c r="E196" s="25"/>
      <c r="F196" s="24" t="s">
        <v>328</v>
      </c>
      <c r="G196" s="29" t="s">
        <v>40</v>
      </c>
      <c r="H196" s="28" t="s">
        <v>170</v>
      </c>
      <c r="I196" s="28" t="s">
        <v>27</v>
      </c>
      <c r="J196" s="28" t="s">
        <v>56</v>
      </c>
      <c r="K196" s="28" t="s">
        <v>32</v>
      </c>
      <c r="L196" s="28" t="s">
        <v>27</v>
      </c>
      <c r="M196" s="24"/>
    </row>
    <row r="197" spans="1:13" s="13" customFormat="1" ht="26.25" customHeight="1" x14ac:dyDescent="0.2">
      <c r="A197" s="23" t="s">
        <v>574</v>
      </c>
      <c r="B197" s="23" t="s">
        <v>575</v>
      </c>
      <c r="C197" s="24" t="s">
        <v>256</v>
      </c>
      <c r="D197" s="19"/>
      <c r="E197" s="25"/>
      <c r="F197" s="24" t="s">
        <v>328</v>
      </c>
      <c r="G197" s="29" t="s">
        <v>40</v>
      </c>
      <c r="H197" s="28" t="s">
        <v>170</v>
      </c>
      <c r="I197" s="28" t="s">
        <v>27</v>
      </c>
      <c r="J197" s="28" t="s">
        <v>56</v>
      </c>
      <c r="K197" s="28" t="s">
        <v>32</v>
      </c>
      <c r="L197" s="28" t="s">
        <v>27</v>
      </c>
      <c r="M197" s="24"/>
    </row>
    <row r="198" spans="1:13" s="13" customFormat="1" ht="26.25" customHeight="1" x14ac:dyDescent="0.2">
      <c r="A198" s="23" t="s">
        <v>576</v>
      </c>
      <c r="B198" s="23" t="s">
        <v>577</v>
      </c>
      <c r="C198" s="24" t="s">
        <v>256</v>
      </c>
      <c r="D198" s="19"/>
      <c r="E198" s="25"/>
      <c r="F198" s="24" t="s">
        <v>328</v>
      </c>
      <c r="G198" s="29" t="s">
        <v>40</v>
      </c>
      <c r="H198" s="28" t="s">
        <v>170</v>
      </c>
      <c r="I198" s="28" t="s">
        <v>27</v>
      </c>
      <c r="J198" s="28" t="s">
        <v>56</v>
      </c>
      <c r="K198" s="28" t="s">
        <v>32</v>
      </c>
      <c r="L198" s="28" t="s">
        <v>27</v>
      </c>
      <c r="M198" s="24"/>
    </row>
    <row r="199" spans="1:13" s="13" customFormat="1" ht="26.25" customHeight="1" x14ac:dyDescent="0.2">
      <c r="A199" s="23" t="s">
        <v>578</v>
      </c>
      <c r="B199" s="23" t="s">
        <v>579</v>
      </c>
      <c r="C199" s="24" t="s">
        <v>256</v>
      </c>
      <c r="D199" s="19"/>
      <c r="E199" s="25"/>
      <c r="F199" s="24" t="s">
        <v>328</v>
      </c>
      <c r="G199" s="29" t="s">
        <v>40</v>
      </c>
      <c r="H199" s="28" t="s">
        <v>170</v>
      </c>
      <c r="I199" s="28" t="s">
        <v>27</v>
      </c>
      <c r="J199" s="28" t="s">
        <v>56</v>
      </c>
      <c r="K199" s="28" t="s">
        <v>32</v>
      </c>
      <c r="L199" s="28" t="s">
        <v>27</v>
      </c>
      <c r="M199" s="24"/>
    </row>
    <row r="200" spans="1:13" s="13" customFormat="1" ht="26.25" customHeight="1" x14ac:dyDescent="0.2">
      <c r="A200" s="23" t="s">
        <v>580</v>
      </c>
      <c r="B200" s="23" t="s">
        <v>581</v>
      </c>
      <c r="C200" s="24" t="s">
        <v>256</v>
      </c>
      <c r="D200" s="19"/>
      <c r="E200" s="25"/>
      <c r="F200" s="24" t="s">
        <v>328</v>
      </c>
      <c r="G200" s="29" t="s">
        <v>40</v>
      </c>
      <c r="H200" s="28" t="s">
        <v>170</v>
      </c>
      <c r="I200" s="28" t="s">
        <v>27</v>
      </c>
      <c r="J200" s="28" t="s">
        <v>56</v>
      </c>
      <c r="K200" s="28" t="s">
        <v>32</v>
      </c>
      <c r="L200" s="28" t="s">
        <v>27</v>
      </c>
      <c r="M200" s="24"/>
    </row>
    <row r="201" spans="1:13" s="13" customFormat="1" ht="26.25" customHeight="1" x14ac:dyDescent="0.2">
      <c r="A201" s="23" t="s">
        <v>582</v>
      </c>
      <c r="B201" s="23" t="s">
        <v>583</v>
      </c>
      <c r="C201" s="24" t="s">
        <v>256</v>
      </c>
      <c r="D201" s="19"/>
      <c r="E201" s="25"/>
      <c r="F201" s="24" t="s">
        <v>328</v>
      </c>
      <c r="G201" s="29" t="s">
        <v>40</v>
      </c>
      <c r="H201" s="28" t="s">
        <v>170</v>
      </c>
      <c r="I201" s="28" t="s">
        <v>27</v>
      </c>
      <c r="J201" s="28" t="s">
        <v>56</v>
      </c>
      <c r="K201" s="28" t="s">
        <v>32</v>
      </c>
      <c r="L201" s="28" t="s">
        <v>27</v>
      </c>
      <c r="M201" s="24"/>
    </row>
    <row r="202" spans="1:13" s="13" customFormat="1" ht="26.25" customHeight="1" x14ac:dyDescent="0.2">
      <c r="A202" s="23" t="s">
        <v>584</v>
      </c>
      <c r="B202" s="23" t="s">
        <v>585</v>
      </c>
      <c r="C202" s="24" t="s">
        <v>256</v>
      </c>
      <c r="D202" s="19"/>
      <c r="E202" s="25"/>
      <c r="F202" s="24" t="s">
        <v>328</v>
      </c>
      <c r="G202" s="29" t="s">
        <v>40</v>
      </c>
      <c r="H202" s="28" t="s">
        <v>170</v>
      </c>
      <c r="I202" s="28" t="s">
        <v>27</v>
      </c>
      <c r="J202" s="28" t="s">
        <v>56</v>
      </c>
      <c r="K202" s="28" t="s">
        <v>32</v>
      </c>
      <c r="L202" s="28" t="s">
        <v>27</v>
      </c>
      <c r="M202" s="24"/>
    </row>
    <row r="203" spans="1:13" s="13" customFormat="1" ht="26.25" customHeight="1" x14ac:dyDescent="0.2">
      <c r="A203" s="23" t="s">
        <v>586</v>
      </c>
      <c r="B203" s="23" t="s">
        <v>587</v>
      </c>
      <c r="C203" s="24" t="s">
        <v>256</v>
      </c>
      <c r="D203" s="19"/>
      <c r="E203" s="25"/>
      <c r="F203" s="24" t="s">
        <v>328</v>
      </c>
      <c r="G203" s="29" t="s">
        <v>40</v>
      </c>
      <c r="H203" s="28" t="s">
        <v>170</v>
      </c>
      <c r="I203" s="28" t="s">
        <v>27</v>
      </c>
      <c r="J203" s="28" t="s">
        <v>56</v>
      </c>
      <c r="K203" s="28" t="s">
        <v>32</v>
      </c>
      <c r="L203" s="28" t="s">
        <v>27</v>
      </c>
      <c r="M203" s="24"/>
    </row>
    <row r="204" spans="1:13" s="13" customFormat="1" ht="26.25" customHeight="1" x14ac:dyDescent="0.2">
      <c r="A204" s="23" t="s">
        <v>588</v>
      </c>
      <c r="B204" s="23" t="s">
        <v>589</v>
      </c>
      <c r="C204" s="24" t="s">
        <v>256</v>
      </c>
      <c r="D204" s="19"/>
      <c r="E204" s="25"/>
      <c r="F204" s="24" t="s">
        <v>328</v>
      </c>
      <c r="G204" s="29" t="s">
        <v>40</v>
      </c>
      <c r="H204" s="28" t="s">
        <v>170</v>
      </c>
      <c r="I204" s="28" t="s">
        <v>27</v>
      </c>
      <c r="J204" s="28" t="s">
        <v>56</v>
      </c>
      <c r="K204" s="28" t="s">
        <v>32</v>
      </c>
      <c r="L204" s="28" t="s">
        <v>27</v>
      </c>
      <c r="M204" s="24"/>
    </row>
    <row r="205" spans="1:13" s="13" customFormat="1" ht="26.25" customHeight="1" x14ac:dyDescent="0.2">
      <c r="A205" s="23" t="s">
        <v>590</v>
      </c>
      <c r="B205" s="23" t="s">
        <v>591</v>
      </c>
      <c r="C205" s="24" t="s">
        <v>256</v>
      </c>
      <c r="D205" s="19"/>
      <c r="E205" s="25"/>
      <c r="F205" s="24" t="s">
        <v>328</v>
      </c>
      <c r="G205" s="29" t="s">
        <v>40</v>
      </c>
      <c r="H205" s="28" t="s">
        <v>170</v>
      </c>
      <c r="I205" s="28" t="s">
        <v>27</v>
      </c>
      <c r="J205" s="28" t="s">
        <v>56</v>
      </c>
      <c r="K205" s="28" t="s">
        <v>32</v>
      </c>
      <c r="L205" s="28" t="s">
        <v>27</v>
      </c>
      <c r="M205" s="24"/>
    </row>
    <row r="206" spans="1:13" s="13" customFormat="1" ht="26.25" customHeight="1" x14ac:dyDescent="0.2">
      <c r="A206" s="23" t="s">
        <v>592</v>
      </c>
      <c r="B206" s="23" t="s">
        <v>593</v>
      </c>
      <c r="C206" s="24" t="s">
        <v>256</v>
      </c>
      <c r="D206" s="19"/>
      <c r="E206" s="25"/>
      <c r="F206" s="24" t="s">
        <v>328</v>
      </c>
      <c r="G206" s="29" t="s">
        <v>40</v>
      </c>
      <c r="H206" s="28" t="s">
        <v>170</v>
      </c>
      <c r="I206" s="28" t="s">
        <v>27</v>
      </c>
      <c r="J206" s="28" t="s">
        <v>56</v>
      </c>
      <c r="K206" s="28" t="s">
        <v>32</v>
      </c>
      <c r="L206" s="28" t="s">
        <v>27</v>
      </c>
      <c r="M206" s="24"/>
    </row>
    <row r="207" spans="1:13" s="13" customFormat="1" ht="25.5" customHeight="1" x14ac:dyDescent="0.2">
      <c r="A207" s="23" t="s">
        <v>594</v>
      </c>
      <c r="B207" s="23" t="s">
        <v>595</v>
      </c>
      <c r="C207" s="24" t="s">
        <v>256</v>
      </c>
      <c r="D207" s="19"/>
      <c r="E207" s="25"/>
      <c r="F207" s="24" t="s">
        <v>328</v>
      </c>
      <c r="G207" s="29" t="s">
        <v>40</v>
      </c>
      <c r="H207" s="28" t="s">
        <v>170</v>
      </c>
      <c r="I207" s="28" t="s">
        <v>27</v>
      </c>
      <c r="J207" s="28" t="s">
        <v>56</v>
      </c>
      <c r="K207" s="28" t="s">
        <v>32</v>
      </c>
      <c r="L207" s="28" t="s">
        <v>27</v>
      </c>
      <c r="M207" s="24"/>
    </row>
    <row r="208" spans="1:13" s="13" customFormat="1" ht="25.5" customHeight="1" x14ac:dyDescent="0.2">
      <c r="A208" s="23" t="s">
        <v>596</v>
      </c>
      <c r="B208" s="23" t="s">
        <v>597</v>
      </c>
      <c r="C208" s="24" t="s">
        <v>256</v>
      </c>
      <c r="D208" s="19"/>
      <c r="E208" s="25"/>
      <c r="F208" s="24" t="s">
        <v>328</v>
      </c>
      <c r="G208" s="29" t="s">
        <v>40</v>
      </c>
      <c r="H208" s="28" t="s">
        <v>170</v>
      </c>
      <c r="I208" s="28" t="s">
        <v>27</v>
      </c>
      <c r="J208" s="28" t="s">
        <v>56</v>
      </c>
      <c r="K208" s="28" t="s">
        <v>32</v>
      </c>
      <c r="L208" s="28" t="s">
        <v>27</v>
      </c>
      <c r="M208" s="24"/>
    </row>
    <row r="209" spans="1:13" s="13" customFormat="1" ht="25.5" customHeight="1" x14ac:dyDescent="0.2">
      <c r="A209" s="23" t="s">
        <v>598</v>
      </c>
      <c r="B209" s="23" t="s">
        <v>599</v>
      </c>
      <c r="C209" s="24" t="s">
        <v>256</v>
      </c>
      <c r="D209" s="19"/>
      <c r="E209" s="25"/>
      <c r="F209" s="24" t="s">
        <v>328</v>
      </c>
      <c r="G209" s="29" t="s">
        <v>40</v>
      </c>
      <c r="H209" s="28" t="s">
        <v>170</v>
      </c>
      <c r="I209" s="28" t="s">
        <v>27</v>
      </c>
      <c r="J209" s="28" t="s">
        <v>56</v>
      </c>
      <c r="K209" s="28" t="s">
        <v>32</v>
      </c>
      <c r="L209" s="28" t="s">
        <v>27</v>
      </c>
      <c r="M209" s="24"/>
    </row>
    <row r="210" spans="1:13" s="13" customFormat="1" ht="25.5" customHeight="1" x14ac:dyDescent="0.2">
      <c r="A210" s="18" t="s">
        <v>600</v>
      </c>
      <c r="B210" s="18" t="s">
        <v>601</v>
      </c>
      <c r="C210" s="19" t="s">
        <v>256</v>
      </c>
      <c r="D210" s="19"/>
      <c r="E210" s="25"/>
      <c r="F210" s="19" t="s">
        <v>328</v>
      </c>
      <c r="G210" s="21" t="s">
        <v>40</v>
      </c>
      <c r="H210" s="22" t="s">
        <v>170</v>
      </c>
      <c r="I210" s="22" t="s">
        <v>27</v>
      </c>
      <c r="J210" s="22" t="s">
        <v>56</v>
      </c>
      <c r="K210" s="22" t="s">
        <v>32</v>
      </c>
      <c r="L210" s="22" t="s">
        <v>27</v>
      </c>
      <c r="M210" s="19"/>
    </row>
    <row r="211" spans="1:13" s="13" customFormat="1" ht="25.5" customHeight="1" x14ac:dyDescent="0.2">
      <c r="A211" s="18" t="s">
        <v>602</v>
      </c>
      <c r="B211" s="18" t="s">
        <v>603</v>
      </c>
      <c r="C211" s="19" t="s">
        <v>256</v>
      </c>
      <c r="D211" s="19"/>
      <c r="E211" s="25"/>
      <c r="F211" s="19" t="s">
        <v>328</v>
      </c>
      <c r="G211" s="21" t="s">
        <v>40</v>
      </c>
      <c r="H211" s="22" t="s">
        <v>170</v>
      </c>
      <c r="I211" s="22" t="s">
        <v>27</v>
      </c>
      <c r="J211" s="22" t="s">
        <v>56</v>
      </c>
      <c r="K211" s="22" t="s">
        <v>32</v>
      </c>
      <c r="L211" s="22" t="s">
        <v>27</v>
      </c>
      <c r="M211" s="19"/>
    </row>
    <row r="212" spans="1:13" s="13" customFormat="1" ht="25.5" customHeight="1" x14ac:dyDescent="0.2">
      <c r="A212" s="23" t="s">
        <v>604</v>
      </c>
      <c r="B212" s="23" t="s">
        <v>605</v>
      </c>
      <c r="C212" s="24" t="s">
        <v>256</v>
      </c>
      <c r="D212" s="19"/>
      <c r="E212" s="25"/>
      <c r="F212" s="24" t="s">
        <v>328</v>
      </c>
      <c r="G212" s="29" t="s">
        <v>40</v>
      </c>
      <c r="H212" s="28" t="s">
        <v>170</v>
      </c>
      <c r="I212" s="28" t="s">
        <v>27</v>
      </c>
      <c r="J212" s="28" t="s">
        <v>56</v>
      </c>
      <c r="K212" s="28" t="s">
        <v>32</v>
      </c>
      <c r="L212" s="28" t="s">
        <v>27</v>
      </c>
      <c r="M212" s="24"/>
    </row>
    <row r="213" spans="1:13" s="13" customFormat="1" ht="25.5" customHeight="1" x14ac:dyDescent="0.2">
      <c r="A213" s="23" t="s">
        <v>606</v>
      </c>
      <c r="B213" s="23" t="s">
        <v>607</v>
      </c>
      <c r="C213" s="24" t="s">
        <v>256</v>
      </c>
      <c r="D213" s="19"/>
      <c r="E213" s="25"/>
      <c r="F213" s="24" t="s">
        <v>328</v>
      </c>
      <c r="G213" s="29" t="s">
        <v>40</v>
      </c>
      <c r="H213" s="28" t="s">
        <v>170</v>
      </c>
      <c r="I213" s="28" t="s">
        <v>27</v>
      </c>
      <c r="J213" s="28" t="s">
        <v>56</v>
      </c>
      <c r="K213" s="28" t="s">
        <v>32</v>
      </c>
      <c r="L213" s="28" t="s">
        <v>27</v>
      </c>
      <c r="M213" s="24"/>
    </row>
    <row r="214" spans="1:13" s="13" customFormat="1" ht="25.5" customHeight="1" x14ac:dyDescent="0.2">
      <c r="A214" s="23" t="s">
        <v>608</v>
      </c>
      <c r="B214" s="23" t="s">
        <v>609</v>
      </c>
      <c r="C214" s="24" t="s">
        <v>256</v>
      </c>
      <c r="D214" s="19"/>
      <c r="E214" s="25"/>
      <c r="F214" s="24" t="s">
        <v>328</v>
      </c>
      <c r="G214" s="29" t="s">
        <v>40</v>
      </c>
      <c r="H214" s="28" t="s">
        <v>170</v>
      </c>
      <c r="I214" s="28" t="s">
        <v>27</v>
      </c>
      <c r="J214" s="28" t="s">
        <v>56</v>
      </c>
      <c r="K214" s="28" t="s">
        <v>32</v>
      </c>
      <c r="L214" s="28" t="s">
        <v>27</v>
      </c>
      <c r="M214" s="24"/>
    </row>
    <row r="215" spans="1:13" s="13" customFormat="1" ht="25.5" customHeight="1" x14ac:dyDescent="0.2">
      <c r="A215" s="23" t="s">
        <v>610</v>
      </c>
      <c r="B215" s="23" t="s">
        <v>611</v>
      </c>
      <c r="C215" s="24" t="s">
        <v>256</v>
      </c>
      <c r="D215" s="19"/>
      <c r="E215" s="25"/>
      <c r="F215" s="24" t="s">
        <v>328</v>
      </c>
      <c r="G215" s="29" t="s">
        <v>40</v>
      </c>
      <c r="H215" s="28" t="s">
        <v>170</v>
      </c>
      <c r="I215" s="28" t="s">
        <v>27</v>
      </c>
      <c r="J215" s="28" t="s">
        <v>56</v>
      </c>
      <c r="K215" s="28" t="s">
        <v>32</v>
      </c>
      <c r="L215" s="28" t="s">
        <v>27</v>
      </c>
      <c r="M215" s="24"/>
    </row>
    <row r="216" spans="1:13" s="13" customFormat="1" ht="25.5" customHeight="1" x14ac:dyDescent="0.2">
      <c r="A216" s="23" t="s">
        <v>612</v>
      </c>
      <c r="B216" s="23" t="s">
        <v>613</v>
      </c>
      <c r="C216" s="24" t="s">
        <v>256</v>
      </c>
      <c r="D216" s="19"/>
      <c r="E216" s="25"/>
      <c r="F216" s="24" t="s">
        <v>328</v>
      </c>
      <c r="G216" s="29" t="s">
        <v>40</v>
      </c>
      <c r="H216" s="28" t="s">
        <v>170</v>
      </c>
      <c r="I216" s="28" t="s">
        <v>27</v>
      </c>
      <c r="J216" s="28" t="s">
        <v>56</v>
      </c>
      <c r="K216" s="28" t="s">
        <v>32</v>
      </c>
      <c r="L216" s="28" t="s">
        <v>27</v>
      </c>
      <c r="M216" s="24"/>
    </row>
    <row r="217" spans="1:13" s="13" customFormat="1" ht="25.5" customHeight="1" x14ac:dyDescent="0.2">
      <c r="A217" s="23" t="s">
        <v>614</v>
      </c>
      <c r="B217" s="23" t="s">
        <v>615</v>
      </c>
      <c r="C217" s="24" t="s">
        <v>256</v>
      </c>
      <c r="D217" s="19"/>
      <c r="E217" s="25"/>
      <c r="F217" s="24" t="s">
        <v>328</v>
      </c>
      <c r="G217" s="29" t="s">
        <v>40</v>
      </c>
      <c r="H217" s="28" t="s">
        <v>170</v>
      </c>
      <c r="I217" s="28" t="s">
        <v>27</v>
      </c>
      <c r="J217" s="28" t="s">
        <v>56</v>
      </c>
      <c r="K217" s="28" t="s">
        <v>32</v>
      </c>
      <c r="L217" s="28" t="s">
        <v>27</v>
      </c>
      <c r="M217" s="24"/>
    </row>
    <row r="218" spans="1:13" s="13" customFormat="1" ht="25.5" customHeight="1" x14ac:dyDescent="0.2">
      <c r="A218" s="23" t="s">
        <v>616</v>
      </c>
      <c r="B218" s="23" t="s">
        <v>617</v>
      </c>
      <c r="C218" s="24" t="s">
        <v>256</v>
      </c>
      <c r="D218" s="19"/>
      <c r="E218" s="25"/>
      <c r="F218" s="24" t="s">
        <v>328</v>
      </c>
      <c r="G218" s="29" t="s">
        <v>40</v>
      </c>
      <c r="H218" s="28" t="s">
        <v>170</v>
      </c>
      <c r="I218" s="28" t="s">
        <v>27</v>
      </c>
      <c r="J218" s="28" t="s">
        <v>56</v>
      </c>
      <c r="K218" s="28" t="s">
        <v>32</v>
      </c>
      <c r="L218" s="28" t="s">
        <v>27</v>
      </c>
      <c r="M218" s="24"/>
    </row>
    <row r="219" spans="1:13" s="13" customFormat="1" ht="25.5" customHeight="1" x14ac:dyDescent="0.2">
      <c r="A219" s="23" t="s">
        <v>618</v>
      </c>
      <c r="B219" s="23" t="s">
        <v>619</v>
      </c>
      <c r="C219" s="24" t="s">
        <v>256</v>
      </c>
      <c r="D219" s="19"/>
      <c r="E219" s="25"/>
      <c r="F219" s="24" t="s">
        <v>328</v>
      </c>
      <c r="G219" s="29" t="s">
        <v>40</v>
      </c>
      <c r="H219" s="28" t="s">
        <v>170</v>
      </c>
      <c r="I219" s="28" t="s">
        <v>27</v>
      </c>
      <c r="J219" s="28" t="s">
        <v>56</v>
      </c>
      <c r="K219" s="28" t="s">
        <v>32</v>
      </c>
      <c r="L219" s="28" t="s">
        <v>27</v>
      </c>
      <c r="M219" s="24"/>
    </row>
    <row r="220" spans="1:13" s="13" customFormat="1" ht="25.5" customHeight="1" x14ac:dyDescent="0.2">
      <c r="A220" s="23" t="s">
        <v>620</v>
      </c>
      <c r="B220" s="23" t="s">
        <v>621</v>
      </c>
      <c r="C220" s="24" t="s">
        <v>256</v>
      </c>
      <c r="D220" s="19"/>
      <c r="E220" s="25"/>
      <c r="F220" s="24" t="s">
        <v>328</v>
      </c>
      <c r="G220" s="29" t="s">
        <v>40</v>
      </c>
      <c r="H220" s="28" t="s">
        <v>170</v>
      </c>
      <c r="I220" s="28" t="s">
        <v>27</v>
      </c>
      <c r="J220" s="28" t="s">
        <v>56</v>
      </c>
      <c r="K220" s="28" t="s">
        <v>32</v>
      </c>
      <c r="L220" s="28" t="s">
        <v>27</v>
      </c>
      <c r="M220" s="24"/>
    </row>
    <row r="221" spans="1:13" s="13" customFormat="1" ht="25.5" customHeight="1" x14ac:dyDescent="0.2">
      <c r="A221" s="23" t="s">
        <v>622</v>
      </c>
      <c r="B221" s="23" t="s">
        <v>623</v>
      </c>
      <c r="C221" s="24" t="s">
        <v>256</v>
      </c>
      <c r="D221" s="19"/>
      <c r="E221" s="25"/>
      <c r="F221" s="24" t="s">
        <v>328</v>
      </c>
      <c r="G221" s="29" t="s">
        <v>40</v>
      </c>
      <c r="H221" s="28" t="s">
        <v>170</v>
      </c>
      <c r="I221" s="28" t="s">
        <v>43</v>
      </c>
      <c r="J221" s="28" t="s">
        <v>32</v>
      </c>
      <c r="K221" s="28" t="s">
        <v>32</v>
      </c>
      <c r="L221" s="28" t="s">
        <v>43</v>
      </c>
      <c r="M221" s="24"/>
    </row>
    <row r="222" spans="1:13" s="13" customFormat="1" ht="25.5" customHeight="1" x14ac:dyDescent="0.2">
      <c r="A222" s="23" t="s">
        <v>624</v>
      </c>
      <c r="B222" s="23" t="s">
        <v>625</v>
      </c>
      <c r="C222" s="24" t="s">
        <v>256</v>
      </c>
      <c r="D222" s="19"/>
      <c r="E222" s="25"/>
      <c r="F222" s="24" t="s">
        <v>328</v>
      </c>
      <c r="G222" s="29" t="s">
        <v>40</v>
      </c>
      <c r="H222" s="28" t="s">
        <v>170</v>
      </c>
      <c r="I222" s="28" t="s">
        <v>27</v>
      </c>
      <c r="J222" s="28" t="s">
        <v>56</v>
      </c>
      <c r="K222" s="28" t="s">
        <v>32</v>
      </c>
      <c r="L222" s="28" t="s">
        <v>27</v>
      </c>
      <c r="M222" s="24"/>
    </row>
    <row r="223" spans="1:13" s="13" customFormat="1" ht="24.75" customHeight="1" x14ac:dyDescent="0.2">
      <c r="A223" s="23" t="s">
        <v>626</v>
      </c>
      <c r="B223" s="23" t="s">
        <v>627</v>
      </c>
      <c r="C223" s="24" t="s">
        <v>256</v>
      </c>
      <c r="D223" s="19"/>
      <c r="E223" s="25"/>
      <c r="F223" s="24" t="s">
        <v>328</v>
      </c>
      <c r="G223" s="29" t="s">
        <v>40</v>
      </c>
      <c r="H223" s="28" t="s">
        <v>170</v>
      </c>
      <c r="I223" s="28" t="s">
        <v>27</v>
      </c>
      <c r="J223" s="28" t="s">
        <v>56</v>
      </c>
      <c r="K223" s="28" t="s">
        <v>32</v>
      </c>
      <c r="L223" s="28" t="s">
        <v>27</v>
      </c>
      <c r="M223" s="24"/>
    </row>
    <row r="224" spans="1:13" s="13" customFormat="1" ht="24.75" customHeight="1" x14ac:dyDescent="0.2">
      <c r="A224" s="23" t="s">
        <v>628</v>
      </c>
      <c r="B224" s="23" t="s">
        <v>629</v>
      </c>
      <c r="C224" s="24" t="s">
        <v>256</v>
      </c>
      <c r="D224" s="19"/>
      <c r="E224" s="25"/>
      <c r="F224" s="24" t="s">
        <v>328</v>
      </c>
      <c r="G224" s="29" t="s">
        <v>40</v>
      </c>
      <c r="H224" s="28" t="s">
        <v>170</v>
      </c>
      <c r="I224" s="28" t="s">
        <v>27</v>
      </c>
      <c r="J224" s="28" t="s">
        <v>56</v>
      </c>
      <c r="K224" s="28" t="s">
        <v>32</v>
      </c>
      <c r="L224" s="28" t="s">
        <v>27</v>
      </c>
      <c r="M224" s="24"/>
    </row>
    <row r="225" spans="1:13" s="13" customFormat="1" ht="24.75" customHeight="1" x14ac:dyDescent="0.2">
      <c r="A225" s="18" t="s">
        <v>630</v>
      </c>
      <c r="B225" s="18" t="s">
        <v>631</v>
      </c>
      <c r="C225" s="19" t="s">
        <v>256</v>
      </c>
      <c r="D225" s="19"/>
      <c r="E225" s="25"/>
      <c r="F225" s="19" t="s">
        <v>328</v>
      </c>
      <c r="G225" s="21" t="s">
        <v>40</v>
      </c>
      <c r="H225" s="22" t="s">
        <v>170</v>
      </c>
      <c r="I225" s="22" t="s">
        <v>27</v>
      </c>
      <c r="J225" s="22" t="s">
        <v>56</v>
      </c>
      <c r="K225" s="22" t="s">
        <v>32</v>
      </c>
      <c r="L225" s="22" t="s">
        <v>27</v>
      </c>
      <c r="M225" s="19"/>
    </row>
    <row r="226" spans="1:13" s="13" customFormat="1" ht="24.75" customHeight="1" x14ac:dyDescent="0.2">
      <c r="A226" s="23" t="s">
        <v>632</v>
      </c>
      <c r="B226" s="23" t="s">
        <v>633</v>
      </c>
      <c r="C226" s="24" t="s">
        <v>256</v>
      </c>
      <c r="D226" s="19"/>
      <c r="E226" s="25"/>
      <c r="F226" s="24" t="s">
        <v>328</v>
      </c>
      <c r="G226" s="29" t="s">
        <v>40</v>
      </c>
      <c r="H226" s="28" t="s">
        <v>170</v>
      </c>
      <c r="I226" s="28" t="s">
        <v>27</v>
      </c>
      <c r="J226" s="28" t="s">
        <v>56</v>
      </c>
      <c r="K226" s="28" t="s">
        <v>32</v>
      </c>
      <c r="L226" s="28" t="s">
        <v>27</v>
      </c>
      <c r="M226" s="24"/>
    </row>
    <row r="227" spans="1:13" s="13" customFormat="1" ht="24.75" customHeight="1" x14ac:dyDescent="0.2">
      <c r="A227" s="23" t="s">
        <v>634</v>
      </c>
      <c r="B227" s="23" t="s">
        <v>635</v>
      </c>
      <c r="C227" s="24" t="s">
        <v>256</v>
      </c>
      <c r="D227" s="19"/>
      <c r="E227" s="25"/>
      <c r="F227" s="24" t="s">
        <v>328</v>
      </c>
      <c r="G227" s="29" t="s">
        <v>40</v>
      </c>
      <c r="H227" s="28" t="s">
        <v>170</v>
      </c>
      <c r="I227" s="28" t="s">
        <v>27</v>
      </c>
      <c r="J227" s="28" t="s">
        <v>56</v>
      </c>
      <c r="K227" s="28" t="s">
        <v>32</v>
      </c>
      <c r="L227" s="28" t="s">
        <v>27</v>
      </c>
      <c r="M227" s="24"/>
    </row>
    <row r="228" spans="1:13" s="13" customFormat="1" ht="24.75" customHeight="1" x14ac:dyDescent="0.2">
      <c r="A228" s="23" t="s">
        <v>636</v>
      </c>
      <c r="B228" s="23" t="s">
        <v>637</v>
      </c>
      <c r="C228" s="24" t="s">
        <v>256</v>
      </c>
      <c r="D228" s="19"/>
      <c r="E228" s="25"/>
      <c r="F228" s="24" t="s">
        <v>328</v>
      </c>
      <c r="G228" s="29" t="s">
        <v>40</v>
      </c>
      <c r="H228" s="28" t="s">
        <v>170</v>
      </c>
      <c r="I228" s="28" t="s">
        <v>27</v>
      </c>
      <c r="J228" s="28" t="s">
        <v>56</v>
      </c>
      <c r="K228" s="28" t="s">
        <v>32</v>
      </c>
      <c r="L228" s="28" t="s">
        <v>27</v>
      </c>
      <c r="M228" s="24"/>
    </row>
    <row r="229" spans="1:13" s="13" customFormat="1" ht="24.75" customHeight="1" x14ac:dyDescent="0.2">
      <c r="A229" s="23" t="s">
        <v>638</v>
      </c>
      <c r="B229" s="23" t="s">
        <v>639</v>
      </c>
      <c r="C229" s="24" t="s">
        <v>256</v>
      </c>
      <c r="D229" s="19"/>
      <c r="E229" s="25"/>
      <c r="F229" s="24" t="s">
        <v>328</v>
      </c>
      <c r="G229" s="29" t="s">
        <v>40</v>
      </c>
      <c r="H229" s="28" t="s">
        <v>170</v>
      </c>
      <c r="I229" s="28" t="s">
        <v>27</v>
      </c>
      <c r="J229" s="28" t="s">
        <v>56</v>
      </c>
      <c r="K229" s="28" t="s">
        <v>32</v>
      </c>
      <c r="L229" s="28" t="s">
        <v>27</v>
      </c>
      <c r="M229" s="24"/>
    </row>
    <row r="230" spans="1:13" s="13" customFormat="1" ht="24.75" customHeight="1" x14ac:dyDescent="0.2">
      <c r="A230" s="23" t="s">
        <v>640</v>
      </c>
      <c r="B230" s="23" t="s">
        <v>641</v>
      </c>
      <c r="C230" s="24" t="s">
        <v>256</v>
      </c>
      <c r="D230" s="19"/>
      <c r="E230" s="25"/>
      <c r="F230" s="24" t="s">
        <v>328</v>
      </c>
      <c r="G230" s="29" t="s">
        <v>40</v>
      </c>
      <c r="H230" s="28" t="s">
        <v>170</v>
      </c>
      <c r="I230" s="28" t="s">
        <v>27</v>
      </c>
      <c r="J230" s="28" t="s">
        <v>56</v>
      </c>
      <c r="K230" s="28" t="s">
        <v>32</v>
      </c>
      <c r="L230" s="28" t="s">
        <v>27</v>
      </c>
      <c r="M230" s="24"/>
    </row>
    <row r="231" spans="1:13" s="13" customFormat="1" ht="24.75" customHeight="1" x14ac:dyDescent="0.2">
      <c r="A231" s="23" t="s">
        <v>642</v>
      </c>
      <c r="B231" s="23" t="s">
        <v>643</v>
      </c>
      <c r="C231" s="24" t="s">
        <v>256</v>
      </c>
      <c r="D231" s="19"/>
      <c r="E231" s="25"/>
      <c r="F231" s="24" t="s">
        <v>328</v>
      </c>
      <c r="G231" s="29" t="s">
        <v>40</v>
      </c>
      <c r="H231" s="28" t="s">
        <v>170</v>
      </c>
      <c r="I231" s="28" t="s">
        <v>27</v>
      </c>
      <c r="J231" s="28" t="s">
        <v>56</v>
      </c>
      <c r="K231" s="28" t="s">
        <v>32</v>
      </c>
      <c r="L231" s="28" t="s">
        <v>27</v>
      </c>
      <c r="M231" s="24"/>
    </row>
    <row r="232" spans="1:13" s="13" customFormat="1" ht="24.75" customHeight="1" x14ac:dyDescent="0.2">
      <c r="A232" s="23" t="s">
        <v>644</v>
      </c>
      <c r="B232" s="23" t="s">
        <v>645</v>
      </c>
      <c r="C232" s="24" t="s">
        <v>256</v>
      </c>
      <c r="D232" s="19"/>
      <c r="E232" s="25"/>
      <c r="F232" s="24" t="s">
        <v>328</v>
      </c>
      <c r="G232" s="29" t="s">
        <v>40</v>
      </c>
      <c r="H232" s="28" t="s">
        <v>170</v>
      </c>
      <c r="I232" s="28" t="s">
        <v>27</v>
      </c>
      <c r="J232" s="28" t="s">
        <v>56</v>
      </c>
      <c r="K232" s="28" t="s">
        <v>32</v>
      </c>
      <c r="L232" s="28" t="s">
        <v>27</v>
      </c>
      <c r="M232" s="24"/>
    </row>
    <row r="233" spans="1:13" s="13" customFormat="1" ht="24.75" customHeight="1" x14ac:dyDescent="0.2">
      <c r="A233" s="23" t="s">
        <v>646</v>
      </c>
      <c r="B233" s="23" t="s">
        <v>647</v>
      </c>
      <c r="C233" s="24" t="s">
        <v>256</v>
      </c>
      <c r="D233" s="19"/>
      <c r="E233" s="25"/>
      <c r="F233" s="24" t="s">
        <v>328</v>
      </c>
      <c r="G233" s="29" t="s">
        <v>40</v>
      </c>
      <c r="H233" s="28" t="s">
        <v>170</v>
      </c>
      <c r="I233" s="28" t="s">
        <v>27</v>
      </c>
      <c r="J233" s="28" t="s">
        <v>56</v>
      </c>
      <c r="K233" s="28" t="s">
        <v>32</v>
      </c>
      <c r="L233" s="28" t="s">
        <v>27</v>
      </c>
      <c r="M233" s="24"/>
    </row>
    <row r="234" spans="1:13" s="13" customFormat="1" ht="24.75" customHeight="1" x14ac:dyDescent="0.2">
      <c r="A234" s="23" t="s">
        <v>648</v>
      </c>
      <c r="B234" s="23" t="s">
        <v>649</v>
      </c>
      <c r="C234" s="24" t="s">
        <v>256</v>
      </c>
      <c r="D234" s="19"/>
      <c r="E234" s="25"/>
      <c r="F234" s="24" t="s">
        <v>328</v>
      </c>
      <c r="G234" s="29" t="s">
        <v>40</v>
      </c>
      <c r="H234" s="28" t="s">
        <v>170</v>
      </c>
      <c r="I234" s="28" t="s">
        <v>27</v>
      </c>
      <c r="J234" s="28" t="s">
        <v>56</v>
      </c>
      <c r="K234" s="28" t="s">
        <v>32</v>
      </c>
      <c r="L234" s="28" t="s">
        <v>27</v>
      </c>
      <c r="M234" s="24"/>
    </row>
    <row r="235" spans="1:13" s="13" customFormat="1" ht="24.75" customHeight="1" x14ac:dyDescent="0.2">
      <c r="A235" s="23" t="s">
        <v>650</v>
      </c>
      <c r="B235" s="23" t="s">
        <v>651</v>
      </c>
      <c r="C235" s="24" t="s">
        <v>256</v>
      </c>
      <c r="D235" s="19"/>
      <c r="E235" s="25"/>
      <c r="F235" s="24" t="s">
        <v>328</v>
      </c>
      <c r="G235" s="29" t="s">
        <v>40</v>
      </c>
      <c r="H235" s="28" t="s">
        <v>170</v>
      </c>
      <c r="I235" s="28" t="s">
        <v>27</v>
      </c>
      <c r="J235" s="28" t="s">
        <v>56</v>
      </c>
      <c r="K235" s="28" t="s">
        <v>32</v>
      </c>
      <c r="L235" s="28" t="s">
        <v>27</v>
      </c>
      <c r="M235" s="24"/>
    </row>
    <row r="236" spans="1:13" s="13" customFormat="1" ht="24.75" customHeight="1" x14ac:dyDescent="0.2">
      <c r="A236" s="23" t="s">
        <v>652</v>
      </c>
      <c r="B236" s="23" t="s">
        <v>653</v>
      </c>
      <c r="C236" s="24" t="s">
        <v>256</v>
      </c>
      <c r="D236" s="19"/>
      <c r="E236" s="25"/>
      <c r="F236" s="24" t="s">
        <v>328</v>
      </c>
      <c r="G236" s="29" t="s">
        <v>40</v>
      </c>
      <c r="H236" s="28" t="s">
        <v>170</v>
      </c>
      <c r="I236" s="28" t="s">
        <v>27</v>
      </c>
      <c r="J236" s="28" t="s">
        <v>56</v>
      </c>
      <c r="K236" s="28" t="s">
        <v>32</v>
      </c>
      <c r="L236" s="28" t="s">
        <v>27</v>
      </c>
      <c r="M236" s="24"/>
    </row>
    <row r="237" spans="1:13" s="13" customFormat="1" ht="24.75" customHeight="1" x14ac:dyDescent="0.2">
      <c r="A237" s="23" t="s">
        <v>654</v>
      </c>
      <c r="B237" s="23" t="s">
        <v>655</v>
      </c>
      <c r="C237" s="24" t="s">
        <v>256</v>
      </c>
      <c r="D237" s="19"/>
      <c r="E237" s="25"/>
      <c r="F237" s="24" t="s">
        <v>328</v>
      </c>
      <c r="G237" s="29" t="s">
        <v>40</v>
      </c>
      <c r="H237" s="28" t="s">
        <v>170</v>
      </c>
      <c r="I237" s="28" t="s">
        <v>27</v>
      </c>
      <c r="J237" s="28" t="s">
        <v>56</v>
      </c>
      <c r="K237" s="28" t="s">
        <v>32</v>
      </c>
      <c r="L237" s="28" t="s">
        <v>27</v>
      </c>
      <c r="M237" s="24"/>
    </row>
    <row r="238" spans="1:13" s="13" customFormat="1" ht="24.75" customHeight="1" x14ac:dyDescent="0.2">
      <c r="A238" s="23" t="s">
        <v>656</v>
      </c>
      <c r="B238" s="23" t="s">
        <v>657</v>
      </c>
      <c r="C238" s="24" t="s">
        <v>256</v>
      </c>
      <c r="D238" s="19"/>
      <c r="E238" s="25"/>
      <c r="F238" s="24" t="s">
        <v>328</v>
      </c>
      <c r="G238" s="29" t="s">
        <v>40</v>
      </c>
      <c r="H238" s="28" t="s">
        <v>170</v>
      </c>
      <c r="I238" s="28" t="s">
        <v>27</v>
      </c>
      <c r="J238" s="28" t="s">
        <v>56</v>
      </c>
      <c r="K238" s="28" t="s">
        <v>32</v>
      </c>
      <c r="L238" s="28" t="s">
        <v>27</v>
      </c>
      <c r="M238" s="24"/>
    </row>
    <row r="239" spans="1:13" s="13" customFormat="1" ht="24.75" customHeight="1" x14ac:dyDescent="0.2">
      <c r="A239" s="23" t="s">
        <v>658</v>
      </c>
      <c r="B239" s="23" t="s">
        <v>659</v>
      </c>
      <c r="C239" s="24" t="s">
        <v>256</v>
      </c>
      <c r="D239" s="19"/>
      <c r="E239" s="25"/>
      <c r="F239" s="24" t="s">
        <v>328</v>
      </c>
      <c r="G239" s="29" t="s">
        <v>40</v>
      </c>
      <c r="H239" s="28" t="s">
        <v>170</v>
      </c>
      <c r="I239" s="28" t="s">
        <v>27</v>
      </c>
      <c r="J239" s="28" t="s">
        <v>56</v>
      </c>
      <c r="K239" s="28" t="s">
        <v>32</v>
      </c>
      <c r="L239" s="28" t="s">
        <v>27</v>
      </c>
      <c r="M239" s="24"/>
    </row>
    <row r="240" spans="1:13" s="13" customFormat="1" ht="24.75" customHeight="1" x14ac:dyDescent="0.2">
      <c r="A240" s="18" t="s">
        <v>660</v>
      </c>
      <c r="B240" s="18" t="s">
        <v>661</v>
      </c>
      <c r="C240" s="19" t="s">
        <v>256</v>
      </c>
      <c r="D240" s="19"/>
      <c r="E240" s="25"/>
      <c r="F240" s="19" t="s">
        <v>328</v>
      </c>
      <c r="G240" s="21" t="s">
        <v>40</v>
      </c>
      <c r="H240" s="22" t="s">
        <v>170</v>
      </c>
      <c r="I240" s="22" t="s">
        <v>27</v>
      </c>
      <c r="J240" s="22" t="s">
        <v>56</v>
      </c>
      <c r="K240" s="22" t="s">
        <v>32</v>
      </c>
      <c r="L240" s="22" t="s">
        <v>27</v>
      </c>
      <c r="M240" s="19"/>
    </row>
    <row r="241" spans="1:13" s="13" customFormat="1" ht="24.75" customHeight="1" x14ac:dyDescent="0.2">
      <c r="A241" s="23" t="s">
        <v>662</v>
      </c>
      <c r="B241" s="23" t="s">
        <v>663</v>
      </c>
      <c r="C241" s="24" t="s">
        <v>256</v>
      </c>
      <c r="D241" s="19"/>
      <c r="E241" s="25"/>
      <c r="F241" s="24" t="s">
        <v>328</v>
      </c>
      <c r="G241" s="29" t="s">
        <v>40</v>
      </c>
      <c r="H241" s="28" t="s">
        <v>170</v>
      </c>
      <c r="I241" s="28" t="s">
        <v>27</v>
      </c>
      <c r="J241" s="28" t="s">
        <v>56</v>
      </c>
      <c r="K241" s="28" t="s">
        <v>32</v>
      </c>
      <c r="L241" s="28" t="s">
        <v>27</v>
      </c>
      <c r="M241" s="24"/>
    </row>
    <row r="242" spans="1:13" s="13" customFormat="1" ht="24.75" customHeight="1" x14ac:dyDescent="0.2">
      <c r="A242" s="23" t="s">
        <v>664</v>
      </c>
      <c r="B242" s="23" t="s">
        <v>665</v>
      </c>
      <c r="C242" s="24" t="s">
        <v>256</v>
      </c>
      <c r="D242" s="19"/>
      <c r="E242" s="25"/>
      <c r="F242" s="24" t="s">
        <v>328</v>
      </c>
      <c r="G242" s="29" t="s">
        <v>40</v>
      </c>
      <c r="H242" s="28" t="s">
        <v>170</v>
      </c>
      <c r="I242" s="28" t="s">
        <v>27</v>
      </c>
      <c r="J242" s="28" t="s">
        <v>56</v>
      </c>
      <c r="K242" s="28" t="s">
        <v>32</v>
      </c>
      <c r="L242" s="28" t="s">
        <v>27</v>
      </c>
      <c r="M242" s="24"/>
    </row>
    <row r="243" spans="1:13" s="13" customFormat="1" ht="24.75" customHeight="1" x14ac:dyDescent="0.2">
      <c r="A243" s="23" t="s">
        <v>666</v>
      </c>
      <c r="B243" s="23" t="s">
        <v>667</v>
      </c>
      <c r="C243" s="24" t="s">
        <v>256</v>
      </c>
      <c r="D243" s="19"/>
      <c r="E243" s="25"/>
      <c r="F243" s="24" t="s">
        <v>328</v>
      </c>
      <c r="G243" s="29" t="s">
        <v>40</v>
      </c>
      <c r="H243" s="28" t="s">
        <v>170</v>
      </c>
      <c r="I243" s="28" t="s">
        <v>27</v>
      </c>
      <c r="J243" s="28" t="s">
        <v>56</v>
      </c>
      <c r="K243" s="28" t="s">
        <v>32</v>
      </c>
      <c r="L243" s="28" t="s">
        <v>27</v>
      </c>
      <c r="M243" s="24"/>
    </row>
    <row r="244" spans="1:13" s="13" customFormat="1" ht="24.75" customHeight="1" x14ac:dyDescent="0.2">
      <c r="A244" s="23" t="s">
        <v>668</v>
      </c>
      <c r="B244" s="23" t="s">
        <v>669</v>
      </c>
      <c r="C244" s="24" t="s">
        <v>256</v>
      </c>
      <c r="D244" s="19"/>
      <c r="E244" s="25"/>
      <c r="F244" s="24" t="s">
        <v>328</v>
      </c>
      <c r="G244" s="29" t="s">
        <v>40</v>
      </c>
      <c r="H244" s="28" t="s">
        <v>170</v>
      </c>
      <c r="I244" s="28" t="s">
        <v>27</v>
      </c>
      <c r="J244" s="28" t="s">
        <v>56</v>
      </c>
      <c r="K244" s="28" t="s">
        <v>32</v>
      </c>
      <c r="L244" s="28" t="s">
        <v>27</v>
      </c>
      <c r="M244" s="24"/>
    </row>
    <row r="245" spans="1:13" s="13" customFormat="1" ht="24.75" customHeight="1" x14ac:dyDescent="0.2">
      <c r="A245" s="23" t="s">
        <v>670</v>
      </c>
      <c r="B245" s="23" t="s">
        <v>671</v>
      </c>
      <c r="C245" s="24" t="s">
        <v>256</v>
      </c>
      <c r="D245" s="19"/>
      <c r="E245" s="25"/>
      <c r="F245" s="24" t="s">
        <v>328</v>
      </c>
      <c r="G245" s="29" t="s">
        <v>40</v>
      </c>
      <c r="H245" s="28" t="s">
        <v>170</v>
      </c>
      <c r="I245" s="28" t="s">
        <v>27</v>
      </c>
      <c r="J245" s="28" t="s">
        <v>56</v>
      </c>
      <c r="K245" s="28" t="s">
        <v>32</v>
      </c>
      <c r="L245" s="28" t="s">
        <v>27</v>
      </c>
      <c r="M245" s="24"/>
    </row>
    <row r="246" spans="1:13" s="13" customFormat="1" ht="24.75" customHeight="1" x14ac:dyDescent="0.2">
      <c r="A246" s="23" t="s">
        <v>672</v>
      </c>
      <c r="B246" s="23" t="s">
        <v>673</v>
      </c>
      <c r="C246" s="31" t="s">
        <v>256</v>
      </c>
      <c r="D246" s="19"/>
      <c r="E246" s="25"/>
      <c r="F246" s="30" t="s">
        <v>328</v>
      </c>
      <c r="G246" s="29" t="s">
        <v>40</v>
      </c>
      <c r="H246" s="28" t="s">
        <v>170</v>
      </c>
      <c r="I246" s="28" t="s">
        <v>27</v>
      </c>
      <c r="J246" s="28" t="s">
        <v>56</v>
      </c>
      <c r="K246" s="28" t="s">
        <v>32</v>
      </c>
      <c r="L246" s="28" t="s">
        <v>27</v>
      </c>
      <c r="M246" s="24"/>
    </row>
    <row r="247" spans="1:13" s="13" customFormat="1" ht="24.75" customHeight="1" x14ac:dyDescent="0.2">
      <c r="A247" s="23" t="s">
        <v>674</v>
      </c>
      <c r="B247" s="23" t="s">
        <v>675</v>
      </c>
      <c r="C247" s="24" t="s">
        <v>256</v>
      </c>
      <c r="D247" s="18"/>
      <c r="E247" s="25"/>
      <c r="F247" s="24" t="s">
        <v>328</v>
      </c>
      <c r="G247" s="29" t="s">
        <v>40</v>
      </c>
      <c r="H247" s="28" t="s">
        <v>170</v>
      </c>
      <c r="I247" s="28" t="s">
        <v>27</v>
      </c>
      <c r="J247" s="28" t="s">
        <v>56</v>
      </c>
      <c r="K247" s="28" t="s">
        <v>32</v>
      </c>
      <c r="L247" s="28" t="s">
        <v>27</v>
      </c>
      <c r="M247" s="24"/>
    </row>
    <row r="248" spans="1:13" s="13" customFormat="1" ht="24.75" customHeight="1" x14ac:dyDescent="0.2">
      <c r="A248" s="23" t="s">
        <v>676</v>
      </c>
      <c r="B248" s="23" t="s">
        <v>677</v>
      </c>
      <c r="C248" s="24" t="s">
        <v>256</v>
      </c>
      <c r="D248" s="19"/>
      <c r="E248" s="25"/>
      <c r="F248" s="24" t="s">
        <v>328</v>
      </c>
      <c r="G248" s="29" t="s">
        <v>40</v>
      </c>
      <c r="H248" s="28" t="s">
        <v>170</v>
      </c>
      <c r="I248" s="28" t="s">
        <v>27</v>
      </c>
      <c r="J248" s="28" t="s">
        <v>56</v>
      </c>
      <c r="K248" s="28" t="s">
        <v>32</v>
      </c>
      <c r="L248" s="28" t="s">
        <v>27</v>
      </c>
      <c r="M248" s="24"/>
    </row>
    <row r="249" spans="1:13" s="13" customFormat="1" ht="24.75" customHeight="1" x14ac:dyDescent="0.2">
      <c r="A249" s="18" t="s">
        <v>678</v>
      </c>
      <c r="B249" s="18" t="s">
        <v>679</v>
      </c>
      <c r="C249" s="19" t="s">
        <v>256</v>
      </c>
      <c r="D249" s="19"/>
      <c r="E249" s="25"/>
      <c r="F249" s="19" t="s">
        <v>328</v>
      </c>
      <c r="G249" s="21" t="s">
        <v>40</v>
      </c>
      <c r="H249" s="22" t="s">
        <v>170</v>
      </c>
      <c r="I249" s="22" t="s">
        <v>27</v>
      </c>
      <c r="J249" s="22" t="s">
        <v>56</v>
      </c>
      <c r="K249" s="22" t="s">
        <v>32</v>
      </c>
      <c r="L249" s="22" t="s">
        <v>27</v>
      </c>
      <c r="M249" s="19"/>
    </row>
    <row r="250" spans="1:13" s="13" customFormat="1" ht="30" customHeight="1" x14ac:dyDescent="0.2">
      <c r="A250" s="23" t="s">
        <v>680</v>
      </c>
      <c r="B250" s="23" t="s">
        <v>681</v>
      </c>
      <c r="C250" s="24" t="s">
        <v>256</v>
      </c>
      <c r="D250" s="19"/>
      <c r="E250" s="25"/>
      <c r="F250" s="24" t="s">
        <v>328</v>
      </c>
      <c r="G250" s="29" t="s">
        <v>40</v>
      </c>
      <c r="H250" s="28" t="s">
        <v>170</v>
      </c>
      <c r="I250" s="28" t="s">
        <v>27</v>
      </c>
      <c r="J250" s="28" t="s">
        <v>56</v>
      </c>
      <c r="K250" s="28" t="s">
        <v>32</v>
      </c>
      <c r="L250" s="28" t="s">
        <v>27</v>
      </c>
      <c r="M250" s="24"/>
    </row>
    <row r="251" spans="1:13" s="13" customFormat="1" ht="27" customHeight="1" x14ac:dyDescent="0.2">
      <c r="A251" s="23" t="s">
        <v>682</v>
      </c>
      <c r="B251" s="23" t="s">
        <v>683</v>
      </c>
      <c r="C251" s="24" t="s">
        <v>256</v>
      </c>
      <c r="D251" s="19"/>
      <c r="E251" s="25"/>
      <c r="F251" s="24" t="s">
        <v>328</v>
      </c>
      <c r="G251" s="29" t="s">
        <v>40</v>
      </c>
      <c r="H251" s="28" t="s">
        <v>170</v>
      </c>
      <c r="I251" s="28" t="s">
        <v>27</v>
      </c>
      <c r="J251" s="28" t="s">
        <v>56</v>
      </c>
      <c r="K251" s="28" t="s">
        <v>32</v>
      </c>
      <c r="L251" s="28" t="s">
        <v>27</v>
      </c>
      <c r="M251" s="24"/>
    </row>
    <row r="252" spans="1:13" s="13" customFormat="1" ht="27" customHeight="1" x14ac:dyDescent="0.2">
      <c r="A252" s="23" t="s">
        <v>684</v>
      </c>
      <c r="B252" s="23" t="s">
        <v>685</v>
      </c>
      <c r="C252" s="24" t="s">
        <v>256</v>
      </c>
      <c r="D252" s="19"/>
      <c r="E252" s="25"/>
      <c r="F252" s="24" t="s">
        <v>328</v>
      </c>
      <c r="G252" s="29" t="s">
        <v>40</v>
      </c>
      <c r="H252" s="28" t="s">
        <v>170</v>
      </c>
      <c r="I252" s="28" t="s">
        <v>27</v>
      </c>
      <c r="J252" s="28" t="s">
        <v>56</v>
      </c>
      <c r="K252" s="28" t="s">
        <v>32</v>
      </c>
      <c r="L252" s="28" t="s">
        <v>27</v>
      </c>
      <c r="M252" s="24"/>
    </row>
    <row r="253" spans="1:13" s="13" customFormat="1" ht="26.25" customHeight="1" x14ac:dyDescent="0.2">
      <c r="A253" s="23" t="s">
        <v>686</v>
      </c>
      <c r="B253" s="23" t="s">
        <v>687</v>
      </c>
      <c r="C253" s="24" t="s">
        <v>256</v>
      </c>
      <c r="D253" s="19"/>
      <c r="E253" s="25"/>
      <c r="F253" s="24" t="s">
        <v>328</v>
      </c>
      <c r="G253" s="29" t="s">
        <v>40</v>
      </c>
      <c r="H253" s="28" t="s">
        <v>170</v>
      </c>
      <c r="I253" s="28" t="s">
        <v>27</v>
      </c>
      <c r="J253" s="28" t="s">
        <v>56</v>
      </c>
      <c r="K253" s="28" t="s">
        <v>32</v>
      </c>
      <c r="L253" s="28" t="s">
        <v>27</v>
      </c>
      <c r="M253" s="29"/>
    </row>
    <row r="254" spans="1:13" s="13" customFormat="1" ht="14.25" customHeight="1" x14ac:dyDescent="0.2">
      <c r="A254" s="18" t="s">
        <v>688</v>
      </c>
      <c r="B254" s="18" t="s">
        <v>689</v>
      </c>
      <c r="C254" s="19" t="s">
        <v>256</v>
      </c>
      <c r="D254" s="19"/>
      <c r="E254" s="20">
        <v>0</v>
      </c>
      <c r="F254" s="19" t="s">
        <v>690</v>
      </c>
      <c r="G254" s="21" t="s">
        <v>258</v>
      </c>
      <c r="H254" s="22" t="s">
        <v>691</v>
      </c>
      <c r="I254" s="22" t="s">
        <v>28</v>
      </c>
      <c r="J254" s="22" t="s">
        <v>28</v>
      </c>
      <c r="K254" s="22" t="s">
        <v>28</v>
      </c>
      <c r="L254" s="22" t="s">
        <v>691</v>
      </c>
      <c r="M254" s="19"/>
    </row>
    <row r="255" spans="1:13" s="13" customFormat="1" ht="25.5" x14ac:dyDescent="0.2">
      <c r="A255" s="61" t="s">
        <v>692</v>
      </c>
      <c r="B255" s="61" t="s">
        <v>693</v>
      </c>
      <c r="C255" s="59" t="s">
        <v>256</v>
      </c>
      <c r="D255" s="59" t="s">
        <v>119</v>
      </c>
      <c r="E255" s="57">
        <v>2957460</v>
      </c>
      <c r="F255" s="19" t="s">
        <v>694</v>
      </c>
      <c r="G255" s="21" t="s">
        <v>258</v>
      </c>
      <c r="H255" s="22" t="s">
        <v>695</v>
      </c>
      <c r="I255" s="22" t="s">
        <v>695</v>
      </c>
      <c r="J255" s="22" t="s">
        <v>695</v>
      </c>
      <c r="K255" s="22" t="s">
        <v>696</v>
      </c>
      <c r="L255" s="22" t="s">
        <v>695</v>
      </c>
      <c r="M255" s="19"/>
    </row>
    <row r="256" spans="1:13" s="13" customFormat="1" x14ac:dyDescent="0.2">
      <c r="A256" s="70"/>
      <c r="B256" s="70"/>
      <c r="C256" s="63"/>
      <c r="D256" s="63"/>
      <c r="E256" s="77"/>
      <c r="F256" s="19" t="s">
        <v>697</v>
      </c>
      <c r="G256" s="21" t="s">
        <v>40</v>
      </c>
      <c r="H256" s="22" t="s">
        <v>698</v>
      </c>
      <c r="I256" s="22" t="s">
        <v>699</v>
      </c>
      <c r="J256" s="22" t="s">
        <v>699</v>
      </c>
      <c r="K256" s="22" t="s">
        <v>700</v>
      </c>
      <c r="L256" s="22" t="s">
        <v>698</v>
      </c>
      <c r="M256" s="19"/>
    </row>
    <row r="257" spans="1:13" s="13" customFormat="1" x14ac:dyDescent="0.2">
      <c r="A257" s="62"/>
      <c r="B257" s="62"/>
      <c r="C257" s="60"/>
      <c r="D257" s="60"/>
      <c r="E257" s="58"/>
      <c r="F257" s="19" t="s">
        <v>701</v>
      </c>
      <c r="G257" s="21" t="s">
        <v>40</v>
      </c>
      <c r="H257" s="22" t="s">
        <v>199</v>
      </c>
      <c r="I257" s="22" t="s">
        <v>199</v>
      </c>
      <c r="J257" s="22" t="s">
        <v>199</v>
      </c>
      <c r="K257" s="22" t="s">
        <v>702</v>
      </c>
      <c r="L257" s="22" t="s">
        <v>199</v>
      </c>
      <c r="M257" s="19"/>
    </row>
    <row r="258" spans="1:13" s="13" customFormat="1" hidden="1" x14ac:dyDescent="0.2">
      <c r="A258" s="18"/>
      <c r="B258" s="18"/>
      <c r="C258" s="19"/>
      <c r="D258" s="19"/>
      <c r="E258" s="20"/>
      <c r="F258" s="19"/>
      <c r="G258" s="21"/>
      <c r="H258" s="22"/>
      <c r="I258" s="22"/>
      <c r="J258" s="22"/>
      <c r="K258" s="22"/>
      <c r="L258" s="22"/>
      <c r="M258" s="19"/>
    </row>
    <row r="259" spans="1:13" s="13" customFormat="1" ht="25.5" x14ac:dyDescent="0.2">
      <c r="A259" s="18" t="s">
        <v>703</v>
      </c>
      <c r="B259" s="18" t="s">
        <v>704</v>
      </c>
      <c r="C259" s="19" t="s">
        <v>137</v>
      </c>
      <c r="D259" s="19" t="s">
        <v>29</v>
      </c>
      <c r="E259" s="20">
        <v>790600</v>
      </c>
      <c r="F259" s="19" t="s">
        <v>705</v>
      </c>
      <c r="G259" s="21" t="s">
        <v>40</v>
      </c>
      <c r="H259" s="22" t="s">
        <v>706</v>
      </c>
      <c r="I259" s="22" t="s">
        <v>184</v>
      </c>
      <c r="J259" s="22" t="s">
        <v>28</v>
      </c>
      <c r="K259" s="22" t="s">
        <v>32</v>
      </c>
      <c r="L259" s="22" t="s">
        <v>98</v>
      </c>
      <c r="M259" s="19"/>
    </row>
    <row r="260" spans="1:13" s="13" customFormat="1" ht="15" customHeight="1" x14ac:dyDescent="0.2">
      <c r="A260" s="61" t="s">
        <v>707</v>
      </c>
      <c r="B260" s="61" t="s">
        <v>708</v>
      </c>
      <c r="C260" s="59" t="s">
        <v>137</v>
      </c>
      <c r="D260" s="19" t="s">
        <v>2161</v>
      </c>
      <c r="E260" s="25">
        <f t="shared" ref="E260" si="0">SUM(E261:E262)</f>
        <v>4862364</v>
      </c>
      <c r="F260" s="59" t="s">
        <v>138</v>
      </c>
      <c r="G260" s="67" t="s">
        <v>25</v>
      </c>
      <c r="H260" s="64" t="s">
        <v>139</v>
      </c>
      <c r="I260" s="64" t="s">
        <v>139</v>
      </c>
      <c r="J260" s="64" t="s">
        <v>139</v>
      </c>
      <c r="K260" s="64" t="s">
        <v>139</v>
      </c>
      <c r="L260" s="64" t="s">
        <v>139</v>
      </c>
      <c r="M260" s="67"/>
    </row>
    <row r="261" spans="1:13" s="13" customFormat="1" x14ac:dyDescent="0.2">
      <c r="A261" s="70"/>
      <c r="B261" s="70"/>
      <c r="C261" s="63"/>
      <c r="D261" s="19" t="s">
        <v>119</v>
      </c>
      <c r="E261" s="20">
        <v>4062364</v>
      </c>
      <c r="F261" s="63"/>
      <c r="G261" s="68"/>
      <c r="H261" s="65"/>
      <c r="I261" s="65"/>
      <c r="J261" s="65"/>
      <c r="K261" s="65"/>
      <c r="L261" s="65"/>
      <c r="M261" s="68"/>
    </row>
    <row r="262" spans="1:13" s="13" customFormat="1" x14ac:dyDescent="0.2">
      <c r="A262" s="62"/>
      <c r="B262" s="62"/>
      <c r="C262" s="60"/>
      <c r="D262" s="19" t="s">
        <v>29</v>
      </c>
      <c r="E262" s="20">
        <v>800000</v>
      </c>
      <c r="F262" s="60"/>
      <c r="G262" s="69"/>
      <c r="H262" s="66"/>
      <c r="I262" s="66"/>
      <c r="J262" s="66"/>
      <c r="K262" s="66"/>
      <c r="L262" s="66"/>
      <c r="M262" s="69"/>
    </row>
    <row r="263" spans="1:13" s="13" customFormat="1" ht="25.5" x14ac:dyDescent="0.2">
      <c r="A263" s="18" t="s">
        <v>709</v>
      </c>
      <c r="B263" s="18" t="s">
        <v>710</v>
      </c>
      <c r="C263" s="19" t="s">
        <v>256</v>
      </c>
      <c r="D263" s="19"/>
      <c r="E263" s="20">
        <v>0</v>
      </c>
      <c r="F263" s="19" t="s">
        <v>711</v>
      </c>
      <c r="G263" s="21" t="s">
        <v>25</v>
      </c>
      <c r="H263" s="22" t="s">
        <v>53</v>
      </c>
      <c r="I263" s="22" t="s">
        <v>28</v>
      </c>
      <c r="J263" s="22" t="s">
        <v>28</v>
      </c>
      <c r="K263" s="22" t="s">
        <v>53</v>
      </c>
      <c r="L263" s="22" t="s">
        <v>28</v>
      </c>
      <c r="M263" s="19"/>
    </row>
    <row r="264" spans="1:13" s="13" customFormat="1" ht="14.25" customHeight="1" x14ac:dyDescent="0.2">
      <c r="A264" s="61" t="s">
        <v>712</v>
      </c>
      <c r="B264" s="61" t="s">
        <v>713</v>
      </c>
      <c r="C264" s="59" t="s">
        <v>256</v>
      </c>
      <c r="D264" s="59"/>
      <c r="E264" s="57">
        <f t="shared" ref="E264" si="1">SUM(E265:E266)</f>
        <v>0</v>
      </c>
      <c r="F264" s="19" t="s">
        <v>714</v>
      </c>
      <c r="G264" s="21" t="s">
        <v>40</v>
      </c>
      <c r="H264" s="22" t="s">
        <v>216</v>
      </c>
      <c r="I264" s="22" t="s">
        <v>28</v>
      </c>
      <c r="J264" s="22" t="s">
        <v>28</v>
      </c>
      <c r="K264" s="22" t="s">
        <v>28</v>
      </c>
      <c r="L264" s="22" t="s">
        <v>216</v>
      </c>
      <c r="M264" s="19"/>
    </row>
    <row r="265" spans="1:13" s="13" customFormat="1" x14ac:dyDescent="0.2">
      <c r="A265" s="70"/>
      <c r="B265" s="70"/>
      <c r="C265" s="63"/>
      <c r="D265" s="63"/>
      <c r="E265" s="77"/>
      <c r="F265" s="19" t="s">
        <v>715</v>
      </c>
      <c r="G265" s="21" t="s">
        <v>40</v>
      </c>
      <c r="H265" s="22" t="s">
        <v>216</v>
      </c>
      <c r="I265" s="22" t="s">
        <v>28</v>
      </c>
      <c r="J265" s="22" t="s">
        <v>28</v>
      </c>
      <c r="K265" s="22" t="s">
        <v>28</v>
      </c>
      <c r="L265" s="22" t="s">
        <v>216</v>
      </c>
      <c r="M265" s="19"/>
    </row>
    <row r="266" spans="1:13" s="13" customFormat="1" x14ac:dyDescent="0.2">
      <c r="A266" s="62"/>
      <c r="B266" s="62"/>
      <c r="C266" s="60"/>
      <c r="D266" s="60"/>
      <c r="E266" s="58"/>
      <c r="F266" s="19" t="s">
        <v>716</v>
      </c>
      <c r="G266" s="21" t="s">
        <v>25</v>
      </c>
      <c r="H266" s="22" t="s">
        <v>80</v>
      </c>
      <c r="I266" s="22" t="s">
        <v>28</v>
      </c>
      <c r="J266" s="22" t="s">
        <v>28</v>
      </c>
      <c r="K266" s="22" t="s">
        <v>28</v>
      </c>
      <c r="L266" s="22" t="s">
        <v>80</v>
      </c>
      <c r="M266" s="19"/>
    </row>
    <row r="267" spans="1:13" s="13" customFormat="1" ht="15" customHeight="1" x14ac:dyDescent="0.2">
      <c r="A267" s="18" t="s">
        <v>717</v>
      </c>
      <c r="B267" s="18" t="s">
        <v>718</v>
      </c>
      <c r="C267" s="19" t="s">
        <v>256</v>
      </c>
      <c r="D267" s="19"/>
      <c r="E267" s="20">
        <v>0</v>
      </c>
      <c r="F267" s="19" t="s">
        <v>719</v>
      </c>
      <c r="G267" s="21" t="s">
        <v>40</v>
      </c>
      <c r="H267" s="22" t="s">
        <v>46</v>
      </c>
      <c r="I267" s="22" t="s">
        <v>28</v>
      </c>
      <c r="J267" s="22" t="s">
        <v>28</v>
      </c>
      <c r="K267" s="22" t="s">
        <v>46</v>
      </c>
      <c r="L267" s="22" t="s">
        <v>28</v>
      </c>
      <c r="M267" s="19"/>
    </row>
    <row r="268" spans="1:13" s="13" customFormat="1" ht="38.25" x14ac:dyDescent="0.2">
      <c r="A268" s="18" t="s">
        <v>720</v>
      </c>
      <c r="B268" s="18" t="s">
        <v>721</v>
      </c>
      <c r="C268" s="19" t="s">
        <v>256</v>
      </c>
      <c r="D268" s="19"/>
      <c r="E268" s="20"/>
      <c r="F268" s="19" t="s">
        <v>146</v>
      </c>
      <c r="G268" s="21" t="s">
        <v>40</v>
      </c>
      <c r="H268" s="22" t="s">
        <v>27</v>
      </c>
      <c r="I268" s="22" t="s">
        <v>28</v>
      </c>
      <c r="J268" s="22" t="s">
        <v>32</v>
      </c>
      <c r="K268" s="22" t="s">
        <v>53</v>
      </c>
      <c r="L268" s="22" t="s">
        <v>32</v>
      </c>
      <c r="M268" s="19"/>
    </row>
    <row r="269" spans="1:13" s="13" customFormat="1" ht="25.5" x14ac:dyDescent="0.2">
      <c r="A269" s="18" t="s">
        <v>722</v>
      </c>
      <c r="B269" s="18" t="s">
        <v>723</v>
      </c>
      <c r="C269" s="19" t="s">
        <v>256</v>
      </c>
      <c r="D269" s="19"/>
      <c r="E269" s="20"/>
      <c r="F269" s="19" t="s">
        <v>146</v>
      </c>
      <c r="G269" s="21" t="s">
        <v>40</v>
      </c>
      <c r="H269" s="22" t="s">
        <v>46</v>
      </c>
      <c r="I269" s="22" t="s">
        <v>28</v>
      </c>
      <c r="J269" s="22" t="s">
        <v>28</v>
      </c>
      <c r="K269" s="22" t="s">
        <v>28</v>
      </c>
      <c r="L269" s="22" t="s">
        <v>46</v>
      </c>
      <c r="M269" s="19"/>
    </row>
    <row r="270" spans="1:13" s="13" customFormat="1" ht="25.5" x14ac:dyDescent="0.2">
      <c r="A270" s="18" t="s">
        <v>724</v>
      </c>
      <c r="B270" s="18" t="s">
        <v>725</v>
      </c>
      <c r="C270" s="19" t="s">
        <v>256</v>
      </c>
      <c r="D270" s="19"/>
      <c r="E270" s="20"/>
      <c r="F270" s="19" t="s">
        <v>146</v>
      </c>
      <c r="G270" s="21" t="s">
        <v>40</v>
      </c>
      <c r="H270" s="22" t="s">
        <v>53</v>
      </c>
      <c r="I270" s="22" t="s">
        <v>28</v>
      </c>
      <c r="J270" s="22" t="s">
        <v>28</v>
      </c>
      <c r="K270" s="22" t="s">
        <v>28</v>
      </c>
      <c r="L270" s="22" t="s">
        <v>53</v>
      </c>
      <c r="M270" s="19"/>
    </row>
    <row r="271" spans="1:13" s="13" customFormat="1" ht="25.5" x14ac:dyDescent="0.2">
      <c r="A271" s="18" t="s">
        <v>726</v>
      </c>
      <c r="B271" s="18" t="s">
        <v>727</v>
      </c>
      <c r="C271" s="19" t="s">
        <v>256</v>
      </c>
      <c r="D271" s="19" t="s">
        <v>29</v>
      </c>
      <c r="E271" s="20">
        <v>99000</v>
      </c>
      <c r="F271" s="19" t="s">
        <v>146</v>
      </c>
      <c r="G271" s="21" t="s">
        <v>40</v>
      </c>
      <c r="H271" s="22" t="s">
        <v>198</v>
      </c>
      <c r="I271" s="22" t="s">
        <v>32</v>
      </c>
      <c r="J271" s="22" t="s">
        <v>98</v>
      </c>
      <c r="K271" s="22" t="s">
        <v>56</v>
      </c>
      <c r="L271" s="22" t="s">
        <v>56</v>
      </c>
      <c r="M271" s="19"/>
    </row>
    <row r="272" spans="1:13" s="13" customFormat="1" ht="25.5" x14ac:dyDescent="0.2">
      <c r="A272" s="18" t="s">
        <v>728</v>
      </c>
      <c r="B272" s="18" t="s">
        <v>729</v>
      </c>
      <c r="C272" s="19" t="s">
        <v>256</v>
      </c>
      <c r="D272" s="19"/>
      <c r="E272" s="20"/>
      <c r="F272" s="19" t="s">
        <v>146</v>
      </c>
      <c r="G272" s="21" t="s">
        <v>40</v>
      </c>
      <c r="H272" s="22" t="s">
        <v>174</v>
      </c>
      <c r="I272" s="22" t="s">
        <v>28</v>
      </c>
      <c r="J272" s="22" t="s">
        <v>28</v>
      </c>
      <c r="K272" s="22" t="s">
        <v>28</v>
      </c>
      <c r="L272" s="22" t="s">
        <v>174</v>
      </c>
      <c r="M272" s="19"/>
    </row>
    <row r="273" spans="1:13" s="13" customFormat="1" ht="25.5" x14ac:dyDescent="0.2">
      <c r="A273" s="18" t="s">
        <v>730</v>
      </c>
      <c r="B273" s="18" t="s">
        <v>731</v>
      </c>
      <c r="C273" s="19" t="s">
        <v>256</v>
      </c>
      <c r="D273" s="19"/>
      <c r="E273" s="20"/>
      <c r="F273" s="19" t="s">
        <v>146</v>
      </c>
      <c r="G273" s="21" t="s">
        <v>40</v>
      </c>
      <c r="H273" s="22" t="s">
        <v>56</v>
      </c>
      <c r="I273" s="22" t="s">
        <v>32</v>
      </c>
      <c r="J273" s="22" t="s">
        <v>32</v>
      </c>
      <c r="K273" s="22" t="s">
        <v>28</v>
      </c>
      <c r="L273" s="22" t="s">
        <v>28</v>
      </c>
      <c r="M273" s="19"/>
    </row>
    <row r="274" spans="1:13" s="13" customFormat="1" ht="25.5" x14ac:dyDescent="0.2">
      <c r="A274" s="18" t="s">
        <v>732</v>
      </c>
      <c r="B274" s="18" t="s">
        <v>733</v>
      </c>
      <c r="C274" s="19" t="s">
        <v>256</v>
      </c>
      <c r="D274" s="19"/>
      <c r="E274" s="20"/>
      <c r="F274" s="19" t="s">
        <v>146</v>
      </c>
      <c r="G274" s="21" t="s">
        <v>40</v>
      </c>
      <c r="H274" s="22" t="s">
        <v>32</v>
      </c>
      <c r="I274" s="22" t="s">
        <v>28</v>
      </c>
      <c r="J274" s="22" t="s">
        <v>28</v>
      </c>
      <c r="K274" s="22" t="s">
        <v>28</v>
      </c>
      <c r="L274" s="22" t="s">
        <v>32</v>
      </c>
      <c r="M274" s="19"/>
    </row>
    <row r="275" spans="1:13" s="13" customFormat="1" ht="25.5" x14ac:dyDescent="0.2">
      <c r="A275" s="18" t="s">
        <v>734</v>
      </c>
      <c r="B275" s="18" t="s">
        <v>735</v>
      </c>
      <c r="C275" s="19" t="s">
        <v>256</v>
      </c>
      <c r="D275" s="19"/>
      <c r="E275" s="20"/>
      <c r="F275" s="19" t="s">
        <v>146</v>
      </c>
      <c r="G275" s="21" t="s">
        <v>40</v>
      </c>
      <c r="H275" s="22" t="s">
        <v>32</v>
      </c>
      <c r="I275" s="22" t="s">
        <v>28</v>
      </c>
      <c r="J275" s="22" t="s">
        <v>28</v>
      </c>
      <c r="K275" s="22" t="s">
        <v>28</v>
      </c>
      <c r="L275" s="22" t="s">
        <v>32</v>
      </c>
      <c r="M275" s="19"/>
    </row>
    <row r="276" spans="1:13" s="13" customFormat="1" ht="25.5" x14ac:dyDescent="0.2">
      <c r="A276" s="18" t="s">
        <v>736</v>
      </c>
      <c r="B276" s="18" t="s">
        <v>737</v>
      </c>
      <c r="C276" s="19" t="s">
        <v>256</v>
      </c>
      <c r="D276" s="19"/>
      <c r="E276" s="20"/>
      <c r="F276" s="19" t="s">
        <v>146</v>
      </c>
      <c r="G276" s="21" t="s">
        <v>40</v>
      </c>
      <c r="H276" s="22" t="s">
        <v>98</v>
      </c>
      <c r="I276" s="22" t="s">
        <v>28</v>
      </c>
      <c r="J276" s="22" t="s">
        <v>28</v>
      </c>
      <c r="K276" s="22" t="s">
        <v>28</v>
      </c>
      <c r="L276" s="22" t="s">
        <v>98</v>
      </c>
      <c r="M276" s="19"/>
    </row>
    <row r="277" spans="1:13" s="13" customFormat="1" ht="25.5" x14ac:dyDescent="0.2">
      <c r="A277" s="18" t="s">
        <v>738</v>
      </c>
      <c r="B277" s="18" t="s">
        <v>739</v>
      </c>
      <c r="C277" s="19" t="s">
        <v>256</v>
      </c>
      <c r="D277" s="19"/>
      <c r="E277" s="20"/>
      <c r="F277" s="19" t="s">
        <v>146</v>
      </c>
      <c r="G277" s="21" t="s">
        <v>40</v>
      </c>
      <c r="H277" s="22" t="s">
        <v>56</v>
      </c>
      <c r="I277" s="22" t="s">
        <v>28</v>
      </c>
      <c r="J277" s="22" t="s">
        <v>32</v>
      </c>
      <c r="K277" s="22" t="s">
        <v>28</v>
      </c>
      <c r="L277" s="22" t="s">
        <v>32</v>
      </c>
      <c r="M277" s="19"/>
    </row>
    <row r="278" spans="1:13" s="13" customFormat="1" ht="25.5" x14ac:dyDescent="0.2">
      <c r="A278" s="18" t="s">
        <v>740</v>
      </c>
      <c r="B278" s="18" t="s">
        <v>741</v>
      </c>
      <c r="C278" s="19" t="s">
        <v>256</v>
      </c>
      <c r="D278" s="19" t="s">
        <v>29</v>
      </c>
      <c r="E278" s="20">
        <v>700000</v>
      </c>
      <c r="F278" s="19" t="s">
        <v>742</v>
      </c>
      <c r="G278" s="21" t="s">
        <v>40</v>
      </c>
      <c r="H278" s="22" t="s">
        <v>202</v>
      </c>
      <c r="I278" s="22" t="s">
        <v>28</v>
      </c>
      <c r="J278" s="22" t="s">
        <v>28</v>
      </c>
      <c r="K278" s="22" t="s">
        <v>202</v>
      </c>
      <c r="L278" s="22" t="s">
        <v>28</v>
      </c>
      <c r="M278" s="19"/>
    </row>
    <row r="279" spans="1:13" s="13" customFormat="1" ht="15" customHeight="1" x14ac:dyDescent="0.2">
      <c r="A279" s="61" t="s">
        <v>743</v>
      </c>
      <c r="B279" s="61" t="s">
        <v>744</v>
      </c>
      <c r="C279" s="59" t="s">
        <v>256</v>
      </c>
      <c r="D279" s="59" t="s">
        <v>29</v>
      </c>
      <c r="E279" s="57">
        <f>SUM(E280:E280)+155300</f>
        <v>155300</v>
      </c>
      <c r="F279" s="19" t="s">
        <v>745</v>
      </c>
      <c r="G279" s="21" t="s">
        <v>40</v>
      </c>
      <c r="H279" s="22" t="s">
        <v>746</v>
      </c>
      <c r="I279" s="22" t="s">
        <v>28</v>
      </c>
      <c r="J279" s="22" t="s">
        <v>28</v>
      </c>
      <c r="K279" s="22" t="s">
        <v>129</v>
      </c>
      <c r="L279" s="22" t="s">
        <v>747</v>
      </c>
      <c r="M279" s="19"/>
    </row>
    <row r="280" spans="1:13" s="13" customFormat="1" x14ac:dyDescent="0.2">
      <c r="A280" s="62"/>
      <c r="B280" s="62"/>
      <c r="C280" s="60"/>
      <c r="D280" s="60"/>
      <c r="E280" s="58"/>
      <c r="F280" s="19" t="s">
        <v>748</v>
      </c>
      <c r="G280" s="21" t="s">
        <v>40</v>
      </c>
      <c r="H280" s="22" t="s">
        <v>749</v>
      </c>
      <c r="I280" s="22" t="s">
        <v>28</v>
      </c>
      <c r="J280" s="22" t="s">
        <v>28</v>
      </c>
      <c r="K280" s="22" t="s">
        <v>750</v>
      </c>
      <c r="L280" s="22" t="s">
        <v>751</v>
      </c>
      <c r="M280" s="19"/>
    </row>
    <row r="281" spans="1:13" s="13" customFormat="1" ht="15.75" customHeight="1" x14ac:dyDescent="0.2">
      <c r="A281" s="61" t="s">
        <v>752</v>
      </c>
      <c r="B281" s="61" t="s">
        <v>753</v>
      </c>
      <c r="C281" s="59" t="s">
        <v>256</v>
      </c>
      <c r="D281" s="59" t="s">
        <v>29</v>
      </c>
      <c r="E281" s="57">
        <f>SUM(E282:E283)+1120000</f>
        <v>1120000</v>
      </c>
      <c r="F281" s="19" t="s">
        <v>754</v>
      </c>
      <c r="G281" s="21" t="s">
        <v>40</v>
      </c>
      <c r="H281" s="22" t="s">
        <v>32</v>
      </c>
      <c r="I281" s="22" t="s">
        <v>28</v>
      </c>
      <c r="J281" s="22" t="s">
        <v>28</v>
      </c>
      <c r="K281" s="22" t="s">
        <v>28</v>
      </c>
      <c r="L281" s="22" t="s">
        <v>32</v>
      </c>
      <c r="M281" s="19"/>
    </row>
    <row r="282" spans="1:13" s="13" customFormat="1" x14ac:dyDescent="0.2">
      <c r="A282" s="70"/>
      <c r="B282" s="70"/>
      <c r="C282" s="63"/>
      <c r="D282" s="63"/>
      <c r="E282" s="77"/>
      <c r="F282" s="19" t="s">
        <v>755</v>
      </c>
      <c r="G282" s="21" t="s">
        <v>40</v>
      </c>
      <c r="H282" s="22" t="s">
        <v>170</v>
      </c>
      <c r="I282" s="22" t="s">
        <v>28</v>
      </c>
      <c r="J282" s="22" t="s">
        <v>28</v>
      </c>
      <c r="K282" s="22" t="s">
        <v>28</v>
      </c>
      <c r="L282" s="22" t="s">
        <v>170</v>
      </c>
      <c r="M282" s="19"/>
    </row>
    <row r="283" spans="1:13" s="13" customFormat="1" ht="25.5" x14ac:dyDescent="0.2">
      <c r="A283" s="62"/>
      <c r="B283" s="62"/>
      <c r="C283" s="60"/>
      <c r="D283" s="60"/>
      <c r="E283" s="58"/>
      <c r="F283" s="19" t="s">
        <v>756</v>
      </c>
      <c r="G283" s="21" t="s">
        <v>25</v>
      </c>
      <c r="H283" s="22" t="s">
        <v>198</v>
      </c>
      <c r="I283" s="22" t="s">
        <v>198</v>
      </c>
      <c r="J283" s="22" t="s">
        <v>28</v>
      </c>
      <c r="K283" s="22" t="s">
        <v>28</v>
      </c>
      <c r="L283" s="22" t="s">
        <v>198</v>
      </c>
      <c r="M283" s="19"/>
    </row>
    <row r="284" spans="1:13" s="13" customFormat="1" ht="15" customHeight="1" x14ac:dyDescent="0.2">
      <c r="A284" s="61" t="s">
        <v>757</v>
      </c>
      <c r="B284" s="61" t="s">
        <v>758</v>
      </c>
      <c r="C284" s="59" t="s">
        <v>256</v>
      </c>
      <c r="D284" s="59" t="s">
        <v>29</v>
      </c>
      <c r="E284" s="57">
        <f>SUM(E285:E287)+263600</f>
        <v>263600</v>
      </c>
      <c r="F284" s="19" t="s">
        <v>759</v>
      </c>
      <c r="G284" s="21" t="s">
        <v>40</v>
      </c>
      <c r="H284" s="22" t="s">
        <v>364</v>
      </c>
      <c r="I284" s="22" t="s">
        <v>364</v>
      </c>
      <c r="J284" s="22" t="s">
        <v>364</v>
      </c>
      <c r="K284" s="22" t="s">
        <v>28</v>
      </c>
      <c r="L284" s="22" t="s">
        <v>364</v>
      </c>
      <c r="M284" s="19"/>
    </row>
    <row r="285" spans="1:13" s="13" customFormat="1" x14ac:dyDescent="0.2">
      <c r="A285" s="70"/>
      <c r="B285" s="70"/>
      <c r="C285" s="63"/>
      <c r="D285" s="63"/>
      <c r="E285" s="77"/>
      <c r="F285" s="19" t="s">
        <v>760</v>
      </c>
      <c r="G285" s="21" t="s">
        <v>25</v>
      </c>
      <c r="H285" s="22" t="s">
        <v>199</v>
      </c>
      <c r="I285" s="22" t="s">
        <v>199</v>
      </c>
      <c r="J285" s="22" t="s">
        <v>199</v>
      </c>
      <c r="K285" s="22" t="s">
        <v>28</v>
      </c>
      <c r="L285" s="22" t="s">
        <v>199</v>
      </c>
      <c r="M285" s="19"/>
    </row>
    <row r="286" spans="1:13" s="13" customFormat="1" x14ac:dyDescent="0.2">
      <c r="A286" s="70"/>
      <c r="B286" s="70"/>
      <c r="C286" s="63"/>
      <c r="D286" s="63"/>
      <c r="E286" s="77"/>
      <c r="F286" s="19" t="s">
        <v>761</v>
      </c>
      <c r="G286" s="21" t="s">
        <v>40</v>
      </c>
      <c r="H286" s="22" t="s">
        <v>198</v>
      </c>
      <c r="I286" s="22" t="s">
        <v>198</v>
      </c>
      <c r="J286" s="22" t="s">
        <v>198</v>
      </c>
      <c r="K286" s="22" t="s">
        <v>28</v>
      </c>
      <c r="L286" s="22" t="s">
        <v>198</v>
      </c>
      <c r="M286" s="19"/>
    </row>
    <row r="287" spans="1:13" s="13" customFormat="1" x14ac:dyDescent="0.2">
      <c r="A287" s="62"/>
      <c r="B287" s="62"/>
      <c r="C287" s="60"/>
      <c r="D287" s="60"/>
      <c r="E287" s="58"/>
      <c r="F287" s="19" t="s">
        <v>762</v>
      </c>
      <c r="G287" s="21" t="s">
        <v>40</v>
      </c>
      <c r="H287" s="22" t="s">
        <v>173</v>
      </c>
      <c r="I287" s="22" t="s">
        <v>80</v>
      </c>
      <c r="J287" s="22" t="s">
        <v>80</v>
      </c>
      <c r="K287" s="22" t="s">
        <v>28</v>
      </c>
      <c r="L287" s="22" t="s">
        <v>64</v>
      </c>
      <c r="M287" s="19"/>
    </row>
    <row r="288" spans="1:13" s="13" customFormat="1" ht="13.5" customHeight="1" x14ac:dyDescent="0.2">
      <c r="A288" s="23" t="s">
        <v>763</v>
      </c>
      <c r="B288" s="23" t="s">
        <v>764</v>
      </c>
      <c r="C288" s="24" t="s">
        <v>256</v>
      </c>
      <c r="D288" s="19" t="s">
        <v>29</v>
      </c>
      <c r="E288" s="25">
        <v>128212</v>
      </c>
      <c r="F288" s="24" t="s">
        <v>765</v>
      </c>
      <c r="G288" s="29" t="s">
        <v>40</v>
      </c>
      <c r="H288" s="28" t="s">
        <v>691</v>
      </c>
      <c r="I288" s="28" t="s">
        <v>691</v>
      </c>
      <c r="J288" s="28" t="s">
        <v>691</v>
      </c>
      <c r="K288" s="28" t="s">
        <v>28</v>
      </c>
      <c r="L288" s="28" t="s">
        <v>691</v>
      </c>
      <c r="M288" s="24"/>
    </row>
    <row r="289" spans="1:13" s="13" customFormat="1" ht="26.25" customHeight="1" x14ac:dyDescent="0.2">
      <c r="A289" s="23" t="s">
        <v>766</v>
      </c>
      <c r="B289" s="23" t="s">
        <v>767</v>
      </c>
      <c r="C289" s="24" t="s">
        <v>38</v>
      </c>
      <c r="D289" s="19" t="s">
        <v>29</v>
      </c>
      <c r="E289" s="25">
        <v>17406546.149999999</v>
      </c>
      <c r="F289" s="24" t="s">
        <v>63</v>
      </c>
      <c r="G289" s="29" t="s">
        <v>25</v>
      </c>
      <c r="H289" s="28" t="s">
        <v>223</v>
      </c>
      <c r="I289" s="28" t="s">
        <v>80</v>
      </c>
      <c r="J289" s="28" t="s">
        <v>80</v>
      </c>
      <c r="K289" s="28" t="s">
        <v>80</v>
      </c>
      <c r="L289" s="28" t="s">
        <v>80</v>
      </c>
      <c r="M289" s="24"/>
    </row>
    <row r="290" spans="1:13" s="13" customFormat="1" ht="25.5" x14ac:dyDescent="0.2">
      <c r="A290" s="18" t="s">
        <v>768</v>
      </c>
      <c r="B290" s="18" t="s">
        <v>769</v>
      </c>
      <c r="C290" s="19" t="s">
        <v>256</v>
      </c>
      <c r="D290" s="19" t="s">
        <v>29</v>
      </c>
      <c r="E290" s="20">
        <v>706977</v>
      </c>
      <c r="F290" s="19" t="s">
        <v>770</v>
      </c>
      <c r="G290" s="21" t="s">
        <v>40</v>
      </c>
      <c r="H290" s="22" t="s">
        <v>26</v>
      </c>
      <c r="I290" s="22" t="s">
        <v>26</v>
      </c>
      <c r="J290" s="22" t="s">
        <v>26</v>
      </c>
      <c r="K290" s="22" t="s">
        <v>26</v>
      </c>
      <c r="L290" s="22" t="s">
        <v>26</v>
      </c>
      <c r="M290" s="19"/>
    </row>
    <row r="291" spans="1:13" s="13" customFormat="1" ht="15.75" customHeight="1" x14ac:dyDescent="0.2">
      <c r="A291" s="61" t="s">
        <v>771</v>
      </c>
      <c r="B291" s="61" t="s">
        <v>772</v>
      </c>
      <c r="C291" s="59" t="s">
        <v>38</v>
      </c>
      <c r="D291" s="59" t="s">
        <v>33</v>
      </c>
      <c r="E291" s="71">
        <v>119339</v>
      </c>
      <c r="F291" s="19" t="s">
        <v>63</v>
      </c>
      <c r="G291" s="21" t="s">
        <v>25</v>
      </c>
      <c r="H291" s="22" t="s">
        <v>26</v>
      </c>
      <c r="I291" s="22" t="s">
        <v>28</v>
      </c>
      <c r="J291" s="22" t="s">
        <v>80</v>
      </c>
      <c r="K291" s="22" t="s">
        <v>28</v>
      </c>
      <c r="L291" s="22" t="s">
        <v>80</v>
      </c>
      <c r="M291" s="19"/>
    </row>
    <row r="292" spans="1:13" s="13" customFormat="1" x14ac:dyDescent="0.2">
      <c r="A292" s="70"/>
      <c r="B292" s="70"/>
      <c r="C292" s="63"/>
      <c r="D292" s="63"/>
      <c r="E292" s="72"/>
      <c r="F292" s="19" t="s">
        <v>773</v>
      </c>
      <c r="G292" s="21" t="s">
        <v>40</v>
      </c>
      <c r="H292" s="22" t="s">
        <v>774</v>
      </c>
      <c r="I292" s="22" t="s">
        <v>28</v>
      </c>
      <c r="J292" s="22" t="s">
        <v>774</v>
      </c>
      <c r="K292" s="22" t="s">
        <v>28</v>
      </c>
      <c r="L292" s="22" t="s">
        <v>28</v>
      </c>
      <c r="M292" s="19"/>
    </row>
    <row r="293" spans="1:13" s="13" customFormat="1" ht="25.5" x14ac:dyDescent="0.2">
      <c r="A293" s="62"/>
      <c r="B293" s="62"/>
      <c r="C293" s="60"/>
      <c r="D293" s="60"/>
      <c r="E293" s="73"/>
      <c r="F293" s="19" t="s">
        <v>775</v>
      </c>
      <c r="G293" s="21" t="s">
        <v>40</v>
      </c>
      <c r="H293" s="22" t="s">
        <v>173</v>
      </c>
      <c r="I293" s="22" t="s">
        <v>28</v>
      </c>
      <c r="J293" s="22" t="s">
        <v>28</v>
      </c>
      <c r="K293" s="22" t="s">
        <v>28</v>
      </c>
      <c r="L293" s="22" t="s">
        <v>173</v>
      </c>
      <c r="M293" s="19"/>
    </row>
    <row r="294" spans="1:13" s="13" customFormat="1" hidden="1" x14ac:dyDescent="0.2">
      <c r="A294" s="18"/>
      <c r="B294" s="18"/>
      <c r="C294" s="19"/>
      <c r="D294" s="19"/>
      <c r="E294" s="20"/>
      <c r="F294" s="19"/>
      <c r="G294" s="21"/>
      <c r="H294" s="22"/>
      <c r="I294" s="22"/>
      <c r="J294" s="22"/>
      <c r="K294" s="22"/>
      <c r="L294" s="22"/>
      <c r="M294" s="19"/>
    </row>
    <row r="295" spans="1:13" s="13" customFormat="1" hidden="1" x14ac:dyDescent="0.2">
      <c r="A295" s="18"/>
      <c r="B295" s="18"/>
      <c r="C295" s="19"/>
      <c r="D295" s="19"/>
      <c r="E295" s="20"/>
      <c r="F295" s="19"/>
      <c r="G295" s="21"/>
      <c r="H295" s="22"/>
      <c r="I295" s="22"/>
      <c r="J295" s="22"/>
      <c r="K295" s="22"/>
      <c r="L295" s="22"/>
      <c r="M295" s="19"/>
    </row>
    <row r="296" spans="1:13" s="13" customFormat="1" ht="25.5" x14ac:dyDescent="0.2">
      <c r="A296" s="18" t="s">
        <v>776</v>
      </c>
      <c r="B296" s="18" t="s">
        <v>777</v>
      </c>
      <c r="C296" s="19" t="s">
        <v>38</v>
      </c>
      <c r="D296" s="19" t="s">
        <v>33</v>
      </c>
      <c r="E296" s="20">
        <v>122316.75</v>
      </c>
      <c r="F296" s="19" t="s">
        <v>63</v>
      </c>
      <c r="G296" s="21" t="s">
        <v>25</v>
      </c>
      <c r="H296" s="22" t="s">
        <v>202</v>
      </c>
      <c r="I296" s="22" t="s">
        <v>28</v>
      </c>
      <c r="J296" s="22" t="s">
        <v>28</v>
      </c>
      <c r="K296" s="22" t="s">
        <v>80</v>
      </c>
      <c r="L296" s="22" t="s">
        <v>81</v>
      </c>
      <c r="M296" s="19"/>
    </row>
    <row r="297" spans="1:13" s="13" customFormat="1" ht="25.5" x14ac:dyDescent="0.2">
      <c r="A297" s="61" t="s">
        <v>778</v>
      </c>
      <c r="B297" s="61" t="s">
        <v>779</v>
      </c>
      <c r="C297" s="59" t="s">
        <v>256</v>
      </c>
      <c r="D297" s="59" t="s">
        <v>29</v>
      </c>
      <c r="E297" s="57">
        <f>SUM(E298:E299)+933000</f>
        <v>933000</v>
      </c>
      <c r="F297" s="19" t="s">
        <v>780</v>
      </c>
      <c r="G297" s="21" t="s">
        <v>40</v>
      </c>
      <c r="H297" s="22" t="s">
        <v>80</v>
      </c>
      <c r="I297" s="22" t="s">
        <v>28</v>
      </c>
      <c r="J297" s="22" t="s">
        <v>28</v>
      </c>
      <c r="K297" s="22" t="s">
        <v>28</v>
      </c>
      <c r="L297" s="22" t="s">
        <v>80</v>
      </c>
      <c r="M297" s="19"/>
    </row>
    <row r="298" spans="1:13" s="13" customFormat="1" x14ac:dyDescent="0.2">
      <c r="A298" s="70"/>
      <c r="B298" s="70"/>
      <c r="C298" s="63"/>
      <c r="D298" s="63"/>
      <c r="E298" s="77"/>
      <c r="F298" s="19" t="s">
        <v>781</v>
      </c>
      <c r="G298" s="21" t="s">
        <v>40</v>
      </c>
      <c r="H298" s="22" t="s">
        <v>164</v>
      </c>
      <c r="I298" s="22" t="s">
        <v>28</v>
      </c>
      <c r="J298" s="22" t="s">
        <v>28</v>
      </c>
      <c r="K298" s="22" t="s">
        <v>28</v>
      </c>
      <c r="L298" s="22" t="s">
        <v>164</v>
      </c>
      <c r="M298" s="19"/>
    </row>
    <row r="299" spans="1:13" s="13" customFormat="1" x14ac:dyDescent="0.2">
      <c r="A299" s="62"/>
      <c r="B299" s="62"/>
      <c r="C299" s="60"/>
      <c r="D299" s="60"/>
      <c r="E299" s="58"/>
      <c r="F299" s="19" t="s">
        <v>782</v>
      </c>
      <c r="G299" s="21" t="s">
        <v>25</v>
      </c>
      <c r="H299" s="22" t="s">
        <v>56</v>
      </c>
      <c r="I299" s="22" t="s">
        <v>28</v>
      </c>
      <c r="J299" s="22" t="s">
        <v>28</v>
      </c>
      <c r="K299" s="22" t="s">
        <v>28</v>
      </c>
      <c r="L299" s="22" t="s">
        <v>56</v>
      </c>
      <c r="M299" s="19"/>
    </row>
    <row r="300" spans="1:13" s="13" customFormat="1" ht="25.5" x14ac:dyDescent="0.2">
      <c r="A300" s="61" t="s">
        <v>783</v>
      </c>
      <c r="B300" s="61" t="s">
        <v>784</v>
      </c>
      <c r="C300" s="59" t="s">
        <v>256</v>
      </c>
      <c r="D300" s="59"/>
      <c r="E300" s="57">
        <f t="shared" ref="E300" si="2">SUM(E301:E301)</f>
        <v>0</v>
      </c>
      <c r="F300" s="19" t="s">
        <v>785</v>
      </c>
      <c r="G300" s="21" t="s">
        <v>25</v>
      </c>
      <c r="H300" s="22" t="s">
        <v>139</v>
      </c>
      <c r="I300" s="22" t="s">
        <v>28</v>
      </c>
      <c r="J300" s="22" t="s">
        <v>28</v>
      </c>
      <c r="K300" s="22" t="s">
        <v>28</v>
      </c>
      <c r="L300" s="22" t="s">
        <v>139</v>
      </c>
      <c r="M300" s="19"/>
    </row>
    <row r="301" spans="1:13" s="13" customFormat="1" ht="25.5" x14ac:dyDescent="0.2">
      <c r="A301" s="62"/>
      <c r="B301" s="62"/>
      <c r="C301" s="60"/>
      <c r="D301" s="60"/>
      <c r="E301" s="58"/>
      <c r="F301" s="19" t="s">
        <v>786</v>
      </c>
      <c r="G301" s="21" t="s">
        <v>25</v>
      </c>
      <c r="H301" s="22" t="s">
        <v>139</v>
      </c>
      <c r="I301" s="22" t="s">
        <v>28</v>
      </c>
      <c r="J301" s="22" t="s">
        <v>28</v>
      </c>
      <c r="K301" s="22" t="s">
        <v>28</v>
      </c>
      <c r="L301" s="22" t="s">
        <v>139</v>
      </c>
      <c r="M301" s="19"/>
    </row>
    <row r="302" spans="1:13" s="13" customFormat="1" ht="15.75" customHeight="1" x14ac:dyDescent="0.2">
      <c r="A302" s="61" t="s">
        <v>787</v>
      </c>
      <c r="B302" s="61" t="s">
        <v>788</v>
      </c>
      <c r="C302" s="59" t="s">
        <v>38</v>
      </c>
      <c r="D302" s="19" t="s">
        <v>2161</v>
      </c>
      <c r="E302" s="25">
        <f>SUM(E303:E304)</f>
        <v>560238</v>
      </c>
      <c r="F302" s="59" t="s">
        <v>789</v>
      </c>
      <c r="G302" s="67" t="s">
        <v>40</v>
      </c>
      <c r="H302" s="64" t="s">
        <v>32</v>
      </c>
      <c r="I302" s="64" t="s">
        <v>53</v>
      </c>
      <c r="J302" s="64" t="s">
        <v>28</v>
      </c>
      <c r="K302" s="64" t="s">
        <v>53</v>
      </c>
      <c r="L302" s="64" t="s">
        <v>28</v>
      </c>
      <c r="M302" s="59"/>
    </row>
    <row r="303" spans="1:13" s="13" customFormat="1" x14ac:dyDescent="0.2">
      <c r="A303" s="70"/>
      <c r="B303" s="70"/>
      <c r="C303" s="63"/>
      <c r="D303" s="19" t="s">
        <v>33</v>
      </c>
      <c r="E303" s="20">
        <v>335750</v>
      </c>
      <c r="F303" s="63"/>
      <c r="G303" s="68"/>
      <c r="H303" s="65"/>
      <c r="I303" s="65"/>
      <c r="J303" s="65"/>
      <c r="K303" s="65"/>
      <c r="L303" s="65"/>
      <c r="M303" s="63"/>
    </row>
    <row r="304" spans="1:13" s="13" customFormat="1" x14ac:dyDescent="0.2">
      <c r="A304" s="62"/>
      <c r="B304" s="62"/>
      <c r="C304" s="60"/>
      <c r="D304" s="35" t="s">
        <v>101</v>
      </c>
      <c r="E304" s="36">
        <v>224488</v>
      </c>
      <c r="F304" s="60"/>
      <c r="G304" s="69"/>
      <c r="H304" s="66"/>
      <c r="I304" s="66"/>
      <c r="J304" s="66"/>
      <c r="K304" s="66"/>
      <c r="L304" s="66"/>
      <c r="M304" s="60"/>
    </row>
    <row r="305" spans="1:13" s="13" customFormat="1" ht="25.5" x14ac:dyDescent="0.2">
      <c r="A305" s="18" t="s">
        <v>790</v>
      </c>
      <c r="B305" s="18" t="s">
        <v>791</v>
      </c>
      <c r="C305" s="19" t="s">
        <v>256</v>
      </c>
      <c r="D305" s="19" t="s">
        <v>29</v>
      </c>
      <c r="E305" s="20">
        <v>550000</v>
      </c>
      <c r="F305" s="19" t="s">
        <v>328</v>
      </c>
      <c r="G305" s="21" t="s">
        <v>40</v>
      </c>
      <c r="H305" s="22" t="s">
        <v>170</v>
      </c>
      <c r="I305" s="22" t="s">
        <v>27</v>
      </c>
      <c r="J305" s="22" t="s">
        <v>56</v>
      </c>
      <c r="K305" s="22" t="s">
        <v>32</v>
      </c>
      <c r="L305" s="22" t="s">
        <v>27</v>
      </c>
      <c r="M305" s="19"/>
    </row>
    <row r="306" spans="1:13" s="13" customFormat="1" ht="25.5" customHeight="1" x14ac:dyDescent="0.2">
      <c r="A306" s="17" t="s">
        <v>792</v>
      </c>
      <c r="B306" s="83" t="s">
        <v>793</v>
      </c>
      <c r="C306" s="84"/>
      <c r="D306" s="84"/>
      <c r="E306" s="84"/>
      <c r="F306" s="84"/>
      <c r="G306" s="84"/>
      <c r="H306" s="84"/>
      <c r="I306" s="84"/>
      <c r="J306" s="84"/>
      <c r="K306" s="84"/>
      <c r="L306" s="84"/>
      <c r="M306" s="85"/>
    </row>
    <row r="307" spans="1:13" s="13" customFormat="1" ht="142.5" customHeight="1" x14ac:dyDescent="0.2">
      <c r="A307" s="18" t="s">
        <v>794</v>
      </c>
      <c r="B307" s="18" t="s">
        <v>795</v>
      </c>
      <c r="C307" s="19" t="s">
        <v>196</v>
      </c>
      <c r="D307" s="19" t="s">
        <v>29</v>
      </c>
      <c r="E307" s="20">
        <v>6195000</v>
      </c>
      <c r="F307" s="19" t="s">
        <v>796</v>
      </c>
      <c r="G307" s="21" t="s">
        <v>25</v>
      </c>
      <c r="H307" s="22" t="s">
        <v>139</v>
      </c>
      <c r="I307" s="22" t="s">
        <v>797</v>
      </c>
      <c r="J307" s="22" t="s">
        <v>706</v>
      </c>
      <c r="K307" s="22" t="s">
        <v>223</v>
      </c>
      <c r="L307" s="22" t="s">
        <v>64</v>
      </c>
      <c r="M307" s="19" t="s">
        <v>2176</v>
      </c>
    </row>
    <row r="308" spans="1:13" s="13" customFormat="1" ht="25.5" x14ac:dyDescent="0.2">
      <c r="A308" s="18" t="s">
        <v>798</v>
      </c>
      <c r="B308" s="18" t="s">
        <v>799</v>
      </c>
      <c r="C308" s="19" t="s">
        <v>79</v>
      </c>
      <c r="D308" s="19" t="s">
        <v>29</v>
      </c>
      <c r="E308" s="20">
        <v>80000</v>
      </c>
      <c r="F308" s="19" t="s">
        <v>63</v>
      </c>
      <c r="G308" s="21" t="s">
        <v>25</v>
      </c>
      <c r="H308" s="22" t="s">
        <v>32</v>
      </c>
      <c r="I308" s="22" t="s">
        <v>32</v>
      </c>
      <c r="J308" s="22" t="s">
        <v>28</v>
      </c>
      <c r="K308" s="22" t="s">
        <v>28</v>
      </c>
      <c r="L308" s="22" t="s">
        <v>28</v>
      </c>
      <c r="M308" s="19"/>
    </row>
    <row r="309" spans="1:13" s="13" customFormat="1" ht="13.5" customHeight="1" x14ac:dyDescent="0.2">
      <c r="A309" s="61" t="s">
        <v>800</v>
      </c>
      <c r="B309" s="61" t="s">
        <v>801</v>
      </c>
      <c r="C309" s="59" t="s">
        <v>38</v>
      </c>
      <c r="D309" s="19" t="s">
        <v>2161</v>
      </c>
      <c r="E309" s="25">
        <f t="shared" ref="E309" si="3">SUM(E310:E312)</f>
        <v>4596492.7</v>
      </c>
      <c r="F309" s="19" t="s">
        <v>802</v>
      </c>
      <c r="G309" s="21" t="s">
        <v>25</v>
      </c>
      <c r="H309" s="22" t="s">
        <v>223</v>
      </c>
      <c r="I309" s="22" t="s">
        <v>80</v>
      </c>
      <c r="J309" s="22" t="s">
        <v>80</v>
      </c>
      <c r="K309" s="22" t="s">
        <v>80</v>
      </c>
      <c r="L309" s="22" t="s">
        <v>80</v>
      </c>
      <c r="M309" s="19"/>
    </row>
    <row r="310" spans="1:13" s="13" customFormat="1" x14ac:dyDescent="0.2">
      <c r="A310" s="70"/>
      <c r="B310" s="70"/>
      <c r="C310" s="63"/>
      <c r="D310" s="19" t="s">
        <v>33</v>
      </c>
      <c r="E310" s="20">
        <v>3739706.46</v>
      </c>
      <c r="F310" s="59" t="s">
        <v>803</v>
      </c>
      <c r="G310" s="67" t="s">
        <v>40</v>
      </c>
      <c r="H310" s="64" t="s">
        <v>53</v>
      </c>
      <c r="I310" s="64" t="s">
        <v>28</v>
      </c>
      <c r="J310" s="64" t="s">
        <v>28</v>
      </c>
      <c r="K310" s="64" t="s">
        <v>53</v>
      </c>
      <c r="L310" s="64" t="s">
        <v>28</v>
      </c>
      <c r="M310" s="59"/>
    </row>
    <row r="311" spans="1:13" s="13" customFormat="1" x14ac:dyDescent="0.2">
      <c r="A311" s="62"/>
      <c r="B311" s="62"/>
      <c r="C311" s="60"/>
      <c r="D311" s="19" t="s">
        <v>29</v>
      </c>
      <c r="E311" s="20">
        <v>856786.24</v>
      </c>
      <c r="F311" s="60"/>
      <c r="G311" s="69"/>
      <c r="H311" s="66"/>
      <c r="I311" s="66"/>
      <c r="J311" s="66"/>
      <c r="K311" s="66"/>
      <c r="L311" s="66"/>
      <c r="M311" s="60"/>
    </row>
    <row r="312" spans="1:13" s="13" customFormat="1" hidden="1" x14ac:dyDescent="0.2">
      <c r="A312" s="18"/>
      <c r="B312" s="18"/>
      <c r="C312" s="19"/>
      <c r="D312" s="19"/>
      <c r="E312" s="20"/>
      <c r="F312" s="19"/>
      <c r="G312" s="21"/>
      <c r="H312" s="22"/>
      <c r="I312" s="22"/>
      <c r="J312" s="22"/>
      <c r="K312" s="22"/>
      <c r="L312" s="22"/>
      <c r="M312" s="19"/>
    </row>
    <row r="313" spans="1:13" s="13" customFormat="1" ht="15" customHeight="1" x14ac:dyDescent="0.2">
      <c r="A313" s="23" t="s">
        <v>804</v>
      </c>
      <c r="B313" s="23" t="s">
        <v>805</v>
      </c>
      <c r="C313" s="24" t="s">
        <v>38</v>
      </c>
      <c r="D313" s="24" t="s">
        <v>29</v>
      </c>
      <c r="E313" s="26">
        <v>242696.33</v>
      </c>
      <c r="F313" s="19" t="s">
        <v>806</v>
      </c>
      <c r="G313" s="21" t="s">
        <v>25</v>
      </c>
      <c r="H313" s="22" t="s">
        <v>223</v>
      </c>
      <c r="I313" s="22" t="s">
        <v>80</v>
      </c>
      <c r="J313" s="22" t="s">
        <v>80</v>
      </c>
      <c r="K313" s="22" t="s">
        <v>80</v>
      </c>
      <c r="L313" s="22" t="s">
        <v>80</v>
      </c>
      <c r="M313" s="19"/>
    </row>
    <row r="314" spans="1:13" s="13" customFormat="1" hidden="1" x14ac:dyDescent="0.2">
      <c r="A314" s="18"/>
      <c r="B314" s="18"/>
      <c r="C314" s="19"/>
      <c r="D314" s="19"/>
      <c r="E314" s="20"/>
      <c r="F314" s="19"/>
      <c r="G314" s="21"/>
      <c r="H314" s="22"/>
      <c r="I314" s="22"/>
      <c r="J314" s="22"/>
      <c r="K314" s="22"/>
      <c r="L314" s="22"/>
      <c r="M314" s="19"/>
    </row>
    <row r="315" spans="1:13" s="13" customFormat="1" ht="25.5" x14ac:dyDescent="0.2">
      <c r="A315" s="18" t="s">
        <v>807</v>
      </c>
      <c r="B315" s="18" t="s">
        <v>808</v>
      </c>
      <c r="C315" s="19" t="s">
        <v>38</v>
      </c>
      <c r="D315" s="19"/>
      <c r="E315" s="20">
        <v>0</v>
      </c>
      <c r="F315" s="19" t="s">
        <v>63</v>
      </c>
      <c r="G315" s="21" t="s">
        <v>25</v>
      </c>
      <c r="H315" s="22" t="s">
        <v>27</v>
      </c>
      <c r="I315" s="22" t="s">
        <v>27</v>
      </c>
      <c r="J315" s="22" t="s">
        <v>28</v>
      </c>
      <c r="K315" s="22" t="s">
        <v>28</v>
      </c>
      <c r="L315" s="22" t="s">
        <v>28</v>
      </c>
      <c r="M315" s="19"/>
    </row>
    <row r="316" spans="1:13" s="13" customFormat="1" ht="25.5" customHeight="1" x14ac:dyDescent="0.2">
      <c r="A316" s="61" t="s">
        <v>809</v>
      </c>
      <c r="B316" s="61" t="s">
        <v>810</v>
      </c>
      <c r="C316" s="59" t="s">
        <v>335</v>
      </c>
      <c r="D316" s="59" t="s">
        <v>29</v>
      </c>
      <c r="E316" s="71">
        <v>3779260</v>
      </c>
      <c r="F316" s="19" t="s">
        <v>811</v>
      </c>
      <c r="G316" s="21" t="s">
        <v>40</v>
      </c>
      <c r="H316" s="22" t="s">
        <v>170</v>
      </c>
      <c r="I316" s="22" t="s">
        <v>28</v>
      </c>
      <c r="J316" s="22" t="s">
        <v>31</v>
      </c>
      <c r="K316" s="22" t="s">
        <v>43</v>
      </c>
      <c r="L316" s="22" t="s">
        <v>32</v>
      </c>
      <c r="M316" s="19"/>
    </row>
    <row r="317" spans="1:13" s="13" customFormat="1" ht="25.5" x14ac:dyDescent="0.2">
      <c r="A317" s="70"/>
      <c r="B317" s="70"/>
      <c r="C317" s="63"/>
      <c r="D317" s="63"/>
      <c r="E317" s="72"/>
      <c r="F317" s="19" t="s">
        <v>812</v>
      </c>
      <c r="G317" s="21" t="s">
        <v>40</v>
      </c>
      <c r="H317" s="22" t="s">
        <v>813</v>
      </c>
      <c r="I317" s="22" t="s">
        <v>81</v>
      </c>
      <c r="J317" s="22" t="s">
        <v>223</v>
      </c>
      <c r="K317" s="22" t="s">
        <v>173</v>
      </c>
      <c r="L317" s="22" t="s">
        <v>64</v>
      </c>
      <c r="M317" s="19"/>
    </row>
    <row r="318" spans="1:13" s="13" customFormat="1" x14ac:dyDescent="0.2">
      <c r="A318" s="70"/>
      <c r="B318" s="70"/>
      <c r="C318" s="63"/>
      <c r="D318" s="63"/>
      <c r="E318" s="72"/>
      <c r="F318" s="19" t="s">
        <v>814</v>
      </c>
      <c r="G318" s="21" t="s">
        <v>40</v>
      </c>
      <c r="H318" s="22" t="s">
        <v>81</v>
      </c>
      <c r="I318" s="22" t="s">
        <v>28</v>
      </c>
      <c r="J318" s="22" t="s">
        <v>31</v>
      </c>
      <c r="K318" s="22" t="s">
        <v>27</v>
      </c>
      <c r="L318" s="22" t="s">
        <v>32</v>
      </c>
      <c r="M318" s="19"/>
    </row>
    <row r="319" spans="1:13" s="13" customFormat="1" ht="25.5" x14ac:dyDescent="0.2">
      <c r="A319" s="70"/>
      <c r="B319" s="70"/>
      <c r="C319" s="63"/>
      <c r="D319" s="63"/>
      <c r="E319" s="72"/>
      <c r="F319" s="19" t="s">
        <v>815</v>
      </c>
      <c r="G319" s="21" t="s">
        <v>40</v>
      </c>
      <c r="H319" s="22" t="s">
        <v>816</v>
      </c>
      <c r="I319" s="22" t="s">
        <v>216</v>
      </c>
      <c r="J319" s="22" t="s">
        <v>118</v>
      </c>
      <c r="K319" s="22" t="s">
        <v>747</v>
      </c>
      <c r="L319" s="22" t="s">
        <v>118</v>
      </c>
      <c r="M319" s="19"/>
    </row>
    <row r="320" spans="1:13" s="13" customFormat="1" ht="25.5" x14ac:dyDescent="0.2">
      <c r="A320" s="70"/>
      <c r="B320" s="70"/>
      <c r="C320" s="63"/>
      <c r="D320" s="63"/>
      <c r="E320" s="72"/>
      <c r="F320" s="19" t="s">
        <v>817</v>
      </c>
      <c r="G320" s="21" t="s">
        <v>25</v>
      </c>
      <c r="H320" s="22" t="s">
        <v>46</v>
      </c>
      <c r="I320" s="22" t="s">
        <v>28</v>
      </c>
      <c r="J320" s="22" t="s">
        <v>46</v>
      </c>
      <c r="K320" s="22" t="s">
        <v>28</v>
      </c>
      <c r="L320" s="22" t="s">
        <v>28</v>
      </c>
      <c r="M320" s="19"/>
    </row>
    <row r="321" spans="1:13" s="13" customFormat="1" ht="38.25" x14ac:dyDescent="0.2">
      <c r="A321" s="62"/>
      <c r="B321" s="62"/>
      <c r="C321" s="60"/>
      <c r="D321" s="60"/>
      <c r="E321" s="73"/>
      <c r="F321" s="19" t="s">
        <v>818</v>
      </c>
      <c r="G321" s="21" t="s">
        <v>819</v>
      </c>
      <c r="H321" s="22" t="s">
        <v>198</v>
      </c>
      <c r="I321" s="22" t="s">
        <v>28</v>
      </c>
      <c r="J321" s="22" t="s">
        <v>28</v>
      </c>
      <c r="K321" s="22" t="s">
        <v>28</v>
      </c>
      <c r="L321" s="22" t="s">
        <v>198</v>
      </c>
      <c r="M321" s="19"/>
    </row>
    <row r="322" spans="1:13" s="13" customFormat="1" hidden="1" x14ac:dyDescent="0.2">
      <c r="A322" s="18"/>
      <c r="B322" s="18"/>
      <c r="C322" s="19"/>
      <c r="D322" s="19"/>
      <c r="E322" s="20"/>
      <c r="F322" s="19"/>
      <c r="G322" s="21"/>
      <c r="H322" s="22"/>
      <c r="I322" s="22"/>
      <c r="J322" s="22"/>
      <c r="K322" s="22"/>
      <c r="L322" s="22"/>
      <c r="M322" s="19"/>
    </row>
    <row r="323" spans="1:13" s="13" customFormat="1" ht="26.25" customHeight="1" x14ac:dyDescent="0.2">
      <c r="A323" s="61" t="s">
        <v>820</v>
      </c>
      <c r="B323" s="61" t="s">
        <v>821</v>
      </c>
      <c r="C323" s="59" t="s">
        <v>196</v>
      </c>
      <c r="D323" s="59" t="s">
        <v>29</v>
      </c>
      <c r="E323" s="57">
        <f>SUM(E324:E324)+1150000</f>
        <v>1150000</v>
      </c>
      <c r="F323" s="19" t="s">
        <v>822</v>
      </c>
      <c r="G323" s="21" t="s">
        <v>25</v>
      </c>
      <c r="H323" s="22" t="s">
        <v>139</v>
      </c>
      <c r="I323" s="22" t="s">
        <v>53</v>
      </c>
      <c r="J323" s="22" t="s">
        <v>164</v>
      </c>
      <c r="K323" s="22" t="s">
        <v>223</v>
      </c>
      <c r="L323" s="22" t="s">
        <v>297</v>
      </c>
      <c r="M323" s="19"/>
    </row>
    <row r="324" spans="1:13" s="13" customFormat="1" ht="25.5" x14ac:dyDescent="0.2">
      <c r="A324" s="62"/>
      <c r="B324" s="62"/>
      <c r="C324" s="60"/>
      <c r="D324" s="60"/>
      <c r="E324" s="58"/>
      <c r="F324" s="19" t="s">
        <v>823</v>
      </c>
      <c r="G324" s="21" t="s">
        <v>40</v>
      </c>
      <c r="H324" s="22" t="s">
        <v>53</v>
      </c>
      <c r="I324" s="22" t="s">
        <v>28</v>
      </c>
      <c r="J324" s="22" t="s">
        <v>28</v>
      </c>
      <c r="K324" s="22" t="s">
        <v>28</v>
      </c>
      <c r="L324" s="22" t="s">
        <v>53</v>
      </c>
      <c r="M324" s="19"/>
    </row>
    <row r="325" spans="1:13" s="13" customFormat="1" ht="25.5" x14ac:dyDescent="0.2">
      <c r="A325" s="61" t="s">
        <v>824</v>
      </c>
      <c r="B325" s="61" t="s">
        <v>825</v>
      </c>
      <c r="C325" s="59" t="s">
        <v>79</v>
      </c>
      <c r="D325" s="59" t="s">
        <v>29</v>
      </c>
      <c r="E325" s="71">
        <v>6846803</v>
      </c>
      <c r="F325" s="19" t="s">
        <v>826</v>
      </c>
      <c r="G325" s="21" t="s">
        <v>25</v>
      </c>
      <c r="H325" s="22" t="s">
        <v>27</v>
      </c>
      <c r="I325" s="22" t="s">
        <v>27</v>
      </c>
      <c r="J325" s="22" t="s">
        <v>28</v>
      </c>
      <c r="K325" s="22" t="s">
        <v>28</v>
      </c>
      <c r="L325" s="22" t="s">
        <v>28</v>
      </c>
      <c r="M325" s="19"/>
    </row>
    <row r="326" spans="1:13" s="13" customFormat="1" x14ac:dyDescent="0.2">
      <c r="A326" s="70"/>
      <c r="B326" s="70"/>
      <c r="C326" s="63"/>
      <c r="D326" s="60"/>
      <c r="E326" s="73"/>
      <c r="F326" s="19" t="s">
        <v>827</v>
      </c>
      <c r="G326" s="21" t="s">
        <v>25</v>
      </c>
      <c r="H326" s="22" t="s">
        <v>202</v>
      </c>
      <c r="I326" s="22" t="s">
        <v>28</v>
      </c>
      <c r="J326" s="22" t="s">
        <v>81</v>
      </c>
      <c r="K326" s="22" t="s">
        <v>27</v>
      </c>
      <c r="L326" s="22" t="s">
        <v>27</v>
      </c>
      <c r="M326" s="19"/>
    </row>
    <row r="327" spans="1:13" s="13" customFormat="1" hidden="1" x14ac:dyDescent="0.2">
      <c r="A327" s="18"/>
      <c r="B327" s="18"/>
      <c r="C327" s="19"/>
      <c r="D327" s="19"/>
      <c r="E327" s="20"/>
      <c r="F327" s="19"/>
      <c r="G327" s="21"/>
      <c r="H327" s="22"/>
      <c r="I327" s="22"/>
      <c r="J327" s="22"/>
      <c r="K327" s="22"/>
      <c r="L327" s="22"/>
      <c r="M327" s="19"/>
    </row>
    <row r="328" spans="1:13" s="13" customFormat="1" ht="25.5" x14ac:dyDescent="0.2">
      <c r="A328" s="18" t="s">
        <v>828</v>
      </c>
      <c r="B328" s="18" t="s">
        <v>829</v>
      </c>
      <c r="C328" s="19" t="s">
        <v>79</v>
      </c>
      <c r="D328" s="19" t="s">
        <v>29</v>
      </c>
      <c r="E328" s="20">
        <v>2501404</v>
      </c>
      <c r="F328" s="19" t="s">
        <v>830</v>
      </c>
      <c r="G328" s="21" t="s">
        <v>25</v>
      </c>
      <c r="H328" s="22" t="s">
        <v>691</v>
      </c>
      <c r="I328" s="22" t="s">
        <v>28</v>
      </c>
      <c r="J328" s="22" t="s">
        <v>80</v>
      </c>
      <c r="K328" s="22" t="s">
        <v>26</v>
      </c>
      <c r="L328" s="22" t="s">
        <v>81</v>
      </c>
      <c r="M328" s="19"/>
    </row>
    <row r="329" spans="1:13" s="13" customFormat="1" ht="25.5" x14ac:dyDescent="0.2">
      <c r="A329" s="18" t="s">
        <v>831</v>
      </c>
      <c r="B329" s="18" t="s">
        <v>832</v>
      </c>
      <c r="C329" s="19" t="s">
        <v>79</v>
      </c>
      <c r="D329" s="19" t="s">
        <v>29</v>
      </c>
      <c r="E329" s="20">
        <v>4555920</v>
      </c>
      <c r="F329" s="19" t="s">
        <v>833</v>
      </c>
      <c r="G329" s="21" t="s">
        <v>25</v>
      </c>
      <c r="H329" s="22" t="s">
        <v>27</v>
      </c>
      <c r="I329" s="22" t="s">
        <v>28</v>
      </c>
      <c r="J329" s="22" t="s">
        <v>28</v>
      </c>
      <c r="K329" s="22" t="s">
        <v>28</v>
      </c>
      <c r="L329" s="22" t="s">
        <v>27</v>
      </c>
      <c r="M329" s="19"/>
    </row>
    <row r="330" spans="1:13" s="13" customFormat="1" ht="25.5" x14ac:dyDescent="0.2">
      <c r="A330" s="18" t="s">
        <v>834</v>
      </c>
      <c r="B330" s="18" t="s">
        <v>835</v>
      </c>
      <c r="C330" s="19" t="s">
        <v>79</v>
      </c>
      <c r="D330" s="19" t="s">
        <v>29</v>
      </c>
      <c r="E330" s="20">
        <v>100000</v>
      </c>
      <c r="F330" s="19" t="s">
        <v>833</v>
      </c>
      <c r="G330" s="21" t="s">
        <v>25</v>
      </c>
      <c r="H330" s="22" t="s">
        <v>32</v>
      </c>
      <c r="I330" s="22" t="s">
        <v>32</v>
      </c>
      <c r="J330" s="22" t="s">
        <v>28</v>
      </c>
      <c r="K330" s="22" t="s">
        <v>28</v>
      </c>
      <c r="L330" s="22" t="s">
        <v>28</v>
      </c>
      <c r="M330" s="19"/>
    </row>
    <row r="331" spans="1:13" s="13" customFormat="1" ht="38.25" x14ac:dyDescent="0.2">
      <c r="A331" s="18" t="s">
        <v>836</v>
      </c>
      <c r="B331" s="18" t="s">
        <v>837</v>
      </c>
      <c r="C331" s="19" t="s">
        <v>335</v>
      </c>
      <c r="D331" s="19"/>
      <c r="E331" s="20"/>
      <c r="F331" s="19" t="s">
        <v>838</v>
      </c>
      <c r="G331" s="21" t="s">
        <v>25</v>
      </c>
      <c r="H331" s="22" t="s">
        <v>139</v>
      </c>
      <c r="I331" s="22" t="s">
        <v>129</v>
      </c>
      <c r="J331" s="22" t="s">
        <v>80</v>
      </c>
      <c r="K331" s="22" t="s">
        <v>28</v>
      </c>
      <c r="L331" s="22" t="s">
        <v>28</v>
      </c>
      <c r="M331" s="19"/>
    </row>
    <row r="332" spans="1:13" s="13" customFormat="1" ht="76.5" x14ac:dyDescent="0.2">
      <c r="A332" s="18" t="s">
        <v>839</v>
      </c>
      <c r="B332" s="18" t="s">
        <v>840</v>
      </c>
      <c r="C332" s="19" t="s">
        <v>196</v>
      </c>
      <c r="D332" s="19" t="s">
        <v>29</v>
      </c>
      <c r="E332" s="20">
        <v>300000</v>
      </c>
      <c r="F332" s="19" t="s">
        <v>197</v>
      </c>
      <c r="G332" s="21" t="s">
        <v>25</v>
      </c>
      <c r="H332" s="22" t="s">
        <v>139</v>
      </c>
      <c r="I332" s="22" t="s">
        <v>198</v>
      </c>
      <c r="J332" s="22" t="s">
        <v>198</v>
      </c>
      <c r="K332" s="22" t="s">
        <v>160</v>
      </c>
      <c r="L332" s="22" t="s">
        <v>173</v>
      </c>
      <c r="M332" s="19" t="s">
        <v>2171</v>
      </c>
    </row>
    <row r="333" spans="1:13" s="13" customFormat="1" ht="51" x14ac:dyDescent="0.2">
      <c r="A333" s="18" t="s">
        <v>841</v>
      </c>
      <c r="B333" s="18" t="s">
        <v>842</v>
      </c>
      <c r="C333" s="19" t="s">
        <v>196</v>
      </c>
      <c r="D333" s="19" t="s">
        <v>29</v>
      </c>
      <c r="E333" s="20">
        <v>8387639</v>
      </c>
      <c r="F333" s="19" t="s">
        <v>843</v>
      </c>
      <c r="G333" s="21" t="s">
        <v>25</v>
      </c>
      <c r="H333" s="22" t="s">
        <v>139</v>
      </c>
      <c r="I333" s="22" t="s">
        <v>170</v>
      </c>
      <c r="J333" s="22" t="s">
        <v>55</v>
      </c>
      <c r="K333" s="22" t="s">
        <v>844</v>
      </c>
      <c r="L333" s="22" t="s">
        <v>845</v>
      </c>
      <c r="M333" s="19" t="s">
        <v>2162</v>
      </c>
    </row>
    <row r="334" spans="1:13" s="13" customFormat="1" ht="25.5" x14ac:dyDescent="0.2">
      <c r="A334" s="18" t="s">
        <v>846</v>
      </c>
      <c r="B334" s="18" t="s">
        <v>847</v>
      </c>
      <c r="C334" s="19" t="s">
        <v>79</v>
      </c>
      <c r="D334" s="19" t="s">
        <v>29</v>
      </c>
      <c r="E334" s="20">
        <v>70000</v>
      </c>
      <c r="F334" s="19" t="s">
        <v>63</v>
      </c>
      <c r="G334" s="21" t="s">
        <v>25</v>
      </c>
      <c r="H334" s="22" t="s">
        <v>80</v>
      </c>
      <c r="I334" s="22" t="s">
        <v>28</v>
      </c>
      <c r="J334" s="22" t="s">
        <v>28</v>
      </c>
      <c r="K334" s="22" t="s">
        <v>27</v>
      </c>
      <c r="L334" s="22" t="s">
        <v>27</v>
      </c>
      <c r="M334" s="19"/>
    </row>
    <row r="335" spans="1:13" s="13" customFormat="1" ht="25.5" x14ac:dyDescent="0.2">
      <c r="A335" s="61" t="s">
        <v>848</v>
      </c>
      <c r="B335" s="61" t="s">
        <v>849</v>
      </c>
      <c r="C335" s="59" t="s">
        <v>196</v>
      </c>
      <c r="D335" s="59" t="s">
        <v>29</v>
      </c>
      <c r="E335" s="57">
        <f>SUM(E336:E336)+1316299</f>
        <v>1316299</v>
      </c>
      <c r="F335" s="19" t="s">
        <v>850</v>
      </c>
      <c r="G335" s="21" t="s">
        <v>25</v>
      </c>
      <c r="H335" s="22" t="s">
        <v>139</v>
      </c>
      <c r="I335" s="22" t="s">
        <v>223</v>
      </c>
      <c r="J335" s="22" t="s">
        <v>216</v>
      </c>
      <c r="K335" s="22" t="s">
        <v>26</v>
      </c>
      <c r="L335" s="22" t="s">
        <v>27</v>
      </c>
      <c r="M335" s="19"/>
    </row>
    <row r="336" spans="1:13" s="13" customFormat="1" x14ac:dyDescent="0.2">
      <c r="A336" s="62"/>
      <c r="B336" s="62"/>
      <c r="C336" s="60"/>
      <c r="D336" s="60"/>
      <c r="E336" s="58"/>
      <c r="F336" s="19" t="s">
        <v>851</v>
      </c>
      <c r="G336" s="21" t="s">
        <v>25</v>
      </c>
      <c r="H336" s="22" t="s">
        <v>139</v>
      </c>
      <c r="I336" s="22" t="s">
        <v>28</v>
      </c>
      <c r="J336" s="22" t="s">
        <v>28</v>
      </c>
      <c r="K336" s="22" t="s">
        <v>223</v>
      </c>
      <c r="L336" s="22" t="s">
        <v>245</v>
      </c>
      <c r="M336" s="19"/>
    </row>
    <row r="337" spans="1:13" s="13" customFormat="1" ht="14.25" customHeight="1" x14ac:dyDescent="0.2">
      <c r="A337" s="61" t="s">
        <v>852</v>
      </c>
      <c r="B337" s="61" t="s">
        <v>853</v>
      </c>
      <c r="C337" s="59" t="s">
        <v>38</v>
      </c>
      <c r="D337" s="19" t="s">
        <v>2161</v>
      </c>
      <c r="E337" s="25">
        <f t="shared" ref="E337" si="4">SUM(E338:E340)</f>
        <v>4620306.54</v>
      </c>
      <c r="F337" s="59" t="s">
        <v>63</v>
      </c>
      <c r="G337" s="67" t="s">
        <v>25</v>
      </c>
      <c r="H337" s="64" t="s">
        <v>223</v>
      </c>
      <c r="I337" s="64" t="s">
        <v>80</v>
      </c>
      <c r="J337" s="64" t="s">
        <v>80</v>
      </c>
      <c r="K337" s="64" t="s">
        <v>80</v>
      </c>
      <c r="L337" s="64" t="s">
        <v>80</v>
      </c>
      <c r="M337" s="59"/>
    </row>
    <row r="338" spans="1:13" s="13" customFormat="1" x14ac:dyDescent="0.2">
      <c r="A338" s="70"/>
      <c r="B338" s="70"/>
      <c r="C338" s="63"/>
      <c r="D338" s="19" t="s">
        <v>33</v>
      </c>
      <c r="E338" s="20">
        <v>1980306.54</v>
      </c>
      <c r="F338" s="63"/>
      <c r="G338" s="68"/>
      <c r="H338" s="65"/>
      <c r="I338" s="65"/>
      <c r="J338" s="65"/>
      <c r="K338" s="65"/>
      <c r="L338" s="65"/>
      <c r="M338" s="63"/>
    </row>
    <row r="339" spans="1:13" s="13" customFormat="1" x14ac:dyDescent="0.2">
      <c r="A339" s="62"/>
      <c r="B339" s="62"/>
      <c r="C339" s="60"/>
      <c r="D339" s="19" t="s">
        <v>29</v>
      </c>
      <c r="E339" s="20">
        <v>2640000</v>
      </c>
      <c r="F339" s="60"/>
      <c r="G339" s="69"/>
      <c r="H339" s="66"/>
      <c r="I339" s="66"/>
      <c r="J339" s="66"/>
      <c r="K339" s="66"/>
      <c r="L339" s="66"/>
      <c r="M339" s="60"/>
    </row>
    <row r="340" spans="1:13" s="13" customFormat="1" hidden="1" x14ac:dyDescent="0.2">
      <c r="A340" s="18"/>
      <c r="B340" s="18"/>
      <c r="C340" s="19"/>
      <c r="D340" s="19"/>
      <c r="E340" s="20"/>
      <c r="F340" s="19"/>
      <c r="G340" s="21"/>
      <c r="H340" s="22"/>
      <c r="I340" s="22"/>
      <c r="J340" s="22"/>
      <c r="K340" s="22"/>
      <c r="L340" s="22"/>
      <c r="M340" s="19"/>
    </row>
    <row r="341" spans="1:13" s="13" customFormat="1" ht="13.5" customHeight="1" x14ac:dyDescent="0.2">
      <c r="A341" s="61" t="s">
        <v>854</v>
      </c>
      <c r="B341" s="61" t="s">
        <v>855</v>
      </c>
      <c r="C341" s="59" t="s">
        <v>38</v>
      </c>
      <c r="D341" s="19" t="s">
        <v>2161</v>
      </c>
      <c r="E341" s="25">
        <f t="shared" ref="E341" si="5">SUM(E342:E344)</f>
        <v>3007681.08</v>
      </c>
      <c r="F341" s="59" t="s">
        <v>63</v>
      </c>
      <c r="G341" s="67" t="s">
        <v>25</v>
      </c>
      <c r="H341" s="64" t="s">
        <v>223</v>
      </c>
      <c r="I341" s="64" t="s">
        <v>80</v>
      </c>
      <c r="J341" s="64" t="s">
        <v>80</v>
      </c>
      <c r="K341" s="64" t="s">
        <v>80</v>
      </c>
      <c r="L341" s="64" t="s">
        <v>80</v>
      </c>
      <c r="M341" s="59"/>
    </row>
    <row r="342" spans="1:13" s="13" customFormat="1" x14ac:dyDescent="0.2">
      <c r="A342" s="70"/>
      <c r="B342" s="70"/>
      <c r="C342" s="63"/>
      <c r="D342" s="19" t="s">
        <v>33</v>
      </c>
      <c r="E342" s="20">
        <v>1402681.08</v>
      </c>
      <c r="F342" s="63"/>
      <c r="G342" s="68"/>
      <c r="H342" s="65"/>
      <c r="I342" s="65"/>
      <c r="J342" s="65"/>
      <c r="K342" s="65"/>
      <c r="L342" s="65"/>
      <c r="M342" s="63"/>
    </row>
    <row r="343" spans="1:13" s="13" customFormat="1" x14ac:dyDescent="0.2">
      <c r="A343" s="62"/>
      <c r="B343" s="62"/>
      <c r="C343" s="60"/>
      <c r="D343" s="19" t="s">
        <v>29</v>
      </c>
      <c r="E343" s="20">
        <v>1605000</v>
      </c>
      <c r="F343" s="60"/>
      <c r="G343" s="69"/>
      <c r="H343" s="66"/>
      <c r="I343" s="66"/>
      <c r="J343" s="66"/>
      <c r="K343" s="66"/>
      <c r="L343" s="66"/>
      <c r="M343" s="60"/>
    </row>
    <row r="344" spans="1:13" s="13" customFormat="1" hidden="1" x14ac:dyDescent="0.2">
      <c r="A344" s="18"/>
      <c r="B344" s="18"/>
      <c r="C344" s="19"/>
      <c r="D344" s="19"/>
      <c r="E344" s="20"/>
      <c r="F344" s="19"/>
      <c r="G344" s="21"/>
      <c r="H344" s="22"/>
      <c r="I344" s="22"/>
      <c r="J344" s="22"/>
      <c r="K344" s="22"/>
      <c r="L344" s="22"/>
      <c r="M344" s="19"/>
    </row>
    <row r="345" spans="1:13" s="13" customFormat="1" ht="14.25" customHeight="1" x14ac:dyDescent="0.2">
      <c r="A345" s="61" t="s">
        <v>856</v>
      </c>
      <c r="B345" s="61" t="s">
        <v>857</v>
      </c>
      <c r="C345" s="59" t="s">
        <v>196</v>
      </c>
      <c r="D345" s="19" t="s">
        <v>2161</v>
      </c>
      <c r="E345" s="25">
        <f>SUM(E346:E347)</f>
        <v>185680</v>
      </c>
      <c r="F345" s="59" t="s">
        <v>858</v>
      </c>
      <c r="G345" s="67" t="s">
        <v>25</v>
      </c>
      <c r="H345" s="64" t="s">
        <v>139</v>
      </c>
      <c r="I345" s="64" t="s">
        <v>28</v>
      </c>
      <c r="J345" s="64" t="s">
        <v>80</v>
      </c>
      <c r="K345" s="64" t="s">
        <v>691</v>
      </c>
      <c r="L345" s="64" t="s">
        <v>691</v>
      </c>
      <c r="M345" s="59"/>
    </row>
    <row r="346" spans="1:13" s="13" customFormat="1" x14ac:dyDescent="0.2">
      <c r="A346" s="70"/>
      <c r="B346" s="70"/>
      <c r="C346" s="63"/>
      <c r="D346" s="19" t="s">
        <v>29</v>
      </c>
      <c r="E346" s="20">
        <v>66990</v>
      </c>
      <c r="F346" s="63"/>
      <c r="G346" s="68"/>
      <c r="H346" s="65"/>
      <c r="I346" s="65"/>
      <c r="J346" s="65"/>
      <c r="K346" s="65"/>
      <c r="L346" s="65"/>
      <c r="M346" s="63"/>
    </row>
    <row r="347" spans="1:13" s="13" customFormat="1" x14ac:dyDescent="0.2">
      <c r="A347" s="62"/>
      <c r="B347" s="62"/>
      <c r="C347" s="60"/>
      <c r="D347" s="19" t="s">
        <v>859</v>
      </c>
      <c r="E347" s="20">
        <v>118690</v>
      </c>
      <c r="F347" s="60"/>
      <c r="G347" s="69"/>
      <c r="H347" s="66"/>
      <c r="I347" s="66"/>
      <c r="J347" s="66"/>
      <c r="K347" s="66"/>
      <c r="L347" s="66"/>
      <c r="M347" s="60"/>
    </row>
    <row r="348" spans="1:13" s="13" customFormat="1" ht="25.5" x14ac:dyDescent="0.2">
      <c r="A348" s="18" t="s">
        <v>860</v>
      </c>
      <c r="B348" s="18" t="s">
        <v>861</v>
      </c>
      <c r="C348" s="19" t="s">
        <v>79</v>
      </c>
      <c r="D348" s="19" t="s">
        <v>29</v>
      </c>
      <c r="E348" s="20">
        <v>694970</v>
      </c>
      <c r="F348" s="19" t="s">
        <v>862</v>
      </c>
      <c r="G348" s="21" t="s">
        <v>25</v>
      </c>
      <c r="H348" s="22" t="s">
        <v>81</v>
      </c>
      <c r="I348" s="22" t="s">
        <v>28</v>
      </c>
      <c r="J348" s="22" t="s">
        <v>27</v>
      </c>
      <c r="K348" s="22" t="s">
        <v>28</v>
      </c>
      <c r="L348" s="22" t="s">
        <v>80</v>
      </c>
      <c r="M348" s="19"/>
    </row>
    <row r="349" spans="1:13" s="13" customFormat="1" ht="13.5" customHeight="1" x14ac:dyDescent="0.2">
      <c r="A349" s="61" t="s">
        <v>863</v>
      </c>
      <c r="B349" s="61" t="s">
        <v>864</v>
      </c>
      <c r="C349" s="59" t="s">
        <v>38</v>
      </c>
      <c r="D349" s="19" t="s">
        <v>2161</v>
      </c>
      <c r="E349" s="25">
        <f t="shared" ref="E349" si="6">SUM(E350:E352)</f>
        <v>560033</v>
      </c>
      <c r="F349" s="59" t="s">
        <v>63</v>
      </c>
      <c r="G349" s="67" t="s">
        <v>25</v>
      </c>
      <c r="H349" s="64" t="s">
        <v>26</v>
      </c>
      <c r="I349" s="64" t="s">
        <v>80</v>
      </c>
      <c r="J349" s="64" t="s">
        <v>28</v>
      </c>
      <c r="K349" s="64" t="s">
        <v>80</v>
      </c>
      <c r="L349" s="64" t="s">
        <v>28</v>
      </c>
      <c r="M349" s="59"/>
    </row>
    <row r="350" spans="1:13" s="13" customFormat="1" x14ac:dyDescent="0.2">
      <c r="A350" s="70"/>
      <c r="B350" s="70"/>
      <c r="C350" s="63"/>
      <c r="D350" s="19" t="s">
        <v>33</v>
      </c>
      <c r="E350" s="20">
        <v>42574</v>
      </c>
      <c r="F350" s="63"/>
      <c r="G350" s="68"/>
      <c r="H350" s="65"/>
      <c r="I350" s="65"/>
      <c r="J350" s="65"/>
      <c r="K350" s="65"/>
      <c r="L350" s="65"/>
      <c r="M350" s="63"/>
    </row>
    <row r="351" spans="1:13" s="13" customFormat="1" x14ac:dyDescent="0.2">
      <c r="A351" s="62"/>
      <c r="B351" s="62"/>
      <c r="C351" s="60"/>
      <c r="D351" s="19" t="s">
        <v>29</v>
      </c>
      <c r="E351" s="20">
        <v>517459</v>
      </c>
      <c r="F351" s="60"/>
      <c r="G351" s="69"/>
      <c r="H351" s="66"/>
      <c r="I351" s="66"/>
      <c r="J351" s="66"/>
      <c r="K351" s="66"/>
      <c r="L351" s="66"/>
      <c r="M351" s="60"/>
    </row>
    <row r="352" spans="1:13" s="13" customFormat="1" hidden="1" x14ac:dyDescent="0.2">
      <c r="A352" s="18"/>
      <c r="B352" s="18"/>
      <c r="C352" s="19"/>
      <c r="D352" s="19"/>
      <c r="E352" s="20"/>
      <c r="F352" s="19"/>
      <c r="G352" s="21"/>
      <c r="H352" s="22"/>
      <c r="I352" s="22"/>
      <c r="J352" s="22"/>
      <c r="K352" s="22"/>
      <c r="L352" s="22"/>
      <c r="M352" s="19"/>
    </row>
    <row r="353" spans="1:13" s="13" customFormat="1" ht="14.25" customHeight="1" x14ac:dyDescent="0.2">
      <c r="A353" s="61" t="s">
        <v>865</v>
      </c>
      <c r="B353" s="61" t="s">
        <v>866</v>
      </c>
      <c r="C353" s="59" t="s">
        <v>38</v>
      </c>
      <c r="D353" s="19" t="s">
        <v>2161</v>
      </c>
      <c r="E353" s="25">
        <f t="shared" ref="E353" si="7">SUM(E354:E356)</f>
        <v>505722.61</v>
      </c>
      <c r="F353" s="59" t="s">
        <v>63</v>
      </c>
      <c r="G353" s="67" t="s">
        <v>25</v>
      </c>
      <c r="H353" s="64" t="s">
        <v>26</v>
      </c>
      <c r="I353" s="64" t="s">
        <v>80</v>
      </c>
      <c r="J353" s="64" t="s">
        <v>28</v>
      </c>
      <c r="K353" s="64" t="s">
        <v>80</v>
      </c>
      <c r="L353" s="64" t="s">
        <v>28</v>
      </c>
      <c r="M353" s="59"/>
    </row>
    <row r="354" spans="1:13" s="13" customFormat="1" x14ac:dyDescent="0.2">
      <c r="A354" s="70"/>
      <c r="B354" s="70"/>
      <c r="C354" s="63"/>
      <c r="D354" s="19" t="s">
        <v>33</v>
      </c>
      <c r="E354" s="20">
        <v>41403</v>
      </c>
      <c r="F354" s="63"/>
      <c r="G354" s="68"/>
      <c r="H354" s="65"/>
      <c r="I354" s="65"/>
      <c r="J354" s="65"/>
      <c r="K354" s="65"/>
      <c r="L354" s="65"/>
      <c r="M354" s="63"/>
    </row>
    <row r="355" spans="1:13" s="13" customFormat="1" x14ac:dyDescent="0.2">
      <c r="A355" s="62"/>
      <c r="B355" s="62"/>
      <c r="C355" s="60"/>
      <c r="D355" s="19" t="s">
        <v>29</v>
      </c>
      <c r="E355" s="20">
        <v>464319.61</v>
      </c>
      <c r="F355" s="60"/>
      <c r="G355" s="69"/>
      <c r="H355" s="66"/>
      <c r="I355" s="66"/>
      <c r="J355" s="66"/>
      <c r="K355" s="66"/>
      <c r="L355" s="66"/>
      <c r="M355" s="60"/>
    </row>
    <row r="356" spans="1:13" s="13" customFormat="1" hidden="1" x14ac:dyDescent="0.2">
      <c r="A356" s="18"/>
      <c r="B356" s="18"/>
      <c r="C356" s="19"/>
      <c r="D356" s="19"/>
      <c r="E356" s="20"/>
      <c r="F356" s="19"/>
      <c r="G356" s="21"/>
      <c r="H356" s="22"/>
      <c r="I356" s="22"/>
      <c r="J356" s="22"/>
      <c r="K356" s="22"/>
      <c r="L356" s="22"/>
      <c r="M356" s="19"/>
    </row>
    <row r="357" spans="1:13" s="13" customFormat="1" ht="25.5" x14ac:dyDescent="0.2">
      <c r="A357" s="18" t="s">
        <v>867</v>
      </c>
      <c r="B357" s="18" t="s">
        <v>868</v>
      </c>
      <c r="C357" s="19" t="s">
        <v>38</v>
      </c>
      <c r="D357" s="19" t="s">
        <v>29</v>
      </c>
      <c r="E357" s="20">
        <v>713186.5</v>
      </c>
      <c r="F357" s="19" t="s">
        <v>63</v>
      </c>
      <c r="G357" s="21" t="s">
        <v>25</v>
      </c>
      <c r="H357" s="22" t="s">
        <v>26</v>
      </c>
      <c r="I357" s="22" t="s">
        <v>80</v>
      </c>
      <c r="J357" s="22" t="s">
        <v>28</v>
      </c>
      <c r="K357" s="22" t="s">
        <v>28</v>
      </c>
      <c r="L357" s="22" t="s">
        <v>80</v>
      </c>
      <c r="M357" s="19"/>
    </row>
    <row r="358" spans="1:13" s="13" customFormat="1" hidden="1" x14ac:dyDescent="0.2">
      <c r="A358" s="18"/>
      <c r="B358" s="18"/>
      <c r="C358" s="19"/>
      <c r="D358" s="19"/>
      <c r="E358" s="20"/>
      <c r="F358" s="19"/>
      <c r="G358" s="21"/>
      <c r="H358" s="22"/>
      <c r="I358" s="22"/>
      <c r="J358" s="22"/>
      <c r="K358" s="22"/>
      <c r="L358" s="22"/>
      <c r="M358" s="19"/>
    </row>
    <row r="359" spans="1:13" s="13" customFormat="1" ht="25.5" x14ac:dyDescent="0.2">
      <c r="A359" s="18" t="s">
        <v>869</v>
      </c>
      <c r="B359" s="18" t="s">
        <v>870</v>
      </c>
      <c r="C359" s="19" t="s">
        <v>79</v>
      </c>
      <c r="D359" s="19" t="s">
        <v>29</v>
      </c>
      <c r="E359" s="20">
        <v>203237</v>
      </c>
      <c r="F359" s="19" t="s">
        <v>871</v>
      </c>
      <c r="G359" s="21" t="s">
        <v>25</v>
      </c>
      <c r="H359" s="22" t="s">
        <v>64</v>
      </c>
      <c r="I359" s="22" t="s">
        <v>28</v>
      </c>
      <c r="J359" s="22" t="s">
        <v>80</v>
      </c>
      <c r="K359" s="22" t="s">
        <v>27</v>
      </c>
      <c r="L359" s="22" t="s">
        <v>81</v>
      </c>
      <c r="M359" s="19"/>
    </row>
    <row r="360" spans="1:13" s="13" customFormat="1" ht="25.5" x14ac:dyDescent="0.2">
      <c r="A360" s="18" t="s">
        <v>872</v>
      </c>
      <c r="B360" s="18" t="s">
        <v>873</v>
      </c>
      <c r="C360" s="19" t="s">
        <v>79</v>
      </c>
      <c r="D360" s="19" t="s">
        <v>29</v>
      </c>
      <c r="E360" s="20">
        <v>2053250</v>
      </c>
      <c r="F360" s="19" t="s">
        <v>871</v>
      </c>
      <c r="G360" s="21" t="s">
        <v>25</v>
      </c>
      <c r="H360" s="22" t="s">
        <v>26</v>
      </c>
      <c r="I360" s="22" t="s">
        <v>28</v>
      </c>
      <c r="J360" s="22" t="s">
        <v>27</v>
      </c>
      <c r="K360" s="22" t="s">
        <v>27</v>
      </c>
      <c r="L360" s="22" t="s">
        <v>80</v>
      </c>
      <c r="M360" s="19"/>
    </row>
    <row r="361" spans="1:13" s="13" customFormat="1" ht="25.5" x14ac:dyDescent="0.2">
      <c r="A361" s="18" t="s">
        <v>874</v>
      </c>
      <c r="B361" s="18" t="s">
        <v>875</v>
      </c>
      <c r="C361" s="19" t="s">
        <v>79</v>
      </c>
      <c r="D361" s="19" t="s">
        <v>29</v>
      </c>
      <c r="E361" s="20">
        <v>206655</v>
      </c>
      <c r="F361" s="19" t="s">
        <v>876</v>
      </c>
      <c r="G361" s="21" t="s">
        <v>25</v>
      </c>
      <c r="H361" s="22" t="s">
        <v>80</v>
      </c>
      <c r="I361" s="22" t="s">
        <v>28</v>
      </c>
      <c r="J361" s="22" t="s">
        <v>28</v>
      </c>
      <c r="K361" s="22" t="s">
        <v>27</v>
      </c>
      <c r="L361" s="22" t="s">
        <v>27</v>
      </c>
      <c r="M361" s="19"/>
    </row>
    <row r="362" spans="1:13" s="13" customFormat="1" ht="26.25" customHeight="1" x14ac:dyDescent="0.2">
      <c r="A362" s="18" t="s">
        <v>877</v>
      </c>
      <c r="B362" s="18" t="s">
        <v>878</v>
      </c>
      <c r="C362" s="19" t="s">
        <v>79</v>
      </c>
      <c r="D362" s="19" t="s">
        <v>29</v>
      </c>
      <c r="E362" s="20">
        <v>637045</v>
      </c>
      <c r="F362" s="19" t="s">
        <v>876</v>
      </c>
      <c r="G362" s="21" t="s">
        <v>25</v>
      </c>
      <c r="H362" s="22" t="s">
        <v>81</v>
      </c>
      <c r="I362" s="22" t="s">
        <v>28</v>
      </c>
      <c r="J362" s="22" t="s">
        <v>27</v>
      </c>
      <c r="K362" s="22" t="s">
        <v>27</v>
      </c>
      <c r="L362" s="22" t="s">
        <v>27</v>
      </c>
      <c r="M362" s="19"/>
    </row>
    <row r="363" spans="1:13" s="13" customFormat="1" ht="25.5" x14ac:dyDescent="0.2">
      <c r="A363" s="61" t="s">
        <v>879</v>
      </c>
      <c r="B363" s="61" t="s">
        <v>880</v>
      </c>
      <c r="C363" s="59" t="s">
        <v>196</v>
      </c>
      <c r="D363" s="59" t="s">
        <v>29</v>
      </c>
      <c r="E363" s="57">
        <f>SUM(E364:E364)+300000</f>
        <v>300000</v>
      </c>
      <c r="F363" s="19" t="s">
        <v>881</v>
      </c>
      <c r="G363" s="21" t="s">
        <v>25</v>
      </c>
      <c r="H363" s="22" t="s">
        <v>139</v>
      </c>
      <c r="I363" s="22" t="s">
        <v>28</v>
      </c>
      <c r="J363" s="22" t="s">
        <v>80</v>
      </c>
      <c r="K363" s="22" t="s">
        <v>691</v>
      </c>
      <c r="L363" s="22" t="s">
        <v>691</v>
      </c>
      <c r="M363" s="19"/>
    </row>
    <row r="364" spans="1:13" s="13" customFormat="1" ht="25.5" x14ac:dyDescent="0.2">
      <c r="A364" s="62"/>
      <c r="B364" s="62"/>
      <c r="C364" s="60"/>
      <c r="D364" s="60"/>
      <c r="E364" s="58"/>
      <c r="F364" s="19" t="s">
        <v>876</v>
      </c>
      <c r="G364" s="21" t="s">
        <v>25</v>
      </c>
      <c r="H364" s="22" t="s">
        <v>139</v>
      </c>
      <c r="I364" s="22" t="s">
        <v>81</v>
      </c>
      <c r="J364" s="22" t="s">
        <v>216</v>
      </c>
      <c r="K364" s="22" t="s">
        <v>216</v>
      </c>
      <c r="L364" s="22" t="s">
        <v>81</v>
      </c>
      <c r="M364" s="19"/>
    </row>
    <row r="365" spans="1:13" s="13" customFormat="1" ht="25.5" x14ac:dyDescent="0.2">
      <c r="A365" s="18" t="s">
        <v>882</v>
      </c>
      <c r="B365" s="18" t="s">
        <v>883</v>
      </c>
      <c r="C365" s="19" t="s">
        <v>79</v>
      </c>
      <c r="D365" s="19" t="s">
        <v>29</v>
      </c>
      <c r="E365" s="20">
        <v>5485522</v>
      </c>
      <c r="F365" s="19" t="s">
        <v>884</v>
      </c>
      <c r="G365" s="21" t="s">
        <v>25</v>
      </c>
      <c r="H365" s="22" t="s">
        <v>81</v>
      </c>
      <c r="I365" s="22" t="s">
        <v>28</v>
      </c>
      <c r="J365" s="22" t="s">
        <v>27</v>
      </c>
      <c r="K365" s="22" t="s">
        <v>27</v>
      </c>
      <c r="L365" s="22" t="s">
        <v>27</v>
      </c>
      <c r="M365" s="19"/>
    </row>
    <row r="366" spans="1:13" s="13" customFormat="1" ht="25.5" x14ac:dyDescent="0.2">
      <c r="A366" s="61" t="s">
        <v>885</v>
      </c>
      <c r="B366" s="61" t="s">
        <v>886</v>
      </c>
      <c r="C366" s="59" t="s">
        <v>196</v>
      </c>
      <c r="D366" s="59" t="s">
        <v>859</v>
      </c>
      <c r="E366" s="71">
        <v>586904</v>
      </c>
      <c r="F366" s="19" t="s">
        <v>887</v>
      </c>
      <c r="G366" s="21" t="s">
        <v>25</v>
      </c>
      <c r="H366" s="22" t="s">
        <v>139</v>
      </c>
      <c r="I366" s="22" t="s">
        <v>184</v>
      </c>
      <c r="J366" s="22" t="s">
        <v>888</v>
      </c>
      <c r="K366" s="22" t="s">
        <v>28</v>
      </c>
      <c r="L366" s="22" t="s">
        <v>28</v>
      </c>
      <c r="M366" s="19"/>
    </row>
    <row r="367" spans="1:13" s="13" customFormat="1" ht="25.5" x14ac:dyDescent="0.2">
      <c r="A367" s="70"/>
      <c r="B367" s="70"/>
      <c r="C367" s="63"/>
      <c r="D367" s="63"/>
      <c r="E367" s="72"/>
      <c r="F367" s="19" t="s">
        <v>889</v>
      </c>
      <c r="G367" s="21" t="s">
        <v>25</v>
      </c>
      <c r="H367" s="22" t="s">
        <v>139</v>
      </c>
      <c r="I367" s="22" t="s">
        <v>890</v>
      </c>
      <c r="J367" s="22" t="s">
        <v>160</v>
      </c>
      <c r="K367" s="22" t="s">
        <v>28</v>
      </c>
      <c r="L367" s="22" t="s">
        <v>28</v>
      </c>
      <c r="M367" s="19"/>
    </row>
    <row r="368" spans="1:13" s="13" customFormat="1" ht="25.5" x14ac:dyDescent="0.2">
      <c r="A368" s="62"/>
      <c r="B368" s="62"/>
      <c r="C368" s="60"/>
      <c r="D368" s="60"/>
      <c r="E368" s="73"/>
      <c r="F368" s="19" t="s">
        <v>891</v>
      </c>
      <c r="G368" s="21" t="s">
        <v>25</v>
      </c>
      <c r="H368" s="22" t="s">
        <v>139</v>
      </c>
      <c r="I368" s="22" t="s">
        <v>28</v>
      </c>
      <c r="J368" s="22" t="s">
        <v>245</v>
      </c>
      <c r="K368" s="22" t="s">
        <v>223</v>
      </c>
      <c r="L368" s="22" t="s">
        <v>28</v>
      </c>
      <c r="M368" s="19"/>
    </row>
    <row r="369" spans="1:13" s="13" customFormat="1" hidden="1" x14ac:dyDescent="0.2">
      <c r="A369" s="18"/>
      <c r="B369" s="18"/>
      <c r="C369" s="19"/>
      <c r="D369" s="19"/>
      <c r="E369" s="20"/>
      <c r="F369" s="19"/>
      <c r="G369" s="21"/>
      <c r="H369" s="22"/>
      <c r="I369" s="22"/>
      <c r="J369" s="22"/>
      <c r="K369" s="22"/>
      <c r="L369" s="22"/>
      <c r="M369" s="19"/>
    </row>
    <row r="370" spans="1:13" s="13" customFormat="1" hidden="1" x14ac:dyDescent="0.2">
      <c r="A370" s="18"/>
      <c r="B370" s="18"/>
      <c r="C370" s="19"/>
      <c r="D370" s="19"/>
      <c r="E370" s="20"/>
      <c r="F370" s="19"/>
      <c r="G370" s="21"/>
      <c r="H370" s="22"/>
      <c r="I370" s="22"/>
      <c r="J370" s="22"/>
      <c r="K370" s="22"/>
      <c r="L370" s="22"/>
      <c r="M370" s="19"/>
    </row>
    <row r="371" spans="1:13" s="13" customFormat="1" ht="16.5" customHeight="1" x14ac:dyDescent="0.2">
      <c r="A371" s="61" t="s">
        <v>892</v>
      </c>
      <c r="B371" s="61" t="s">
        <v>893</v>
      </c>
      <c r="C371" s="59" t="s">
        <v>38</v>
      </c>
      <c r="D371" s="19" t="s">
        <v>2161</v>
      </c>
      <c r="E371" s="25">
        <f t="shared" ref="E371" si="8">SUM(E372:E373)</f>
        <v>440612.54</v>
      </c>
      <c r="F371" s="59" t="s">
        <v>789</v>
      </c>
      <c r="G371" s="67" t="s">
        <v>40</v>
      </c>
      <c r="H371" s="64" t="s">
        <v>32</v>
      </c>
      <c r="I371" s="64" t="s">
        <v>28</v>
      </c>
      <c r="J371" s="64" t="s">
        <v>53</v>
      </c>
      <c r="K371" s="64" t="s">
        <v>28</v>
      </c>
      <c r="L371" s="64" t="s">
        <v>53</v>
      </c>
      <c r="M371" s="59"/>
    </row>
    <row r="372" spans="1:13" s="13" customFormat="1" x14ac:dyDescent="0.2">
      <c r="A372" s="70"/>
      <c r="B372" s="70"/>
      <c r="C372" s="63"/>
      <c r="D372" s="19" t="s">
        <v>33</v>
      </c>
      <c r="E372" s="20">
        <v>374520.66</v>
      </c>
      <c r="F372" s="63"/>
      <c r="G372" s="68"/>
      <c r="H372" s="65"/>
      <c r="I372" s="65"/>
      <c r="J372" s="65"/>
      <c r="K372" s="65"/>
      <c r="L372" s="65"/>
      <c r="M372" s="63"/>
    </row>
    <row r="373" spans="1:13" s="13" customFormat="1" x14ac:dyDescent="0.2">
      <c r="A373" s="62"/>
      <c r="B373" s="62"/>
      <c r="C373" s="60"/>
      <c r="D373" s="19" t="s">
        <v>101</v>
      </c>
      <c r="E373" s="20">
        <v>66091.88</v>
      </c>
      <c r="F373" s="60"/>
      <c r="G373" s="69"/>
      <c r="H373" s="66"/>
      <c r="I373" s="66"/>
      <c r="J373" s="66"/>
      <c r="K373" s="66"/>
      <c r="L373" s="66"/>
      <c r="M373" s="60"/>
    </row>
    <row r="374" spans="1:13" s="13" customFormat="1" ht="25.5" x14ac:dyDescent="0.2">
      <c r="A374" s="18" t="s">
        <v>894</v>
      </c>
      <c r="B374" s="18" t="s">
        <v>895</v>
      </c>
      <c r="C374" s="19" t="s">
        <v>79</v>
      </c>
      <c r="D374" s="19" t="s">
        <v>29</v>
      </c>
      <c r="E374" s="20">
        <v>70000</v>
      </c>
      <c r="F374" s="19" t="s">
        <v>63</v>
      </c>
      <c r="G374" s="21" t="s">
        <v>25</v>
      </c>
      <c r="H374" s="22" t="s">
        <v>27</v>
      </c>
      <c r="I374" s="22" t="s">
        <v>28</v>
      </c>
      <c r="J374" s="22" t="s">
        <v>28</v>
      </c>
      <c r="K374" s="22" t="s">
        <v>28</v>
      </c>
      <c r="L374" s="22" t="s">
        <v>27</v>
      </c>
      <c r="M374" s="19"/>
    </row>
    <row r="375" spans="1:13" s="13" customFormat="1" ht="25.5" x14ac:dyDescent="0.2">
      <c r="A375" s="18" t="s">
        <v>896</v>
      </c>
      <c r="B375" s="18" t="s">
        <v>897</v>
      </c>
      <c r="C375" s="19" t="s">
        <v>79</v>
      </c>
      <c r="D375" s="19" t="s">
        <v>29</v>
      </c>
      <c r="E375" s="20">
        <v>70000</v>
      </c>
      <c r="F375" s="19" t="s">
        <v>63</v>
      </c>
      <c r="G375" s="21" t="s">
        <v>25</v>
      </c>
      <c r="H375" s="22" t="s">
        <v>80</v>
      </c>
      <c r="I375" s="22" t="s">
        <v>28</v>
      </c>
      <c r="J375" s="22" t="s">
        <v>28</v>
      </c>
      <c r="K375" s="22" t="s">
        <v>27</v>
      </c>
      <c r="L375" s="22" t="s">
        <v>27</v>
      </c>
      <c r="M375" s="19"/>
    </row>
    <row r="376" spans="1:13" s="13" customFormat="1" ht="25.5" x14ac:dyDescent="0.2">
      <c r="A376" s="18" t="s">
        <v>898</v>
      </c>
      <c r="B376" s="18" t="s">
        <v>899</v>
      </c>
      <c r="C376" s="19" t="s">
        <v>79</v>
      </c>
      <c r="D376" s="19" t="s">
        <v>29</v>
      </c>
      <c r="E376" s="20">
        <v>70000</v>
      </c>
      <c r="F376" s="19" t="s">
        <v>63</v>
      </c>
      <c r="G376" s="21" t="s">
        <v>25</v>
      </c>
      <c r="H376" s="22" t="s">
        <v>80</v>
      </c>
      <c r="I376" s="22" t="s">
        <v>28</v>
      </c>
      <c r="J376" s="22" t="s">
        <v>28</v>
      </c>
      <c r="K376" s="22" t="s">
        <v>27</v>
      </c>
      <c r="L376" s="22" t="s">
        <v>27</v>
      </c>
      <c r="M376" s="19"/>
    </row>
    <row r="377" spans="1:13" s="13" customFormat="1" ht="25.5" x14ac:dyDescent="0.2">
      <c r="A377" s="18" t="s">
        <v>900</v>
      </c>
      <c r="B377" s="18" t="s">
        <v>901</v>
      </c>
      <c r="C377" s="19" t="s">
        <v>79</v>
      </c>
      <c r="D377" s="19" t="s">
        <v>29</v>
      </c>
      <c r="E377" s="20">
        <v>70000</v>
      </c>
      <c r="F377" s="19" t="s">
        <v>63</v>
      </c>
      <c r="G377" s="21" t="s">
        <v>25</v>
      </c>
      <c r="H377" s="22" t="s">
        <v>80</v>
      </c>
      <c r="I377" s="22" t="s">
        <v>28</v>
      </c>
      <c r="J377" s="22" t="s">
        <v>28</v>
      </c>
      <c r="K377" s="22" t="s">
        <v>27</v>
      </c>
      <c r="L377" s="22" t="s">
        <v>27</v>
      </c>
      <c r="M377" s="19"/>
    </row>
    <row r="378" spans="1:13" s="13" customFormat="1" x14ac:dyDescent="0.2">
      <c r="A378" s="15" t="s">
        <v>902</v>
      </c>
      <c r="B378" s="89" t="s">
        <v>903</v>
      </c>
      <c r="C378" s="90"/>
      <c r="D378" s="90"/>
      <c r="E378" s="90"/>
      <c r="F378" s="90"/>
      <c r="G378" s="90"/>
      <c r="H378" s="90"/>
      <c r="I378" s="90"/>
      <c r="J378" s="90"/>
      <c r="K378" s="90"/>
      <c r="L378" s="90"/>
      <c r="M378" s="91"/>
    </row>
    <row r="379" spans="1:13" s="13" customFormat="1" x14ac:dyDescent="0.2">
      <c r="A379" s="16" t="s">
        <v>904</v>
      </c>
      <c r="B379" s="86" t="s">
        <v>905</v>
      </c>
      <c r="C379" s="87"/>
      <c r="D379" s="87"/>
      <c r="E379" s="87"/>
      <c r="F379" s="87"/>
      <c r="G379" s="87"/>
      <c r="H379" s="87"/>
      <c r="I379" s="87"/>
      <c r="J379" s="87"/>
      <c r="K379" s="87"/>
      <c r="L379" s="87"/>
      <c r="M379" s="88"/>
    </row>
    <row r="380" spans="1:13" s="13" customFormat="1" ht="25.5" customHeight="1" x14ac:dyDescent="0.2">
      <c r="A380" s="17" t="s">
        <v>906</v>
      </c>
      <c r="B380" s="83" t="s">
        <v>907</v>
      </c>
      <c r="C380" s="84"/>
      <c r="D380" s="84"/>
      <c r="E380" s="84"/>
      <c r="F380" s="84"/>
      <c r="G380" s="84"/>
      <c r="H380" s="84"/>
      <c r="I380" s="84"/>
      <c r="J380" s="84"/>
      <c r="K380" s="84"/>
      <c r="L380" s="84"/>
      <c r="M380" s="85"/>
    </row>
    <row r="381" spans="1:13" s="13" customFormat="1" ht="15.75" customHeight="1" x14ac:dyDescent="0.2">
      <c r="A381" s="61" t="s">
        <v>908</v>
      </c>
      <c r="B381" s="61" t="s">
        <v>909</v>
      </c>
      <c r="C381" s="59" t="s">
        <v>910</v>
      </c>
      <c r="D381" s="59"/>
      <c r="E381" s="57"/>
      <c r="F381" s="59" t="s">
        <v>911</v>
      </c>
      <c r="G381" s="67" t="s">
        <v>25</v>
      </c>
      <c r="H381" s="64" t="s">
        <v>48</v>
      </c>
      <c r="I381" s="64" t="s">
        <v>28</v>
      </c>
      <c r="J381" s="64" t="s">
        <v>28</v>
      </c>
      <c r="K381" s="64" t="s">
        <v>28</v>
      </c>
      <c r="L381" s="64" t="s">
        <v>48</v>
      </c>
      <c r="M381" s="59"/>
    </row>
    <row r="382" spans="1:13" s="13" customFormat="1" x14ac:dyDescent="0.2">
      <c r="A382" s="70"/>
      <c r="B382" s="70"/>
      <c r="C382" s="63"/>
      <c r="D382" s="152"/>
      <c r="E382" s="153"/>
      <c r="F382" s="63"/>
      <c r="G382" s="68"/>
      <c r="H382" s="65"/>
      <c r="I382" s="65"/>
      <c r="J382" s="65"/>
      <c r="K382" s="65"/>
      <c r="L382" s="65"/>
      <c r="M382" s="63"/>
    </row>
    <row r="383" spans="1:13" s="13" customFormat="1" x14ac:dyDescent="0.2">
      <c r="A383" s="62"/>
      <c r="B383" s="62"/>
      <c r="C383" s="60"/>
      <c r="D383" s="154"/>
      <c r="E383" s="155"/>
      <c r="F383" s="60"/>
      <c r="G383" s="69"/>
      <c r="H383" s="66"/>
      <c r="I383" s="66"/>
      <c r="J383" s="66"/>
      <c r="K383" s="66"/>
      <c r="L383" s="66"/>
      <c r="M383" s="60"/>
    </row>
    <row r="384" spans="1:13" s="13" customFormat="1" ht="38.25" x14ac:dyDescent="0.2">
      <c r="A384" s="61" t="s">
        <v>912</v>
      </c>
      <c r="B384" s="61" t="s">
        <v>913</v>
      </c>
      <c r="C384" s="59" t="s">
        <v>910</v>
      </c>
      <c r="D384" s="59"/>
      <c r="E384" s="57"/>
      <c r="F384" s="19" t="s">
        <v>914</v>
      </c>
      <c r="G384" s="21" t="s">
        <v>25</v>
      </c>
      <c r="H384" s="22" t="s">
        <v>915</v>
      </c>
      <c r="I384" s="22" t="s">
        <v>28</v>
      </c>
      <c r="J384" s="22" t="s">
        <v>28</v>
      </c>
      <c r="K384" s="22" t="s">
        <v>28</v>
      </c>
      <c r="L384" s="22" t="s">
        <v>915</v>
      </c>
      <c r="M384" s="19"/>
    </row>
    <row r="385" spans="1:13" s="13" customFormat="1" ht="27" customHeight="1" x14ac:dyDescent="0.2">
      <c r="A385" s="70"/>
      <c r="B385" s="70"/>
      <c r="C385" s="63"/>
      <c r="D385" s="152"/>
      <c r="E385" s="153"/>
      <c r="F385" s="19" t="s">
        <v>916</v>
      </c>
      <c r="G385" s="21" t="s">
        <v>25</v>
      </c>
      <c r="H385" s="22" t="s">
        <v>118</v>
      </c>
      <c r="I385" s="22" t="s">
        <v>28</v>
      </c>
      <c r="J385" s="22" t="s">
        <v>28</v>
      </c>
      <c r="K385" s="22" t="s">
        <v>28</v>
      </c>
      <c r="L385" s="22" t="s">
        <v>118</v>
      </c>
      <c r="M385" s="19"/>
    </row>
    <row r="386" spans="1:13" s="13" customFormat="1" ht="25.5" x14ac:dyDescent="0.2">
      <c r="A386" s="62"/>
      <c r="B386" s="62"/>
      <c r="C386" s="60"/>
      <c r="D386" s="154"/>
      <c r="E386" s="155"/>
      <c r="F386" s="19" t="s">
        <v>917</v>
      </c>
      <c r="G386" s="21" t="s">
        <v>25</v>
      </c>
      <c r="H386" s="22" t="s">
        <v>118</v>
      </c>
      <c r="I386" s="22" t="s">
        <v>28</v>
      </c>
      <c r="J386" s="22" t="s">
        <v>28</v>
      </c>
      <c r="K386" s="22" t="s">
        <v>28</v>
      </c>
      <c r="L386" s="22" t="s">
        <v>118</v>
      </c>
      <c r="M386" s="19"/>
    </row>
    <row r="387" spans="1:13" s="13" customFormat="1" hidden="1" x14ac:dyDescent="0.2">
      <c r="A387" s="18"/>
      <c r="B387" s="18"/>
      <c r="C387" s="19"/>
      <c r="D387" s="19"/>
      <c r="E387" s="20"/>
      <c r="F387" s="19"/>
      <c r="G387" s="21"/>
      <c r="H387" s="22"/>
      <c r="I387" s="22"/>
      <c r="J387" s="22"/>
      <c r="K387" s="22"/>
      <c r="L387" s="22"/>
      <c r="M387" s="19"/>
    </row>
    <row r="388" spans="1:13" s="13" customFormat="1" hidden="1" x14ac:dyDescent="0.2">
      <c r="A388" s="18"/>
      <c r="B388" s="18"/>
      <c r="C388" s="19"/>
      <c r="D388" s="19"/>
      <c r="E388" s="20"/>
      <c r="F388" s="19"/>
      <c r="G388" s="21"/>
      <c r="H388" s="22"/>
      <c r="I388" s="22"/>
      <c r="J388" s="22"/>
      <c r="K388" s="22"/>
      <c r="L388" s="22"/>
      <c r="M388" s="19"/>
    </row>
    <row r="389" spans="1:13" s="13" customFormat="1" ht="42" customHeight="1" x14ac:dyDescent="0.2">
      <c r="A389" s="18" t="s">
        <v>918</v>
      </c>
      <c r="B389" s="18" t="s">
        <v>919</v>
      </c>
      <c r="C389" s="19" t="s">
        <v>910</v>
      </c>
      <c r="D389" s="19" t="s">
        <v>29</v>
      </c>
      <c r="E389" s="20">
        <v>9792</v>
      </c>
      <c r="F389" s="19" t="s">
        <v>920</v>
      </c>
      <c r="G389" s="21" t="s">
        <v>25</v>
      </c>
      <c r="H389" s="22" t="s">
        <v>129</v>
      </c>
      <c r="I389" s="22" t="s">
        <v>129</v>
      </c>
      <c r="J389" s="22" t="s">
        <v>129</v>
      </c>
      <c r="K389" s="22" t="s">
        <v>129</v>
      </c>
      <c r="L389" s="22" t="s">
        <v>129</v>
      </c>
      <c r="M389" s="19"/>
    </row>
    <row r="390" spans="1:13" s="13" customFormat="1" ht="38.25" x14ac:dyDescent="0.2">
      <c r="A390" s="61" t="s">
        <v>921</v>
      </c>
      <c r="B390" s="61" t="s">
        <v>922</v>
      </c>
      <c r="C390" s="59" t="s">
        <v>910</v>
      </c>
      <c r="D390" s="59"/>
      <c r="E390" s="57"/>
      <c r="F390" s="19" t="s">
        <v>923</v>
      </c>
      <c r="G390" s="21" t="s">
        <v>25</v>
      </c>
      <c r="H390" s="22" t="s">
        <v>118</v>
      </c>
      <c r="I390" s="22" t="s">
        <v>28</v>
      </c>
      <c r="J390" s="22" t="s">
        <v>28</v>
      </c>
      <c r="K390" s="22" t="s">
        <v>28</v>
      </c>
      <c r="L390" s="22" t="s">
        <v>118</v>
      </c>
      <c r="M390" s="19"/>
    </row>
    <row r="391" spans="1:13" s="13" customFormat="1" x14ac:dyDescent="0.2">
      <c r="A391" s="62"/>
      <c r="B391" s="62"/>
      <c r="C391" s="60"/>
      <c r="D391" s="60"/>
      <c r="E391" s="58"/>
      <c r="F391" s="19" t="s">
        <v>924</v>
      </c>
      <c r="G391" s="21" t="s">
        <v>40</v>
      </c>
      <c r="H391" s="22" t="s">
        <v>46</v>
      </c>
      <c r="I391" s="22" t="s">
        <v>98</v>
      </c>
      <c r="J391" s="22" t="s">
        <v>27</v>
      </c>
      <c r="K391" s="22" t="s">
        <v>53</v>
      </c>
      <c r="L391" s="22" t="s">
        <v>98</v>
      </c>
      <c r="M391" s="19"/>
    </row>
    <row r="392" spans="1:13" s="13" customFormat="1" ht="38.25" x14ac:dyDescent="0.2">
      <c r="A392" s="18" t="s">
        <v>925</v>
      </c>
      <c r="B392" s="18" t="s">
        <v>926</v>
      </c>
      <c r="C392" s="19" t="s">
        <v>910</v>
      </c>
      <c r="D392" s="19" t="s">
        <v>29</v>
      </c>
      <c r="E392" s="20">
        <v>771</v>
      </c>
      <c r="F392" s="19" t="s">
        <v>927</v>
      </c>
      <c r="G392" s="21" t="s">
        <v>25</v>
      </c>
      <c r="H392" s="22" t="s">
        <v>129</v>
      </c>
      <c r="I392" s="22" t="s">
        <v>28</v>
      </c>
      <c r="J392" s="22" t="s">
        <v>28</v>
      </c>
      <c r="K392" s="22" t="s">
        <v>28</v>
      </c>
      <c r="L392" s="22" t="s">
        <v>129</v>
      </c>
      <c r="M392" s="19"/>
    </row>
    <row r="393" spans="1:13" s="13" customFormat="1" x14ac:dyDescent="0.2">
      <c r="A393" s="17" t="s">
        <v>928</v>
      </c>
      <c r="B393" s="83" t="s">
        <v>929</v>
      </c>
      <c r="C393" s="84"/>
      <c r="D393" s="84"/>
      <c r="E393" s="84"/>
      <c r="F393" s="84"/>
      <c r="G393" s="84"/>
      <c r="H393" s="84"/>
      <c r="I393" s="84"/>
      <c r="J393" s="84"/>
      <c r="K393" s="84"/>
      <c r="L393" s="84"/>
      <c r="M393" s="85"/>
    </row>
    <row r="394" spans="1:13" s="13" customFormat="1" ht="38.25" x14ac:dyDescent="0.2">
      <c r="A394" s="18" t="s">
        <v>930</v>
      </c>
      <c r="B394" s="18" t="s">
        <v>931</v>
      </c>
      <c r="C394" s="19" t="s">
        <v>910</v>
      </c>
      <c r="D394" s="19"/>
      <c r="E394" s="20"/>
      <c r="F394" s="19" t="s">
        <v>932</v>
      </c>
      <c r="G394" s="21" t="s">
        <v>25</v>
      </c>
      <c r="H394" s="22" t="s">
        <v>118</v>
      </c>
      <c r="I394" s="22" t="s">
        <v>28</v>
      </c>
      <c r="J394" s="22" t="s">
        <v>28</v>
      </c>
      <c r="K394" s="22" t="s">
        <v>28</v>
      </c>
      <c r="L394" s="22" t="s">
        <v>118</v>
      </c>
      <c r="M394" s="19"/>
    </row>
    <row r="395" spans="1:13" s="13" customFormat="1" x14ac:dyDescent="0.2">
      <c r="A395" s="17" t="s">
        <v>933</v>
      </c>
      <c r="B395" s="83" t="s">
        <v>934</v>
      </c>
      <c r="C395" s="84"/>
      <c r="D395" s="84"/>
      <c r="E395" s="84"/>
      <c r="F395" s="84"/>
      <c r="G395" s="84"/>
      <c r="H395" s="84"/>
      <c r="I395" s="84"/>
      <c r="J395" s="84"/>
      <c r="K395" s="84"/>
      <c r="L395" s="84"/>
      <c r="M395" s="85"/>
    </row>
    <row r="396" spans="1:13" s="13" customFormat="1" ht="25.5" customHeight="1" x14ac:dyDescent="0.2">
      <c r="A396" s="16" t="s">
        <v>935</v>
      </c>
      <c r="B396" s="86" t="s">
        <v>936</v>
      </c>
      <c r="C396" s="87"/>
      <c r="D396" s="87"/>
      <c r="E396" s="87"/>
      <c r="F396" s="87"/>
      <c r="G396" s="87"/>
      <c r="H396" s="87"/>
      <c r="I396" s="87"/>
      <c r="J396" s="87"/>
      <c r="K396" s="87"/>
      <c r="L396" s="87"/>
      <c r="M396" s="88"/>
    </row>
    <row r="397" spans="1:13" s="13" customFormat="1" ht="25.5" customHeight="1" x14ac:dyDescent="0.2">
      <c r="A397" s="17" t="s">
        <v>937</v>
      </c>
      <c r="B397" s="83" t="s">
        <v>938</v>
      </c>
      <c r="C397" s="84"/>
      <c r="D397" s="84"/>
      <c r="E397" s="84"/>
      <c r="F397" s="84"/>
      <c r="G397" s="84"/>
      <c r="H397" s="84"/>
      <c r="I397" s="84"/>
      <c r="J397" s="84"/>
      <c r="K397" s="84"/>
      <c r="L397" s="84"/>
      <c r="M397" s="85"/>
    </row>
    <row r="398" spans="1:13" s="13" customFormat="1" ht="89.25" x14ac:dyDescent="0.2">
      <c r="A398" s="61" t="s">
        <v>939</v>
      </c>
      <c r="B398" s="61" t="s">
        <v>940</v>
      </c>
      <c r="C398" s="59" t="s">
        <v>79</v>
      </c>
      <c r="D398" s="59" t="s">
        <v>29</v>
      </c>
      <c r="E398" s="57">
        <f>SUM(E399:E399)+4080870</f>
        <v>4080870</v>
      </c>
      <c r="F398" s="19" t="s">
        <v>941</v>
      </c>
      <c r="G398" s="21" t="s">
        <v>25</v>
      </c>
      <c r="H398" s="22" t="s">
        <v>81</v>
      </c>
      <c r="I398" s="22" t="s">
        <v>28</v>
      </c>
      <c r="J398" s="22" t="s">
        <v>27</v>
      </c>
      <c r="K398" s="22" t="s">
        <v>27</v>
      </c>
      <c r="L398" s="22" t="s">
        <v>27</v>
      </c>
      <c r="M398" s="19" t="s">
        <v>2172</v>
      </c>
    </row>
    <row r="399" spans="1:13" s="13" customFormat="1" x14ac:dyDescent="0.2">
      <c r="A399" s="62"/>
      <c r="B399" s="62"/>
      <c r="C399" s="60"/>
      <c r="D399" s="60"/>
      <c r="E399" s="58"/>
      <c r="F399" s="19" t="s">
        <v>942</v>
      </c>
      <c r="G399" s="21" t="s">
        <v>25</v>
      </c>
      <c r="H399" s="22" t="s">
        <v>129</v>
      </c>
      <c r="I399" s="22" t="s">
        <v>80</v>
      </c>
      <c r="J399" s="22" t="s">
        <v>80</v>
      </c>
      <c r="K399" s="22" t="s">
        <v>64</v>
      </c>
      <c r="L399" s="22" t="s">
        <v>223</v>
      </c>
      <c r="M399" s="19"/>
    </row>
    <row r="400" spans="1:13" s="13" customFormat="1" ht="25.5" x14ac:dyDescent="0.2">
      <c r="A400" s="18" t="s">
        <v>943</v>
      </c>
      <c r="B400" s="18" t="s">
        <v>944</v>
      </c>
      <c r="C400" s="19" t="s">
        <v>910</v>
      </c>
      <c r="D400" s="19" t="s">
        <v>29</v>
      </c>
      <c r="E400" s="20">
        <v>11338</v>
      </c>
      <c r="F400" s="19" t="s">
        <v>945</v>
      </c>
      <c r="G400" s="21" t="s">
        <v>40</v>
      </c>
      <c r="H400" s="22" t="s">
        <v>148</v>
      </c>
      <c r="I400" s="22" t="s">
        <v>98</v>
      </c>
      <c r="J400" s="22" t="s">
        <v>43</v>
      </c>
      <c r="K400" s="22" t="s">
        <v>43</v>
      </c>
      <c r="L400" s="22" t="s">
        <v>98</v>
      </c>
      <c r="M400" s="19"/>
    </row>
    <row r="401" spans="1:13" s="13" customFormat="1" ht="38.25" x14ac:dyDescent="0.2">
      <c r="A401" s="18" t="s">
        <v>946</v>
      </c>
      <c r="B401" s="18" t="s">
        <v>947</v>
      </c>
      <c r="C401" s="19" t="s">
        <v>38</v>
      </c>
      <c r="D401" s="19"/>
      <c r="E401" s="20">
        <v>0</v>
      </c>
      <c r="F401" s="19" t="s">
        <v>63</v>
      </c>
      <c r="G401" s="21" t="s">
        <v>25</v>
      </c>
      <c r="H401" s="22" t="s">
        <v>80</v>
      </c>
      <c r="I401" s="22" t="s">
        <v>80</v>
      </c>
      <c r="J401" s="22" t="s">
        <v>28</v>
      </c>
      <c r="K401" s="22" t="s">
        <v>28</v>
      </c>
      <c r="L401" s="22" t="s">
        <v>28</v>
      </c>
      <c r="M401" s="19"/>
    </row>
    <row r="402" spans="1:13" s="13" customFormat="1" ht="13.5" customHeight="1" x14ac:dyDescent="0.2">
      <c r="A402" s="61" t="s">
        <v>948</v>
      </c>
      <c r="B402" s="61" t="s">
        <v>949</v>
      </c>
      <c r="C402" s="59" t="s">
        <v>950</v>
      </c>
      <c r="D402" s="67"/>
      <c r="E402" s="74"/>
      <c r="F402" s="59" t="s">
        <v>951</v>
      </c>
      <c r="G402" s="67" t="s">
        <v>40</v>
      </c>
      <c r="H402" s="64" t="s">
        <v>81</v>
      </c>
      <c r="I402" s="64" t="s">
        <v>43</v>
      </c>
      <c r="J402" s="64" t="s">
        <v>98</v>
      </c>
      <c r="K402" s="64" t="s">
        <v>32</v>
      </c>
      <c r="L402" s="64" t="s">
        <v>56</v>
      </c>
      <c r="M402" s="67"/>
    </row>
    <row r="403" spans="1:13" s="13" customFormat="1" x14ac:dyDescent="0.2">
      <c r="A403" s="70"/>
      <c r="B403" s="70"/>
      <c r="C403" s="63"/>
      <c r="D403" s="68"/>
      <c r="E403" s="76"/>
      <c r="F403" s="63"/>
      <c r="G403" s="68"/>
      <c r="H403" s="65"/>
      <c r="I403" s="65"/>
      <c r="J403" s="65"/>
      <c r="K403" s="65"/>
      <c r="L403" s="65"/>
      <c r="M403" s="68"/>
    </row>
    <row r="404" spans="1:13" s="13" customFormat="1" x14ac:dyDescent="0.2">
      <c r="A404" s="70"/>
      <c r="B404" s="70"/>
      <c r="C404" s="63"/>
      <c r="D404" s="69"/>
      <c r="E404" s="75"/>
      <c r="F404" s="63"/>
      <c r="G404" s="68"/>
      <c r="H404" s="65"/>
      <c r="I404" s="65"/>
      <c r="J404" s="65"/>
      <c r="K404" s="65"/>
      <c r="L404" s="65"/>
      <c r="M404" s="68"/>
    </row>
    <row r="405" spans="1:13" s="13" customFormat="1" ht="13.5" customHeight="1" x14ac:dyDescent="0.2">
      <c r="A405" s="61" t="s">
        <v>952</v>
      </c>
      <c r="B405" s="61" t="s">
        <v>953</v>
      </c>
      <c r="C405" s="59" t="s">
        <v>950</v>
      </c>
      <c r="D405" s="67"/>
      <c r="E405" s="74"/>
      <c r="F405" s="59" t="s">
        <v>954</v>
      </c>
      <c r="G405" s="67" t="s">
        <v>40</v>
      </c>
      <c r="H405" s="64" t="s">
        <v>844</v>
      </c>
      <c r="I405" s="64" t="s">
        <v>31</v>
      </c>
      <c r="J405" s="64" t="s">
        <v>31</v>
      </c>
      <c r="K405" s="64" t="s">
        <v>164</v>
      </c>
      <c r="L405" s="64" t="s">
        <v>43</v>
      </c>
      <c r="M405" s="59"/>
    </row>
    <row r="406" spans="1:13" s="13" customFormat="1" x14ac:dyDescent="0.2">
      <c r="A406" s="70"/>
      <c r="B406" s="70"/>
      <c r="C406" s="63"/>
      <c r="D406" s="68"/>
      <c r="E406" s="76"/>
      <c r="F406" s="63"/>
      <c r="G406" s="68"/>
      <c r="H406" s="65"/>
      <c r="I406" s="65"/>
      <c r="J406" s="65"/>
      <c r="K406" s="65"/>
      <c r="L406" s="65"/>
      <c r="M406" s="63"/>
    </row>
    <row r="407" spans="1:13" s="13" customFormat="1" x14ac:dyDescent="0.2">
      <c r="A407" s="70"/>
      <c r="B407" s="70"/>
      <c r="C407" s="63"/>
      <c r="D407" s="69"/>
      <c r="E407" s="75"/>
      <c r="F407" s="63"/>
      <c r="G407" s="68"/>
      <c r="H407" s="65"/>
      <c r="I407" s="65"/>
      <c r="J407" s="65"/>
      <c r="K407" s="65"/>
      <c r="L407" s="65"/>
      <c r="M407" s="63"/>
    </row>
    <row r="408" spans="1:13" s="13" customFormat="1" ht="14.25" customHeight="1" x14ac:dyDescent="0.2">
      <c r="A408" s="61" t="s">
        <v>955</v>
      </c>
      <c r="B408" s="61" t="s">
        <v>956</v>
      </c>
      <c r="C408" s="59" t="s">
        <v>950</v>
      </c>
      <c r="D408" s="67"/>
      <c r="E408" s="74"/>
      <c r="F408" s="59" t="s">
        <v>957</v>
      </c>
      <c r="G408" s="67" t="s">
        <v>40</v>
      </c>
      <c r="H408" s="64" t="s">
        <v>958</v>
      </c>
      <c r="I408" s="64" t="s">
        <v>152</v>
      </c>
      <c r="J408" s="64" t="s">
        <v>152</v>
      </c>
      <c r="K408" s="64" t="s">
        <v>31</v>
      </c>
      <c r="L408" s="64" t="s">
        <v>31</v>
      </c>
      <c r="M408" s="59"/>
    </row>
    <row r="409" spans="1:13" s="13" customFormat="1" x14ac:dyDescent="0.2">
      <c r="A409" s="70"/>
      <c r="B409" s="70"/>
      <c r="C409" s="63"/>
      <c r="D409" s="69"/>
      <c r="E409" s="75"/>
      <c r="F409" s="63"/>
      <c r="G409" s="68"/>
      <c r="H409" s="65"/>
      <c r="I409" s="65"/>
      <c r="J409" s="65"/>
      <c r="K409" s="65"/>
      <c r="L409" s="65"/>
      <c r="M409" s="63"/>
    </row>
    <row r="410" spans="1:13" s="13" customFormat="1" ht="13.5" customHeight="1" x14ac:dyDescent="0.2">
      <c r="A410" s="61" t="s">
        <v>959</v>
      </c>
      <c r="B410" s="61" t="s">
        <v>960</v>
      </c>
      <c r="C410" s="59" t="s">
        <v>950</v>
      </c>
      <c r="D410" s="67"/>
      <c r="E410" s="74"/>
      <c r="F410" s="59" t="s">
        <v>961</v>
      </c>
      <c r="G410" s="67" t="s">
        <v>40</v>
      </c>
      <c r="H410" s="64" t="s">
        <v>148</v>
      </c>
      <c r="I410" s="64" t="s">
        <v>27</v>
      </c>
      <c r="J410" s="64" t="s">
        <v>27</v>
      </c>
      <c r="K410" s="64" t="s">
        <v>56</v>
      </c>
      <c r="L410" s="64" t="s">
        <v>56</v>
      </c>
      <c r="M410" s="59"/>
    </row>
    <row r="411" spans="1:13" s="13" customFormat="1" x14ac:dyDescent="0.2">
      <c r="A411" s="70"/>
      <c r="B411" s="70"/>
      <c r="C411" s="63"/>
      <c r="D411" s="69"/>
      <c r="E411" s="75"/>
      <c r="F411" s="63"/>
      <c r="G411" s="68"/>
      <c r="H411" s="65"/>
      <c r="I411" s="65"/>
      <c r="J411" s="65"/>
      <c r="K411" s="65"/>
      <c r="L411" s="65"/>
      <c r="M411" s="63"/>
    </row>
    <row r="412" spans="1:13" s="13" customFormat="1" ht="25.5" x14ac:dyDescent="0.2">
      <c r="A412" s="18" t="s">
        <v>962</v>
      </c>
      <c r="B412" s="18" t="s">
        <v>963</v>
      </c>
      <c r="C412" s="19" t="s">
        <v>38</v>
      </c>
      <c r="D412" s="19"/>
      <c r="E412" s="25"/>
      <c r="F412" s="19" t="s">
        <v>63</v>
      </c>
      <c r="G412" s="21" t="s">
        <v>25</v>
      </c>
      <c r="H412" s="22" t="s">
        <v>80</v>
      </c>
      <c r="I412" s="22" t="s">
        <v>80</v>
      </c>
      <c r="J412" s="22" t="s">
        <v>28</v>
      </c>
      <c r="K412" s="22" t="s">
        <v>28</v>
      </c>
      <c r="L412" s="22" t="s">
        <v>28</v>
      </c>
      <c r="M412" s="19"/>
    </row>
    <row r="413" spans="1:13" s="13" customFormat="1" ht="38.25" x14ac:dyDescent="0.2">
      <c r="A413" s="18" t="s">
        <v>964</v>
      </c>
      <c r="B413" s="18" t="s">
        <v>965</v>
      </c>
      <c r="C413" s="19" t="s">
        <v>38</v>
      </c>
      <c r="D413" s="19"/>
      <c r="E413" s="25"/>
      <c r="F413" s="19" t="s">
        <v>63</v>
      </c>
      <c r="G413" s="21" t="s">
        <v>25</v>
      </c>
      <c r="H413" s="22" t="s">
        <v>80</v>
      </c>
      <c r="I413" s="22" t="s">
        <v>80</v>
      </c>
      <c r="J413" s="22" t="s">
        <v>28</v>
      </c>
      <c r="K413" s="22" t="s">
        <v>28</v>
      </c>
      <c r="L413" s="22" t="s">
        <v>28</v>
      </c>
      <c r="M413" s="19"/>
    </row>
    <row r="414" spans="1:13" s="13" customFormat="1" ht="38.25" x14ac:dyDescent="0.2">
      <c r="A414" s="18" t="s">
        <v>966</v>
      </c>
      <c r="B414" s="18" t="s">
        <v>967</v>
      </c>
      <c r="C414" s="19" t="s">
        <v>910</v>
      </c>
      <c r="D414" s="19" t="s">
        <v>119</v>
      </c>
      <c r="E414" s="20">
        <v>6100</v>
      </c>
      <c r="F414" s="19" t="s">
        <v>968</v>
      </c>
      <c r="G414" s="21" t="s">
        <v>25</v>
      </c>
      <c r="H414" s="22" t="s">
        <v>129</v>
      </c>
      <c r="I414" s="22" t="s">
        <v>129</v>
      </c>
      <c r="J414" s="22" t="s">
        <v>129</v>
      </c>
      <c r="K414" s="22" t="s">
        <v>129</v>
      </c>
      <c r="L414" s="22" t="s">
        <v>129</v>
      </c>
      <c r="M414" s="19"/>
    </row>
    <row r="415" spans="1:13" s="13" customFormat="1" ht="25.5" x14ac:dyDescent="0.2">
      <c r="A415" s="18" t="s">
        <v>969</v>
      </c>
      <c r="B415" s="18" t="s">
        <v>970</v>
      </c>
      <c r="C415" s="19" t="s">
        <v>910</v>
      </c>
      <c r="D415" s="19" t="s">
        <v>29</v>
      </c>
      <c r="E415" s="20">
        <v>15000</v>
      </c>
      <c r="F415" s="19" t="s">
        <v>971</v>
      </c>
      <c r="G415" s="21" t="s">
        <v>40</v>
      </c>
      <c r="H415" s="22" t="s">
        <v>27</v>
      </c>
      <c r="I415" s="22" t="s">
        <v>28</v>
      </c>
      <c r="J415" s="22" t="s">
        <v>27</v>
      </c>
      <c r="K415" s="22" t="s">
        <v>28</v>
      </c>
      <c r="L415" s="22" t="s">
        <v>28</v>
      </c>
      <c r="M415" s="19"/>
    </row>
    <row r="416" spans="1:13" s="13" customFormat="1" ht="25.5" x14ac:dyDescent="0.2">
      <c r="A416" s="18" t="s">
        <v>972</v>
      </c>
      <c r="B416" s="18" t="s">
        <v>973</v>
      </c>
      <c r="C416" s="19" t="s">
        <v>137</v>
      </c>
      <c r="D416" s="19" t="s">
        <v>29</v>
      </c>
      <c r="E416" s="20">
        <v>138000</v>
      </c>
      <c r="F416" s="19" t="s">
        <v>138</v>
      </c>
      <c r="G416" s="21" t="s">
        <v>25</v>
      </c>
      <c r="H416" s="22" t="s">
        <v>139</v>
      </c>
      <c r="I416" s="22" t="s">
        <v>139</v>
      </c>
      <c r="J416" s="22" t="s">
        <v>139</v>
      </c>
      <c r="K416" s="22" t="s">
        <v>139</v>
      </c>
      <c r="L416" s="22" t="s">
        <v>139</v>
      </c>
      <c r="M416" s="19"/>
    </row>
    <row r="417" spans="1:13" s="13" customFormat="1" ht="13.5" customHeight="1" x14ac:dyDescent="0.2">
      <c r="A417" s="61" t="s">
        <v>974</v>
      </c>
      <c r="B417" s="61" t="s">
        <v>975</v>
      </c>
      <c r="C417" s="59" t="s">
        <v>38</v>
      </c>
      <c r="D417" s="59" t="s">
        <v>33</v>
      </c>
      <c r="E417" s="71">
        <v>817568.89</v>
      </c>
      <c r="F417" s="19" t="s">
        <v>63</v>
      </c>
      <c r="G417" s="21" t="s">
        <v>25</v>
      </c>
      <c r="H417" s="22" t="s">
        <v>64</v>
      </c>
      <c r="I417" s="22" t="s">
        <v>26</v>
      </c>
      <c r="J417" s="22" t="s">
        <v>80</v>
      </c>
      <c r="K417" s="22" t="s">
        <v>28</v>
      </c>
      <c r="L417" s="22" t="s">
        <v>28</v>
      </c>
      <c r="M417" s="19"/>
    </row>
    <row r="418" spans="1:13" s="13" customFormat="1" ht="25.5" x14ac:dyDescent="0.2">
      <c r="A418" s="70"/>
      <c r="B418" s="70"/>
      <c r="C418" s="63"/>
      <c r="D418" s="63"/>
      <c r="E418" s="72"/>
      <c r="F418" s="19" t="s">
        <v>976</v>
      </c>
      <c r="G418" s="21" t="s">
        <v>258</v>
      </c>
      <c r="H418" s="22" t="s">
        <v>977</v>
      </c>
      <c r="I418" s="22" t="s">
        <v>977</v>
      </c>
      <c r="J418" s="22" t="s">
        <v>28</v>
      </c>
      <c r="K418" s="22" t="s">
        <v>28</v>
      </c>
      <c r="L418" s="22" t="s">
        <v>28</v>
      </c>
      <c r="M418" s="19"/>
    </row>
    <row r="419" spans="1:13" s="13" customFormat="1" ht="26.25" customHeight="1" x14ac:dyDescent="0.2">
      <c r="A419" s="62"/>
      <c r="B419" s="62"/>
      <c r="C419" s="60"/>
      <c r="D419" s="60"/>
      <c r="E419" s="73"/>
      <c r="F419" s="19" t="s">
        <v>978</v>
      </c>
      <c r="G419" s="21" t="s">
        <v>40</v>
      </c>
      <c r="H419" s="22" t="s">
        <v>32</v>
      </c>
      <c r="I419" s="22" t="s">
        <v>32</v>
      </c>
      <c r="J419" s="22" t="s">
        <v>28</v>
      </c>
      <c r="K419" s="22" t="s">
        <v>28</v>
      </c>
      <c r="L419" s="22" t="s">
        <v>28</v>
      </c>
      <c r="M419" s="19"/>
    </row>
    <row r="420" spans="1:13" s="13" customFormat="1" hidden="1" x14ac:dyDescent="0.2">
      <c r="A420" s="18"/>
      <c r="B420" s="18"/>
      <c r="C420" s="19"/>
      <c r="D420" s="19"/>
      <c r="E420" s="20"/>
      <c r="F420" s="19"/>
      <c r="G420" s="21"/>
      <c r="H420" s="22"/>
      <c r="I420" s="22"/>
      <c r="J420" s="22"/>
      <c r="K420" s="22"/>
      <c r="L420" s="22"/>
      <c r="M420" s="19"/>
    </row>
    <row r="421" spans="1:13" s="13" customFormat="1" hidden="1" x14ac:dyDescent="0.2">
      <c r="A421" s="18"/>
      <c r="B421" s="18"/>
      <c r="C421" s="19"/>
      <c r="D421" s="19"/>
      <c r="E421" s="20"/>
      <c r="F421" s="19"/>
      <c r="G421" s="21"/>
      <c r="H421" s="22"/>
      <c r="I421" s="22"/>
      <c r="J421" s="22"/>
      <c r="K421" s="22"/>
      <c r="L421" s="22"/>
      <c r="M421" s="19"/>
    </row>
    <row r="422" spans="1:13" s="13" customFormat="1" ht="51" x14ac:dyDescent="0.2">
      <c r="A422" s="18" t="s">
        <v>979</v>
      </c>
      <c r="B422" s="18" t="s">
        <v>980</v>
      </c>
      <c r="C422" s="19" t="s">
        <v>38</v>
      </c>
      <c r="D422" s="19" t="s">
        <v>33</v>
      </c>
      <c r="E422" s="20">
        <v>156252.24</v>
      </c>
      <c r="F422" s="19" t="s">
        <v>63</v>
      </c>
      <c r="G422" s="21" t="s">
        <v>25</v>
      </c>
      <c r="H422" s="22" t="s">
        <v>81</v>
      </c>
      <c r="I422" s="22" t="s">
        <v>98</v>
      </c>
      <c r="J422" s="22" t="s">
        <v>56</v>
      </c>
      <c r="K422" s="22" t="s">
        <v>56</v>
      </c>
      <c r="L422" s="22" t="s">
        <v>56</v>
      </c>
      <c r="M422" s="19"/>
    </row>
    <row r="423" spans="1:13" s="13" customFormat="1" ht="51" x14ac:dyDescent="0.2">
      <c r="A423" s="18" t="s">
        <v>981</v>
      </c>
      <c r="B423" s="18" t="s">
        <v>982</v>
      </c>
      <c r="C423" s="19" t="s">
        <v>38</v>
      </c>
      <c r="D423" s="19" t="s">
        <v>29</v>
      </c>
      <c r="E423" s="20">
        <v>209280</v>
      </c>
      <c r="F423" s="19" t="s">
        <v>63</v>
      </c>
      <c r="G423" s="21" t="s">
        <v>25</v>
      </c>
      <c r="H423" s="22" t="s">
        <v>46</v>
      </c>
      <c r="I423" s="22" t="s">
        <v>98</v>
      </c>
      <c r="J423" s="22" t="s">
        <v>98</v>
      </c>
      <c r="K423" s="22" t="s">
        <v>98</v>
      </c>
      <c r="L423" s="22" t="s">
        <v>98</v>
      </c>
      <c r="M423" s="19"/>
    </row>
    <row r="424" spans="1:13" s="13" customFormat="1" ht="25.5" x14ac:dyDescent="0.2">
      <c r="A424" s="18" t="s">
        <v>983</v>
      </c>
      <c r="B424" s="18" t="s">
        <v>984</v>
      </c>
      <c r="C424" s="19" t="s">
        <v>38</v>
      </c>
      <c r="D424" s="19"/>
      <c r="E424" s="25"/>
      <c r="F424" s="19" t="s">
        <v>63</v>
      </c>
      <c r="G424" s="21" t="s">
        <v>25</v>
      </c>
      <c r="H424" s="22" t="s">
        <v>80</v>
      </c>
      <c r="I424" s="22" t="s">
        <v>80</v>
      </c>
      <c r="J424" s="22" t="s">
        <v>28</v>
      </c>
      <c r="K424" s="22" t="s">
        <v>28</v>
      </c>
      <c r="L424" s="22" t="s">
        <v>28</v>
      </c>
      <c r="M424" s="19"/>
    </row>
    <row r="425" spans="1:13" s="13" customFormat="1" ht="15.75" customHeight="1" x14ac:dyDescent="0.2">
      <c r="A425" s="80" t="s">
        <v>985</v>
      </c>
      <c r="B425" s="80" t="s">
        <v>986</v>
      </c>
      <c r="C425" s="79" t="s">
        <v>38</v>
      </c>
      <c r="D425" s="19" t="s">
        <v>2161</v>
      </c>
      <c r="E425" s="25">
        <f t="shared" ref="E425" si="9">SUM(E426:E431)</f>
        <v>5559514.379999999</v>
      </c>
      <c r="F425" s="19" t="s">
        <v>63</v>
      </c>
      <c r="G425" s="21" t="s">
        <v>25</v>
      </c>
      <c r="H425" s="22" t="s">
        <v>245</v>
      </c>
      <c r="I425" s="22" t="s">
        <v>80</v>
      </c>
      <c r="J425" s="22" t="s">
        <v>26</v>
      </c>
      <c r="K425" s="22" t="s">
        <v>26</v>
      </c>
      <c r="L425" s="22" t="s">
        <v>80</v>
      </c>
      <c r="M425" s="19"/>
    </row>
    <row r="426" spans="1:13" s="13" customFormat="1" ht="25.5" x14ac:dyDescent="0.2">
      <c r="A426" s="80"/>
      <c r="B426" s="80"/>
      <c r="C426" s="79"/>
      <c r="D426" s="19" t="s">
        <v>101</v>
      </c>
      <c r="E426" s="20">
        <v>934500.47</v>
      </c>
      <c r="F426" s="19" t="s">
        <v>987</v>
      </c>
      <c r="G426" s="21" t="s">
        <v>258</v>
      </c>
      <c r="H426" s="22" t="s">
        <v>988</v>
      </c>
      <c r="I426" s="22" t="s">
        <v>28</v>
      </c>
      <c r="J426" s="22" t="s">
        <v>988</v>
      </c>
      <c r="K426" s="22" t="s">
        <v>28</v>
      </c>
      <c r="L426" s="22" t="s">
        <v>28</v>
      </c>
      <c r="M426" s="19"/>
    </row>
    <row r="427" spans="1:13" s="13" customFormat="1" ht="51" x14ac:dyDescent="0.2">
      <c r="A427" s="18"/>
      <c r="B427" s="18"/>
      <c r="C427" s="19"/>
      <c r="D427" s="19" t="s">
        <v>29</v>
      </c>
      <c r="E427" s="20">
        <v>175015.14</v>
      </c>
      <c r="F427" s="19" t="s">
        <v>989</v>
      </c>
      <c r="G427" s="21" t="s">
        <v>40</v>
      </c>
      <c r="H427" s="22" t="s">
        <v>990</v>
      </c>
      <c r="I427" s="22" t="s">
        <v>28</v>
      </c>
      <c r="J427" s="22" t="s">
        <v>28</v>
      </c>
      <c r="K427" s="22" t="s">
        <v>990</v>
      </c>
      <c r="L427" s="22" t="s">
        <v>28</v>
      </c>
      <c r="M427" s="19"/>
    </row>
    <row r="428" spans="1:13" s="13" customFormat="1" ht="76.5" x14ac:dyDescent="0.2">
      <c r="A428" s="33"/>
      <c r="B428" s="33"/>
      <c r="C428" s="32"/>
      <c r="D428" s="19" t="s">
        <v>33</v>
      </c>
      <c r="E428" s="20">
        <v>4449998.7699999996</v>
      </c>
      <c r="F428" s="19" t="s">
        <v>991</v>
      </c>
      <c r="G428" s="21" t="s">
        <v>258</v>
      </c>
      <c r="H428" s="22" t="s">
        <v>992</v>
      </c>
      <c r="I428" s="22" t="s">
        <v>28</v>
      </c>
      <c r="J428" s="22" t="s">
        <v>992</v>
      </c>
      <c r="K428" s="22" t="s">
        <v>28</v>
      </c>
      <c r="L428" s="22" t="s">
        <v>28</v>
      </c>
      <c r="M428" s="19"/>
    </row>
    <row r="429" spans="1:13" s="13" customFormat="1" hidden="1" x14ac:dyDescent="0.2">
      <c r="A429" s="18"/>
      <c r="B429" s="18"/>
      <c r="C429" s="19"/>
      <c r="D429" s="19"/>
      <c r="E429" s="20"/>
      <c r="F429" s="19"/>
      <c r="G429" s="21"/>
      <c r="H429" s="22"/>
      <c r="I429" s="22"/>
      <c r="J429" s="22"/>
      <c r="K429" s="22"/>
      <c r="L429" s="22"/>
      <c r="M429" s="19"/>
    </row>
    <row r="430" spans="1:13" s="13" customFormat="1" hidden="1" x14ac:dyDescent="0.2">
      <c r="A430" s="18"/>
      <c r="B430" s="18"/>
      <c r="C430" s="19"/>
      <c r="D430" s="19"/>
      <c r="E430" s="20"/>
      <c r="F430" s="19"/>
      <c r="G430" s="21"/>
      <c r="H430" s="22"/>
      <c r="I430" s="22"/>
      <c r="J430" s="22"/>
      <c r="K430" s="22"/>
      <c r="L430" s="22"/>
      <c r="M430" s="19"/>
    </row>
    <row r="431" spans="1:13" s="13" customFormat="1" hidden="1" x14ac:dyDescent="0.2">
      <c r="A431" s="18"/>
      <c r="B431" s="18"/>
      <c r="C431" s="19"/>
      <c r="D431" s="19"/>
      <c r="E431" s="20"/>
      <c r="F431" s="19"/>
      <c r="G431" s="21"/>
      <c r="H431" s="22"/>
      <c r="I431" s="22"/>
      <c r="J431" s="22"/>
      <c r="K431" s="22"/>
      <c r="L431" s="22"/>
      <c r="M431" s="19"/>
    </row>
    <row r="432" spans="1:13" s="13" customFormat="1" ht="25.5" x14ac:dyDescent="0.2">
      <c r="A432" s="18" t="s">
        <v>993</v>
      </c>
      <c r="B432" s="18" t="s">
        <v>994</v>
      </c>
      <c r="C432" s="19" t="s">
        <v>79</v>
      </c>
      <c r="D432" s="19" t="s">
        <v>29</v>
      </c>
      <c r="E432" s="20">
        <v>2050901</v>
      </c>
      <c r="F432" s="19" t="s">
        <v>876</v>
      </c>
      <c r="G432" s="21" t="s">
        <v>25</v>
      </c>
      <c r="H432" s="22" t="s">
        <v>81</v>
      </c>
      <c r="I432" s="22" t="s">
        <v>28</v>
      </c>
      <c r="J432" s="22" t="s">
        <v>28</v>
      </c>
      <c r="K432" s="22" t="s">
        <v>27</v>
      </c>
      <c r="L432" s="22" t="s">
        <v>80</v>
      </c>
      <c r="M432" s="19"/>
    </row>
    <row r="433" spans="1:13" s="13" customFormat="1" ht="14.25" customHeight="1" x14ac:dyDescent="0.2">
      <c r="A433" s="61" t="s">
        <v>995</v>
      </c>
      <c r="B433" s="61" t="s">
        <v>996</v>
      </c>
      <c r="C433" s="59" t="s">
        <v>38</v>
      </c>
      <c r="D433" s="19" t="s">
        <v>2161</v>
      </c>
      <c r="E433" s="25">
        <f>SUM(E434:E435)</f>
        <v>81821.890000000014</v>
      </c>
      <c r="F433" s="59" t="s">
        <v>63</v>
      </c>
      <c r="G433" s="67" t="s">
        <v>25</v>
      </c>
      <c r="H433" s="64" t="s">
        <v>81</v>
      </c>
      <c r="I433" s="64" t="s">
        <v>28</v>
      </c>
      <c r="J433" s="64" t="s">
        <v>27</v>
      </c>
      <c r="K433" s="64" t="s">
        <v>27</v>
      </c>
      <c r="L433" s="64" t="s">
        <v>27</v>
      </c>
      <c r="M433" s="59"/>
    </row>
    <row r="434" spans="1:13" s="13" customFormat="1" x14ac:dyDescent="0.2">
      <c r="A434" s="70"/>
      <c r="B434" s="70"/>
      <c r="C434" s="63"/>
      <c r="D434" s="19" t="s">
        <v>29</v>
      </c>
      <c r="E434" s="20">
        <v>5370.57</v>
      </c>
      <c r="F434" s="63"/>
      <c r="G434" s="68"/>
      <c r="H434" s="65"/>
      <c r="I434" s="65"/>
      <c r="J434" s="65"/>
      <c r="K434" s="65"/>
      <c r="L434" s="65"/>
      <c r="M434" s="63"/>
    </row>
    <row r="435" spans="1:13" s="13" customFormat="1" x14ac:dyDescent="0.2">
      <c r="A435" s="62"/>
      <c r="B435" s="62"/>
      <c r="C435" s="60"/>
      <c r="D435" s="19" t="s">
        <v>33</v>
      </c>
      <c r="E435" s="20">
        <v>76451.320000000007</v>
      </c>
      <c r="F435" s="60"/>
      <c r="G435" s="69"/>
      <c r="H435" s="66"/>
      <c r="I435" s="66"/>
      <c r="J435" s="66"/>
      <c r="K435" s="66"/>
      <c r="L435" s="66"/>
      <c r="M435" s="60"/>
    </row>
    <row r="436" spans="1:13" s="13" customFormat="1" ht="14.25" customHeight="1" x14ac:dyDescent="0.2">
      <c r="A436" s="61" t="s">
        <v>997</v>
      </c>
      <c r="B436" s="61" t="s">
        <v>998</v>
      </c>
      <c r="C436" s="59" t="s">
        <v>38</v>
      </c>
      <c r="D436" s="19" t="s">
        <v>2161</v>
      </c>
      <c r="E436" s="25">
        <f>SUM(E437:E442)</f>
        <v>1107115.74</v>
      </c>
      <c r="F436" s="19" t="s">
        <v>63</v>
      </c>
      <c r="G436" s="21" t="s">
        <v>25</v>
      </c>
      <c r="H436" s="22" t="s">
        <v>223</v>
      </c>
      <c r="I436" s="22" t="s">
        <v>80</v>
      </c>
      <c r="J436" s="22" t="s">
        <v>80</v>
      </c>
      <c r="K436" s="22" t="s">
        <v>80</v>
      </c>
      <c r="L436" s="22" t="s">
        <v>80</v>
      </c>
      <c r="M436" s="19"/>
    </row>
    <row r="437" spans="1:13" s="13" customFormat="1" ht="25.5" x14ac:dyDescent="0.2">
      <c r="A437" s="70"/>
      <c r="B437" s="70"/>
      <c r="C437" s="63"/>
      <c r="D437" s="19" t="s">
        <v>33</v>
      </c>
      <c r="E437" s="20">
        <v>1097115.74</v>
      </c>
      <c r="F437" s="19" t="s">
        <v>999</v>
      </c>
      <c r="G437" s="21" t="s">
        <v>258</v>
      </c>
      <c r="H437" s="22" t="s">
        <v>1000</v>
      </c>
      <c r="I437" s="22" t="s">
        <v>28</v>
      </c>
      <c r="J437" s="22" t="s">
        <v>28</v>
      </c>
      <c r="K437" s="22" t="s">
        <v>28</v>
      </c>
      <c r="L437" s="22" t="s">
        <v>1000</v>
      </c>
      <c r="M437" s="19"/>
    </row>
    <row r="438" spans="1:13" s="13" customFormat="1" ht="25.5" x14ac:dyDescent="0.2">
      <c r="A438" s="62"/>
      <c r="B438" s="62"/>
      <c r="C438" s="60"/>
      <c r="D438" s="19" t="s">
        <v>29</v>
      </c>
      <c r="E438" s="20">
        <v>10000</v>
      </c>
      <c r="F438" s="19" t="s">
        <v>1001</v>
      </c>
      <c r="G438" s="21" t="s">
        <v>258</v>
      </c>
      <c r="H438" s="22" t="s">
        <v>1002</v>
      </c>
      <c r="I438" s="22" t="s">
        <v>28</v>
      </c>
      <c r="J438" s="22" t="s">
        <v>28</v>
      </c>
      <c r="K438" s="22" t="s">
        <v>28</v>
      </c>
      <c r="L438" s="22" t="s">
        <v>1002</v>
      </c>
      <c r="M438" s="19"/>
    </row>
    <row r="439" spans="1:13" s="13" customFormat="1" hidden="1" x14ac:dyDescent="0.2">
      <c r="A439" s="18"/>
      <c r="B439" s="18"/>
      <c r="C439" s="19"/>
      <c r="D439" s="19"/>
      <c r="E439" s="20"/>
      <c r="F439" s="19"/>
      <c r="G439" s="21"/>
      <c r="H439" s="22"/>
      <c r="I439" s="22"/>
      <c r="J439" s="22"/>
      <c r="K439" s="22"/>
      <c r="L439" s="22"/>
      <c r="M439" s="19"/>
    </row>
    <row r="440" spans="1:13" s="13" customFormat="1" hidden="1" x14ac:dyDescent="0.2">
      <c r="A440" s="18"/>
      <c r="B440" s="18"/>
      <c r="C440" s="19"/>
      <c r="D440" s="19"/>
      <c r="E440" s="20"/>
      <c r="F440" s="19"/>
      <c r="G440" s="21"/>
      <c r="H440" s="22"/>
      <c r="I440" s="22"/>
      <c r="J440" s="22"/>
      <c r="K440" s="22"/>
      <c r="L440" s="22"/>
      <c r="M440" s="19"/>
    </row>
    <row r="441" spans="1:13" s="13" customFormat="1" hidden="1" x14ac:dyDescent="0.2">
      <c r="A441" s="18"/>
      <c r="B441" s="18"/>
      <c r="C441" s="19"/>
      <c r="D441" s="19"/>
      <c r="E441" s="20"/>
      <c r="F441" s="19"/>
      <c r="G441" s="21"/>
      <c r="H441" s="22"/>
      <c r="I441" s="22"/>
      <c r="J441" s="22"/>
      <c r="K441" s="22"/>
      <c r="L441" s="22"/>
      <c r="M441" s="19"/>
    </row>
    <row r="442" spans="1:13" s="13" customFormat="1" hidden="1" x14ac:dyDescent="0.2">
      <c r="A442" s="18"/>
      <c r="B442" s="18"/>
      <c r="C442" s="19"/>
      <c r="D442" s="19"/>
      <c r="E442" s="20"/>
      <c r="F442" s="19"/>
      <c r="G442" s="21"/>
      <c r="H442" s="22"/>
      <c r="I442" s="22"/>
      <c r="J442" s="22"/>
      <c r="K442" s="22"/>
      <c r="L442" s="22"/>
      <c r="M442" s="19"/>
    </row>
    <row r="443" spans="1:13" s="13" customFormat="1" ht="25.5" x14ac:dyDescent="0.2">
      <c r="A443" s="18" t="s">
        <v>1003</v>
      </c>
      <c r="B443" s="18" t="s">
        <v>1004</v>
      </c>
      <c r="C443" s="19" t="s">
        <v>950</v>
      </c>
      <c r="D443" s="19" t="s">
        <v>29</v>
      </c>
      <c r="E443" s="20">
        <v>15000</v>
      </c>
      <c r="F443" s="19" t="s">
        <v>1005</v>
      </c>
      <c r="G443" s="21" t="s">
        <v>40</v>
      </c>
      <c r="H443" s="22" t="s">
        <v>27</v>
      </c>
      <c r="I443" s="22" t="s">
        <v>28</v>
      </c>
      <c r="J443" s="22" t="s">
        <v>28</v>
      </c>
      <c r="K443" s="22" t="s">
        <v>27</v>
      </c>
      <c r="L443" s="22" t="s">
        <v>28</v>
      </c>
      <c r="M443" s="19"/>
    </row>
    <row r="444" spans="1:13" s="13" customFormat="1" ht="14.25" customHeight="1" x14ac:dyDescent="0.2">
      <c r="A444" s="61" t="s">
        <v>1006</v>
      </c>
      <c r="B444" s="61" t="s">
        <v>1007</v>
      </c>
      <c r="C444" s="59" t="s">
        <v>38</v>
      </c>
      <c r="D444" s="19" t="s">
        <v>2161</v>
      </c>
      <c r="E444" s="25">
        <f>SUM(E445:E446)</f>
        <v>12000</v>
      </c>
      <c r="F444" s="59" t="s">
        <v>789</v>
      </c>
      <c r="G444" s="67" t="s">
        <v>40</v>
      </c>
      <c r="H444" s="64" t="s">
        <v>32</v>
      </c>
      <c r="I444" s="64" t="s">
        <v>53</v>
      </c>
      <c r="J444" s="64" t="s">
        <v>28</v>
      </c>
      <c r="K444" s="64" t="s">
        <v>53</v>
      </c>
      <c r="L444" s="64" t="s">
        <v>28</v>
      </c>
      <c r="M444" s="59"/>
    </row>
    <row r="445" spans="1:13" s="13" customFormat="1" x14ac:dyDescent="0.2">
      <c r="A445" s="70"/>
      <c r="B445" s="70"/>
      <c r="C445" s="63"/>
      <c r="D445" s="19" t="s">
        <v>101</v>
      </c>
      <c r="E445" s="20">
        <v>1800</v>
      </c>
      <c r="F445" s="63"/>
      <c r="G445" s="68"/>
      <c r="H445" s="65"/>
      <c r="I445" s="65"/>
      <c r="J445" s="65"/>
      <c r="K445" s="65"/>
      <c r="L445" s="65"/>
      <c r="M445" s="63"/>
    </row>
    <row r="446" spans="1:13" s="13" customFormat="1" x14ac:dyDescent="0.2">
      <c r="A446" s="62"/>
      <c r="B446" s="62"/>
      <c r="C446" s="60"/>
      <c r="D446" s="19" t="s">
        <v>33</v>
      </c>
      <c r="E446" s="20">
        <v>10200</v>
      </c>
      <c r="F446" s="60"/>
      <c r="G446" s="69"/>
      <c r="H446" s="66"/>
      <c r="I446" s="66"/>
      <c r="J446" s="66"/>
      <c r="K446" s="66"/>
      <c r="L446" s="66"/>
      <c r="M446" s="60"/>
    </row>
    <row r="447" spans="1:13" s="13" customFormat="1" ht="12.75" customHeight="1" x14ac:dyDescent="0.2">
      <c r="A447" s="61" t="s">
        <v>1008</v>
      </c>
      <c r="B447" s="61" t="s">
        <v>1009</v>
      </c>
      <c r="C447" s="59" t="s">
        <v>38</v>
      </c>
      <c r="D447" s="19" t="s">
        <v>2161</v>
      </c>
      <c r="E447" s="25">
        <f t="shared" ref="E447" si="10">SUM(E448:E449)</f>
        <v>23039.519999999997</v>
      </c>
      <c r="F447" s="59" t="s">
        <v>789</v>
      </c>
      <c r="G447" s="67" t="s">
        <v>40</v>
      </c>
      <c r="H447" s="64" t="s">
        <v>32</v>
      </c>
      <c r="I447" s="64" t="s">
        <v>53</v>
      </c>
      <c r="J447" s="64" t="s">
        <v>28</v>
      </c>
      <c r="K447" s="64" t="s">
        <v>53</v>
      </c>
      <c r="L447" s="64" t="s">
        <v>28</v>
      </c>
      <c r="M447" s="59"/>
    </row>
    <row r="448" spans="1:13" s="13" customFormat="1" x14ac:dyDescent="0.2">
      <c r="A448" s="70"/>
      <c r="B448" s="70"/>
      <c r="C448" s="63"/>
      <c r="D448" s="19" t="s">
        <v>33</v>
      </c>
      <c r="E448" s="20">
        <v>18239.62</v>
      </c>
      <c r="F448" s="63"/>
      <c r="G448" s="68"/>
      <c r="H448" s="65"/>
      <c r="I448" s="65"/>
      <c r="J448" s="65"/>
      <c r="K448" s="65"/>
      <c r="L448" s="65"/>
      <c r="M448" s="63"/>
    </row>
    <row r="449" spans="1:13" s="13" customFormat="1" x14ac:dyDescent="0.2">
      <c r="A449" s="62"/>
      <c r="B449" s="62"/>
      <c r="C449" s="60"/>
      <c r="D449" s="19" t="s">
        <v>101</v>
      </c>
      <c r="E449" s="20">
        <v>4799.8999999999996</v>
      </c>
      <c r="F449" s="60"/>
      <c r="G449" s="69"/>
      <c r="H449" s="66"/>
      <c r="I449" s="66"/>
      <c r="J449" s="66"/>
      <c r="K449" s="66"/>
      <c r="L449" s="66"/>
      <c r="M449" s="60"/>
    </row>
    <row r="450" spans="1:13" s="13" customFormat="1" ht="16.5" customHeight="1" x14ac:dyDescent="0.2">
      <c r="A450" s="61" t="s">
        <v>1010</v>
      </c>
      <c r="B450" s="61" t="s">
        <v>1011</v>
      </c>
      <c r="C450" s="59" t="s">
        <v>38</v>
      </c>
      <c r="D450" s="19" t="s">
        <v>2161</v>
      </c>
      <c r="E450" s="25">
        <f t="shared" ref="E450" si="11">SUM(E451:E453)</f>
        <v>347212.64</v>
      </c>
      <c r="F450" s="19" t="s">
        <v>63</v>
      </c>
      <c r="G450" s="21" t="s">
        <v>25</v>
      </c>
      <c r="H450" s="22" t="s">
        <v>223</v>
      </c>
      <c r="I450" s="22" t="s">
        <v>28</v>
      </c>
      <c r="J450" s="22" t="s">
        <v>80</v>
      </c>
      <c r="K450" s="22" t="s">
        <v>80</v>
      </c>
      <c r="L450" s="22" t="s">
        <v>26</v>
      </c>
      <c r="M450" s="19"/>
    </row>
    <row r="451" spans="1:13" s="13" customFormat="1" ht="15" customHeight="1" x14ac:dyDescent="0.2">
      <c r="A451" s="70"/>
      <c r="B451" s="70"/>
      <c r="C451" s="63"/>
      <c r="D451" s="19" t="s">
        <v>33</v>
      </c>
      <c r="E451" s="20">
        <v>295130.74</v>
      </c>
      <c r="F451" s="59" t="s">
        <v>1012</v>
      </c>
      <c r="G451" s="67" t="s">
        <v>258</v>
      </c>
      <c r="H451" s="64" t="s">
        <v>139</v>
      </c>
      <c r="I451" s="64" t="s">
        <v>28</v>
      </c>
      <c r="J451" s="64" t="s">
        <v>28</v>
      </c>
      <c r="K451" s="64" t="s">
        <v>28</v>
      </c>
      <c r="L451" s="64" t="s">
        <v>139</v>
      </c>
      <c r="M451" s="59"/>
    </row>
    <row r="452" spans="1:13" s="13" customFormat="1" x14ac:dyDescent="0.2">
      <c r="A452" s="62"/>
      <c r="B452" s="62"/>
      <c r="C452" s="60"/>
      <c r="D452" s="19" t="s">
        <v>101</v>
      </c>
      <c r="E452" s="20">
        <v>52081.9</v>
      </c>
      <c r="F452" s="60"/>
      <c r="G452" s="69"/>
      <c r="H452" s="66"/>
      <c r="I452" s="66"/>
      <c r="J452" s="66"/>
      <c r="K452" s="66"/>
      <c r="L452" s="66"/>
      <c r="M452" s="60"/>
    </row>
    <row r="453" spans="1:13" s="13" customFormat="1" hidden="1" x14ac:dyDescent="0.2">
      <c r="A453" s="18"/>
      <c r="B453" s="18"/>
      <c r="C453" s="19"/>
      <c r="D453" s="19"/>
      <c r="E453" s="20"/>
      <c r="F453" s="19"/>
      <c r="G453" s="21"/>
      <c r="H453" s="22"/>
      <c r="I453" s="22"/>
      <c r="J453" s="22"/>
      <c r="K453" s="22"/>
      <c r="L453" s="22"/>
      <c r="M453" s="19"/>
    </row>
    <row r="454" spans="1:13" s="13" customFormat="1" ht="13.5" thickBot="1" x14ac:dyDescent="0.25">
      <c r="A454" s="17" t="s">
        <v>1013</v>
      </c>
      <c r="B454" s="83" t="s">
        <v>1014</v>
      </c>
      <c r="C454" s="84"/>
      <c r="D454" s="84"/>
      <c r="E454" s="84"/>
      <c r="F454" s="84"/>
      <c r="G454" s="84"/>
      <c r="H454" s="84"/>
      <c r="I454" s="84"/>
      <c r="J454" s="84"/>
      <c r="K454" s="84"/>
      <c r="L454" s="84"/>
      <c r="M454" s="85"/>
    </row>
    <row r="455" spans="1:13" s="13" customFormat="1" ht="38.25" x14ac:dyDescent="0.2">
      <c r="A455" s="18" t="s">
        <v>1015</v>
      </c>
      <c r="B455" s="18" t="s">
        <v>1016</v>
      </c>
      <c r="C455" s="19" t="s">
        <v>950</v>
      </c>
      <c r="D455" s="149" t="s">
        <v>29</v>
      </c>
      <c r="E455" s="150">
        <v>10000</v>
      </c>
      <c r="F455" s="19" t="s">
        <v>1017</v>
      </c>
      <c r="G455" s="21" t="s">
        <v>40</v>
      </c>
      <c r="H455" s="22" t="s">
        <v>56</v>
      </c>
      <c r="I455" s="22" t="s">
        <v>32</v>
      </c>
      <c r="J455" s="22" t="s">
        <v>53</v>
      </c>
      <c r="K455" s="22" t="s">
        <v>28</v>
      </c>
      <c r="L455" s="22" t="s">
        <v>53</v>
      </c>
      <c r="M455" s="19"/>
    </row>
    <row r="456" spans="1:13" s="13" customFormat="1" x14ac:dyDescent="0.2">
      <c r="A456" s="17" t="s">
        <v>1018</v>
      </c>
      <c r="B456" s="83" t="s">
        <v>1019</v>
      </c>
      <c r="C456" s="84"/>
      <c r="D456" s="84"/>
      <c r="E456" s="84"/>
      <c r="F456" s="84"/>
      <c r="G456" s="84"/>
      <c r="H456" s="84"/>
      <c r="I456" s="84"/>
      <c r="J456" s="84"/>
      <c r="K456" s="84"/>
      <c r="L456" s="84"/>
      <c r="M456" s="85"/>
    </row>
    <row r="457" spans="1:13" s="13" customFormat="1" ht="76.5" x14ac:dyDescent="0.2">
      <c r="A457" s="18" t="s">
        <v>1020</v>
      </c>
      <c r="B457" s="18" t="s">
        <v>1021</v>
      </c>
      <c r="C457" s="19" t="s">
        <v>196</v>
      </c>
      <c r="D457" s="19" t="s">
        <v>29</v>
      </c>
      <c r="E457" s="20">
        <v>136000</v>
      </c>
      <c r="F457" s="19" t="s">
        <v>197</v>
      </c>
      <c r="G457" s="21" t="s">
        <v>25</v>
      </c>
      <c r="H457" s="22" t="s">
        <v>139</v>
      </c>
      <c r="I457" s="22" t="s">
        <v>56</v>
      </c>
      <c r="J457" s="22" t="s">
        <v>797</v>
      </c>
      <c r="K457" s="22" t="s">
        <v>1022</v>
      </c>
      <c r="L457" s="22" t="s">
        <v>1023</v>
      </c>
      <c r="M457" s="19" t="s">
        <v>2163</v>
      </c>
    </row>
    <row r="458" spans="1:13" s="13" customFormat="1" ht="14.25" customHeight="1" x14ac:dyDescent="0.2">
      <c r="A458" s="61" t="s">
        <v>1024</v>
      </c>
      <c r="B458" s="61" t="s">
        <v>1025</v>
      </c>
      <c r="C458" s="59" t="s">
        <v>1026</v>
      </c>
      <c r="D458" s="19" t="s">
        <v>2161</v>
      </c>
      <c r="E458" s="25">
        <f t="shared" ref="E458" si="12">SUM(E459:E460)</f>
        <v>900000</v>
      </c>
      <c r="F458" s="59" t="s">
        <v>1027</v>
      </c>
      <c r="G458" s="67" t="s">
        <v>40</v>
      </c>
      <c r="H458" s="64" t="s">
        <v>1028</v>
      </c>
      <c r="I458" s="64" t="s">
        <v>1029</v>
      </c>
      <c r="J458" s="64" t="s">
        <v>1030</v>
      </c>
      <c r="K458" s="64" t="s">
        <v>1031</v>
      </c>
      <c r="L458" s="64" t="s">
        <v>1030</v>
      </c>
      <c r="M458" s="59"/>
    </row>
    <row r="459" spans="1:13" s="13" customFormat="1" x14ac:dyDescent="0.2">
      <c r="A459" s="70"/>
      <c r="B459" s="70"/>
      <c r="C459" s="63"/>
      <c r="D459" s="19" t="s">
        <v>29</v>
      </c>
      <c r="E459" s="20">
        <v>500000</v>
      </c>
      <c r="F459" s="63"/>
      <c r="G459" s="68"/>
      <c r="H459" s="65"/>
      <c r="I459" s="65"/>
      <c r="J459" s="65"/>
      <c r="K459" s="65"/>
      <c r="L459" s="65"/>
      <c r="M459" s="63"/>
    </row>
    <row r="460" spans="1:13" s="13" customFormat="1" x14ac:dyDescent="0.2">
      <c r="A460" s="62"/>
      <c r="B460" s="62"/>
      <c r="C460" s="60"/>
      <c r="D460" s="19" t="s">
        <v>44</v>
      </c>
      <c r="E460" s="20">
        <v>400000</v>
      </c>
      <c r="F460" s="60"/>
      <c r="G460" s="69"/>
      <c r="H460" s="66"/>
      <c r="I460" s="66"/>
      <c r="J460" s="66"/>
      <c r="K460" s="66"/>
      <c r="L460" s="66"/>
      <c r="M460" s="60"/>
    </row>
    <row r="461" spans="1:13" s="13" customFormat="1" ht="14.25" customHeight="1" x14ac:dyDescent="0.2">
      <c r="A461" s="61" t="s">
        <v>1032</v>
      </c>
      <c r="B461" s="61" t="s">
        <v>1033</v>
      </c>
      <c r="C461" s="59" t="s">
        <v>1026</v>
      </c>
      <c r="D461" s="19" t="s">
        <v>2161</v>
      </c>
      <c r="E461" s="25">
        <f t="shared" ref="E461" si="13">SUM(E462:E463)</f>
        <v>10193000</v>
      </c>
      <c r="F461" s="59" t="s">
        <v>1034</v>
      </c>
      <c r="G461" s="67" t="s">
        <v>40</v>
      </c>
      <c r="H461" s="64" t="s">
        <v>1035</v>
      </c>
      <c r="I461" s="64" t="s">
        <v>1036</v>
      </c>
      <c r="J461" s="64" t="s">
        <v>1037</v>
      </c>
      <c r="K461" s="64" t="s">
        <v>304</v>
      </c>
      <c r="L461" s="64" t="s">
        <v>1035</v>
      </c>
      <c r="M461" s="59"/>
    </row>
    <row r="462" spans="1:13" s="13" customFormat="1" x14ac:dyDescent="0.2">
      <c r="A462" s="70"/>
      <c r="B462" s="70"/>
      <c r="C462" s="63"/>
      <c r="D462" s="19" t="s">
        <v>44</v>
      </c>
      <c r="E462" s="20">
        <v>6000000</v>
      </c>
      <c r="F462" s="63"/>
      <c r="G462" s="68"/>
      <c r="H462" s="65"/>
      <c r="I462" s="65"/>
      <c r="J462" s="65"/>
      <c r="K462" s="65"/>
      <c r="L462" s="65"/>
      <c r="M462" s="63"/>
    </row>
    <row r="463" spans="1:13" s="13" customFormat="1" x14ac:dyDescent="0.2">
      <c r="A463" s="62"/>
      <c r="B463" s="62"/>
      <c r="C463" s="60"/>
      <c r="D463" s="19" t="s">
        <v>29</v>
      </c>
      <c r="E463" s="20">
        <v>4193000</v>
      </c>
      <c r="F463" s="60"/>
      <c r="G463" s="69"/>
      <c r="H463" s="66"/>
      <c r="I463" s="66"/>
      <c r="J463" s="66"/>
      <c r="K463" s="66"/>
      <c r="L463" s="66"/>
      <c r="M463" s="60"/>
    </row>
    <row r="464" spans="1:13" s="13" customFormat="1" ht="25.5" x14ac:dyDescent="0.2">
      <c r="A464" s="18" t="s">
        <v>1038</v>
      </c>
      <c r="B464" s="18" t="s">
        <v>1039</v>
      </c>
      <c r="C464" s="19" t="s">
        <v>1026</v>
      </c>
      <c r="D464" s="19" t="s">
        <v>101</v>
      </c>
      <c r="E464" s="20">
        <v>29444900</v>
      </c>
      <c r="F464" s="19" t="s">
        <v>1040</v>
      </c>
      <c r="G464" s="21" t="s">
        <v>258</v>
      </c>
      <c r="H464" s="22" t="s">
        <v>1041</v>
      </c>
      <c r="I464" s="22" t="s">
        <v>1042</v>
      </c>
      <c r="J464" s="22" t="s">
        <v>1043</v>
      </c>
      <c r="K464" s="22" t="s">
        <v>1044</v>
      </c>
      <c r="L464" s="22" t="s">
        <v>1041</v>
      </c>
      <c r="M464" s="19"/>
    </row>
    <row r="465" spans="1:13" s="13" customFormat="1" ht="51" x14ac:dyDescent="0.2">
      <c r="A465" s="18" t="s">
        <v>1045</v>
      </c>
      <c r="B465" s="18" t="s">
        <v>1046</v>
      </c>
      <c r="C465" s="19" t="s">
        <v>1026</v>
      </c>
      <c r="D465" s="19" t="s">
        <v>101</v>
      </c>
      <c r="E465" s="20">
        <v>1207200</v>
      </c>
      <c r="F465" s="19" t="s">
        <v>1047</v>
      </c>
      <c r="G465" s="21" t="s">
        <v>25</v>
      </c>
      <c r="H465" s="22" t="s">
        <v>1048</v>
      </c>
      <c r="I465" s="22" t="s">
        <v>1048</v>
      </c>
      <c r="J465" s="22" t="s">
        <v>1048</v>
      </c>
      <c r="K465" s="22" t="s">
        <v>1048</v>
      </c>
      <c r="L465" s="22" t="s">
        <v>1048</v>
      </c>
      <c r="M465" s="19"/>
    </row>
    <row r="466" spans="1:13" s="13" customFormat="1" ht="25.5" x14ac:dyDescent="0.2">
      <c r="A466" s="18" t="s">
        <v>1049</v>
      </c>
      <c r="B466" s="18" t="s">
        <v>1050</v>
      </c>
      <c r="C466" s="19" t="s">
        <v>1026</v>
      </c>
      <c r="D466" s="19"/>
      <c r="E466" s="20">
        <v>0</v>
      </c>
      <c r="F466" s="19" t="s">
        <v>1051</v>
      </c>
      <c r="G466" s="21" t="s">
        <v>40</v>
      </c>
      <c r="H466" s="22" t="s">
        <v>32</v>
      </c>
      <c r="I466" s="22" t="s">
        <v>53</v>
      </c>
      <c r="J466" s="22" t="s">
        <v>28</v>
      </c>
      <c r="K466" s="22" t="s">
        <v>53</v>
      </c>
      <c r="L466" s="22" t="s">
        <v>28</v>
      </c>
      <c r="M466" s="19"/>
    </row>
    <row r="467" spans="1:13" s="13" customFormat="1" ht="25.5" x14ac:dyDescent="0.2">
      <c r="A467" s="18" t="s">
        <v>1052</v>
      </c>
      <c r="B467" s="18" t="s">
        <v>1053</v>
      </c>
      <c r="C467" s="19" t="s">
        <v>1026</v>
      </c>
      <c r="D467" s="19"/>
      <c r="E467" s="20">
        <v>0</v>
      </c>
      <c r="F467" s="27" t="s">
        <v>1054</v>
      </c>
      <c r="G467" s="21" t="s">
        <v>40</v>
      </c>
      <c r="H467" s="22" t="s">
        <v>28</v>
      </c>
      <c r="I467" s="22" t="s">
        <v>28</v>
      </c>
      <c r="J467" s="22" t="s">
        <v>28</v>
      </c>
      <c r="K467" s="22" t="s">
        <v>28</v>
      </c>
      <c r="L467" s="22" t="s">
        <v>28</v>
      </c>
      <c r="M467" s="19"/>
    </row>
    <row r="468" spans="1:13" s="13" customFormat="1" ht="25.5" x14ac:dyDescent="0.2">
      <c r="A468" s="18" t="s">
        <v>1055</v>
      </c>
      <c r="B468" s="18" t="s">
        <v>1056</v>
      </c>
      <c r="C468" s="19" t="s">
        <v>1026</v>
      </c>
      <c r="D468" s="19" t="s">
        <v>101</v>
      </c>
      <c r="E468" s="20">
        <v>104657200</v>
      </c>
      <c r="F468" s="19" t="s">
        <v>1051</v>
      </c>
      <c r="G468" s="21" t="s">
        <v>40</v>
      </c>
      <c r="H468" s="22" t="s">
        <v>1057</v>
      </c>
      <c r="I468" s="22" t="s">
        <v>1058</v>
      </c>
      <c r="J468" s="22" t="s">
        <v>1059</v>
      </c>
      <c r="K468" s="22" t="s">
        <v>1060</v>
      </c>
      <c r="L468" s="22" t="s">
        <v>1057</v>
      </c>
      <c r="M468" s="19"/>
    </row>
    <row r="469" spans="1:13" s="13" customFormat="1" ht="51" x14ac:dyDescent="0.2">
      <c r="A469" s="18" t="s">
        <v>1061</v>
      </c>
      <c r="B469" s="18" t="s">
        <v>1062</v>
      </c>
      <c r="C469" s="19" t="s">
        <v>1026</v>
      </c>
      <c r="D469" s="19" t="s">
        <v>101</v>
      </c>
      <c r="E469" s="20">
        <v>732600</v>
      </c>
      <c r="F469" s="19" t="s">
        <v>1063</v>
      </c>
      <c r="G469" s="21" t="s">
        <v>25</v>
      </c>
      <c r="H469" s="22" t="s">
        <v>1064</v>
      </c>
      <c r="I469" s="22" t="s">
        <v>1064</v>
      </c>
      <c r="J469" s="22" t="s">
        <v>1064</v>
      </c>
      <c r="K469" s="22" t="s">
        <v>1064</v>
      </c>
      <c r="L469" s="22" t="s">
        <v>1064</v>
      </c>
      <c r="M469" s="19"/>
    </row>
    <row r="470" spans="1:13" s="13" customFormat="1" ht="38.25" x14ac:dyDescent="0.2">
      <c r="A470" s="18" t="s">
        <v>1065</v>
      </c>
      <c r="B470" s="18" t="s">
        <v>1066</v>
      </c>
      <c r="C470" s="19" t="s">
        <v>1026</v>
      </c>
      <c r="D470" s="19" t="s">
        <v>119</v>
      </c>
      <c r="E470" s="20">
        <v>462.19</v>
      </c>
      <c r="F470" s="19" t="s">
        <v>1067</v>
      </c>
      <c r="G470" s="21" t="s">
        <v>25</v>
      </c>
      <c r="H470" s="22" t="s">
        <v>139</v>
      </c>
      <c r="I470" s="22" t="s">
        <v>139</v>
      </c>
      <c r="J470" s="22" t="s">
        <v>139</v>
      </c>
      <c r="K470" s="22" t="s">
        <v>139</v>
      </c>
      <c r="L470" s="22" t="s">
        <v>139</v>
      </c>
      <c r="M470" s="19"/>
    </row>
    <row r="471" spans="1:13" s="13" customFormat="1" ht="25.5" x14ac:dyDescent="0.2">
      <c r="A471" s="18" t="s">
        <v>1068</v>
      </c>
      <c r="B471" s="18" t="s">
        <v>1069</v>
      </c>
      <c r="C471" s="19" t="s">
        <v>1026</v>
      </c>
      <c r="D471" s="19" t="s">
        <v>119</v>
      </c>
      <c r="E471" s="20">
        <v>549517</v>
      </c>
      <c r="F471" s="19" t="s">
        <v>1070</v>
      </c>
      <c r="G471" s="21" t="s">
        <v>25</v>
      </c>
      <c r="H471" s="22" t="s">
        <v>1071</v>
      </c>
      <c r="I471" s="22" t="s">
        <v>1072</v>
      </c>
      <c r="J471" s="22" t="s">
        <v>1073</v>
      </c>
      <c r="K471" s="22" t="s">
        <v>1074</v>
      </c>
      <c r="L471" s="22" t="s">
        <v>1071</v>
      </c>
      <c r="M471" s="19"/>
    </row>
    <row r="472" spans="1:13" s="13" customFormat="1" ht="51" x14ac:dyDescent="0.2">
      <c r="A472" s="61" t="s">
        <v>1075</v>
      </c>
      <c r="B472" s="61" t="s">
        <v>1076</v>
      </c>
      <c r="C472" s="59" t="s">
        <v>1026</v>
      </c>
      <c r="D472" s="59" t="s">
        <v>119</v>
      </c>
      <c r="E472" s="57">
        <f>SUM(E473:E473)+172400</f>
        <v>172400</v>
      </c>
      <c r="F472" s="19" t="s">
        <v>1077</v>
      </c>
      <c r="G472" s="21" t="s">
        <v>25</v>
      </c>
      <c r="H472" s="22" t="s">
        <v>1078</v>
      </c>
      <c r="I472" s="22" t="s">
        <v>1079</v>
      </c>
      <c r="J472" s="22" t="s">
        <v>1079</v>
      </c>
      <c r="K472" s="22" t="s">
        <v>1079</v>
      </c>
      <c r="L472" s="22" t="s">
        <v>1079</v>
      </c>
      <c r="M472" s="19"/>
    </row>
    <row r="473" spans="1:13" s="13" customFormat="1" x14ac:dyDescent="0.2">
      <c r="A473" s="62"/>
      <c r="B473" s="62"/>
      <c r="C473" s="60"/>
      <c r="D473" s="60"/>
      <c r="E473" s="58"/>
      <c r="F473" s="19" t="s">
        <v>1080</v>
      </c>
      <c r="G473" s="21" t="s">
        <v>40</v>
      </c>
      <c r="H473" s="22" t="s">
        <v>1081</v>
      </c>
      <c r="I473" s="22" t="s">
        <v>1082</v>
      </c>
      <c r="J473" s="22" t="s">
        <v>1083</v>
      </c>
      <c r="K473" s="22" t="s">
        <v>1084</v>
      </c>
      <c r="L473" s="22" t="s">
        <v>1081</v>
      </c>
      <c r="M473" s="19"/>
    </row>
    <row r="474" spans="1:13" s="13" customFormat="1" ht="38.25" x14ac:dyDescent="0.2">
      <c r="A474" s="18" t="s">
        <v>1085</v>
      </c>
      <c r="B474" s="18" t="s">
        <v>1086</v>
      </c>
      <c r="C474" s="19" t="s">
        <v>1026</v>
      </c>
      <c r="D474" s="19" t="s">
        <v>119</v>
      </c>
      <c r="E474" s="20">
        <v>16300</v>
      </c>
      <c r="F474" s="19" t="s">
        <v>1051</v>
      </c>
      <c r="G474" s="21" t="s">
        <v>40</v>
      </c>
      <c r="H474" s="22" t="s">
        <v>1000</v>
      </c>
      <c r="I474" s="22" t="s">
        <v>1087</v>
      </c>
      <c r="J474" s="22" t="s">
        <v>1000</v>
      </c>
      <c r="K474" s="22" t="s">
        <v>1000</v>
      </c>
      <c r="L474" s="22" t="s">
        <v>1000</v>
      </c>
      <c r="M474" s="19"/>
    </row>
    <row r="475" spans="1:13" s="13" customFormat="1" ht="25.5" x14ac:dyDescent="0.2">
      <c r="A475" s="18" t="s">
        <v>1088</v>
      </c>
      <c r="B475" s="18" t="s">
        <v>1089</v>
      </c>
      <c r="C475" s="19" t="s">
        <v>1026</v>
      </c>
      <c r="D475" s="19" t="s">
        <v>119</v>
      </c>
      <c r="E475" s="20">
        <v>2299100</v>
      </c>
      <c r="F475" s="19" t="s">
        <v>1051</v>
      </c>
      <c r="G475" s="21" t="s">
        <v>40</v>
      </c>
      <c r="H475" s="22" t="s">
        <v>1090</v>
      </c>
      <c r="I475" s="22" t="s">
        <v>1091</v>
      </c>
      <c r="J475" s="22" t="s">
        <v>1092</v>
      </c>
      <c r="K475" s="22" t="s">
        <v>1093</v>
      </c>
      <c r="L475" s="22" t="s">
        <v>1094</v>
      </c>
      <c r="M475" s="19"/>
    </row>
    <row r="476" spans="1:13" s="13" customFormat="1" ht="51" x14ac:dyDescent="0.2">
      <c r="A476" s="18" t="s">
        <v>1095</v>
      </c>
      <c r="B476" s="18" t="s">
        <v>1096</v>
      </c>
      <c r="C476" s="19" t="s">
        <v>1026</v>
      </c>
      <c r="D476" s="19" t="s">
        <v>119</v>
      </c>
      <c r="E476" s="20">
        <v>68900</v>
      </c>
      <c r="F476" s="19" t="s">
        <v>1097</v>
      </c>
      <c r="G476" s="21" t="s">
        <v>25</v>
      </c>
      <c r="H476" s="22" t="s">
        <v>1098</v>
      </c>
      <c r="I476" s="22" t="s">
        <v>1098</v>
      </c>
      <c r="J476" s="22" t="s">
        <v>1098</v>
      </c>
      <c r="K476" s="22" t="s">
        <v>1098</v>
      </c>
      <c r="L476" s="22" t="s">
        <v>1098</v>
      </c>
      <c r="M476" s="19"/>
    </row>
    <row r="477" spans="1:13" s="13" customFormat="1" ht="25.5" x14ac:dyDescent="0.2">
      <c r="A477" s="18" t="s">
        <v>1099</v>
      </c>
      <c r="B477" s="18" t="s">
        <v>1100</v>
      </c>
      <c r="C477" s="19" t="s">
        <v>1026</v>
      </c>
      <c r="D477" s="19" t="s">
        <v>119</v>
      </c>
      <c r="E477" s="20">
        <v>332260</v>
      </c>
      <c r="F477" s="19" t="s">
        <v>1101</v>
      </c>
      <c r="G477" s="21" t="s">
        <v>25</v>
      </c>
      <c r="H477" s="22" t="s">
        <v>27</v>
      </c>
      <c r="I477" s="22" t="s">
        <v>28</v>
      </c>
      <c r="J477" s="22" t="s">
        <v>28</v>
      </c>
      <c r="K477" s="22" t="s">
        <v>27</v>
      </c>
      <c r="L477" s="22" t="s">
        <v>1102</v>
      </c>
      <c r="M477" s="19"/>
    </row>
    <row r="478" spans="1:13" s="13" customFormat="1" ht="25.5" customHeight="1" x14ac:dyDescent="0.2">
      <c r="A478" s="61" t="s">
        <v>1103</v>
      </c>
      <c r="B478" s="61" t="s">
        <v>1104</v>
      </c>
      <c r="C478" s="59" t="s">
        <v>1026</v>
      </c>
      <c r="D478" s="59" t="s">
        <v>29</v>
      </c>
      <c r="E478" s="57">
        <f>SUM(E479:E479)+130000</f>
        <v>130000</v>
      </c>
      <c r="F478" s="19" t="s">
        <v>1105</v>
      </c>
      <c r="G478" s="21" t="s">
        <v>40</v>
      </c>
      <c r="H478" s="22" t="s">
        <v>1106</v>
      </c>
      <c r="I478" s="22" t="s">
        <v>1107</v>
      </c>
      <c r="J478" s="22" t="s">
        <v>1108</v>
      </c>
      <c r="K478" s="22" t="s">
        <v>1109</v>
      </c>
      <c r="L478" s="22" t="s">
        <v>1106</v>
      </c>
      <c r="M478" s="19"/>
    </row>
    <row r="479" spans="1:13" s="13" customFormat="1" x14ac:dyDescent="0.2">
      <c r="A479" s="62"/>
      <c r="B479" s="62"/>
      <c r="C479" s="60"/>
      <c r="D479" s="60"/>
      <c r="E479" s="58"/>
      <c r="F479" s="19" t="s">
        <v>1110</v>
      </c>
      <c r="G479" s="21" t="s">
        <v>40</v>
      </c>
      <c r="H479" s="22" t="s">
        <v>1111</v>
      </c>
      <c r="I479" s="22" t="s">
        <v>1112</v>
      </c>
      <c r="J479" s="22" t="s">
        <v>1113</v>
      </c>
      <c r="K479" s="22" t="s">
        <v>1114</v>
      </c>
      <c r="L479" s="22" t="s">
        <v>1111</v>
      </c>
      <c r="M479" s="19"/>
    </row>
    <row r="480" spans="1:13" s="13" customFormat="1" ht="25.5" x14ac:dyDescent="0.2">
      <c r="A480" s="18" t="s">
        <v>1115</v>
      </c>
      <c r="B480" s="18" t="s">
        <v>1116</v>
      </c>
      <c r="C480" s="19" t="s">
        <v>1026</v>
      </c>
      <c r="D480" s="19" t="s">
        <v>29</v>
      </c>
      <c r="E480" s="20">
        <v>12000</v>
      </c>
      <c r="F480" s="19" t="s">
        <v>1117</v>
      </c>
      <c r="G480" s="21" t="s">
        <v>258</v>
      </c>
      <c r="H480" s="22" t="s">
        <v>1118</v>
      </c>
      <c r="I480" s="22" t="s">
        <v>1119</v>
      </c>
      <c r="J480" s="22" t="s">
        <v>1120</v>
      </c>
      <c r="K480" s="22" t="s">
        <v>1121</v>
      </c>
      <c r="L480" s="22" t="s">
        <v>1122</v>
      </c>
      <c r="M480" s="19"/>
    </row>
    <row r="481" spans="1:13" s="13" customFormat="1" ht="15.75" customHeight="1" x14ac:dyDescent="0.2">
      <c r="A481" s="61" t="s">
        <v>1123</v>
      </c>
      <c r="B481" s="61" t="s">
        <v>1124</v>
      </c>
      <c r="C481" s="59" t="s">
        <v>1026</v>
      </c>
      <c r="D481" s="19" t="s">
        <v>2161</v>
      </c>
      <c r="E481" s="25">
        <f t="shared" ref="E481" si="14">SUM(E482:E483)</f>
        <v>4000000</v>
      </c>
      <c r="F481" s="59" t="s">
        <v>1117</v>
      </c>
      <c r="G481" s="67" t="s">
        <v>258</v>
      </c>
      <c r="H481" s="64" t="s">
        <v>1125</v>
      </c>
      <c r="I481" s="64" t="s">
        <v>1126</v>
      </c>
      <c r="J481" s="64" t="s">
        <v>1127</v>
      </c>
      <c r="K481" s="64" t="s">
        <v>1128</v>
      </c>
      <c r="L481" s="64" t="s">
        <v>1129</v>
      </c>
      <c r="M481" s="59"/>
    </row>
    <row r="482" spans="1:13" s="13" customFormat="1" x14ac:dyDescent="0.2">
      <c r="A482" s="70"/>
      <c r="B482" s="70"/>
      <c r="C482" s="63"/>
      <c r="D482" s="19" t="s">
        <v>29</v>
      </c>
      <c r="E482" s="20">
        <v>2500000</v>
      </c>
      <c r="F482" s="63"/>
      <c r="G482" s="68"/>
      <c r="H482" s="65"/>
      <c r="I482" s="65"/>
      <c r="J482" s="65"/>
      <c r="K482" s="65"/>
      <c r="L482" s="65"/>
      <c r="M482" s="63"/>
    </row>
    <row r="483" spans="1:13" s="13" customFormat="1" x14ac:dyDescent="0.2">
      <c r="A483" s="62"/>
      <c r="B483" s="62"/>
      <c r="C483" s="60"/>
      <c r="D483" s="19" t="s">
        <v>44</v>
      </c>
      <c r="E483" s="20">
        <v>1500000</v>
      </c>
      <c r="F483" s="60"/>
      <c r="G483" s="69"/>
      <c r="H483" s="66"/>
      <c r="I483" s="66"/>
      <c r="J483" s="66"/>
      <c r="K483" s="66"/>
      <c r="L483" s="66"/>
      <c r="M483" s="60"/>
    </row>
    <row r="484" spans="1:13" s="13" customFormat="1" ht="15.75" customHeight="1" x14ac:dyDescent="0.2">
      <c r="A484" s="61" t="s">
        <v>1130</v>
      </c>
      <c r="B484" s="61" t="s">
        <v>1131</v>
      </c>
      <c r="C484" s="59" t="s">
        <v>1026</v>
      </c>
      <c r="D484" s="19" t="s">
        <v>2161</v>
      </c>
      <c r="E484" s="25">
        <f t="shared" ref="E484" si="15">SUM(E485:E486)</f>
        <v>1200000</v>
      </c>
      <c r="F484" s="59" t="s">
        <v>1117</v>
      </c>
      <c r="G484" s="67" t="s">
        <v>258</v>
      </c>
      <c r="H484" s="64" t="s">
        <v>1132</v>
      </c>
      <c r="I484" s="64" t="s">
        <v>1133</v>
      </c>
      <c r="J484" s="64" t="s">
        <v>1134</v>
      </c>
      <c r="K484" s="64" t="s">
        <v>1135</v>
      </c>
      <c r="L484" s="64" t="s">
        <v>1136</v>
      </c>
      <c r="M484" s="59"/>
    </row>
    <row r="485" spans="1:13" s="13" customFormat="1" x14ac:dyDescent="0.2">
      <c r="A485" s="70"/>
      <c r="B485" s="70"/>
      <c r="C485" s="63"/>
      <c r="D485" s="19" t="s">
        <v>29</v>
      </c>
      <c r="E485" s="20">
        <v>1000000</v>
      </c>
      <c r="F485" s="63"/>
      <c r="G485" s="68"/>
      <c r="H485" s="65"/>
      <c r="I485" s="65"/>
      <c r="J485" s="65"/>
      <c r="K485" s="65"/>
      <c r="L485" s="65"/>
      <c r="M485" s="63"/>
    </row>
    <row r="486" spans="1:13" s="13" customFormat="1" x14ac:dyDescent="0.2">
      <c r="A486" s="62"/>
      <c r="B486" s="62"/>
      <c r="C486" s="60"/>
      <c r="D486" s="19" t="s">
        <v>44</v>
      </c>
      <c r="E486" s="20">
        <v>200000</v>
      </c>
      <c r="F486" s="60"/>
      <c r="G486" s="69"/>
      <c r="H486" s="66"/>
      <c r="I486" s="66"/>
      <c r="J486" s="66"/>
      <c r="K486" s="66"/>
      <c r="L486" s="66"/>
      <c r="M486" s="60"/>
    </row>
    <row r="487" spans="1:13" s="13" customFormat="1" ht="25.5" x14ac:dyDescent="0.2">
      <c r="A487" s="18" t="s">
        <v>1137</v>
      </c>
      <c r="B487" s="18" t="s">
        <v>1138</v>
      </c>
      <c r="C487" s="19" t="s">
        <v>1026</v>
      </c>
      <c r="D487" s="19" t="s">
        <v>29</v>
      </c>
      <c r="E487" s="20">
        <v>50000</v>
      </c>
      <c r="F487" s="19" t="s">
        <v>1117</v>
      </c>
      <c r="G487" s="21" t="s">
        <v>258</v>
      </c>
      <c r="H487" s="22" t="s">
        <v>1139</v>
      </c>
      <c r="I487" s="22" t="s">
        <v>1140</v>
      </c>
      <c r="J487" s="22" t="s">
        <v>1141</v>
      </c>
      <c r="K487" s="22" t="s">
        <v>1121</v>
      </c>
      <c r="L487" s="22" t="s">
        <v>1142</v>
      </c>
      <c r="M487" s="19"/>
    </row>
    <row r="488" spans="1:13" s="13" customFormat="1" ht="38.25" x14ac:dyDescent="0.2">
      <c r="A488" s="18" t="s">
        <v>1143</v>
      </c>
      <c r="B488" s="18" t="s">
        <v>1144</v>
      </c>
      <c r="C488" s="19" t="s">
        <v>1026</v>
      </c>
      <c r="D488" s="19" t="s">
        <v>103</v>
      </c>
      <c r="E488" s="20">
        <v>650000</v>
      </c>
      <c r="F488" s="19" t="s">
        <v>1145</v>
      </c>
      <c r="G488" s="21" t="s">
        <v>40</v>
      </c>
      <c r="H488" s="22" t="s">
        <v>303</v>
      </c>
      <c r="I488" s="22" t="s">
        <v>699</v>
      </c>
      <c r="J488" s="22" t="s">
        <v>303</v>
      </c>
      <c r="K488" s="22" t="s">
        <v>1146</v>
      </c>
      <c r="L488" s="22" t="s">
        <v>367</v>
      </c>
      <c r="M488" s="19"/>
    </row>
    <row r="489" spans="1:13" s="13" customFormat="1" ht="14.25" customHeight="1" x14ac:dyDescent="0.2">
      <c r="A489" s="61" t="s">
        <v>1147</v>
      </c>
      <c r="B489" s="61" t="s">
        <v>1148</v>
      </c>
      <c r="C489" s="59" t="s">
        <v>1026</v>
      </c>
      <c r="D489" s="19" t="s">
        <v>2161</v>
      </c>
      <c r="E489" s="25">
        <f t="shared" ref="E489" si="16">SUM(E490:E491)</f>
        <v>1600000</v>
      </c>
      <c r="F489" s="59" t="s">
        <v>1149</v>
      </c>
      <c r="G489" s="67" t="s">
        <v>40</v>
      </c>
      <c r="H489" s="64" t="s">
        <v>1150</v>
      </c>
      <c r="I489" s="64" t="s">
        <v>1151</v>
      </c>
      <c r="J489" s="64" t="s">
        <v>291</v>
      </c>
      <c r="K489" s="64" t="s">
        <v>1152</v>
      </c>
      <c r="L489" s="64" t="s">
        <v>1150</v>
      </c>
      <c r="M489" s="59"/>
    </row>
    <row r="490" spans="1:13" s="13" customFormat="1" x14ac:dyDescent="0.2">
      <c r="A490" s="70"/>
      <c r="B490" s="70"/>
      <c r="C490" s="63"/>
      <c r="D490" s="19" t="s">
        <v>44</v>
      </c>
      <c r="E490" s="20">
        <v>500000</v>
      </c>
      <c r="F490" s="63"/>
      <c r="G490" s="68"/>
      <c r="H490" s="65"/>
      <c r="I490" s="65"/>
      <c r="J490" s="65"/>
      <c r="K490" s="65"/>
      <c r="L490" s="65"/>
      <c r="M490" s="63"/>
    </row>
    <row r="491" spans="1:13" s="13" customFormat="1" x14ac:dyDescent="0.2">
      <c r="A491" s="62"/>
      <c r="B491" s="62"/>
      <c r="C491" s="60"/>
      <c r="D491" s="19" t="s">
        <v>29</v>
      </c>
      <c r="E491" s="20">
        <v>1100000</v>
      </c>
      <c r="F491" s="60"/>
      <c r="G491" s="69"/>
      <c r="H491" s="66"/>
      <c r="I491" s="66"/>
      <c r="J491" s="66"/>
      <c r="K491" s="66"/>
      <c r="L491" s="66"/>
      <c r="M491" s="60"/>
    </row>
    <row r="492" spans="1:13" s="13" customFormat="1" ht="14.25" customHeight="1" x14ac:dyDescent="0.2">
      <c r="A492" s="61" t="s">
        <v>1153</v>
      </c>
      <c r="B492" s="61" t="s">
        <v>1154</v>
      </c>
      <c r="C492" s="59" t="s">
        <v>950</v>
      </c>
      <c r="D492" s="67"/>
      <c r="E492" s="74"/>
      <c r="F492" s="59" t="s">
        <v>1155</v>
      </c>
      <c r="G492" s="67" t="s">
        <v>40</v>
      </c>
      <c r="H492" s="64" t="s">
        <v>26</v>
      </c>
      <c r="I492" s="64" t="s">
        <v>27</v>
      </c>
      <c r="J492" s="64" t="s">
        <v>27</v>
      </c>
      <c r="K492" s="64" t="s">
        <v>27</v>
      </c>
      <c r="L492" s="64" t="s">
        <v>27</v>
      </c>
      <c r="M492" s="59"/>
    </row>
    <row r="493" spans="1:13" s="13" customFormat="1" x14ac:dyDescent="0.2">
      <c r="A493" s="70"/>
      <c r="B493" s="70"/>
      <c r="C493" s="63"/>
      <c r="D493" s="68"/>
      <c r="E493" s="76"/>
      <c r="F493" s="63"/>
      <c r="G493" s="68"/>
      <c r="H493" s="65"/>
      <c r="I493" s="65"/>
      <c r="J493" s="65"/>
      <c r="K493" s="65"/>
      <c r="L493" s="65"/>
      <c r="M493" s="63"/>
    </row>
    <row r="494" spans="1:13" s="13" customFormat="1" x14ac:dyDescent="0.2">
      <c r="A494" s="70"/>
      <c r="B494" s="70"/>
      <c r="C494" s="63"/>
      <c r="D494" s="68"/>
      <c r="E494" s="76"/>
      <c r="F494" s="63"/>
      <c r="G494" s="68"/>
      <c r="H494" s="65"/>
      <c r="I494" s="65"/>
      <c r="J494" s="65"/>
      <c r="K494" s="65"/>
      <c r="L494" s="65"/>
      <c r="M494" s="63"/>
    </row>
    <row r="495" spans="1:13" s="13" customFormat="1" x14ac:dyDescent="0.2">
      <c r="A495" s="70"/>
      <c r="B495" s="70"/>
      <c r="C495" s="63"/>
      <c r="D495" s="68"/>
      <c r="E495" s="76"/>
      <c r="F495" s="63"/>
      <c r="G495" s="68"/>
      <c r="H495" s="65"/>
      <c r="I495" s="65"/>
      <c r="J495" s="65"/>
      <c r="K495" s="65"/>
      <c r="L495" s="65"/>
      <c r="M495" s="63"/>
    </row>
    <row r="496" spans="1:13" s="13" customFormat="1" ht="13.5" thickBot="1" x14ac:dyDescent="0.25">
      <c r="A496" s="62"/>
      <c r="B496" s="62"/>
      <c r="C496" s="60"/>
      <c r="D496" s="69"/>
      <c r="E496" s="75"/>
      <c r="F496" s="60"/>
      <c r="G496" s="69"/>
      <c r="H496" s="66"/>
      <c r="I496" s="66"/>
      <c r="J496" s="66"/>
      <c r="K496" s="66"/>
      <c r="L496" s="66"/>
      <c r="M496" s="60"/>
    </row>
    <row r="497" spans="1:13" s="13" customFormat="1" ht="25.5" x14ac:dyDescent="0.2">
      <c r="A497" s="18" t="s">
        <v>1156</v>
      </c>
      <c r="B497" s="18" t="s">
        <v>1157</v>
      </c>
      <c r="C497" s="19" t="s">
        <v>1026</v>
      </c>
      <c r="D497" s="149" t="s">
        <v>119</v>
      </c>
      <c r="E497" s="150">
        <v>2189600</v>
      </c>
      <c r="F497" s="19" t="s">
        <v>1158</v>
      </c>
      <c r="G497" s="21" t="s">
        <v>258</v>
      </c>
      <c r="H497" s="22" t="s">
        <v>1159</v>
      </c>
      <c r="I497" s="22" t="s">
        <v>1160</v>
      </c>
      <c r="J497" s="22" t="s">
        <v>1161</v>
      </c>
      <c r="K497" s="22" t="s">
        <v>1159</v>
      </c>
      <c r="L497" s="22" t="s">
        <v>1159</v>
      </c>
      <c r="M497" s="19"/>
    </row>
    <row r="498" spans="1:13" s="13" customFormat="1" ht="27.75" customHeight="1" x14ac:dyDescent="0.2">
      <c r="A498" s="61" t="s">
        <v>1162</v>
      </c>
      <c r="B498" s="61" t="s">
        <v>1163</v>
      </c>
      <c r="C498" s="59" t="s">
        <v>950</v>
      </c>
      <c r="D498" s="82" t="s">
        <v>119</v>
      </c>
      <c r="E498" s="81">
        <v>823500</v>
      </c>
      <c r="F498" s="19" t="s">
        <v>1164</v>
      </c>
      <c r="G498" s="21" t="s">
        <v>258</v>
      </c>
      <c r="H498" s="22" t="s">
        <v>300</v>
      </c>
      <c r="I498" s="22" t="s">
        <v>28</v>
      </c>
      <c r="J498" s="22" t="s">
        <v>64</v>
      </c>
      <c r="K498" s="22" t="s">
        <v>245</v>
      </c>
      <c r="L498" s="22" t="s">
        <v>702</v>
      </c>
      <c r="M498" s="19"/>
    </row>
    <row r="499" spans="1:13" s="13" customFormat="1" x14ac:dyDescent="0.2">
      <c r="A499" s="62"/>
      <c r="B499" s="62"/>
      <c r="C499" s="60"/>
      <c r="D499" s="60"/>
      <c r="E499" s="58"/>
      <c r="F499" s="19" t="s">
        <v>1165</v>
      </c>
      <c r="G499" s="21" t="s">
        <v>258</v>
      </c>
      <c r="H499" s="22" t="s">
        <v>747</v>
      </c>
      <c r="I499" s="22" t="s">
        <v>1166</v>
      </c>
      <c r="J499" s="22" t="s">
        <v>139</v>
      </c>
      <c r="K499" s="22" t="s">
        <v>1166</v>
      </c>
      <c r="L499" s="22" t="s">
        <v>747</v>
      </c>
      <c r="M499" s="19"/>
    </row>
    <row r="500" spans="1:13" s="13" customFormat="1" ht="76.5" x14ac:dyDescent="0.2">
      <c r="A500" s="61" t="s">
        <v>1167</v>
      </c>
      <c r="B500" s="61" t="s">
        <v>1168</v>
      </c>
      <c r="C500" s="59" t="s">
        <v>950</v>
      </c>
      <c r="D500" s="59" t="s">
        <v>119</v>
      </c>
      <c r="E500" s="57">
        <v>19520800</v>
      </c>
      <c r="F500" s="19" t="s">
        <v>1169</v>
      </c>
      <c r="G500" s="21" t="s">
        <v>25</v>
      </c>
      <c r="H500" s="22" t="s">
        <v>1170</v>
      </c>
      <c r="I500" s="22" t="s">
        <v>1022</v>
      </c>
      <c r="J500" s="22" t="s">
        <v>173</v>
      </c>
      <c r="K500" s="22" t="s">
        <v>297</v>
      </c>
      <c r="L500" s="22" t="s">
        <v>1170</v>
      </c>
      <c r="M500" s="19"/>
    </row>
    <row r="501" spans="1:13" s="13" customFormat="1" x14ac:dyDescent="0.2">
      <c r="A501" s="62"/>
      <c r="B501" s="62"/>
      <c r="C501" s="60"/>
      <c r="D501" s="60"/>
      <c r="E501" s="58"/>
      <c r="F501" s="19" t="s">
        <v>1171</v>
      </c>
      <c r="G501" s="21" t="s">
        <v>258</v>
      </c>
      <c r="H501" s="22" t="s">
        <v>1172</v>
      </c>
      <c r="I501" s="22" t="s">
        <v>1173</v>
      </c>
      <c r="J501" s="22" t="s">
        <v>1174</v>
      </c>
      <c r="K501" s="22" t="s">
        <v>1175</v>
      </c>
      <c r="L501" s="22" t="s">
        <v>1172</v>
      </c>
      <c r="M501" s="19"/>
    </row>
    <row r="502" spans="1:13" s="13" customFormat="1" ht="76.5" x14ac:dyDescent="0.2">
      <c r="A502" s="61" t="s">
        <v>1176</v>
      </c>
      <c r="B502" s="61" t="s">
        <v>1177</v>
      </c>
      <c r="C502" s="59" t="s">
        <v>950</v>
      </c>
      <c r="D502" s="19" t="s">
        <v>2161</v>
      </c>
      <c r="E502" s="25">
        <f t="shared" ref="E502" si="17">SUM(E503:E510)</f>
        <v>16616940.18</v>
      </c>
      <c r="F502" s="19" t="s">
        <v>1178</v>
      </c>
      <c r="G502" s="21" t="s">
        <v>25</v>
      </c>
      <c r="H502" s="22" t="s">
        <v>1179</v>
      </c>
      <c r="I502" s="22" t="s">
        <v>110</v>
      </c>
      <c r="J502" s="22" t="s">
        <v>888</v>
      </c>
      <c r="K502" s="22" t="s">
        <v>1180</v>
      </c>
      <c r="L502" s="22" t="s">
        <v>1179</v>
      </c>
      <c r="M502" s="19"/>
    </row>
    <row r="503" spans="1:13" s="13" customFormat="1" ht="51" x14ac:dyDescent="0.2">
      <c r="A503" s="70"/>
      <c r="B503" s="70"/>
      <c r="C503" s="63"/>
      <c r="D503" s="19" t="s">
        <v>119</v>
      </c>
      <c r="E503" s="20">
        <v>928285.18</v>
      </c>
      <c r="F503" s="19" t="s">
        <v>1181</v>
      </c>
      <c r="G503" s="21" t="s">
        <v>25</v>
      </c>
      <c r="H503" s="22" t="s">
        <v>1023</v>
      </c>
      <c r="I503" s="22" t="s">
        <v>216</v>
      </c>
      <c r="J503" s="22" t="s">
        <v>1182</v>
      </c>
      <c r="K503" s="22" t="s">
        <v>1182</v>
      </c>
      <c r="L503" s="22" t="s">
        <v>1023</v>
      </c>
      <c r="M503" s="19"/>
    </row>
    <row r="504" spans="1:13" s="13" customFormat="1" ht="25.5" customHeight="1" x14ac:dyDescent="0.2">
      <c r="A504" s="70"/>
      <c r="B504" s="70"/>
      <c r="C504" s="63"/>
      <c r="D504" s="19" t="s">
        <v>859</v>
      </c>
      <c r="E504" s="20">
        <v>240255</v>
      </c>
      <c r="F504" s="19" t="s">
        <v>1183</v>
      </c>
      <c r="G504" s="21" t="s">
        <v>25</v>
      </c>
      <c r="H504" s="22" t="s">
        <v>1184</v>
      </c>
      <c r="I504" s="22" t="s">
        <v>1185</v>
      </c>
      <c r="J504" s="22" t="s">
        <v>1185</v>
      </c>
      <c r="K504" s="22" t="s">
        <v>1186</v>
      </c>
      <c r="L504" s="22" t="s">
        <v>1186</v>
      </c>
      <c r="M504" s="19"/>
    </row>
    <row r="505" spans="1:13" s="13" customFormat="1" ht="25.5" x14ac:dyDescent="0.2">
      <c r="A505" s="70"/>
      <c r="B505" s="70"/>
      <c r="C505" s="63"/>
      <c r="D505" s="19" t="s">
        <v>44</v>
      </c>
      <c r="E505" s="20">
        <v>10000000</v>
      </c>
      <c r="F505" s="19" t="s">
        <v>1187</v>
      </c>
      <c r="G505" s="21" t="s">
        <v>258</v>
      </c>
      <c r="H505" s="22" t="s">
        <v>364</v>
      </c>
      <c r="I505" s="22" t="s">
        <v>1188</v>
      </c>
      <c r="J505" s="22" t="s">
        <v>1189</v>
      </c>
      <c r="K505" s="22" t="s">
        <v>1190</v>
      </c>
      <c r="L505" s="22" t="s">
        <v>364</v>
      </c>
      <c r="M505" s="19"/>
    </row>
    <row r="506" spans="1:13" s="13" customFormat="1" ht="25.5" x14ac:dyDescent="0.2">
      <c r="A506" s="62"/>
      <c r="B506" s="62"/>
      <c r="C506" s="60"/>
      <c r="D506" s="19" t="s">
        <v>29</v>
      </c>
      <c r="E506" s="20">
        <v>5448400</v>
      </c>
      <c r="F506" s="19" t="s">
        <v>1191</v>
      </c>
      <c r="G506" s="21" t="s">
        <v>25</v>
      </c>
      <c r="H506" s="22" t="s">
        <v>139</v>
      </c>
      <c r="I506" s="22" t="s">
        <v>139</v>
      </c>
      <c r="J506" s="22" t="s">
        <v>139</v>
      </c>
      <c r="K506" s="22" t="s">
        <v>139</v>
      </c>
      <c r="L506" s="22" t="s">
        <v>139</v>
      </c>
      <c r="M506" s="19"/>
    </row>
    <row r="507" spans="1:13" s="13" customFormat="1" hidden="1" x14ac:dyDescent="0.2">
      <c r="A507" s="18"/>
      <c r="B507" s="18"/>
      <c r="C507" s="19"/>
      <c r="D507" s="19"/>
      <c r="E507" s="20"/>
      <c r="F507" s="19"/>
      <c r="G507" s="21"/>
      <c r="H507" s="22"/>
      <c r="I507" s="22"/>
      <c r="J507" s="22"/>
      <c r="K507" s="22"/>
      <c r="L507" s="22"/>
      <c r="M507" s="19"/>
    </row>
    <row r="508" spans="1:13" s="13" customFormat="1" hidden="1" x14ac:dyDescent="0.2">
      <c r="A508" s="18"/>
      <c r="B508" s="18"/>
      <c r="C508" s="19"/>
      <c r="D508" s="19"/>
      <c r="E508" s="20"/>
      <c r="F508" s="19"/>
      <c r="G508" s="21"/>
      <c r="H508" s="22"/>
      <c r="I508" s="22"/>
      <c r="J508" s="22"/>
      <c r="K508" s="22"/>
      <c r="L508" s="22"/>
      <c r="M508" s="19"/>
    </row>
    <row r="509" spans="1:13" s="13" customFormat="1" hidden="1" x14ac:dyDescent="0.2">
      <c r="A509" s="18"/>
      <c r="B509" s="18"/>
      <c r="C509" s="19"/>
      <c r="D509" s="19"/>
      <c r="E509" s="20"/>
      <c r="F509" s="19"/>
      <c r="G509" s="21"/>
      <c r="H509" s="22"/>
      <c r="I509" s="22"/>
      <c r="J509" s="22"/>
      <c r="K509" s="22"/>
      <c r="L509" s="22"/>
      <c r="M509" s="19"/>
    </row>
    <row r="510" spans="1:13" s="13" customFormat="1" hidden="1" x14ac:dyDescent="0.2">
      <c r="A510" s="18"/>
      <c r="B510" s="18"/>
      <c r="C510" s="19"/>
      <c r="D510" s="19"/>
      <c r="E510" s="20"/>
      <c r="F510" s="19"/>
      <c r="G510" s="21"/>
      <c r="H510" s="22"/>
      <c r="I510" s="22"/>
      <c r="J510" s="22"/>
      <c r="K510" s="22"/>
      <c r="L510" s="22"/>
      <c r="M510" s="19"/>
    </row>
    <row r="511" spans="1:13" s="13" customFormat="1" ht="24.75" customHeight="1" x14ac:dyDescent="0.2">
      <c r="A511" s="61" t="s">
        <v>1192</v>
      </c>
      <c r="B511" s="61" t="s">
        <v>1193</v>
      </c>
      <c r="C511" s="59" t="s">
        <v>950</v>
      </c>
      <c r="D511" s="19" t="s">
        <v>2161</v>
      </c>
      <c r="E511" s="25">
        <f t="shared" ref="E511" si="18">SUM(E512:E516)</f>
        <v>2344219</v>
      </c>
      <c r="F511" s="19" t="s">
        <v>1194</v>
      </c>
      <c r="G511" s="21" t="s">
        <v>258</v>
      </c>
      <c r="H511" s="22" t="s">
        <v>1195</v>
      </c>
      <c r="I511" s="22" t="s">
        <v>1196</v>
      </c>
      <c r="J511" s="22" t="s">
        <v>1196</v>
      </c>
      <c r="K511" s="22" t="s">
        <v>1195</v>
      </c>
      <c r="L511" s="22" t="s">
        <v>1195</v>
      </c>
      <c r="M511" s="19"/>
    </row>
    <row r="512" spans="1:13" s="13" customFormat="1" ht="25.5" x14ac:dyDescent="0.2">
      <c r="A512" s="62"/>
      <c r="B512" s="62"/>
      <c r="C512" s="60"/>
      <c r="D512" s="19" t="s">
        <v>119</v>
      </c>
      <c r="E512" s="20">
        <v>1350819</v>
      </c>
      <c r="F512" s="19" t="s">
        <v>1197</v>
      </c>
      <c r="G512" s="21" t="s">
        <v>258</v>
      </c>
      <c r="H512" s="22" t="s">
        <v>1087</v>
      </c>
      <c r="I512" s="22" t="s">
        <v>1000</v>
      </c>
      <c r="J512" s="22" t="s">
        <v>1000</v>
      </c>
      <c r="K512" s="22" t="s">
        <v>1087</v>
      </c>
      <c r="L512" s="22" t="s">
        <v>1087</v>
      </c>
      <c r="M512" s="19"/>
    </row>
    <row r="513" spans="1:13" s="13" customFormat="1" ht="26.25" customHeight="1" x14ac:dyDescent="0.2">
      <c r="A513" s="61"/>
      <c r="B513" s="61"/>
      <c r="C513" s="59"/>
      <c r="D513" s="19" t="s">
        <v>859</v>
      </c>
      <c r="E513" s="20">
        <v>450000</v>
      </c>
      <c r="F513" s="59" t="s">
        <v>1198</v>
      </c>
      <c r="G513" s="67" t="s">
        <v>25</v>
      </c>
      <c r="H513" s="64" t="s">
        <v>64</v>
      </c>
      <c r="I513" s="64" t="s">
        <v>26</v>
      </c>
      <c r="J513" s="64" t="s">
        <v>202</v>
      </c>
      <c r="K513" s="64" t="s">
        <v>202</v>
      </c>
      <c r="L513" s="64" t="s">
        <v>64</v>
      </c>
      <c r="M513" s="59"/>
    </row>
    <row r="514" spans="1:13" s="13" customFormat="1" x14ac:dyDescent="0.2">
      <c r="A514" s="62"/>
      <c r="B514" s="62"/>
      <c r="C514" s="60"/>
      <c r="D514" s="19" t="s">
        <v>29</v>
      </c>
      <c r="E514" s="20">
        <v>543400</v>
      </c>
      <c r="F514" s="60"/>
      <c r="G514" s="69"/>
      <c r="H514" s="66"/>
      <c r="I514" s="66"/>
      <c r="J514" s="66"/>
      <c r="K514" s="66"/>
      <c r="L514" s="66"/>
      <c r="M514" s="60"/>
    </row>
    <row r="515" spans="1:13" s="13" customFormat="1" hidden="1" x14ac:dyDescent="0.2">
      <c r="A515" s="18"/>
      <c r="B515" s="18"/>
      <c r="C515" s="19"/>
      <c r="D515" s="19"/>
      <c r="E515" s="20"/>
      <c r="F515" s="19"/>
      <c r="G515" s="21"/>
      <c r="H515" s="22"/>
      <c r="I515" s="22"/>
      <c r="J515" s="22"/>
      <c r="K515" s="22"/>
      <c r="L515" s="22"/>
      <c r="M515" s="19"/>
    </row>
    <row r="516" spans="1:13" s="13" customFormat="1" hidden="1" x14ac:dyDescent="0.2">
      <c r="A516" s="18"/>
      <c r="B516" s="18"/>
      <c r="C516" s="19"/>
      <c r="D516" s="19"/>
      <c r="E516" s="20"/>
      <c r="F516" s="19"/>
      <c r="G516" s="21"/>
      <c r="H516" s="22"/>
      <c r="I516" s="22"/>
      <c r="J516" s="22"/>
      <c r="K516" s="22"/>
      <c r="L516" s="22"/>
      <c r="M516" s="19"/>
    </row>
    <row r="517" spans="1:13" s="13" customFormat="1" ht="25.5" x14ac:dyDescent="0.2">
      <c r="A517" s="80" t="s">
        <v>1199</v>
      </c>
      <c r="B517" s="80" t="s">
        <v>1200</v>
      </c>
      <c r="C517" s="79" t="s">
        <v>288</v>
      </c>
      <c r="D517" s="79" t="s">
        <v>859</v>
      </c>
      <c r="E517" s="78">
        <v>47014</v>
      </c>
      <c r="F517" s="19" t="s">
        <v>1201</v>
      </c>
      <c r="G517" s="21" t="s">
        <v>25</v>
      </c>
      <c r="H517" s="22" t="s">
        <v>223</v>
      </c>
      <c r="I517" s="22" t="s">
        <v>223</v>
      </c>
      <c r="J517" s="22" t="s">
        <v>223</v>
      </c>
      <c r="K517" s="22" t="s">
        <v>223</v>
      </c>
      <c r="L517" s="22" t="s">
        <v>223</v>
      </c>
      <c r="M517" s="19"/>
    </row>
    <row r="518" spans="1:13" s="13" customFormat="1" ht="27.75" customHeight="1" x14ac:dyDescent="0.2">
      <c r="A518" s="80"/>
      <c r="B518" s="80"/>
      <c r="C518" s="79"/>
      <c r="D518" s="79"/>
      <c r="E518" s="78"/>
      <c r="F518" s="19" t="s">
        <v>1202</v>
      </c>
      <c r="G518" s="21" t="s">
        <v>25</v>
      </c>
      <c r="H518" s="22" t="s">
        <v>139</v>
      </c>
      <c r="I518" s="22" t="s">
        <v>139</v>
      </c>
      <c r="J518" s="22" t="s">
        <v>139</v>
      </c>
      <c r="K518" s="22" t="s">
        <v>139</v>
      </c>
      <c r="L518" s="22" t="s">
        <v>139</v>
      </c>
      <c r="M518" s="19"/>
    </row>
    <row r="519" spans="1:13" s="13" customFormat="1" ht="25.5" x14ac:dyDescent="0.2">
      <c r="A519" s="80"/>
      <c r="B519" s="80"/>
      <c r="C519" s="79"/>
      <c r="D519" s="79"/>
      <c r="E519" s="78"/>
      <c r="F519" s="19" t="s">
        <v>1203</v>
      </c>
      <c r="G519" s="21" t="s">
        <v>258</v>
      </c>
      <c r="H519" s="22" t="s">
        <v>1000</v>
      </c>
      <c r="I519" s="22" t="s">
        <v>27</v>
      </c>
      <c r="J519" s="22" t="s">
        <v>43</v>
      </c>
      <c r="K519" s="22" t="s">
        <v>56</v>
      </c>
      <c r="L519" s="22" t="s">
        <v>43</v>
      </c>
      <c r="M519" s="19"/>
    </row>
    <row r="520" spans="1:13" s="13" customFormat="1" ht="38.25" x14ac:dyDescent="0.2">
      <c r="A520" s="33"/>
      <c r="B520" s="33"/>
      <c r="C520" s="32"/>
      <c r="D520" s="32"/>
      <c r="E520" s="34"/>
      <c r="F520" s="19" t="s">
        <v>1204</v>
      </c>
      <c r="G520" s="21" t="s">
        <v>40</v>
      </c>
      <c r="H520" s="22" t="s">
        <v>706</v>
      </c>
      <c r="I520" s="22" t="s">
        <v>27</v>
      </c>
      <c r="J520" s="22" t="s">
        <v>27</v>
      </c>
      <c r="K520" s="22" t="s">
        <v>56</v>
      </c>
      <c r="L520" s="22" t="s">
        <v>27</v>
      </c>
      <c r="M520" s="19"/>
    </row>
    <row r="521" spans="1:13" s="13" customFormat="1" hidden="1" x14ac:dyDescent="0.2">
      <c r="A521" s="18"/>
      <c r="B521" s="18"/>
      <c r="C521" s="19"/>
      <c r="D521" s="19"/>
      <c r="E521" s="20"/>
      <c r="F521" s="19"/>
      <c r="G521" s="21"/>
      <c r="H521" s="22"/>
      <c r="I521" s="22"/>
      <c r="J521" s="22"/>
      <c r="K521" s="22"/>
      <c r="L521" s="22"/>
      <c r="M521" s="19"/>
    </row>
    <row r="522" spans="1:13" s="13" customFormat="1" hidden="1" x14ac:dyDescent="0.2">
      <c r="A522" s="18"/>
      <c r="B522" s="18"/>
      <c r="C522" s="19"/>
      <c r="D522" s="19"/>
      <c r="E522" s="20"/>
      <c r="F522" s="19"/>
      <c r="G522" s="21"/>
      <c r="H522" s="22"/>
      <c r="I522" s="22"/>
      <c r="J522" s="22"/>
      <c r="K522" s="22"/>
      <c r="L522" s="22"/>
      <c r="M522" s="19"/>
    </row>
    <row r="523" spans="1:13" s="13" customFormat="1" ht="13.5" customHeight="1" x14ac:dyDescent="0.2">
      <c r="A523" s="61" t="s">
        <v>1205</v>
      </c>
      <c r="B523" s="61" t="s">
        <v>1206</v>
      </c>
      <c r="C523" s="59" t="s">
        <v>1207</v>
      </c>
      <c r="D523" s="19" t="s">
        <v>2161</v>
      </c>
      <c r="E523" s="25">
        <f t="shared" ref="E523" si="19">SUM(E524:E528)</f>
        <v>3980000</v>
      </c>
      <c r="F523" s="19" t="s">
        <v>1208</v>
      </c>
      <c r="G523" s="21" t="s">
        <v>40</v>
      </c>
      <c r="H523" s="22" t="s">
        <v>139</v>
      </c>
      <c r="I523" s="22" t="s">
        <v>1209</v>
      </c>
      <c r="J523" s="22" t="s">
        <v>81</v>
      </c>
      <c r="K523" s="22" t="s">
        <v>81</v>
      </c>
      <c r="L523" s="22" t="s">
        <v>1000</v>
      </c>
      <c r="M523" s="19"/>
    </row>
    <row r="524" spans="1:13" s="13" customFormat="1" ht="16.5" customHeight="1" x14ac:dyDescent="0.2">
      <c r="A524" s="70"/>
      <c r="B524" s="70"/>
      <c r="C524" s="63"/>
      <c r="D524" s="19" t="s">
        <v>103</v>
      </c>
      <c r="E524" s="20">
        <v>1933952.07</v>
      </c>
      <c r="F524" s="19" t="s">
        <v>1210</v>
      </c>
      <c r="G524" s="21" t="s">
        <v>40</v>
      </c>
      <c r="H524" s="22" t="s">
        <v>173</v>
      </c>
      <c r="I524" s="22" t="s">
        <v>46</v>
      </c>
      <c r="J524" s="22" t="s">
        <v>198</v>
      </c>
      <c r="K524" s="22" t="s">
        <v>46</v>
      </c>
      <c r="L524" s="22" t="s">
        <v>198</v>
      </c>
      <c r="M524" s="19"/>
    </row>
    <row r="525" spans="1:13" s="13" customFormat="1" x14ac:dyDescent="0.2">
      <c r="A525" s="70"/>
      <c r="B525" s="70"/>
      <c r="C525" s="63"/>
      <c r="D525" s="59" t="s">
        <v>44</v>
      </c>
      <c r="E525" s="71">
        <v>2046047.93</v>
      </c>
      <c r="F525" s="19" t="s">
        <v>1211</v>
      </c>
      <c r="G525" s="21" t="s">
        <v>40</v>
      </c>
      <c r="H525" s="22" t="s">
        <v>173</v>
      </c>
      <c r="I525" s="22" t="s">
        <v>46</v>
      </c>
      <c r="J525" s="22" t="s">
        <v>198</v>
      </c>
      <c r="K525" s="22" t="s">
        <v>46</v>
      </c>
      <c r="L525" s="22" t="s">
        <v>198</v>
      </c>
      <c r="M525" s="19"/>
    </row>
    <row r="526" spans="1:13" s="13" customFormat="1" ht="25.5" x14ac:dyDescent="0.2">
      <c r="A526" s="62"/>
      <c r="B526" s="62"/>
      <c r="C526" s="60"/>
      <c r="D526" s="60"/>
      <c r="E526" s="73"/>
      <c r="F526" s="19" t="s">
        <v>1212</v>
      </c>
      <c r="G526" s="21" t="s">
        <v>25</v>
      </c>
      <c r="H526" s="22" t="s">
        <v>1213</v>
      </c>
      <c r="I526" s="22" t="s">
        <v>1214</v>
      </c>
      <c r="J526" s="22" t="s">
        <v>1215</v>
      </c>
      <c r="K526" s="22" t="s">
        <v>1216</v>
      </c>
      <c r="L526" s="22" t="s">
        <v>1213</v>
      </c>
      <c r="M526" s="19"/>
    </row>
    <row r="527" spans="1:13" s="13" customFormat="1" hidden="1" x14ac:dyDescent="0.2">
      <c r="A527" s="18"/>
      <c r="B527" s="18"/>
      <c r="C527" s="19"/>
      <c r="D527" s="19"/>
      <c r="E527" s="20"/>
      <c r="F527" s="19"/>
      <c r="G527" s="21"/>
      <c r="H527" s="22"/>
      <c r="I527" s="22"/>
      <c r="J527" s="22"/>
      <c r="K527" s="22"/>
      <c r="L527" s="22"/>
      <c r="M527" s="19"/>
    </row>
    <row r="528" spans="1:13" s="13" customFormat="1" hidden="1" x14ac:dyDescent="0.2">
      <c r="A528" s="18"/>
      <c r="B528" s="18"/>
      <c r="C528" s="19"/>
      <c r="D528" s="19"/>
      <c r="E528" s="20"/>
      <c r="F528" s="19"/>
      <c r="G528" s="21"/>
      <c r="H528" s="22"/>
      <c r="I528" s="22"/>
      <c r="J528" s="22"/>
      <c r="K528" s="22"/>
      <c r="L528" s="22"/>
      <c r="M528" s="19"/>
    </row>
    <row r="529" spans="1:13" s="13" customFormat="1" ht="25.5" x14ac:dyDescent="0.2">
      <c r="A529" s="61" t="s">
        <v>1217</v>
      </c>
      <c r="B529" s="61" t="s">
        <v>1218</v>
      </c>
      <c r="C529" s="59" t="s">
        <v>1026</v>
      </c>
      <c r="D529" s="19" t="s">
        <v>2161</v>
      </c>
      <c r="E529" s="25">
        <f t="shared" ref="E529" si="20">SUM(E530:E532)</f>
        <v>232632.12</v>
      </c>
      <c r="F529" s="19" t="s">
        <v>1219</v>
      </c>
      <c r="G529" s="21" t="s">
        <v>258</v>
      </c>
      <c r="H529" s="22" t="s">
        <v>1220</v>
      </c>
      <c r="I529" s="22" t="s">
        <v>691</v>
      </c>
      <c r="J529" s="22" t="s">
        <v>173</v>
      </c>
      <c r="K529" s="22" t="s">
        <v>223</v>
      </c>
      <c r="L529" s="22" t="s">
        <v>223</v>
      </c>
      <c r="M529" s="19"/>
    </row>
    <row r="530" spans="1:13" s="13" customFormat="1" ht="14.25" customHeight="1" x14ac:dyDescent="0.2">
      <c r="A530" s="70"/>
      <c r="B530" s="70"/>
      <c r="C530" s="63"/>
      <c r="D530" s="19" t="s">
        <v>859</v>
      </c>
      <c r="E530" s="20">
        <v>213246</v>
      </c>
      <c r="F530" s="59" t="s">
        <v>1221</v>
      </c>
      <c r="G530" s="67" t="s">
        <v>258</v>
      </c>
      <c r="H530" s="64" t="s">
        <v>53</v>
      </c>
      <c r="I530" s="64" t="s">
        <v>53</v>
      </c>
      <c r="J530" s="64" t="s">
        <v>53</v>
      </c>
      <c r="K530" s="64" t="s">
        <v>53</v>
      </c>
      <c r="L530" s="64" t="s">
        <v>53</v>
      </c>
      <c r="M530" s="59"/>
    </row>
    <row r="531" spans="1:13" s="13" customFormat="1" x14ac:dyDescent="0.2">
      <c r="A531" s="62"/>
      <c r="B531" s="62"/>
      <c r="C531" s="60"/>
      <c r="D531" s="19" t="s">
        <v>119</v>
      </c>
      <c r="E531" s="20">
        <v>19386.12</v>
      </c>
      <c r="F531" s="60"/>
      <c r="G531" s="69"/>
      <c r="H531" s="66"/>
      <c r="I531" s="66"/>
      <c r="J531" s="66"/>
      <c r="K531" s="66"/>
      <c r="L531" s="66"/>
      <c r="M531" s="60"/>
    </row>
    <row r="532" spans="1:13" s="13" customFormat="1" hidden="1" x14ac:dyDescent="0.2">
      <c r="A532" s="18"/>
      <c r="B532" s="18"/>
      <c r="C532" s="19"/>
      <c r="D532" s="19"/>
      <c r="E532" s="20"/>
      <c r="F532" s="19"/>
      <c r="G532" s="21"/>
      <c r="H532" s="22"/>
      <c r="I532" s="22"/>
      <c r="J532" s="22"/>
      <c r="K532" s="22"/>
      <c r="L532" s="22"/>
      <c r="M532" s="19"/>
    </row>
    <row r="533" spans="1:13" s="13" customFormat="1" ht="14.25" customHeight="1" x14ac:dyDescent="0.2">
      <c r="A533" s="61" t="s">
        <v>1222</v>
      </c>
      <c r="B533" s="61" t="s">
        <v>1223</v>
      </c>
      <c r="C533" s="59" t="s">
        <v>38</v>
      </c>
      <c r="D533" s="19" t="s">
        <v>2161</v>
      </c>
      <c r="E533" s="25">
        <f t="shared" ref="E533" si="21">SUM(E534:E535)</f>
        <v>27000</v>
      </c>
      <c r="F533" s="59" t="s">
        <v>1224</v>
      </c>
      <c r="G533" s="67" t="s">
        <v>258</v>
      </c>
      <c r="H533" s="64" t="s">
        <v>1225</v>
      </c>
      <c r="I533" s="64" t="s">
        <v>1226</v>
      </c>
      <c r="J533" s="64" t="s">
        <v>1227</v>
      </c>
      <c r="K533" s="64" t="s">
        <v>1225</v>
      </c>
      <c r="L533" s="64" t="s">
        <v>1228</v>
      </c>
      <c r="M533" s="59"/>
    </row>
    <row r="534" spans="1:13" s="13" customFormat="1" x14ac:dyDescent="0.2">
      <c r="A534" s="70"/>
      <c r="B534" s="70"/>
      <c r="C534" s="63"/>
      <c r="D534" s="19" t="s">
        <v>101</v>
      </c>
      <c r="E534" s="20">
        <v>2700</v>
      </c>
      <c r="F534" s="63"/>
      <c r="G534" s="68"/>
      <c r="H534" s="65"/>
      <c r="I534" s="65"/>
      <c r="J534" s="65"/>
      <c r="K534" s="65"/>
      <c r="L534" s="65"/>
      <c r="M534" s="63"/>
    </row>
    <row r="535" spans="1:13" s="13" customFormat="1" x14ac:dyDescent="0.2">
      <c r="A535" s="62"/>
      <c r="B535" s="62"/>
      <c r="C535" s="60"/>
      <c r="D535" s="19" t="s">
        <v>33</v>
      </c>
      <c r="E535" s="20">
        <v>24300</v>
      </c>
      <c r="F535" s="60"/>
      <c r="G535" s="69"/>
      <c r="H535" s="66"/>
      <c r="I535" s="66"/>
      <c r="J535" s="66"/>
      <c r="K535" s="66"/>
      <c r="L535" s="66"/>
      <c r="M535" s="60"/>
    </row>
    <row r="536" spans="1:13" s="13" customFormat="1" ht="25.5" x14ac:dyDescent="0.2">
      <c r="A536" s="61" t="s">
        <v>1229</v>
      </c>
      <c r="B536" s="61" t="s">
        <v>1230</v>
      </c>
      <c r="C536" s="59" t="s">
        <v>950</v>
      </c>
      <c r="D536" s="59" t="s">
        <v>119</v>
      </c>
      <c r="E536" s="57">
        <f>SUM(E537:E538)+43234</f>
        <v>43234</v>
      </c>
      <c r="F536" s="19" t="s">
        <v>1231</v>
      </c>
      <c r="G536" s="21" t="s">
        <v>40</v>
      </c>
      <c r="H536" s="22" t="s">
        <v>56</v>
      </c>
      <c r="I536" s="22" t="s">
        <v>53</v>
      </c>
      <c r="J536" s="22" t="s">
        <v>53</v>
      </c>
      <c r="K536" s="22" t="s">
        <v>53</v>
      </c>
      <c r="L536" s="22" t="s">
        <v>53</v>
      </c>
      <c r="M536" s="19"/>
    </row>
    <row r="537" spans="1:13" s="13" customFormat="1" ht="25.5" x14ac:dyDescent="0.2">
      <c r="A537" s="70"/>
      <c r="B537" s="70"/>
      <c r="C537" s="63"/>
      <c r="D537" s="63"/>
      <c r="E537" s="77"/>
      <c r="F537" s="19" t="s">
        <v>1232</v>
      </c>
      <c r="G537" s="21" t="s">
        <v>40</v>
      </c>
      <c r="H537" s="22" t="s">
        <v>56</v>
      </c>
      <c r="I537" s="22" t="s">
        <v>53</v>
      </c>
      <c r="J537" s="22" t="s">
        <v>53</v>
      </c>
      <c r="K537" s="22" t="s">
        <v>53</v>
      </c>
      <c r="L537" s="22" t="s">
        <v>53</v>
      </c>
      <c r="M537" s="19"/>
    </row>
    <row r="538" spans="1:13" s="13" customFormat="1" ht="25.5" x14ac:dyDescent="0.2">
      <c r="A538" s="62"/>
      <c r="B538" s="62"/>
      <c r="C538" s="60"/>
      <c r="D538" s="60"/>
      <c r="E538" s="58"/>
      <c r="F538" s="19" t="s">
        <v>1233</v>
      </c>
      <c r="G538" s="21" t="s">
        <v>40</v>
      </c>
      <c r="H538" s="22" t="s">
        <v>56</v>
      </c>
      <c r="I538" s="22" t="s">
        <v>53</v>
      </c>
      <c r="J538" s="22" t="s">
        <v>53</v>
      </c>
      <c r="K538" s="22" t="s">
        <v>53</v>
      </c>
      <c r="L538" s="22" t="s">
        <v>53</v>
      </c>
      <c r="M538" s="19"/>
    </row>
    <row r="539" spans="1:13" s="13" customFormat="1" ht="38.25" x14ac:dyDescent="0.2">
      <c r="A539" s="61" t="s">
        <v>1234</v>
      </c>
      <c r="B539" s="61" t="s">
        <v>1235</v>
      </c>
      <c r="C539" s="59" t="s">
        <v>38</v>
      </c>
      <c r="D539" s="59" t="s">
        <v>33</v>
      </c>
      <c r="E539" s="71">
        <v>230000</v>
      </c>
      <c r="F539" s="19" t="s">
        <v>1236</v>
      </c>
      <c r="G539" s="21" t="s">
        <v>25</v>
      </c>
      <c r="H539" s="22" t="s">
        <v>118</v>
      </c>
      <c r="I539" s="22" t="s">
        <v>118</v>
      </c>
      <c r="J539" s="22" t="s">
        <v>118</v>
      </c>
      <c r="K539" s="22" t="s">
        <v>118</v>
      </c>
      <c r="L539" s="22" t="s">
        <v>118</v>
      </c>
      <c r="M539" s="19"/>
    </row>
    <row r="540" spans="1:13" s="13" customFormat="1" ht="38.25" x14ac:dyDescent="0.2">
      <c r="A540" s="70"/>
      <c r="B540" s="70"/>
      <c r="C540" s="63"/>
      <c r="D540" s="63"/>
      <c r="E540" s="72"/>
      <c r="F540" s="19" t="s">
        <v>1237</v>
      </c>
      <c r="G540" s="21" t="s">
        <v>25</v>
      </c>
      <c r="H540" s="22" t="s">
        <v>129</v>
      </c>
      <c r="I540" s="22" t="s">
        <v>129</v>
      </c>
      <c r="J540" s="22" t="s">
        <v>129</v>
      </c>
      <c r="K540" s="22" t="s">
        <v>129</v>
      </c>
      <c r="L540" s="22" t="s">
        <v>129</v>
      </c>
      <c r="M540" s="19"/>
    </row>
    <row r="541" spans="1:13" s="13" customFormat="1" ht="38.25" x14ac:dyDescent="0.2">
      <c r="A541" s="62"/>
      <c r="B541" s="62"/>
      <c r="C541" s="60"/>
      <c r="D541" s="60"/>
      <c r="E541" s="73"/>
      <c r="F541" s="19" t="s">
        <v>1238</v>
      </c>
      <c r="G541" s="21" t="s">
        <v>40</v>
      </c>
      <c r="H541" s="22" t="s">
        <v>53</v>
      </c>
      <c r="I541" s="22" t="s">
        <v>28</v>
      </c>
      <c r="J541" s="22" t="s">
        <v>53</v>
      </c>
      <c r="K541" s="22" t="s">
        <v>28</v>
      </c>
      <c r="L541" s="22" t="s">
        <v>28</v>
      </c>
      <c r="M541" s="19"/>
    </row>
    <row r="542" spans="1:13" s="13" customFormat="1" hidden="1" x14ac:dyDescent="0.2">
      <c r="A542" s="18"/>
      <c r="B542" s="18"/>
      <c r="C542" s="19"/>
      <c r="D542" s="19"/>
      <c r="E542" s="20"/>
      <c r="F542" s="19"/>
      <c r="G542" s="21"/>
      <c r="H542" s="22"/>
      <c r="I542" s="22"/>
      <c r="J542" s="22"/>
      <c r="K542" s="22"/>
      <c r="L542" s="22"/>
      <c r="M542" s="19"/>
    </row>
    <row r="543" spans="1:13" s="13" customFormat="1" ht="15.75" customHeight="1" x14ac:dyDescent="0.2">
      <c r="A543" s="17" t="s">
        <v>1239</v>
      </c>
      <c r="B543" s="83" t="s">
        <v>1240</v>
      </c>
      <c r="C543" s="84"/>
      <c r="D543" s="84"/>
      <c r="E543" s="84"/>
      <c r="F543" s="84"/>
      <c r="G543" s="84"/>
      <c r="H543" s="84"/>
      <c r="I543" s="84"/>
      <c r="J543" s="84"/>
      <c r="K543" s="84"/>
      <c r="L543" s="84"/>
      <c r="M543" s="85"/>
    </row>
    <row r="544" spans="1:13" s="13" customFormat="1" ht="17.25" customHeight="1" x14ac:dyDescent="0.2">
      <c r="A544" s="61" t="s">
        <v>1241</v>
      </c>
      <c r="B544" s="61" t="s">
        <v>1242</v>
      </c>
      <c r="C544" s="59" t="s">
        <v>38</v>
      </c>
      <c r="D544" s="19" t="s">
        <v>2161</v>
      </c>
      <c r="E544" s="25">
        <f t="shared" ref="E544" si="22">SUM(E545:E548)</f>
        <v>795738.46000000008</v>
      </c>
      <c r="F544" s="19" t="s">
        <v>63</v>
      </c>
      <c r="G544" s="21" t="s">
        <v>25</v>
      </c>
      <c r="H544" s="22" t="s">
        <v>80</v>
      </c>
      <c r="I544" s="22" t="s">
        <v>80</v>
      </c>
      <c r="J544" s="22" t="s">
        <v>80</v>
      </c>
      <c r="K544" s="22" t="s">
        <v>28</v>
      </c>
      <c r="L544" s="22" t="s">
        <v>28</v>
      </c>
      <c r="M544" s="19"/>
    </row>
    <row r="545" spans="1:13" s="13" customFormat="1" ht="25.5" x14ac:dyDescent="0.2">
      <c r="A545" s="70"/>
      <c r="B545" s="70"/>
      <c r="C545" s="63"/>
      <c r="D545" s="19" t="s">
        <v>33</v>
      </c>
      <c r="E545" s="20">
        <v>714896.8</v>
      </c>
      <c r="F545" s="19" t="s">
        <v>1243</v>
      </c>
      <c r="G545" s="21" t="s">
        <v>40</v>
      </c>
      <c r="H545" s="22" t="s">
        <v>53</v>
      </c>
      <c r="I545" s="22" t="s">
        <v>28</v>
      </c>
      <c r="J545" s="22" t="s">
        <v>53</v>
      </c>
      <c r="K545" s="22" t="s">
        <v>28</v>
      </c>
      <c r="L545" s="22" t="s">
        <v>28</v>
      </c>
      <c r="M545" s="19"/>
    </row>
    <row r="546" spans="1:13" s="13" customFormat="1" ht="25.5" x14ac:dyDescent="0.2">
      <c r="A546" s="62"/>
      <c r="B546" s="62"/>
      <c r="C546" s="60"/>
      <c r="D546" s="19" t="s">
        <v>29</v>
      </c>
      <c r="E546" s="20">
        <v>80841.66</v>
      </c>
      <c r="F546" s="19" t="s">
        <v>1244</v>
      </c>
      <c r="G546" s="21" t="s">
        <v>40</v>
      </c>
      <c r="H546" s="22" t="s">
        <v>1245</v>
      </c>
      <c r="I546" s="22" t="s">
        <v>28</v>
      </c>
      <c r="J546" s="22" t="s">
        <v>1245</v>
      </c>
      <c r="K546" s="22" t="s">
        <v>28</v>
      </c>
      <c r="L546" s="22" t="s">
        <v>28</v>
      </c>
      <c r="M546" s="19"/>
    </row>
    <row r="547" spans="1:13" s="13" customFormat="1" hidden="1" x14ac:dyDescent="0.2">
      <c r="A547" s="18"/>
      <c r="B547" s="18"/>
      <c r="C547" s="19"/>
      <c r="D547" s="19"/>
      <c r="E547" s="20"/>
      <c r="F547" s="19"/>
      <c r="G547" s="21"/>
      <c r="H547" s="22"/>
      <c r="I547" s="22"/>
      <c r="J547" s="22"/>
      <c r="K547" s="22"/>
      <c r="L547" s="22"/>
      <c r="M547" s="19"/>
    </row>
    <row r="548" spans="1:13" s="13" customFormat="1" hidden="1" x14ac:dyDescent="0.2">
      <c r="A548" s="18"/>
      <c r="B548" s="18"/>
      <c r="C548" s="19"/>
      <c r="D548" s="19"/>
      <c r="E548" s="20"/>
      <c r="F548" s="19"/>
      <c r="G548" s="21"/>
      <c r="H548" s="22"/>
      <c r="I548" s="22"/>
      <c r="J548" s="22"/>
      <c r="K548" s="22"/>
      <c r="L548" s="22"/>
      <c r="M548" s="19"/>
    </row>
    <row r="549" spans="1:13" s="13" customFormat="1" ht="16.5" customHeight="1" x14ac:dyDescent="0.2">
      <c r="A549" s="17" t="s">
        <v>1246</v>
      </c>
      <c r="B549" s="83" t="s">
        <v>1247</v>
      </c>
      <c r="C549" s="84"/>
      <c r="D549" s="84"/>
      <c r="E549" s="84"/>
      <c r="F549" s="84"/>
      <c r="G549" s="84"/>
      <c r="H549" s="84"/>
      <c r="I549" s="84"/>
      <c r="J549" s="84"/>
      <c r="K549" s="84"/>
      <c r="L549" s="84"/>
      <c r="M549" s="85"/>
    </row>
    <row r="550" spans="1:13" s="13" customFormat="1" ht="16.5" customHeight="1" x14ac:dyDescent="0.2">
      <c r="A550" s="16" t="s">
        <v>1248</v>
      </c>
      <c r="B550" s="86" t="s">
        <v>1249</v>
      </c>
      <c r="C550" s="87"/>
      <c r="D550" s="87"/>
      <c r="E550" s="87"/>
      <c r="F550" s="87"/>
      <c r="G550" s="87"/>
      <c r="H550" s="87"/>
      <c r="I550" s="87"/>
      <c r="J550" s="87"/>
      <c r="K550" s="87"/>
      <c r="L550" s="87"/>
      <c r="M550" s="88"/>
    </row>
    <row r="551" spans="1:13" s="13" customFormat="1" ht="16.5" customHeight="1" x14ac:dyDescent="0.2">
      <c r="A551" s="17" t="s">
        <v>1250</v>
      </c>
      <c r="B551" s="83" t="s">
        <v>1251</v>
      </c>
      <c r="C551" s="84"/>
      <c r="D551" s="84"/>
      <c r="E551" s="84"/>
      <c r="F551" s="84"/>
      <c r="G551" s="84"/>
      <c r="H551" s="84"/>
      <c r="I551" s="84"/>
      <c r="J551" s="84"/>
      <c r="K551" s="84"/>
      <c r="L551" s="84"/>
      <c r="M551" s="85"/>
    </row>
    <row r="552" spans="1:13" s="13" customFormat="1" ht="16.5" customHeight="1" x14ac:dyDescent="0.2">
      <c r="A552" s="17" t="s">
        <v>1252</v>
      </c>
      <c r="B552" s="83" t="s">
        <v>1253</v>
      </c>
      <c r="C552" s="84"/>
      <c r="D552" s="84"/>
      <c r="E552" s="84"/>
      <c r="F552" s="84"/>
      <c r="G552" s="84"/>
      <c r="H552" s="84"/>
      <c r="I552" s="84"/>
      <c r="J552" s="84"/>
      <c r="K552" s="84"/>
      <c r="L552" s="84"/>
      <c r="M552" s="85"/>
    </row>
    <row r="553" spans="1:13" s="13" customFormat="1" ht="16.5" customHeight="1" x14ac:dyDescent="0.2">
      <c r="A553" s="17" t="s">
        <v>1254</v>
      </c>
      <c r="B553" s="83" t="s">
        <v>1255</v>
      </c>
      <c r="C553" s="84"/>
      <c r="D553" s="84"/>
      <c r="E553" s="84"/>
      <c r="F553" s="84"/>
      <c r="G553" s="84"/>
      <c r="H553" s="84"/>
      <c r="I553" s="84"/>
      <c r="J553" s="84"/>
      <c r="K553" s="84"/>
      <c r="L553" s="84"/>
      <c r="M553" s="85"/>
    </row>
    <row r="554" spans="1:13" s="13" customFormat="1" ht="25.5" x14ac:dyDescent="0.2">
      <c r="A554" s="18" t="s">
        <v>1256</v>
      </c>
      <c r="B554" s="18" t="s">
        <v>1257</v>
      </c>
      <c r="C554" s="19" t="s">
        <v>950</v>
      </c>
      <c r="D554" s="19" t="s">
        <v>29</v>
      </c>
      <c r="E554" s="20">
        <v>114500</v>
      </c>
      <c r="F554" s="19" t="s">
        <v>1258</v>
      </c>
      <c r="G554" s="21" t="s">
        <v>25</v>
      </c>
      <c r="H554" s="22" t="s">
        <v>129</v>
      </c>
      <c r="I554" s="22" t="s">
        <v>28</v>
      </c>
      <c r="J554" s="22" t="s">
        <v>64</v>
      </c>
      <c r="K554" s="22" t="s">
        <v>245</v>
      </c>
      <c r="L554" s="22" t="s">
        <v>129</v>
      </c>
      <c r="M554" s="19"/>
    </row>
    <row r="555" spans="1:13" s="151" customFormat="1" x14ac:dyDescent="0.2">
      <c r="A555" s="13"/>
      <c r="B555" s="13"/>
      <c r="C555" s="13"/>
      <c r="D555" s="13"/>
      <c r="E555" s="13"/>
      <c r="F555" s="13"/>
      <c r="G555" s="13"/>
      <c r="H555" s="13"/>
      <c r="I555" s="13"/>
      <c r="J555" s="13"/>
      <c r="K555" s="13"/>
      <c r="L555" s="13"/>
      <c r="M555" s="13"/>
    </row>
    <row r="556" spans="1:13" s="151" customFormat="1" x14ac:dyDescent="0.2">
      <c r="A556" s="13"/>
      <c r="B556" s="13"/>
      <c r="C556" s="13"/>
      <c r="D556" s="13"/>
      <c r="E556" s="13"/>
      <c r="F556" s="13"/>
      <c r="G556" s="13"/>
      <c r="H556" s="13"/>
      <c r="I556" s="13"/>
      <c r="J556" s="13"/>
      <c r="K556" s="13"/>
      <c r="L556" s="13"/>
      <c r="M556" s="13"/>
    </row>
    <row r="557" spans="1:13" s="151" customFormat="1" x14ac:dyDescent="0.2">
      <c r="A557" s="13"/>
      <c r="B557" s="13"/>
      <c r="C557" s="13"/>
      <c r="D557" s="13"/>
      <c r="E557" s="13"/>
      <c r="F557" s="13"/>
      <c r="G557" s="13"/>
      <c r="H557" s="13"/>
      <c r="I557" s="13"/>
      <c r="J557" s="13"/>
      <c r="K557" s="13"/>
      <c r="L557" s="13"/>
      <c r="M557" s="13"/>
    </row>
    <row r="558" spans="1:13" s="151" customFormat="1" x14ac:dyDescent="0.2">
      <c r="A558" s="13"/>
      <c r="B558" s="13"/>
      <c r="C558" s="13"/>
      <c r="D558" s="13"/>
      <c r="E558" s="13"/>
      <c r="F558" s="13"/>
      <c r="G558" s="13"/>
      <c r="H558" s="13"/>
      <c r="I558" s="13"/>
      <c r="J558" s="13"/>
      <c r="K558" s="13"/>
      <c r="L558" s="13"/>
      <c r="M558" s="13"/>
    </row>
  </sheetData>
  <mergeCells count="623">
    <mergeCell ref="E95:E96"/>
    <mergeCell ref="D95:D96"/>
    <mergeCell ref="C95:C96"/>
    <mergeCell ref="B95:B96"/>
    <mergeCell ref="A95:A96"/>
    <mergeCell ref="E83:E94"/>
    <mergeCell ref="D83:D94"/>
    <mergeCell ref="C83:C94"/>
    <mergeCell ref="B83:B94"/>
    <mergeCell ref="A83:A94"/>
    <mergeCell ref="A102:A106"/>
    <mergeCell ref="G68:G70"/>
    <mergeCell ref="F68:F70"/>
    <mergeCell ref="C66:C70"/>
    <mergeCell ref="B66:B70"/>
    <mergeCell ref="A66:A70"/>
    <mergeCell ref="J61:J63"/>
    <mergeCell ref="I61:I63"/>
    <mergeCell ref="H61:H63"/>
    <mergeCell ref="G61:G63"/>
    <mergeCell ref="F61:F63"/>
    <mergeCell ref="A73:A77"/>
    <mergeCell ref="E80:E82"/>
    <mergeCell ref="D80:D82"/>
    <mergeCell ref="C80:C82"/>
    <mergeCell ref="B80:B82"/>
    <mergeCell ref="A80:A82"/>
    <mergeCell ref="H75:H77"/>
    <mergeCell ref="G75:G77"/>
    <mergeCell ref="F75:F77"/>
    <mergeCell ref="C73:C77"/>
    <mergeCell ref="B73:B77"/>
    <mergeCell ref="E66:E70"/>
    <mergeCell ref="D66:D70"/>
    <mergeCell ref="E73:E77"/>
    <mergeCell ref="D73:D77"/>
    <mergeCell ref="A45:A49"/>
    <mergeCell ref="C52:C53"/>
    <mergeCell ref="B52:B53"/>
    <mergeCell ref="A52:A53"/>
    <mergeCell ref="K47:K49"/>
    <mergeCell ref="J47:J49"/>
    <mergeCell ref="I47:I49"/>
    <mergeCell ref="H47:H49"/>
    <mergeCell ref="G47:G49"/>
    <mergeCell ref="E45:E49"/>
    <mergeCell ref="D45:D49"/>
    <mergeCell ref="E52:E53"/>
    <mergeCell ref="D52:D53"/>
    <mergeCell ref="M61:M63"/>
    <mergeCell ref="L61:L63"/>
    <mergeCell ref="K61:K63"/>
    <mergeCell ref="C54:C56"/>
    <mergeCell ref="B54:B56"/>
    <mergeCell ref="A54:A56"/>
    <mergeCell ref="J54:J56"/>
    <mergeCell ref="I54:I56"/>
    <mergeCell ref="H54:H56"/>
    <mergeCell ref="G54:G56"/>
    <mergeCell ref="F54:F56"/>
    <mergeCell ref="C59:C63"/>
    <mergeCell ref="B59:B63"/>
    <mergeCell ref="A59:A63"/>
    <mergeCell ref="E54:E56"/>
    <mergeCell ref="D54:D56"/>
    <mergeCell ref="E59:E63"/>
    <mergeCell ref="D59:D63"/>
    <mergeCell ref="C38:C42"/>
    <mergeCell ref="B38:B42"/>
    <mergeCell ref="A38:A42"/>
    <mergeCell ref="B37:M37"/>
    <mergeCell ref="B32:M32"/>
    <mergeCell ref="D38:D42"/>
    <mergeCell ref="E38:E42"/>
    <mergeCell ref="M54:M56"/>
    <mergeCell ref="L54:L56"/>
    <mergeCell ref="K54:K56"/>
    <mergeCell ref="B5:M5"/>
    <mergeCell ref="B4:M4"/>
    <mergeCell ref="B22:M22"/>
    <mergeCell ref="B21:M21"/>
    <mergeCell ref="B20:M20"/>
    <mergeCell ref="B11:M11"/>
    <mergeCell ref="B10:M10"/>
    <mergeCell ref="B9:M9"/>
    <mergeCell ref="B7:M7"/>
    <mergeCell ref="B6:M6"/>
    <mergeCell ref="C15:C16"/>
    <mergeCell ref="B15:B16"/>
    <mergeCell ref="A1:A3"/>
    <mergeCell ref="B1:B3"/>
    <mergeCell ref="C1:C3"/>
    <mergeCell ref="D1:D3"/>
    <mergeCell ref="E1:E3"/>
    <mergeCell ref="F1:M1"/>
    <mergeCell ref="F2:F3"/>
    <mergeCell ref="G2:G3"/>
    <mergeCell ref="H2:L2"/>
    <mergeCell ref="M2:M3"/>
    <mergeCell ref="A15:A16"/>
    <mergeCell ref="C12:C13"/>
    <mergeCell ref="B12:B13"/>
    <mergeCell ref="A12:A13"/>
    <mergeCell ref="E15:E16"/>
    <mergeCell ref="D15:D16"/>
    <mergeCell ref="E12:E13"/>
    <mergeCell ref="D12:D13"/>
    <mergeCell ref="B44:M44"/>
    <mergeCell ref="B43:M43"/>
    <mergeCell ref="E23:E30"/>
    <mergeCell ref="D23:D30"/>
    <mergeCell ref="C23:C30"/>
    <mergeCell ref="B23:B30"/>
    <mergeCell ref="A23:A30"/>
    <mergeCell ref="A33:A36"/>
    <mergeCell ref="M38:M42"/>
    <mergeCell ref="L38:L42"/>
    <mergeCell ref="K38:K42"/>
    <mergeCell ref="J38:J42"/>
    <mergeCell ref="I38:I42"/>
    <mergeCell ref="H38:H42"/>
    <mergeCell ref="G38:G42"/>
    <mergeCell ref="F38:F42"/>
    <mergeCell ref="B110:M110"/>
    <mergeCell ref="B109:M109"/>
    <mergeCell ref="B108:M108"/>
    <mergeCell ref="B107:M107"/>
    <mergeCell ref="B100:M100"/>
    <mergeCell ref="B99:M99"/>
    <mergeCell ref="E33:E36"/>
    <mergeCell ref="D33:D36"/>
    <mergeCell ref="C33:C36"/>
    <mergeCell ref="B33:B36"/>
    <mergeCell ref="M47:M49"/>
    <mergeCell ref="L47:L49"/>
    <mergeCell ref="E102:E106"/>
    <mergeCell ref="D102:D106"/>
    <mergeCell ref="C102:C106"/>
    <mergeCell ref="B102:B106"/>
    <mergeCell ref="F47:F49"/>
    <mergeCell ref="C45:C49"/>
    <mergeCell ref="B45:B49"/>
    <mergeCell ref="M75:M77"/>
    <mergeCell ref="L75:L77"/>
    <mergeCell ref="K75:K77"/>
    <mergeCell ref="J75:J77"/>
    <mergeCell ref="I75:I77"/>
    <mergeCell ref="M68:M70"/>
    <mergeCell ref="L68:L70"/>
    <mergeCell ref="K68:K70"/>
    <mergeCell ref="J68:J70"/>
    <mergeCell ref="I68:I70"/>
    <mergeCell ref="H68:H70"/>
    <mergeCell ref="B553:M553"/>
    <mergeCell ref="B552:M552"/>
    <mergeCell ref="B306:M306"/>
    <mergeCell ref="B380:M380"/>
    <mergeCell ref="B379:M379"/>
    <mergeCell ref="B378:M378"/>
    <mergeCell ref="B456:M456"/>
    <mergeCell ref="B454:M454"/>
    <mergeCell ref="B393:M393"/>
    <mergeCell ref="B395:M395"/>
    <mergeCell ref="B396:M396"/>
    <mergeCell ref="B397:M397"/>
    <mergeCell ref="M310:M311"/>
    <mergeCell ref="L310:L311"/>
    <mergeCell ref="B551:M551"/>
    <mergeCell ref="B550:M550"/>
    <mergeCell ref="B549:M549"/>
    <mergeCell ref="B543:M543"/>
    <mergeCell ref="I310:I311"/>
    <mergeCell ref="H310:H311"/>
    <mergeCell ref="G310:G311"/>
    <mergeCell ref="F310:F311"/>
    <mergeCell ref="C309:C311"/>
    <mergeCell ref="B309:B311"/>
    <mergeCell ref="E323:E324"/>
    <mergeCell ref="D323:D324"/>
    <mergeCell ref="C323:C324"/>
    <mergeCell ref="B323:B324"/>
    <mergeCell ref="M260:M262"/>
    <mergeCell ref="E264:E266"/>
    <mergeCell ref="D264:D266"/>
    <mergeCell ref="C264:C266"/>
    <mergeCell ref="B264:B266"/>
    <mergeCell ref="A264:A266"/>
    <mergeCell ref="E279:E280"/>
    <mergeCell ref="D279:D280"/>
    <mergeCell ref="C279:C280"/>
    <mergeCell ref="B279:B280"/>
    <mergeCell ref="A279:A280"/>
    <mergeCell ref="K260:K262"/>
    <mergeCell ref="B260:B262"/>
    <mergeCell ref="A260:A262"/>
    <mergeCell ref="E281:E283"/>
    <mergeCell ref="B281:B283"/>
    <mergeCell ref="A281:A283"/>
    <mergeCell ref="E284:E287"/>
    <mergeCell ref="D284:D287"/>
    <mergeCell ref="C284:C287"/>
    <mergeCell ref="B284:B287"/>
    <mergeCell ref="A284:A287"/>
    <mergeCell ref="D281:D283"/>
    <mergeCell ref="C281:C283"/>
    <mergeCell ref="M302:M304"/>
    <mergeCell ref="L302:L304"/>
    <mergeCell ref="K302:K304"/>
    <mergeCell ref="J302:J304"/>
    <mergeCell ref="I302:I304"/>
    <mergeCell ref="H302:H304"/>
    <mergeCell ref="G302:G304"/>
    <mergeCell ref="B255:B257"/>
    <mergeCell ref="A255:A257"/>
    <mergeCell ref="L260:L262"/>
    <mergeCell ref="B302:B304"/>
    <mergeCell ref="A302:A304"/>
    <mergeCell ref="E291:E293"/>
    <mergeCell ref="D291:D293"/>
    <mergeCell ref="C291:C293"/>
    <mergeCell ref="B291:B293"/>
    <mergeCell ref="A291:A293"/>
    <mergeCell ref="E297:E299"/>
    <mergeCell ref="D297:D299"/>
    <mergeCell ref="C297:C299"/>
    <mergeCell ref="B297:B299"/>
    <mergeCell ref="A297:A299"/>
    <mergeCell ref="F302:F304"/>
    <mergeCell ref="C302:C304"/>
    <mergeCell ref="C255:C257"/>
    <mergeCell ref="J260:J262"/>
    <mergeCell ref="I260:I262"/>
    <mergeCell ref="H260:H262"/>
    <mergeCell ref="G260:G262"/>
    <mergeCell ref="F260:F262"/>
    <mergeCell ref="C260:C262"/>
    <mergeCell ref="E255:E257"/>
    <mergeCell ref="D255:D257"/>
    <mergeCell ref="B341:B343"/>
    <mergeCell ref="A341:A343"/>
    <mergeCell ref="A323:A324"/>
    <mergeCell ref="C325:C326"/>
    <mergeCell ref="B325:B326"/>
    <mergeCell ref="A325:A326"/>
    <mergeCell ref="E325:E326"/>
    <mergeCell ref="D325:D326"/>
    <mergeCell ref="E335:E336"/>
    <mergeCell ref="D335:D336"/>
    <mergeCell ref="C335:C336"/>
    <mergeCell ref="B335:B336"/>
    <mergeCell ref="A335:A336"/>
    <mergeCell ref="M341:M343"/>
    <mergeCell ref="L341:L343"/>
    <mergeCell ref="K341:K343"/>
    <mergeCell ref="J341:J343"/>
    <mergeCell ref="I341:I343"/>
    <mergeCell ref="H341:H343"/>
    <mergeCell ref="G341:G343"/>
    <mergeCell ref="F341:F343"/>
    <mergeCell ref="C341:C343"/>
    <mergeCell ref="B345:B347"/>
    <mergeCell ref="A345:A347"/>
    <mergeCell ref="M349:M351"/>
    <mergeCell ref="L349:L351"/>
    <mergeCell ref="K349:K351"/>
    <mergeCell ref="J349:J351"/>
    <mergeCell ref="I349:I351"/>
    <mergeCell ref="H349:H351"/>
    <mergeCell ref="G349:G351"/>
    <mergeCell ref="F349:F351"/>
    <mergeCell ref="C349:C351"/>
    <mergeCell ref="B349:B351"/>
    <mergeCell ref="A349:A351"/>
    <mergeCell ref="M345:M347"/>
    <mergeCell ref="L345:L347"/>
    <mergeCell ref="K345:K347"/>
    <mergeCell ref="J345:J347"/>
    <mergeCell ref="I345:I347"/>
    <mergeCell ref="H345:H347"/>
    <mergeCell ref="G345:G347"/>
    <mergeCell ref="F345:F347"/>
    <mergeCell ref="C345:C347"/>
    <mergeCell ref="A363:A364"/>
    <mergeCell ref="E366:E368"/>
    <mergeCell ref="D366:D368"/>
    <mergeCell ref="C366:C368"/>
    <mergeCell ref="B366:B368"/>
    <mergeCell ref="A366:A368"/>
    <mergeCell ref="C353:C355"/>
    <mergeCell ref="B353:B355"/>
    <mergeCell ref="A353:A355"/>
    <mergeCell ref="E363:E364"/>
    <mergeCell ref="D363:D364"/>
    <mergeCell ref="C363:C364"/>
    <mergeCell ref="B363:B364"/>
    <mergeCell ref="M353:M355"/>
    <mergeCell ref="L353:L355"/>
    <mergeCell ref="K353:K355"/>
    <mergeCell ref="J353:J355"/>
    <mergeCell ref="I353:I355"/>
    <mergeCell ref="H353:H355"/>
    <mergeCell ref="G353:G355"/>
    <mergeCell ref="F353:F355"/>
    <mergeCell ref="C384:C386"/>
    <mergeCell ref="D381:D383"/>
    <mergeCell ref="E381:E383"/>
    <mergeCell ref="D384:D386"/>
    <mergeCell ref="E384:E386"/>
    <mergeCell ref="G371:G373"/>
    <mergeCell ref="F371:F373"/>
    <mergeCell ref="C371:C373"/>
    <mergeCell ref="B384:B386"/>
    <mergeCell ref="A384:A386"/>
    <mergeCell ref="E390:E391"/>
    <mergeCell ref="D390:D391"/>
    <mergeCell ref="C390:C391"/>
    <mergeCell ref="B390:B391"/>
    <mergeCell ref="A390:A391"/>
    <mergeCell ref="E398:E399"/>
    <mergeCell ref="D398:D399"/>
    <mergeCell ref="C398:C399"/>
    <mergeCell ref="B398:B399"/>
    <mergeCell ref="A398:A399"/>
    <mergeCell ref="A371:A373"/>
    <mergeCell ref="M381:M383"/>
    <mergeCell ref="L381:L383"/>
    <mergeCell ref="K381:K383"/>
    <mergeCell ref="J381:J383"/>
    <mergeCell ref="I381:I383"/>
    <mergeCell ref="H381:H383"/>
    <mergeCell ref="G381:G383"/>
    <mergeCell ref="F381:F383"/>
    <mergeCell ref="C381:C383"/>
    <mergeCell ref="B381:B383"/>
    <mergeCell ref="A381:A383"/>
    <mergeCell ref="M371:M373"/>
    <mergeCell ref="L371:L373"/>
    <mergeCell ref="K371:K373"/>
    <mergeCell ref="J371:J373"/>
    <mergeCell ref="I371:I373"/>
    <mergeCell ref="H371:H373"/>
    <mergeCell ref="B371:B373"/>
    <mergeCell ref="C408:C409"/>
    <mergeCell ref="E417:E419"/>
    <mergeCell ref="A402:A404"/>
    <mergeCell ref="M402:M404"/>
    <mergeCell ref="M405:M407"/>
    <mergeCell ref="L405:L407"/>
    <mergeCell ref="K405:K407"/>
    <mergeCell ref="J405:J407"/>
    <mergeCell ref="I405:I407"/>
    <mergeCell ref="H405:H407"/>
    <mergeCell ref="G405:G407"/>
    <mergeCell ref="F405:F407"/>
    <mergeCell ref="C405:C407"/>
    <mergeCell ref="B405:B407"/>
    <mergeCell ref="A405:A407"/>
    <mergeCell ref="L402:L404"/>
    <mergeCell ref="K402:K404"/>
    <mergeCell ref="J402:J404"/>
    <mergeCell ref="I402:I404"/>
    <mergeCell ref="H402:H404"/>
    <mergeCell ref="G402:G404"/>
    <mergeCell ref="F402:F404"/>
    <mergeCell ref="C402:C404"/>
    <mergeCell ref="B402:B404"/>
    <mergeCell ref="B444:B446"/>
    <mergeCell ref="A444:A446"/>
    <mergeCell ref="A433:A435"/>
    <mergeCell ref="B408:B409"/>
    <mergeCell ref="A408:A409"/>
    <mergeCell ref="M410:M411"/>
    <mergeCell ref="L410:L411"/>
    <mergeCell ref="K410:K411"/>
    <mergeCell ref="J410:J411"/>
    <mergeCell ref="I410:I411"/>
    <mergeCell ref="H410:H411"/>
    <mergeCell ref="G410:G411"/>
    <mergeCell ref="F410:F411"/>
    <mergeCell ref="C410:C411"/>
    <mergeCell ref="B410:B411"/>
    <mergeCell ref="A410:A411"/>
    <mergeCell ref="M408:M409"/>
    <mergeCell ref="L408:L409"/>
    <mergeCell ref="K408:K409"/>
    <mergeCell ref="J408:J409"/>
    <mergeCell ref="I408:I409"/>
    <mergeCell ref="H408:H409"/>
    <mergeCell ref="G408:G409"/>
    <mergeCell ref="F408:F409"/>
    <mergeCell ref="M444:M446"/>
    <mergeCell ref="L444:L446"/>
    <mergeCell ref="K444:K446"/>
    <mergeCell ref="J444:J446"/>
    <mergeCell ref="I444:I446"/>
    <mergeCell ref="H444:H446"/>
    <mergeCell ref="G444:G446"/>
    <mergeCell ref="F444:F446"/>
    <mergeCell ref="C444:C446"/>
    <mergeCell ref="H447:H449"/>
    <mergeCell ref="G447:G449"/>
    <mergeCell ref="F447:F449"/>
    <mergeCell ref="C447:C449"/>
    <mergeCell ref="D417:D419"/>
    <mergeCell ref="C417:C419"/>
    <mergeCell ref="B417:B419"/>
    <mergeCell ref="A417:A419"/>
    <mergeCell ref="M433:M435"/>
    <mergeCell ref="L433:L435"/>
    <mergeCell ref="K433:K435"/>
    <mergeCell ref="J433:J435"/>
    <mergeCell ref="I433:I435"/>
    <mergeCell ref="H433:H435"/>
    <mergeCell ref="G433:G435"/>
    <mergeCell ref="F433:F435"/>
    <mergeCell ref="C433:C435"/>
    <mergeCell ref="B433:B435"/>
    <mergeCell ref="C425:C426"/>
    <mergeCell ref="B425:B426"/>
    <mergeCell ref="A425:A426"/>
    <mergeCell ref="C436:C438"/>
    <mergeCell ref="B436:B438"/>
    <mergeCell ref="A436:A438"/>
    <mergeCell ref="A472:A473"/>
    <mergeCell ref="E478:E479"/>
    <mergeCell ref="D478:D479"/>
    <mergeCell ref="C478:C479"/>
    <mergeCell ref="B478:B479"/>
    <mergeCell ref="A478:A479"/>
    <mergeCell ref="B447:B449"/>
    <mergeCell ref="A447:A449"/>
    <mergeCell ref="M451:M452"/>
    <mergeCell ref="L451:L452"/>
    <mergeCell ref="K451:K452"/>
    <mergeCell ref="J451:J452"/>
    <mergeCell ref="I451:I452"/>
    <mergeCell ref="H451:H452"/>
    <mergeCell ref="G451:G452"/>
    <mergeCell ref="F451:F452"/>
    <mergeCell ref="C450:C452"/>
    <mergeCell ref="B450:B452"/>
    <mergeCell ref="A450:A452"/>
    <mergeCell ref="M447:M449"/>
    <mergeCell ref="L447:L449"/>
    <mergeCell ref="K447:K449"/>
    <mergeCell ref="J447:J449"/>
    <mergeCell ref="I447:I449"/>
    <mergeCell ref="A461:A463"/>
    <mergeCell ref="M458:M460"/>
    <mergeCell ref="L458:L460"/>
    <mergeCell ref="K458:K460"/>
    <mergeCell ref="J458:J460"/>
    <mergeCell ref="I458:I460"/>
    <mergeCell ref="H458:H460"/>
    <mergeCell ref="G458:G460"/>
    <mergeCell ref="F458:F460"/>
    <mergeCell ref="C458:C460"/>
    <mergeCell ref="B458:B460"/>
    <mergeCell ref="A458:A460"/>
    <mergeCell ref="M461:M463"/>
    <mergeCell ref="L461:L463"/>
    <mergeCell ref="K461:K463"/>
    <mergeCell ref="J461:J463"/>
    <mergeCell ref="I461:I463"/>
    <mergeCell ref="H461:H463"/>
    <mergeCell ref="G461:G463"/>
    <mergeCell ref="F461:F463"/>
    <mergeCell ref="C461:C463"/>
    <mergeCell ref="M481:M483"/>
    <mergeCell ref="L481:L483"/>
    <mergeCell ref="K481:K483"/>
    <mergeCell ref="J481:J483"/>
    <mergeCell ref="I481:I483"/>
    <mergeCell ref="H481:H483"/>
    <mergeCell ref="G481:G483"/>
    <mergeCell ref="F481:F483"/>
    <mergeCell ref="B461:B463"/>
    <mergeCell ref="E472:E473"/>
    <mergeCell ref="D472:D473"/>
    <mergeCell ref="C472:C473"/>
    <mergeCell ref="B472:B473"/>
    <mergeCell ref="C481:C483"/>
    <mergeCell ref="M484:M486"/>
    <mergeCell ref="L484:L486"/>
    <mergeCell ref="K484:K486"/>
    <mergeCell ref="J484:J486"/>
    <mergeCell ref="I484:I486"/>
    <mergeCell ref="H484:H486"/>
    <mergeCell ref="G484:G486"/>
    <mergeCell ref="F484:F486"/>
    <mergeCell ref="C484:C486"/>
    <mergeCell ref="B498:B499"/>
    <mergeCell ref="A498:A499"/>
    <mergeCell ref="C502:C506"/>
    <mergeCell ref="B502:B506"/>
    <mergeCell ref="A502:A506"/>
    <mergeCell ref="E500:E501"/>
    <mergeCell ref="D500:D501"/>
    <mergeCell ref="C500:C501"/>
    <mergeCell ref="B500:B501"/>
    <mergeCell ref="A500:A501"/>
    <mergeCell ref="B492:B496"/>
    <mergeCell ref="A492:A496"/>
    <mergeCell ref="B489:B491"/>
    <mergeCell ref="A489:A491"/>
    <mergeCell ref="C492:C496"/>
    <mergeCell ref="B481:B483"/>
    <mergeCell ref="A481:A483"/>
    <mergeCell ref="B484:B486"/>
    <mergeCell ref="A484:A486"/>
    <mergeCell ref="M489:M491"/>
    <mergeCell ref="L489:L491"/>
    <mergeCell ref="K489:K491"/>
    <mergeCell ref="J489:J491"/>
    <mergeCell ref="I489:I491"/>
    <mergeCell ref="H489:H491"/>
    <mergeCell ref="G489:G491"/>
    <mergeCell ref="F489:F491"/>
    <mergeCell ref="C489:C491"/>
    <mergeCell ref="M492:M496"/>
    <mergeCell ref="L492:L496"/>
    <mergeCell ref="K492:K496"/>
    <mergeCell ref="J492:J496"/>
    <mergeCell ref="I492:I496"/>
    <mergeCell ref="H492:H496"/>
    <mergeCell ref="G530:G531"/>
    <mergeCell ref="F530:F531"/>
    <mergeCell ref="C529:C531"/>
    <mergeCell ref="M513:M514"/>
    <mergeCell ref="L513:L514"/>
    <mergeCell ref="K513:K514"/>
    <mergeCell ref="J513:J514"/>
    <mergeCell ref="I513:I514"/>
    <mergeCell ref="H513:H514"/>
    <mergeCell ref="G513:G514"/>
    <mergeCell ref="F513:F514"/>
    <mergeCell ref="G492:G496"/>
    <mergeCell ref="F492:F496"/>
    <mergeCell ref="E498:E499"/>
    <mergeCell ref="D498:D499"/>
    <mergeCell ref="C498:C499"/>
    <mergeCell ref="E525:E526"/>
    <mergeCell ref="D525:D526"/>
    <mergeCell ref="C523:C526"/>
    <mergeCell ref="B523:B526"/>
    <mergeCell ref="A523:A526"/>
    <mergeCell ref="C511:C512"/>
    <mergeCell ref="B511:B512"/>
    <mergeCell ref="A511:A512"/>
    <mergeCell ref="C513:C514"/>
    <mergeCell ref="B513:B514"/>
    <mergeCell ref="A513:A514"/>
    <mergeCell ref="E517:E519"/>
    <mergeCell ref="D517:D519"/>
    <mergeCell ref="C517:C519"/>
    <mergeCell ref="B517:B519"/>
    <mergeCell ref="A517:A519"/>
    <mergeCell ref="C544:C546"/>
    <mergeCell ref="B544:B546"/>
    <mergeCell ref="A544:A546"/>
    <mergeCell ref="E536:E538"/>
    <mergeCell ref="D536:D538"/>
    <mergeCell ref="C536:C538"/>
    <mergeCell ref="B536:B538"/>
    <mergeCell ref="A536:A538"/>
    <mergeCell ref="E539:E541"/>
    <mergeCell ref="D539:D541"/>
    <mergeCell ref="C539:C541"/>
    <mergeCell ref="B539:B541"/>
    <mergeCell ref="A539:A541"/>
    <mergeCell ref="B529:B531"/>
    <mergeCell ref="A529:A531"/>
    <mergeCell ref="M533:M535"/>
    <mergeCell ref="L533:L535"/>
    <mergeCell ref="K533:K535"/>
    <mergeCell ref="J533:J535"/>
    <mergeCell ref="I533:I535"/>
    <mergeCell ref="H533:H535"/>
    <mergeCell ref="G533:G535"/>
    <mergeCell ref="F533:F535"/>
    <mergeCell ref="C533:C535"/>
    <mergeCell ref="B533:B535"/>
    <mergeCell ref="A533:A535"/>
    <mergeCell ref="M530:M531"/>
    <mergeCell ref="L530:L531"/>
    <mergeCell ref="K530:K531"/>
    <mergeCell ref="J530:J531"/>
    <mergeCell ref="I530:I531"/>
    <mergeCell ref="H530:H531"/>
    <mergeCell ref="E410:E411"/>
    <mergeCell ref="D410:D411"/>
    <mergeCell ref="E408:E409"/>
    <mergeCell ref="D408:D409"/>
    <mergeCell ref="E405:E407"/>
    <mergeCell ref="D405:D407"/>
    <mergeCell ref="E402:E404"/>
    <mergeCell ref="D402:D404"/>
    <mergeCell ref="E492:E496"/>
    <mergeCell ref="D492:D496"/>
    <mergeCell ref="E300:E301"/>
    <mergeCell ref="D300:D301"/>
    <mergeCell ref="C300:C301"/>
    <mergeCell ref="B300:B301"/>
    <mergeCell ref="A300:A301"/>
    <mergeCell ref="M337:M339"/>
    <mergeCell ref="L337:L339"/>
    <mergeCell ref="K337:K339"/>
    <mergeCell ref="J337:J339"/>
    <mergeCell ref="I337:I339"/>
    <mergeCell ref="H337:H339"/>
    <mergeCell ref="G337:G339"/>
    <mergeCell ref="F337:F339"/>
    <mergeCell ref="C337:C339"/>
    <mergeCell ref="B337:B339"/>
    <mergeCell ref="A337:A339"/>
    <mergeCell ref="A309:A311"/>
    <mergeCell ref="E316:E321"/>
    <mergeCell ref="D316:D321"/>
    <mergeCell ref="C316:C321"/>
    <mergeCell ref="B316:B321"/>
    <mergeCell ref="A316:A321"/>
    <mergeCell ref="K310:K311"/>
    <mergeCell ref="J310:J311"/>
  </mergeCells>
  <pageMargins left="0.39370078740157483" right="0.39370078740157483" top="0.59055118110236227" bottom="0.39370078740157483" header="0.39370078740157483" footer="0.39370078740157483"/>
  <pageSetup paperSize="9" scale="55" firstPageNumber="4" orientation="landscape" useFirstPageNumber="1"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8DB2F-BA28-4B34-A20F-E87C469F43D4}">
  <dimension ref="A1:M490"/>
  <sheetViews>
    <sheetView view="pageLayout" topLeftCell="A356" zoomScaleNormal="100" workbookViewId="0">
      <selection activeCell="B374" sqref="B374"/>
    </sheetView>
  </sheetViews>
  <sheetFormatPr defaultColWidth="9.140625" defaultRowHeight="12.75" x14ac:dyDescent="0.2"/>
  <cols>
    <col min="1" max="1" width="9.42578125" style="9" customWidth="1"/>
    <col min="2" max="2" width="50.7109375" style="9" customWidth="1"/>
    <col min="3" max="3" width="17.85546875" style="9" customWidth="1"/>
    <col min="4" max="4" width="7" style="9" customWidth="1"/>
    <col min="5" max="5" width="20.42578125" style="9" customWidth="1"/>
    <col min="6" max="6" width="50.7109375" style="9" customWidth="1"/>
    <col min="7" max="7" width="5.7109375" style="9" customWidth="1"/>
    <col min="8" max="8" width="12.140625" style="9" customWidth="1"/>
    <col min="9" max="9" width="11.85546875" style="9" customWidth="1"/>
    <col min="10" max="11" width="12.42578125" style="9" customWidth="1"/>
    <col min="12" max="12" width="11.85546875" style="9" customWidth="1"/>
    <col min="13" max="13" width="21.42578125" style="9" customWidth="1"/>
    <col min="14" max="14" width="9.140625" style="10" customWidth="1"/>
    <col min="15" max="16384" width="9.140625" style="10"/>
  </cols>
  <sheetData>
    <row r="1" spans="1:13" s="13" customFormat="1" x14ac:dyDescent="0.2">
      <c r="A1" s="92" t="s">
        <v>0</v>
      </c>
      <c r="B1" s="92" t="s">
        <v>2156</v>
      </c>
      <c r="C1" s="92" t="s">
        <v>1</v>
      </c>
      <c r="D1" s="92" t="s">
        <v>2</v>
      </c>
      <c r="E1" s="92" t="s">
        <v>3</v>
      </c>
      <c r="F1" s="92" t="s">
        <v>2155</v>
      </c>
      <c r="G1" s="93"/>
      <c r="H1" s="93"/>
      <c r="I1" s="93"/>
      <c r="J1" s="93"/>
      <c r="K1" s="93"/>
      <c r="L1" s="93"/>
      <c r="M1" s="93"/>
    </row>
    <row r="2" spans="1:13" s="13" customFormat="1" x14ac:dyDescent="0.2">
      <c r="A2" s="92"/>
      <c r="B2" s="92"/>
      <c r="C2" s="92"/>
      <c r="D2" s="92"/>
      <c r="E2" s="92"/>
      <c r="F2" s="92" t="s">
        <v>4</v>
      </c>
      <c r="G2" s="92" t="s">
        <v>5</v>
      </c>
      <c r="H2" s="92" t="s">
        <v>6</v>
      </c>
      <c r="I2" s="93"/>
      <c r="J2" s="93"/>
      <c r="K2" s="93"/>
      <c r="L2" s="93"/>
      <c r="M2" s="92" t="s">
        <v>7</v>
      </c>
    </row>
    <row r="3" spans="1:13" s="13" customFormat="1" x14ac:dyDescent="0.2">
      <c r="A3" s="92"/>
      <c r="B3" s="92"/>
      <c r="C3" s="92"/>
      <c r="D3" s="92"/>
      <c r="E3" s="92"/>
      <c r="F3" s="92"/>
      <c r="G3" s="92"/>
      <c r="H3" s="12" t="s">
        <v>8</v>
      </c>
      <c r="I3" s="12" t="s">
        <v>9</v>
      </c>
      <c r="J3" s="12" t="s">
        <v>10</v>
      </c>
      <c r="K3" s="12" t="s">
        <v>11</v>
      </c>
      <c r="L3" s="12" t="s">
        <v>12</v>
      </c>
      <c r="M3" s="92"/>
    </row>
    <row r="4" spans="1:13" s="13" customFormat="1" ht="15.75" customHeight="1" x14ac:dyDescent="0.2">
      <c r="A4" s="14" t="s">
        <v>1259</v>
      </c>
      <c r="B4" s="94" t="s">
        <v>1260</v>
      </c>
      <c r="C4" s="95"/>
      <c r="D4" s="95"/>
      <c r="E4" s="95"/>
      <c r="F4" s="95"/>
      <c r="G4" s="95"/>
      <c r="H4" s="95"/>
      <c r="I4" s="95"/>
      <c r="J4" s="95"/>
      <c r="K4" s="95"/>
      <c r="L4" s="95"/>
      <c r="M4" s="96"/>
    </row>
    <row r="5" spans="1:13" s="13" customFormat="1" ht="15.75" customHeight="1" x14ac:dyDescent="0.2">
      <c r="A5" s="15" t="s">
        <v>1261</v>
      </c>
      <c r="B5" s="89" t="s">
        <v>1262</v>
      </c>
      <c r="C5" s="90"/>
      <c r="D5" s="90"/>
      <c r="E5" s="90"/>
      <c r="F5" s="90"/>
      <c r="G5" s="90"/>
      <c r="H5" s="90"/>
      <c r="I5" s="90"/>
      <c r="J5" s="90"/>
      <c r="K5" s="90"/>
      <c r="L5" s="90"/>
      <c r="M5" s="91"/>
    </row>
    <row r="6" spans="1:13" s="13" customFormat="1" ht="15" customHeight="1" x14ac:dyDescent="0.2">
      <c r="A6" s="16" t="s">
        <v>1263</v>
      </c>
      <c r="B6" s="86" t="s">
        <v>1264</v>
      </c>
      <c r="C6" s="87"/>
      <c r="D6" s="87"/>
      <c r="E6" s="87"/>
      <c r="F6" s="87"/>
      <c r="G6" s="87"/>
      <c r="H6" s="87"/>
      <c r="I6" s="87"/>
      <c r="J6" s="87"/>
      <c r="K6" s="87"/>
      <c r="L6" s="87"/>
      <c r="M6" s="88"/>
    </row>
    <row r="7" spans="1:13" s="13" customFormat="1" ht="15.75" customHeight="1" x14ac:dyDescent="0.2">
      <c r="A7" s="17" t="s">
        <v>1265</v>
      </c>
      <c r="B7" s="83" t="s">
        <v>1266</v>
      </c>
      <c r="C7" s="84"/>
      <c r="D7" s="84"/>
      <c r="E7" s="84"/>
      <c r="F7" s="84"/>
      <c r="G7" s="84"/>
      <c r="H7" s="84"/>
      <c r="I7" s="84"/>
      <c r="J7" s="84"/>
      <c r="K7" s="84"/>
      <c r="L7" s="84"/>
      <c r="M7" s="85"/>
    </row>
    <row r="8" spans="1:13" s="13" customFormat="1" ht="14.25" customHeight="1" x14ac:dyDescent="0.2">
      <c r="A8" s="61" t="s">
        <v>1267</v>
      </c>
      <c r="B8" s="61" t="s">
        <v>1268</v>
      </c>
      <c r="C8" s="59" t="s">
        <v>137</v>
      </c>
      <c r="D8" s="59" t="s">
        <v>29</v>
      </c>
      <c r="E8" s="156">
        <v>1998788.48</v>
      </c>
      <c r="F8" s="19" t="s">
        <v>1269</v>
      </c>
      <c r="G8" s="21" t="s">
        <v>25</v>
      </c>
      <c r="H8" s="22" t="s">
        <v>139</v>
      </c>
      <c r="I8" s="22" t="s">
        <v>139</v>
      </c>
      <c r="J8" s="22" t="s">
        <v>139</v>
      </c>
      <c r="K8" s="22" t="s">
        <v>139</v>
      </c>
      <c r="L8" s="22" t="s">
        <v>139</v>
      </c>
      <c r="M8" s="19"/>
    </row>
    <row r="9" spans="1:13" s="13" customFormat="1" x14ac:dyDescent="0.2">
      <c r="A9" s="70"/>
      <c r="B9" s="70"/>
      <c r="C9" s="63"/>
      <c r="D9" s="63"/>
      <c r="E9" s="157"/>
      <c r="F9" s="19" t="s">
        <v>1270</v>
      </c>
      <c r="G9" s="21" t="s">
        <v>40</v>
      </c>
      <c r="H9" s="22" t="s">
        <v>32</v>
      </c>
      <c r="I9" s="22" t="s">
        <v>32</v>
      </c>
      <c r="J9" s="22" t="s">
        <v>32</v>
      </c>
      <c r="K9" s="22" t="s">
        <v>32</v>
      </c>
      <c r="L9" s="22" t="s">
        <v>32</v>
      </c>
      <c r="M9" s="19"/>
    </row>
    <row r="10" spans="1:13" s="13" customFormat="1" ht="25.5" x14ac:dyDescent="0.2">
      <c r="A10" s="70"/>
      <c r="B10" s="70"/>
      <c r="C10" s="63"/>
      <c r="D10" s="63"/>
      <c r="E10" s="157"/>
      <c r="F10" s="19" t="s">
        <v>1271</v>
      </c>
      <c r="G10" s="21" t="s">
        <v>25</v>
      </c>
      <c r="H10" s="22" t="s">
        <v>139</v>
      </c>
      <c r="I10" s="22" t="s">
        <v>139</v>
      </c>
      <c r="J10" s="22" t="s">
        <v>139</v>
      </c>
      <c r="K10" s="22" t="s">
        <v>139</v>
      </c>
      <c r="L10" s="22" t="s">
        <v>139</v>
      </c>
      <c r="M10" s="19"/>
    </row>
    <row r="11" spans="1:13" s="13" customFormat="1" ht="25.5" x14ac:dyDescent="0.2">
      <c r="A11" s="62"/>
      <c r="B11" s="62"/>
      <c r="C11" s="60"/>
      <c r="D11" s="60"/>
      <c r="E11" s="158"/>
      <c r="F11" s="19" t="s">
        <v>1272</v>
      </c>
      <c r="G11" s="21" t="s">
        <v>25</v>
      </c>
      <c r="H11" s="22" t="s">
        <v>1273</v>
      </c>
      <c r="I11" s="22" t="s">
        <v>1273</v>
      </c>
      <c r="J11" s="22" t="s">
        <v>28</v>
      </c>
      <c r="K11" s="22" t="s">
        <v>28</v>
      </c>
      <c r="L11" s="22" t="s">
        <v>28</v>
      </c>
      <c r="M11" s="19"/>
    </row>
    <row r="12" spans="1:13" s="13" customFormat="1" ht="15.75" customHeight="1" x14ac:dyDescent="0.2">
      <c r="A12" s="61" t="s">
        <v>1274</v>
      </c>
      <c r="B12" s="61" t="s">
        <v>1275</v>
      </c>
      <c r="C12" s="59" t="s">
        <v>137</v>
      </c>
      <c r="D12" s="59" t="s">
        <v>29</v>
      </c>
      <c r="E12" s="57">
        <f>SUM(E13:E23)+26137606</f>
        <v>26137606</v>
      </c>
      <c r="F12" s="19" t="s">
        <v>1276</v>
      </c>
      <c r="G12" s="21" t="s">
        <v>25</v>
      </c>
      <c r="H12" s="22" t="s">
        <v>272</v>
      </c>
      <c r="I12" s="22" t="s">
        <v>272</v>
      </c>
      <c r="J12" s="22" t="s">
        <v>272</v>
      </c>
      <c r="K12" s="22" t="s">
        <v>272</v>
      </c>
      <c r="L12" s="22" t="s">
        <v>272</v>
      </c>
      <c r="M12" s="19"/>
    </row>
    <row r="13" spans="1:13" s="13" customFormat="1" ht="15.75" customHeight="1" x14ac:dyDescent="0.2">
      <c r="A13" s="70"/>
      <c r="B13" s="70"/>
      <c r="C13" s="63"/>
      <c r="D13" s="63"/>
      <c r="E13" s="77"/>
      <c r="F13" s="19" t="s">
        <v>1277</v>
      </c>
      <c r="G13" s="21" t="s">
        <v>25</v>
      </c>
      <c r="H13" s="22" t="s">
        <v>139</v>
      </c>
      <c r="I13" s="22" t="s">
        <v>139</v>
      </c>
      <c r="J13" s="22" t="s">
        <v>139</v>
      </c>
      <c r="K13" s="22" t="s">
        <v>139</v>
      </c>
      <c r="L13" s="22" t="s">
        <v>139</v>
      </c>
      <c r="M13" s="19"/>
    </row>
    <row r="14" spans="1:13" s="13" customFormat="1" ht="25.5" x14ac:dyDescent="0.2">
      <c r="A14" s="70"/>
      <c r="B14" s="70"/>
      <c r="C14" s="63"/>
      <c r="D14" s="63"/>
      <c r="E14" s="77"/>
      <c r="F14" s="19" t="s">
        <v>1278</v>
      </c>
      <c r="G14" s="21" t="s">
        <v>25</v>
      </c>
      <c r="H14" s="22" t="s">
        <v>139</v>
      </c>
      <c r="I14" s="22" t="s">
        <v>139</v>
      </c>
      <c r="J14" s="22" t="s">
        <v>139</v>
      </c>
      <c r="K14" s="22" t="s">
        <v>139</v>
      </c>
      <c r="L14" s="22" t="s">
        <v>139</v>
      </c>
      <c r="M14" s="19"/>
    </row>
    <row r="15" spans="1:13" s="13" customFormat="1" x14ac:dyDescent="0.2">
      <c r="A15" s="70"/>
      <c r="B15" s="70"/>
      <c r="C15" s="63"/>
      <c r="D15" s="63"/>
      <c r="E15" s="77"/>
      <c r="F15" s="19" t="s">
        <v>1279</v>
      </c>
      <c r="G15" s="21" t="s">
        <v>40</v>
      </c>
      <c r="H15" s="22" t="s">
        <v>1280</v>
      </c>
      <c r="I15" s="22" t="s">
        <v>1280</v>
      </c>
      <c r="J15" s="22" t="s">
        <v>1280</v>
      </c>
      <c r="K15" s="22" t="s">
        <v>1280</v>
      </c>
      <c r="L15" s="22" t="s">
        <v>1280</v>
      </c>
      <c r="M15" s="19"/>
    </row>
    <row r="16" spans="1:13" s="13" customFormat="1" ht="25.5" x14ac:dyDescent="0.2">
      <c r="A16" s="70"/>
      <c r="B16" s="70"/>
      <c r="C16" s="63"/>
      <c r="D16" s="63"/>
      <c r="E16" s="77"/>
      <c r="F16" s="19" t="s">
        <v>1281</v>
      </c>
      <c r="G16" s="21" t="s">
        <v>25</v>
      </c>
      <c r="H16" s="22" t="s">
        <v>139</v>
      </c>
      <c r="I16" s="22" t="s">
        <v>1000</v>
      </c>
      <c r="J16" s="22" t="s">
        <v>844</v>
      </c>
      <c r="K16" s="22" t="s">
        <v>202</v>
      </c>
      <c r="L16" s="22" t="s">
        <v>202</v>
      </c>
      <c r="M16" s="19"/>
    </row>
    <row r="17" spans="1:13" s="13" customFormat="1" ht="16.5" customHeight="1" x14ac:dyDescent="0.2">
      <c r="A17" s="70"/>
      <c r="B17" s="70"/>
      <c r="C17" s="63"/>
      <c r="D17" s="63"/>
      <c r="E17" s="77"/>
      <c r="F17" s="19" t="s">
        <v>1282</v>
      </c>
      <c r="G17" s="21" t="s">
        <v>25</v>
      </c>
      <c r="H17" s="22" t="s">
        <v>178</v>
      </c>
      <c r="I17" s="22" t="s">
        <v>81</v>
      </c>
      <c r="J17" s="22" t="s">
        <v>845</v>
      </c>
      <c r="K17" s="22" t="s">
        <v>148</v>
      </c>
      <c r="L17" s="22" t="s">
        <v>1283</v>
      </c>
      <c r="M17" s="19"/>
    </row>
    <row r="18" spans="1:13" s="13" customFormat="1" x14ac:dyDescent="0.2">
      <c r="A18" s="70"/>
      <c r="B18" s="70"/>
      <c r="C18" s="63"/>
      <c r="D18" s="63"/>
      <c r="E18" s="77"/>
      <c r="F18" s="19" t="s">
        <v>1284</v>
      </c>
      <c r="G18" s="21" t="s">
        <v>819</v>
      </c>
      <c r="H18" s="22" t="s">
        <v>1285</v>
      </c>
      <c r="I18" s="22" t="s">
        <v>1286</v>
      </c>
      <c r="J18" s="22" t="s">
        <v>1287</v>
      </c>
      <c r="K18" s="22" t="s">
        <v>1287</v>
      </c>
      <c r="L18" s="22" t="s">
        <v>1288</v>
      </c>
      <c r="M18" s="19"/>
    </row>
    <row r="19" spans="1:13" s="13" customFormat="1" x14ac:dyDescent="0.2">
      <c r="A19" s="70"/>
      <c r="B19" s="70"/>
      <c r="C19" s="63"/>
      <c r="D19" s="63"/>
      <c r="E19" s="77"/>
      <c r="F19" s="19" t="s">
        <v>1289</v>
      </c>
      <c r="G19" s="21" t="s">
        <v>40</v>
      </c>
      <c r="H19" s="22" t="s">
        <v>1290</v>
      </c>
      <c r="I19" s="22" t="s">
        <v>1291</v>
      </c>
      <c r="J19" s="22" t="s">
        <v>1161</v>
      </c>
      <c r="K19" s="22" t="s">
        <v>1292</v>
      </c>
      <c r="L19" s="22" t="s">
        <v>1293</v>
      </c>
      <c r="M19" s="19"/>
    </row>
    <row r="20" spans="1:13" s="13" customFormat="1" x14ac:dyDescent="0.2">
      <c r="A20" s="70"/>
      <c r="B20" s="70"/>
      <c r="C20" s="63"/>
      <c r="D20" s="63"/>
      <c r="E20" s="77"/>
      <c r="F20" s="19" t="s">
        <v>1294</v>
      </c>
      <c r="G20" s="21" t="s">
        <v>40</v>
      </c>
      <c r="H20" s="22" t="s">
        <v>31</v>
      </c>
      <c r="I20" s="22" t="s">
        <v>32</v>
      </c>
      <c r="J20" s="22" t="s">
        <v>32</v>
      </c>
      <c r="K20" s="22" t="s">
        <v>32</v>
      </c>
      <c r="L20" s="22" t="s">
        <v>32</v>
      </c>
      <c r="M20" s="19"/>
    </row>
    <row r="21" spans="1:13" s="13" customFormat="1" x14ac:dyDescent="0.2">
      <c r="A21" s="70"/>
      <c r="B21" s="70"/>
      <c r="C21" s="63"/>
      <c r="D21" s="63"/>
      <c r="E21" s="77"/>
      <c r="F21" s="19" t="s">
        <v>1295</v>
      </c>
      <c r="G21" s="21" t="s">
        <v>40</v>
      </c>
      <c r="H21" s="22" t="s">
        <v>43</v>
      </c>
      <c r="I21" s="22" t="s">
        <v>53</v>
      </c>
      <c r="J21" s="22" t="s">
        <v>32</v>
      </c>
      <c r="K21" s="22" t="s">
        <v>53</v>
      </c>
      <c r="L21" s="22" t="s">
        <v>32</v>
      </c>
      <c r="M21" s="19"/>
    </row>
    <row r="22" spans="1:13" s="13" customFormat="1" ht="25.5" x14ac:dyDescent="0.2">
      <c r="A22" s="70"/>
      <c r="B22" s="70"/>
      <c r="C22" s="63"/>
      <c r="D22" s="63"/>
      <c r="E22" s="77"/>
      <c r="F22" s="19" t="s">
        <v>1296</v>
      </c>
      <c r="G22" s="21" t="s">
        <v>25</v>
      </c>
      <c r="H22" s="22" t="s">
        <v>1297</v>
      </c>
      <c r="I22" s="22" t="s">
        <v>110</v>
      </c>
      <c r="J22" s="22" t="s">
        <v>110</v>
      </c>
      <c r="K22" s="22" t="s">
        <v>110</v>
      </c>
      <c r="L22" s="22" t="s">
        <v>129</v>
      </c>
      <c r="M22" s="19"/>
    </row>
    <row r="23" spans="1:13" s="13" customFormat="1" x14ac:dyDescent="0.2">
      <c r="A23" s="62"/>
      <c r="B23" s="62"/>
      <c r="C23" s="60"/>
      <c r="D23" s="60"/>
      <c r="E23" s="58"/>
      <c r="F23" s="19" t="s">
        <v>1298</v>
      </c>
      <c r="G23" s="21" t="s">
        <v>40</v>
      </c>
      <c r="H23" s="22" t="s">
        <v>1299</v>
      </c>
      <c r="I23" s="22" t="s">
        <v>1299</v>
      </c>
      <c r="J23" s="22" t="s">
        <v>1299</v>
      </c>
      <c r="K23" s="22" t="s">
        <v>1299</v>
      </c>
      <c r="L23" s="22" t="s">
        <v>1299</v>
      </c>
      <c r="M23" s="19"/>
    </row>
    <row r="24" spans="1:13" s="13" customFormat="1" ht="15.75" customHeight="1" x14ac:dyDescent="0.2">
      <c r="A24" s="61" t="s">
        <v>1300</v>
      </c>
      <c r="B24" s="61" t="s">
        <v>1301</v>
      </c>
      <c r="C24" s="59" t="s">
        <v>196</v>
      </c>
      <c r="D24" s="19" t="s">
        <v>2161</v>
      </c>
      <c r="E24" s="25">
        <f>SUM(E25:E26)</f>
        <v>3851000</v>
      </c>
      <c r="F24" s="59" t="s">
        <v>1302</v>
      </c>
      <c r="G24" s="67" t="s">
        <v>25</v>
      </c>
      <c r="H24" s="64" t="s">
        <v>139</v>
      </c>
      <c r="I24" s="64" t="s">
        <v>26</v>
      </c>
      <c r="J24" s="64" t="s">
        <v>1000</v>
      </c>
      <c r="K24" s="64" t="s">
        <v>844</v>
      </c>
      <c r="L24" s="64" t="s">
        <v>64</v>
      </c>
      <c r="M24" s="59"/>
    </row>
    <row r="25" spans="1:13" s="13" customFormat="1" x14ac:dyDescent="0.2">
      <c r="A25" s="70"/>
      <c r="B25" s="70"/>
      <c r="C25" s="63"/>
      <c r="D25" s="19" t="s">
        <v>29</v>
      </c>
      <c r="E25" s="20">
        <v>3278721.74</v>
      </c>
      <c r="F25" s="63"/>
      <c r="G25" s="68"/>
      <c r="H25" s="65"/>
      <c r="I25" s="65"/>
      <c r="J25" s="65"/>
      <c r="K25" s="65"/>
      <c r="L25" s="65"/>
      <c r="M25" s="63"/>
    </row>
    <row r="26" spans="1:13" s="13" customFormat="1" x14ac:dyDescent="0.2">
      <c r="A26" s="62"/>
      <c r="B26" s="62"/>
      <c r="C26" s="60"/>
      <c r="D26" s="19" t="s">
        <v>103</v>
      </c>
      <c r="E26" s="20">
        <v>572278.26</v>
      </c>
      <c r="F26" s="60"/>
      <c r="G26" s="69"/>
      <c r="H26" s="66"/>
      <c r="I26" s="66"/>
      <c r="J26" s="66"/>
      <c r="K26" s="66"/>
      <c r="L26" s="66"/>
      <c r="M26" s="60"/>
    </row>
    <row r="27" spans="1:13" s="13" customFormat="1" ht="17.25" customHeight="1" x14ac:dyDescent="0.2">
      <c r="A27" s="61" t="s">
        <v>1303</v>
      </c>
      <c r="B27" s="61" t="s">
        <v>1304</v>
      </c>
      <c r="C27" s="59" t="s">
        <v>38</v>
      </c>
      <c r="D27" s="59" t="s">
        <v>29</v>
      </c>
      <c r="E27" s="57">
        <f>SUM(E28:E28)+159500</f>
        <v>159500</v>
      </c>
      <c r="F27" s="19" t="s">
        <v>1305</v>
      </c>
      <c r="G27" s="21" t="s">
        <v>40</v>
      </c>
      <c r="H27" s="22" t="s">
        <v>64</v>
      </c>
      <c r="I27" s="22" t="s">
        <v>64</v>
      </c>
      <c r="J27" s="22" t="s">
        <v>64</v>
      </c>
      <c r="K27" s="22" t="s">
        <v>64</v>
      </c>
      <c r="L27" s="22" t="s">
        <v>64</v>
      </c>
      <c r="M27" s="19"/>
    </row>
    <row r="28" spans="1:13" s="13" customFormat="1" ht="25.5" x14ac:dyDescent="0.2">
      <c r="A28" s="62"/>
      <c r="B28" s="62"/>
      <c r="C28" s="60"/>
      <c r="D28" s="60"/>
      <c r="E28" s="58"/>
      <c r="F28" s="19" t="s">
        <v>1306</v>
      </c>
      <c r="G28" s="21" t="s">
        <v>40</v>
      </c>
      <c r="H28" s="22" t="s">
        <v>170</v>
      </c>
      <c r="I28" s="22" t="s">
        <v>56</v>
      </c>
      <c r="J28" s="22" t="s">
        <v>56</v>
      </c>
      <c r="K28" s="22" t="s">
        <v>56</v>
      </c>
      <c r="L28" s="22" t="s">
        <v>56</v>
      </c>
      <c r="M28" s="19"/>
    </row>
    <row r="29" spans="1:13" s="13" customFormat="1" ht="19.5" customHeight="1" x14ac:dyDescent="0.2">
      <c r="A29" s="61" t="s">
        <v>1307</v>
      </c>
      <c r="B29" s="61" t="s">
        <v>1308</v>
      </c>
      <c r="C29" s="59" t="s">
        <v>1309</v>
      </c>
      <c r="D29" s="59" t="s">
        <v>29</v>
      </c>
      <c r="E29" s="57">
        <f>SUM(E30:E30)+672870</f>
        <v>672870</v>
      </c>
      <c r="F29" s="19" t="s">
        <v>1284</v>
      </c>
      <c r="G29" s="21" t="s">
        <v>819</v>
      </c>
      <c r="H29" s="22" t="s">
        <v>1310</v>
      </c>
      <c r="I29" s="22" t="s">
        <v>1310</v>
      </c>
      <c r="J29" s="22" t="s">
        <v>1310</v>
      </c>
      <c r="K29" s="22" t="s">
        <v>1310</v>
      </c>
      <c r="L29" s="22" t="s">
        <v>1310</v>
      </c>
      <c r="M29" s="19"/>
    </row>
    <row r="30" spans="1:13" s="13" customFormat="1" ht="21" customHeight="1" x14ac:dyDescent="0.2">
      <c r="A30" s="62"/>
      <c r="B30" s="62"/>
      <c r="C30" s="60"/>
      <c r="D30" s="60"/>
      <c r="E30" s="58"/>
      <c r="F30" s="19" t="s">
        <v>1311</v>
      </c>
      <c r="G30" s="21" t="s">
        <v>40</v>
      </c>
      <c r="H30" s="22" t="s">
        <v>1312</v>
      </c>
      <c r="I30" s="22" t="s">
        <v>1312</v>
      </c>
      <c r="J30" s="22" t="s">
        <v>1312</v>
      </c>
      <c r="K30" s="22" t="s">
        <v>1312</v>
      </c>
      <c r="L30" s="22" t="s">
        <v>1312</v>
      </c>
      <c r="M30" s="19"/>
    </row>
    <row r="31" spans="1:13" s="13" customFormat="1" ht="17.25" customHeight="1" x14ac:dyDescent="0.2">
      <c r="A31" s="61" t="s">
        <v>1313</v>
      </c>
      <c r="B31" s="61" t="s">
        <v>1314</v>
      </c>
      <c r="C31" s="59" t="s">
        <v>137</v>
      </c>
      <c r="D31" s="59" t="s">
        <v>29</v>
      </c>
      <c r="E31" s="156"/>
      <c r="F31" s="19" t="s">
        <v>1284</v>
      </c>
      <c r="G31" s="21" t="s">
        <v>819</v>
      </c>
      <c r="H31" s="22" t="s">
        <v>1315</v>
      </c>
      <c r="I31" s="22" t="s">
        <v>1316</v>
      </c>
      <c r="J31" s="22" t="s">
        <v>1317</v>
      </c>
      <c r="K31" s="22" t="s">
        <v>1317</v>
      </c>
      <c r="L31" s="22" t="s">
        <v>1318</v>
      </c>
      <c r="M31" s="19"/>
    </row>
    <row r="32" spans="1:13" s="13" customFormat="1" x14ac:dyDescent="0.2">
      <c r="A32" s="70"/>
      <c r="B32" s="70"/>
      <c r="C32" s="63"/>
      <c r="D32" s="63"/>
      <c r="E32" s="157"/>
      <c r="F32" s="19" t="s">
        <v>1279</v>
      </c>
      <c r="G32" s="21" t="s">
        <v>40</v>
      </c>
      <c r="H32" s="22" t="s">
        <v>170</v>
      </c>
      <c r="I32" s="22" t="s">
        <v>170</v>
      </c>
      <c r="J32" s="22" t="s">
        <v>170</v>
      </c>
      <c r="K32" s="22" t="s">
        <v>170</v>
      </c>
      <c r="L32" s="22" t="s">
        <v>170</v>
      </c>
      <c r="M32" s="19"/>
    </row>
    <row r="33" spans="1:13" s="13" customFormat="1" ht="25.5" x14ac:dyDescent="0.2">
      <c r="A33" s="70"/>
      <c r="B33" s="70"/>
      <c r="C33" s="63"/>
      <c r="D33" s="63"/>
      <c r="E33" s="157"/>
      <c r="F33" s="19" t="s">
        <v>1319</v>
      </c>
      <c r="G33" s="21" t="s">
        <v>25</v>
      </c>
      <c r="H33" s="22" t="s">
        <v>139</v>
      </c>
      <c r="I33" s="22" t="s">
        <v>139</v>
      </c>
      <c r="J33" s="22" t="s">
        <v>139</v>
      </c>
      <c r="K33" s="22" t="s">
        <v>139</v>
      </c>
      <c r="L33" s="22" t="s">
        <v>139</v>
      </c>
      <c r="M33" s="19"/>
    </row>
    <row r="34" spans="1:13" s="13" customFormat="1" x14ac:dyDescent="0.2">
      <c r="A34" s="62"/>
      <c r="B34" s="62"/>
      <c r="C34" s="60"/>
      <c r="D34" s="60"/>
      <c r="E34" s="158"/>
      <c r="F34" s="19" t="s">
        <v>1320</v>
      </c>
      <c r="G34" s="21" t="s">
        <v>40</v>
      </c>
      <c r="H34" s="22" t="s">
        <v>31</v>
      </c>
      <c r="I34" s="22" t="s">
        <v>32</v>
      </c>
      <c r="J34" s="22" t="s">
        <v>32</v>
      </c>
      <c r="K34" s="22" t="s">
        <v>32</v>
      </c>
      <c r="L34" s="22" t="s">
        <v>32</v>
      </c>
      <c r="M34" s="19"/>
    </row>
    <row r="35" spans="1:13" s="13" customFormat="1" ht="15.75" customHeight="1" x14ac:dyDescent="0.2">
      <c r="A35" s="61" t="s">
        <v>1321</v>
      </c>
      <c r="B35" s="61" t="s">
        <v>1322</v>
      </c>
      <c r="C35" s="59" t="s">
        <v>1323</v>
      </c>
      <c r="D35" s="59" t="s">
        <v>29</v>
      </c>
      <c r="E35" s="57">
        <f>SUM(E36:E38)+650000</f>
        <v>650000</v>
      </c>
      <c r="F35" s="19" t="s">
        <v>1324</v>
      </c>
      <c r="G35" s="21" t="s">
        <v>25</v>
      </c>
      <c r="H35" s="22" t="s">
        <v>1325</v>
      </c>
      <c r="I35" s="22" t="s">
        <v>1325</v>
      </c>
      <c r="J35" s="22" t="s">
        <v>1325</v>
      </c>
      <c r="K35" s="22" t="s">
        <v>1325</v>
      </c>
      <c r="L35" s="22" t="s">
        <v>1325</v>
      </c>
      <c r="M35" s="19"/>
    </row>
    <row r="36" spans="1:13" s="13" customFormat="1" ht="38.25" x14ac:dyDescent="0.2">
      <c r="A36" s="70"/>
      <c r="B36" s="70"/>
      <c r="C36" s="63"/>
      <c r="D36" s="63"/>
      <c r="E36" s="77"/>
      <c r="F36" s="19" t="s">
        <v>1326</v>
      </c>
      <c r="G36" s="21" t="s">
        <v>25</v>
      </c>
      <c r="H36" s="22" t="s">
        <v>1327</v>
      </c>
      <c r="I36" s="22" t="s">
        <v>1327</v>
      </c>
      <c r="J36" s="22" t="s">
        <v>1327</v>
      </c>
      <c r="K36" s="22" t="s">
        <v>1327</v>
      </c>
      <c r="L36" s="22" t="s">
        <v>1327</v>
      </c>
      <c r="M36" s="19"/>
    </row>
    <row r="37" spans="1:13" s="13" customFormat="1" ht="25.5" x14ac:dyDescent="0.2">
      <c r="A37" s="70"/>
      <c r="B37" s="70"/>
      <c r="C37" s="63"/>
      <c r="D37" s="63"/>
      <c r="E37" s="77"/>
      <c r="F37" s="19" t="s">
        <v>1328</v>
      </c>
      <c r="G37" s="21" t="s">
        <v>25</v>
      </c>
      <c r="H37" s="22" t="s">
        <v>199</v>
      </c>
      <c r="I37" s="22" t="s">
        <v>199</v>
      </c>
      <c r="J37" s="22" t="s">
        <v>199</v>
      </c>
      <c r="K37" s="22" t="s">
        <v>199</v>
      </c>
      <c r="L37" s="22" t="s">
        <v>199</v>
      </c>
      <c r="M37" s="19"/>
    </row>
    <row r="38" spans="1:13" s="13" customFormat="1" ht="25.5" x14ac:dyDescent="0.2">
      <c r="A38" s="62"/>
      <c r="B38" s="62"/>
      <c r="C38" s="60"/>
      <c r="D38" s="60"/>
      <c r="E38" s="58"/>
      <c r="F38" s="19" t="s">
        <v>1329</v>
      </c>
      <c r="G38" s="21" t="s">
        <v>25</v>
      </c>
      <c r="H38" s="22" t="s">
        <v>139</v>
      </c>
      <c r="I38" s="22" t="s">
        <v>139</v>
      </c>
      <c r="J38" s="22" t="s">
        <v>139</v>
      </c>
      <c r="K38" s="22" t="s">
        <v>139</v>
      </c>
      <c r="L38" s="22" t="s">
        <v>139</v>
      </c>
      <c r="M38" s="19"/>
    </row>
    <row r="39" spans="1:13" s="13" customFormat="1" ht="25.5" x14ac:dyDescent="0.2">
      <c r="A39" s="18" t="s">
        <v>1330</v>
      </c>
      <c r="B39" s="18" t="s">
        <v>1331</v>
      </c>
      <c r="C39" s="19" t="s">
        <v>38</v>
      </c>
      <c r="D39" s="19"/>
      <c r="E39" s="20">
        <v>0</v>
      </c>
      <c r="F39" s="19" t="s">
        <v>1332</v>
      </c>
      <c r="G39" s="21" t="s">
        <v>25</v>
      </c>
      <c r="H39" s="22" t="s">
        <v>129</v>
      </c>
      <c r="I39" s="22" t="s">
        <v>129</v>
      </c>
      <c r="J39" s="22" t="s">
        <v>129</v>
      </c>
      <c r="K39" s="22" t="s">
        <v>129</v>
      </c>
      <c r="L39" s="22" t="s">
        <v>129</v>
      </c>
      <c r="M39" s="19"/>
    </row>
    <row r="40" spans="1:13" s="13" customFormat="1" ht="15.75" customHeight="1" x14ac:dyDescent="0.2">
      <c r="A40" s="61" t="s">
        <v>1333</v>
      </c>
      <c r="B40" s="61" t="s">
        <v>1334</v>
      </c>
      <c r="C40" s="59" t="s">
        <v>23</v>
      </c>
      <c r="D40" s="59" t="s">
        <v>29</v>
      </c>
      <c r="E40" s="57">
        <f>SUM(E41:E45)+60000</f>
        <v>60000</v>
      </c>
      <c r="F40" s="19" t="s">
        <v>1335</v>
      </c>
      <c r="G40" s="21" t="s">
        <v>1336</v>
      </c>
      <c r="H40" s="22" t="s">
        <v>1135</v>
      </c>
      <c r="I40" s="22" t="s">
        <v>1337</v>
      </c>
      <c r="J40" s="22" t="s">
        <v>1338</v>
      </c>
      <c r="K40" s="22" t="s">
        <v>1337</v>
      </c>
      <c r="L40" s="22" t="s">
        <v>1337</v>
      </c>
      <c r="M40" s="19"/>
    </row>
    <row r="41" spans="1:13" s="13" customFormat="1" ht="38.25" x14ac:dyDescent="0.2">
      <c r="A41" s="70"/>
      <c r="B41" s="70"/>
      <c r="C41" s="63"/>
      <c r="D41" s="63"/>
      <c r="E41" s="77"/>
      <c r="F41" s="19" t="s">
        <v>1339</v>
      </c>
      <c r="G41" s="21" t="s">
        <v>25</v>
      </c>
      <c r="H41" s="22" t="s">
        <v>223</v>
      </c>
      <c r="I41" s="22" t="s">
        <v>80</v>
      </c>
      <c r="J41" s="22" t="s">
        <v>80</v>
      </c>
      <c r="K41" s="22" t="s">
        <v>80</v>
      </c>
      <c r="L41" s="22" t="s">
        <v>80</v>
      </c>
      <c r="M41" s="19"/>
    </row>
    <row r="42" spans="1:13" s="13" customFormat="1" ht="25.5" x14ac:dyDescent="0.2">
      <c r="A42" s="70"/>
      <c r="B42" s="70"/>
      <c r="C42" s="63"/>
      <c r="D42" s="63"/>
      <c r="E42" s="77"/>
      <c r="F42" s="19" t="s">
        <v>1340</v>
      </c>
      <c r="G42" s="21" t="s">
        <v>25</v>
      </c>
      <c r="H42" s="22" t="s">
        <v>26</v>
      </c>
      <c r="I42" s="22" t="s">
        <v>27</v>
      </c>
      <c r="J42" s="22" t="s">
        <v>27</v>
      </c>
      <c r="K42" s="22" t="s">
        <v>27</v>
      </c>
      <c r="L42" s="22" t="s">
        <v>27</v>
      </c>
      <c r="M42" s="19"/>
    </row>
    <row r="43" spans="1:13" s="13" customFormat="1" ht="25.5" x14ac:dyDescent="0.2">
      <c r="A43" s="70"/>
      <c r="B43" s="70"/>
      <c r="C43" s="63"/>
      <c r="D43" s="63"/>
      <c r="E43" s="77"/>
      <c r="F43" s="19" t="s">
        <v>1341</v>
      </c>
      <c r="G43" s="21" t="s">
        <v>25</v>
      </c>
      <c r="H43" s="22" t="s">
        <v>118</v>
      </c>
      <c r="I43" s="22" t="s">
        <v>118</v>
      </c>
      <c r="J43" s="22" t="s">
        <v>118</v>
      </c>
      <c r="K43" s="22" t="s">
        <v>118</v>
      </c>
      <c r="L43" s="22" t="s">
        <v>118</v>
      </c>
      <c r="M43" s="19"/>
    </row>
    <row r="44" spans="1:13" s="13" customFormat="1" ht="38.25" x14ac:dyDescent="0.2">
      <c r="A44" s="70"/>
      <c r="B44" s="70"/>
      <c r="C44" s="63"/>
      <c r="D44" s="63"/>
      <c r="E44" s="77"/>
      <c r="F44" s="19" t="s">
        <v>1342</v>
      </c>
      <c r="G44" s="21" t="s">
        <v>25</v>
      </c>
      <c r="H44" s="22" t="s">
        <v>64</v>
      </c>
      <c r="I44" s="22" t="s">
        <v>27</v>
      </c>
      <c r="J44" s="22" t="s">
        <v>80</v>
      </c>
      <c r="K44" s="22" t="s">
        <v>27</v>
      </c>
      <c r="L44" s="22" t="s">
        <v>80</v>
      </c>
      <c r="M44" s="19"/>
    </row>
    <row r="45" spans="1:13" s="13" customFormat="1" x14ac:dyDescent="0.2">
      <c r="A45" s="62"/>
      <c r="B45" s="62"/>
      <c r="C45" s="60"/>
      <c r="D45" s="60"/>
      <c r="E45" s="58"/>
      <c r="F45" s="19" t="s">
        <v>1343</v>
      </c>
      <c r="G45" s="21" t="s">
        <v>40</v>
      </c>
      <c r="H45" s="22" t="s">
        <v>64</v>
      </c>
      <c r="I45" s="22" t="s">
        <v>43</v>
      </c>
      <c r="J45" s="22" t="s">
        <v>43</v>
      </c>
      <c r="K45" s="22" t="s">
        <v>43</v>
      </c>
      <c r="L45" s="22" t="s">
        <v>46</v>
      </c>
      <c r="M45" s="19"/>
    </row>
    <row r="46" spans="1:13" s="13" customFormat="1" ht="25.5" x14ac:dyDescent="0.2">
      <c r="A46" s="61" t="s">
        <v>1344</v>
      </c>
      <c r="B46" s="61" t="s">
        <v>1345</v>
      </c>
      <c r="C46" s="59" t="s">
        <v>23</v>
      </c>
      <c r="D46" s="59" t="s">
        <v>29</v>
      </c>
      <c r="E46" s="57">
        <f>SUM(E47:E47)+160000</f>
        <v>160000</v>
      </c>
      <c r="F46" s="19" t="s">
        <v>1346</v>
      </c>
      <c r="G46" s="21" t="s">
        <v>25</v>
      </c>
      <c r="H46" s="22" t="s">
        <v>1347</v>
      </c>
      <c r="I46" s="22" t="s">
        <v>28</v>
      </c>
      <c r="J46" s="22" t="s">
        <v>46</v>
      </c>
      <c r="K46" s="22" t="s">
        <v>310</v>
      </c>
      <c r="L46" s="22" t="s">
        <v>310</v>
      </c>
      <c r="M46" s="19"/>
    </row>
    <row r="47" spans="1:13" s="13" customFormat="1" ht="25.5" x14ac:dyDescent="0.2">
      <c r="A47" s="62"/>
      <c r="B47" s="62"/>
      <c r="C47" s="60"/>
      <c r="D47" s="60"/>
      <c r="E47" s="58"/>
      <c r="F47" s="19" t="s">
        <v>1348</v>
      </c>
      <c r="G47" s="21" t="s">
        <v>25</v>
      </c>
      <c r="H47" s="22" t="s">
        <v>1349</v>
      </c>
      <c r="I47" s="22" t="s">
        <v>98</v>
      </c>
      <c r="J47" s="22" t="s">
        <v>28</v>
      </c>
      <c r="K47" s="22" t="s">
        <v>28</v>
      </c>
      <c r="L47" s="22" t="s">
        <v>64</v>
      </c>
      <c r="M47" s="19"/>
    </row>
    <row r="48" spans="1:13" s="13" customFormat="1" ht="38.25" x14ac:dyDescent="0.2">
      <c r="A48" s="18" t="s">
        <v>1350</v>
      </c>
      <c r="B48" s="18" t="s">
        <v>1351</v>
      </c>
      <c r="C48" s="19" t="s">
        <v>1352</v>
      </c>
      <c r="D48" s="19"/>
      <c r="E48" s="20">
        <v>0</v>
      </c>
      <c r="F48" s="19" t="s">
        <v>1353</v>
      </c>
      <c r="G48" s="21" t="s">
        <v>25</v>
      </c>
      <c r="H48" s="22" t="s">
        <v>118</v>
      </c>
      <c r="I48" s="22" t="s">
        <v>118</v>
      </c>
      <c r="J48" s="22" t="s">
        <v>118</v>
      </c>
      <c r="K48" s="22" t="s">
        <v>118</v>
      </c>
      <c r="L48" s="22" t="s">
        <v>118</v>
      </c>
      <c r="M48" s="19"/>
    </row>
    <row r="49" spans="1:13" s="13" customFormat="1" ht="38.25" x14ac:dyDescent="0.2">
      <c r="A49" s="18" t="s">
        <v>1354</v>
      </c>
      <c r="B49" s="18" t="s">
        <v>1355</v>
      </c>
      <c r="C49" s="19" t="s">
        <v>1352</v>
      </c>
      <c r="D49" s="19"/>
      <c r="E49" s="20">
        <v>0</v>
      </c>
      <c r="F49" s="19" t="s">
        <v>1356</v>
      </c>
      <c r="G49" s="21" t="s">
        <v>25</v>
      </c>
      <c r="H49" s="22" t="s">
        <v>149</v>
      </c>
      <c r="I49" s="22" t="s">
        <v>149</v>
      </c>
      <c r="J49" s="22" t="s">
        <v>149</v>
      </c>
      <c r="K49" s="22" t="s">
        <v>149</v>
      </c>
      <c r="L49" s="22" t="s">
        <v>149</v>
      </c>
      <c r="M49" s="19"/>
    </row>
    <row r="50" spans="1:13" s="13" customFormat="1" ht="51" x14ac:dyDescent="0.2">
      <c r="A50" s="61" t="s">
        <v>1357</v>
      </c>
      <c r="B50" s="61" t="s">
        <v>1358</v>
      </c>
      <c r="C50" s="59" t="s">
        <v>288</v>
      </c>
      <c r="D50" s="59"/>
      <c r="E50" s="57">
        <f t="shared" ref="E50" si="0">SUM(E51:E52)</f>
        <v>0</v>
      </c>
      <c r="F50" s="19" t="s">
        <v>1359</v>
      </c>
      <c r="G50" s="21" t="s">
        <v>25</v>
      </c>
      <c r="H50" s="22" t="s">
        <v>139</v>
      </c>
      <c r="I50" s="22" t="s">
        <v>139</v>
      </c>
      <c r="J50" s="22" t="s">
        <v>139</v>
      </c>
      <c r="K50" s="22" t="s">
        <v>139</v>
      </c>
      <c r="L50" s="22" t="s">
        <v>139</v>
      </c>
      <c r="M50" s="19"/>
    </row>
    <row r="51" spans="1:13" s="13" customFormat="1" ht="25.5" x14ac:dyDescent="0.2">
      <c r="A51" s="70"/>
      <c r="B51" s="70"/>
      <c r="C51" s="63"/>
      <c r="D51" s="63"/>
      <c r="E51" s="77"/>
      <c r="F51" s="19" t="s">
        <v>1360</v>
      </c>
      <c r="G51" s="21" t="s">
        <v>40</v>
      </c>
      <c r="H51" s="22" t="s">
        <v>53</v>
      </c>
      <c r="I51" s="22" t="s">
        <v>28</v>
      </c>
      <c r="J51" s="22" t="s">
        <v>53</v>
      </c>
      <c r="K51" s="22" t="s">
        <v>28</v>
      </c>
      <c r="L51" s="22" t="s">
        <v>28</v>
      </c>
      <c r="M51" s="19"/>
    </row>
    <row r="52" spans="1:13" s="13" customFormat="1" x14ac:dyDescent="0.2">
      <c r="A52" s="62"/>
      <c r="B52" s="62"/>
      <c r="C52" s="60"/>
      <c r="D52" s="60"/>
      <c r="E52" s="58"/>
      <c r="F52" s="19" t="s">
        <v>1361</v>
      </c>
      <c r="G52" s="21" t="s">
        <v>40</v>
      </c>
      <c r="H52" s="22" t="s">
        <v>81</v>
      </c>
      <c r="I52" s="22" t="s">
        <v>28</v>
      </c>
      <c r="J52" s="22" t="s">
        <v>28</v>
      </c>
      <c r="K52" s="22" t="s">
        <v>81</v>
      </c>
      <c r="L52" s="22" t="s">
        <v>81</v>
      </c>
      <c r="M52" s="19"/>
    </row>
    <row r="53" spans="1:13" s="13" customFormat="1" ht="25.5" x14ac:dyDescent="0.2">
      <c r="A53" s="61" t="s">
        <v>1362</v>
      </c>
      <c r="B53" s="61" t="s">
        <v>1363</v>
      </c>
      <c r="C53" s="59" t="s">
        <v>288</v>
      </c>
      <c r="D53" s="59" t="s">
        <v>29</v>
      </c>
      <c r="E53" s="57">
        <f t="shared" ref="E53" si="1">SUM(E54:E55)</f>
        <v>0</v>
      </c>
      <c r="F53" s="19" t="s">
        <v>1364</v>
      </c>
      <c r="G53" s="21" t="s">
        <v>25</v>
      </c>
      <c r="H53" s="22" t="s">
        <v>118</v>
      </c>
      <c r="I53" s="22" t="s">
        <v>28</v>
      </c>
      <c r="J53" s="22" t="s">
        <v>28</v>
      </c>
      <c r="K53" s="22" t="s">
        <v>28</v>
      </c>
      <c r="L53" s="22" t="s">
        <v>118</v>
      </c>
      <c r="M53" s="19"/>
    </row>
    <row r="54" spans="1:13" s="13" customFormat="1" ht="25.5" x14ac:dyDescent="0.2">
      <c r="A54" s="70"/>
      <c r="B54" s="70"/>
      <c r="C54" s="63"/>
      <c r="D54" s="63"/>
      <c r="E54" s="77"/>
      <c r="F54" s="19" t="s">
        <v>1365</v>
      </c>
      <c r="G54" s="21" t="s">
        <v>25</v>
      </c>
      <c r="H54" s="22" t="s">
        <v>26</v>
      </c>
      <c r="I54" s="22" t="s">
        <v>27</v>
      </c>
      <c r="J54" s="22" t="s">
        <v>27</v>
      </c>
      <c r="K54" s="22" t="s">
        <v>27</v>
      </c>
      <c r="L54" s="22" t="s">
        <v>27</v>
      </c>
      <c r="M54" s="19"/>
    </row>
    <row r="55" spans="1:13" s="13" customFormat="1" x14ac:dyDescent="0.2">
      <c r="A55" s="62"/>
      <c r="B55" s="62"/>
      <c r="C55" s="60"/>
      <c r="D55" s="60"/>
      <c r="E55" s="58"/>
      <c r="F55" s="19" t="s">
        <v>1366</v>
      </c>
      <c r="G55" s="21" t="s">
        <v>40</v>
      </c>
      <c r="H55" s="22" t="s">
        <v>98</v>
      </c>
      <c r="I55" s="22" t="s">
        <v>28</v>
      </c>
      <c r="J55" s="22" t="s">
        <v>53</v>
      </c>
      <c r="K55" s="22" t="s">
        <v>53</v>
      </c>
      <c r="L55" s="22" t="s">
        <v>53</v>
      </c>
      <c r="M55" s="19"/>
    </row>
    <row r="56" spans="1:13" s="13" customFormat="1" ht="15.75" customHeight="1" x14ac:dyDescent="0.2">
      <c r="A56" s="17" t="s">
        <v>1367</v>
      </c>
      <c r="B56" s="83" t="s">
        <v>1368</v>
      </c>
      <c r="C56" s="84"/>
      <c r="D56" s="84"/>
      <c r="E56" s="84"/>
      <c r="F56" s="84"/>
      <c r="G56" s="84"/>
      <c r="H56" s="84"/>
      <c r="I56" s="84"/>
      <c r="J56" s="84"/>
      <c r="K56" s="84"/>
      <c r="L56" s="84"/>
      <c r="M56" s="85"/>
    </row>
    <row r="57" spans="1:13" s="13" customFormat="1" ht="15.75" customHeight="1" x14ac:dyDescent="0.2">
      <c r="A57" s="61" t="s">
        <v>1369</v>
      </c>
      <c r="B57" s="61" t="s">
        <v>1370</v>
      </c>
      <c r="C57" s="59" t="s">
        <v>1371</v>
      </c>
      <c r="D57" s="59" t="s">
        <v>29</v>
      </c>
      <c r="E57" s="57">
        <f>SUM(E58:E60)+1515000</f>
        <v>1515000</v>
      </c>
      <c r="F57" s="19" t="s">
        <v>1372</v>
      </c>
      <c r="G57" s="21" t="s">
        <v>40</v>
      </c>
      <c r="H57" s="22" t="s">
        <v>80</v>
      </c>
      <c r="I57" s="22" t="s">
        <v>32</v>
      </c>
      <c r="J57" s="22" t="s">
        <v>32</v>
      </c>
      <c r="K57" s="22" t="s">
        <v>27</v>
      </c>
      <c r="L57" s="22" t="s">
        <v>53</v>
      </c>
      <c r="M57" s="19"/>
    </row>
    <row r="58" spans="1:13" s="13" customFormat="1" x14ac:dyDescent="0.2">
      <c r="A58" s="70"/>
      <c r="B58" s="70"/>
      <c r="C58" s="63"/>
      <c r="D58" s="63"/>
      <c r="E58" s="77"/>
      <c r="F58" s="19" t="s">
        <v>1373</v>
      </c>
      <c r="G58" s="21" t="s">
        <v>40</v>
      </c>
      <c r="H58" s="22" t="s">
        <v>139</v>
      </c>
      <c r="I58" s="22" t="s">
        <v>28</v>
      </c>
      <c r="J58" s="22" t="s">
        <v>173</v>
      </c>
      <c r="K58" s="22" t="s">
        <v>28</v>
      </c>
      <c r="L58" s="22" t="s">
        <v>173</v>
      </c>
      <c r="M58" s="19"/>
    </row>
    <row r="59" spans="1:13" s="13" customFormat="1" ht="25.5" x14ac:dyDescent="0.2">
      <c r="A59" s="70"/>
      <c r="B59" s="70"/>
      <c r="C59" s="63"/>
      <c r="D59" s="63"/>
      <c r="E59" s="77"/>
      <c r="F59" s="19" t="s">
        <v>1374</v>
      </c>
      <c r="G59" s="21" t="s">
        <v>25</v>
      </c>
      <c r="H59" s="22" t="s">
        <v>1375</v>
      </c>
      <c r="I59" s="22" t="s">
        <v>1375</v>
      </c>
      <c r="J59" s="22" t="s">
        <v>1375</v>
      </c>
      <c r="K59" s="22" t="s">
        <v>1375</v>
      </c>
      <c r="L59" s="22" t="s">
        <v>1375</v>
      </c>
      <c r="M59" s="19"/>
    </row>
    <row r="60" spans="1:13" s="13" customFormat="1" x14ac:dyDescent="0.2">
      <c r="A60" s="62"/>
      <c r="B60" s="62"/>
      <c r="C60" s="60"/>
      <c r="D60" s="60"/>
      <c r="E60" s="58"/>
      <c r="F60" s="19" t="s">
        <v>1376</v>
      </c>
      <c r="G60" s="21" t="s">
        <v>40</v>
      </c>
      <c r="H60" s="22" t="s">
        <v>53</v>
      </c>
      <c r="I60" s="22" t="s">
        <v>28</v>
      </c>
      <c r="J60" s="22" t="s">
        <v>28</v>
      </c>
      <c r="K60" s="22" t="s">
        <v>28</v>
      </c>
      <c r="L60" s="22" t="s">
        <v>53</v>
      </c>
      <c r="M60" s="19"/>
    </row>
    <row r="61" spans="1:13" s="13" customFormat="1" ht="38.25" x14ac:dyDescent="0.2">
      <c r="A61" s="18" t="s">
        <v>1377</v>
      </c>
      <c r="B61" s="18" t="s">
        <v>1378</v>
      </c>
      <c r="C61" s="19" t="s">
        <v>1371</v>
      </c>
      <c r="D61" s="19"/>
      <c r="E61" s="20">
        <v>0</v>
      </c>
      <c r="F61" s="19" t="s">
        <v>1379</v>
      </c>
      <c r="G61" s="21" t="s">
        <v>40</v>
      </c>
      <c r="H61" s="22" t="s">
        <v>53</v>
      </c>
      <c r="I61" s="22" t="s">
        <v>53</v>
      </c>
      <c r="J61" s="22" t="s">
        <v>28</v>
      </c>
      <c r="K61" s="22" t="s">
        <v>28</v>
      </c>
      <c r="L61" s="22" t="s">
        <v>28</v>
      </c>
      <c r="M61" s="19"/>
    </row>
    <row r="62" spans="1:13" s="13" customFormat="1" ht="38.25" x14ac:dyDescent="0.2">
      <c r="A62" s="18" t="s">
        <v>1380</v>
      </c>
      <c r="B62" s="18" t="s">
        <v>1381</v>
      </c>
      <c r="C62" s="19" t="s">
        <v>1382</v>
      </c>
      <c r="D62" s="19"/>
      <c r="E62" s="20">
        <v>0</v>
      </c>
      <c r="F62" s="19" t="s">
        <v>1383</v>
      </c>
      <c r="G62" s="21" t="s">
        <v>25</v>
      </c>
      <c r="H62" s="22" t="s">
        <v>216</v>
      </c>
      <c r="I62" s="22" t="s">
        <v>216</v>
      </c>
      <c r="J62" s="22" t="s">
        <v>216</v>
      </c>
      <c r="K62" s="22" t="s">
        <v>216</v>
      </c>
      <c r="L62" s="22" t="s">
        <v>216</v>
      </c>
      <c r="M62" s="19"/>
    </row>
    <row r="63" spans="1:13" s="13" customFormat="1" ht="18.75" customHeight="1" x14ac:dyDescent="0.2">
      <c r="A63" s="61" t="s">
        <v>1384</v>
      </c>
      <c r="B63" s="61" t="s">
        <v>1385</v>
      </c>
      <c r="C63" s="59" t="s">
        <v>242</v>
      </c>
      <c r="D63" s="59" t="s">
        <v>29</v>
      </c>
      <c r="E63" s="57">
        <f>SUM(E64:E65)+7500</f>
        <v>7500</v>
      </c>
      <c r="F63" s="19" t="s">
        <v>1386</v>
      </c>
      <c r="G63" s="21" t="s">
        <v>40</v>
      </c>
      <c r="H63" s="22" t="s">
        <v>32</v>
      </c>
      <c r="I63" s="22" t="s">
        <v>32</v>
      </c>
      <c r="J63" s="22" t="s">
        <v>32</v>
      </c>
      <c r="K63" s="22" t="s">
        <v>32</v>
      </c>
      <c r="L63" s="22" t="s">
        <v>32</v>
      </c>
      <c r="M63" s="19"/>
    </row>
    <row r="64" spans="1:13" s="13" customFormat="1" ht="25.5" x14ac:dyDescent="0.2">
      <c r="A64" s="70"/>
      <c r="B64" s="70"/>
      <c r="C64" s="63"/>
      <c r="D64" s="63"/>
      <c r="E64" s="77"/>
      <c r="F64" s="19" t="s">
        <v>1387</v>
      </c>
      <c r="G64" s="21" t="s">
        <v>40</v>
      </c>
      <c r="H64" s="22" t="s">
        <v>80</v>
      </c>
      <c r="I64" s="22" t="s">
        <v>28</v>
      </c>
      <c r="J64" s="22" t="s">
        <v>32</v>
      </c>
      <c r="K64" s="22" t="s">
        <v>43</v>
      </c>
      <c r="L64" s="22" t="s">
        <v>32</v>
      </c>
      <c r="M64" s="19"/>
    </row>
    <row r="65" spans="1:13" s="13" customFormat="1" x14ac:dyDescent="0.2">
      <c r="A65" s="62"/>
      <c r="B65" s="62"/>
      <c r="C65" s="60"/>
      <c r="D65" s="60"/>
      <c r="E65" s="58"/>
      <c r="F65" s="19" t="s">
        <v>1388</v>
      </c>
      <c r="G65" s="21" t="s">
        <v>40</v>
      </c>
      <c r="H65" s="22" t="s">
        <v>53</v>
      </c>
      <c r="I65" s="22" t="s">
        <v>28</v>
      </c>
      <c r="J65" s="22" t="s">
        <v>28</v>
      </c>
      <c r="K65" s="22" t="s">
        <v>28</v>
      </c>
      <c r="L65" s="22" t="s">
        <v>53</v>
      </c>
      <c r="M65" s="19"/>
    </row>
    <row r="66" spans="1:13" s="13" customFormat="1" ht="38.25" x14ac:dyDescent="0.2">
      <c r="A66" s="18" t="s">
        <v>1389</v>
      </c>
      <c r="B66" s="18" t="s">
        <v>1390</v>
      </c>
      <c r="C66" s="19" t="s">
        <v>1352</v>
      </c>
      <c r="D66" s="19"/>
      <c r="E66" s="20">
        <v>0</v>
      </c>
      <c r="F66" s="19" t="s">
        <v>1391</v>
      </c>
      <c r="G66" s="21" t="s">
        <v>25</v>
      </c>
      <c r="H66" s="22" t="s">
        <v>139</v>
      </c>
      <c r="I66" s="22" t="s">
        <v>139</v>
      </c>
      <c r="J66" s="22" t="s">
        <v>139</v>
      </c>
      <c r="K66" s="22" t="s">
        <v>139</v>
      </c>
      <c r="L66" s="22" t="s">
        <v>139</v>
      </c>
      <c r="M66" s="19"/>
    </row>
    <row r="67" spans="1:13" s="13" customFormat="1" ht="25.5" x14ac:dyDescent="0.2">
      <c r="A67" s="61" t="s">
        <v>1392</v>
      </c>
      <c r="B67" s="61" t="s">
        <v>1393</v>
      </c>
      <c r="C67" s="59" t="s">
        <v>256</v>
      </c>
      <c r="D67" s="59"/>
      <c r="E67" s="57">
        <f t="shared" ref="E67" si="2">SUM(E68:E68)</f>
        <v>0</v>
      </c>
      <c r="F67" s="19" t="s">
        <v>1394</v>
      </c>
      <c r="G67" s="21" t="s">
        <v>25</v>
      </c>
      <c r="H67" s="22" t="s">
        <v>1087</v>
      </c>
      <c r="I67" s="22" t="s">
        <v>28</v>
      </c>
      <c r="J67" s="22" t="s">
        <v>28</v>
      </c>
      <c r="K67" s="22" t="s">
        <v>28</v>
      </c>
      <c r="L67" s="22" t="s">
        <v>1087</v>
      </c>
      <c r="M67" s="19"/>
    </row>
    <row r="68" spans="1:13" s="13" customFormat="1" ht="25.5" x14ac:dyDescent="0.2">
      <c r="A68" s="62"/>
      <c r="B68" s="62"/>
      <c r="C68" s="60"/>
      <c r="D68" s="60"/>
      <c r="E68" s="58"/>
      <c r="F68" s="19" t="s">
        <v>1395</v>
      </c>
      <c r="G68" s="21" t="s">
        <v>25</v>
      </c>
      <c r="H68" s="22" t="s">
        <v>1000</v>
      </c>
      <c r="I68" s="22" t="s">
        <v>28</v>
      </c>
      <c r="J68" s="22" t="s">
        <v>28</v>
      </c>
      <c r="K68" s="22" t="s">
        <v>28</v>
      </c>
      <c r="L68" s="22" t="s">
        <v>1000</v>
      </c>
      <c r="M68" s="19"/>
    </row>
    <row r="69" spans="1:13" s="13" customFormat="1" ht="25.5" x14ac:dyDescent="0.2">
      <c r="A69" s="61" t="s">
        <v>1396</v>
      </c>
      <c r="B69" s="61" t="s">
        <v>1397</v>
      </c>
      <c r="C69" s="59" t="s">
        <v>335</v>
      </c>
      <c r="D69" s="59"/>
      <c r="E69" s="57">
        <f t="shared" ref="E69" si="3">SUM(E70:E70)</f>
        <v>0</v>
      </c>
      <c r="F69" s="19" t="s">
        <v>1394</v>
      </c>
      <c r="G69" s="21" t="s">
        <v>25</v>
      </c>
      <c r="H69" s="22" t="s">
        <v>80</v>
      </c>
      <c r="I69" s="22" t="s">
        <v>80</v>
      </c>
      <c r="J69" s="22" t="s">
        <v>80</v>
      </c>
      <c r="K69" s="22" t="s">
        <v>80</v>
      </c>
      <c r="L69" s="22" t="s">
        <v>80</v>
      </c>
      <c r="M69" s="19"/>
    </row>
    <row r="70" spans="1:13" s="13" customFormat="1" ht="38.25" x14ac:dyDescent="0.2">
      <c r="A70" s="62"/>
      <c r="B70" s="62"/>
      <c r="C70" s="60"/>
      <c r="D70" s="60"/>
      <c r="E70" s="58"/>
      <c r="F70" s="19" t="s">
        <v>1398</v>
      </c>
      <c r="G70" s="21" t="s">
        <v>25</v>
      </c>
      <c r="H70" s="22" t="s">
        <v>80</v>
      </c>
      <c r="I70" s="22" t="s">
        <v>28</v>
      </c>
      <c r="J70" s="22" t="s">
        <v>28</v>
      </c>
      <c r="K70" s="22" t="s">
        <v>28</v>
      </c>
      <c r="L70" s="22" t="s">
        <v>80</v>
      </c>
      <c r="M70" s="19"/>
    </row>
    <row r="71" spans="1:13" s="13" customFormat="1" ht="25.5" x14ac:dyDescent="0.2">
      <c r="A71" s="18" t="s">
        <v>1399</v>
      </c>
      <c r="B71" s="18" t="s">
        <v>1400</v>
      </c>
      <c r="C71" s="19" t="s">
        <v>1401</v>
      </c>
      <c r="D71" s="19"/>
      <c r="E71" s="20">
        <v>0</v>
      </c>
      <c r="F71" s="19" t="s">
        <v>1402</v>
      </c>
      <c r="G71" s="21" t="s">
        <v>1403</v>
      </c>
      <c r="H71" s="22" t="s">
        <v>46</v>
      </c>
      <c r="I71" s="22" t="s">
        <v>46</v>
      </c>
      <c r="J71" s="22" t="s">
        <v>46</v>
      </c>
      <c r="K71" s="22" t="s">
        <v>46</v>
      </c>
      <c r="L71" s="22" t="s">
        <v>46</v>
      </c>
      <c r="M71" s="19"/>
    </row>
    <row r="72" spans="1:13" s="13" customFormat="1" ht="38.25" x14ac:dyDescent="0.2">
      <c r="A72" s="18" t="s">
        <v>1404</v>
      </c>
      <c r="B72" s="18" t="s">
        <v>1405</v>
      </c>
      <c r="C72" s="19" t="s">
        <v>1309</v>
      </c>
      <c r="D72" s="19"/>
      <c r="E72" s="20">
        <v>0</v>
      </c>
      <c r="F72" s="19" t="s">
        <v>1406</v>
      </c>
      <c r="G72" s="21" t="s">
        <v>25</v>
      </c>
      <c r="H72" s="22" t="s">
        <v>129</v>
      </c>
      <c r="I72" s="22" t="s">
        <v>129</v>
      </c>
      <c r="J72" s="22" t="s">
        <v>129</v>
      </c>
      <c r="K72" s="22" t="s">
        <v>129</v>
      </c>
      <c r="L72" s="22" t="s">
        <v>129</v>
      </c>
      <c r="M72" s="19"/>
    </row>
    <row r="73" spans="1:13" s="13" customFormat="1" ht="17.25" customHeight="1" x14ac:dyDescent="0.2">
      <c r="A73" s="17" t="s">
        <v>1407</v>
      </c>
      <c r="B73" s="83" t="s">
        <v>1408</v>
      </c>
      <c r="C73" s="84"/>
      <c r="D73" s="84"/>
      <c r="E73" s="84"/>
      <c r="F73" s="84"/>
      <c r="G73" s="84"/>
      <c r="H73" s="84"/>
      <c r="I73" s="84"/>
      <c r="J73" s="84"/>
      <c r="K73" s="84"/>
      <c r="L73" s="84"/>
      <c r="M73" s="85"/>
    </row>
    <row r="74" spans="1:13" s="13" customFormat="1" ht="15.75" customHeight="1" x14ac:dyDescent="0.2">
      <c r="A74" s="17" t="s">
        <v>1409</v>
      </c>
      <c r="B74" s="83" t="s">
        <v>1410</v>
      </c>
      <c r="C74" s="84"/>
      <c r="D74" s="84"/>
      <c r="E74" s="84"/>
      <c r="F74" s="84"/>
      <c r="G74" s="84"/>
      <c r="H74" s="84"/>
      <c r="I74" s="84"/>
      <c r="J74" s="84"/>
      <c r="K74" s="84"/>
      <c r="L74" s="84"/>
      <c r="M74" s="85"/>
    </row>
    <row r="75" spans="1:13" s="13" customFormat="1" ht="25.5" x14ac:dyDescent="0.2">
      <c r="A75" s="61" t="s">
        <v>1411</v>
      </c>
      <c r="B75" s="61" t="s">
        <v>1412</v>
      </c>
      <c r="C75" s="59" t="s">
        <v>288</v>
      </c>
      <c r="D75" s="59"/>
      <c r="E75" s="57">
        <f t="shared" ref="E75" si="4">SUM(E76:E76)</f>
        <v>0</v>
      </c>
      <c r="F75" s="19" t="s">
        <v>1413</v>
      </c>
      <c r="G75" s="21" t="s">
        <v>25</v>
      </c>
      <c r="H75" s="22" t="s">
        <v>129</v>
      </c>
      <c r="I75" s="22" t="s">
        <v>28</v>
      </c>
      <c r="J75" s="22" t="s">
        <v>28</v>
      </c>
      <c r="K75" s="22" t="s">
        <v>28</v>
      </c>
      <c r="L75" s="22" t="s">
        <v>129</v>
      </c>
      <c r="M75" s="19"/>
    </row>
    <row r="76" spans="1:13" s="13" customFormat="1" ht="25.5" x14ac:dyDescent="0.2">
      <c r="A76" s="62"/>
      <c r="B76" s="62"/>
      <c r="C76" s="60"/>
      <c r="D76" s="60"/>
      <c r="E76" s="58"/>
      <c r="F76" s="19" t="s">
        <v>1414</v>
      </c>
      <c r="G76" s="21" t="s">
        <v>25</v>
      </c>
      <c r="H76" s="22" t="s">
        <v>139</v>
      </c>
      <c r="I76" s="22" t="s">
        <v>28</v>
      </c>
      <c r="J76" s="22" t="s">
        <v>28</v>
      </c>
      <c r="K76" s="22" t="s">
        <v>28</v>
      </c>
      <c r="L76" s="22" t="s">
        <v>139</v>
      </c>
      <c r="M76" s="19"/>
    </row>
    <row r="77" spans="1:13" s="13" customFormat="1" ht="28.5" customHeight="1" x14ac:dyDescent="0.2">
      <c r="A77" s="61" t="s">
        <v>1415</v>
      </c>
      <c r="B77" s="61" t="s">
        <v>1416</v>
      </c>
      <c r="C77" s="59" t="s">
        <v>242</v>
      </c>
      <c r="D77" s="59" t="s">
        <v>29</v>
      </c>
      <c r="E77" s="57">
        <f>SUM(E78:E79)+50000</f>
        <v>50000</v>
      </c>
      <c r="F77" s="19" t="s">
        <v>1417</v>
      </c>
      <c r="G77" s="21" t="s">
        <v>40</v>
      </c>
      <c r="H77" s="22" t="s">
        <v>198</v>
      </c>
      <c r="I77" s="22" t="s">
        <v>56</v>
      </c>
      <c r="J77" s="22" t="s">
        <v>56</v>
      </c>
      <c r="K77" s="22" t="s">
        <v>98</v>
      </c>
      <c r="L77" s="22" t="s">
        <v>32</v>
      </c>
      <c r="M77" s="19"/>
    </row>
    <row r="78" spans="1:13" s="13" customFormat="1" x14ac:dyDescent="0.2">
      <c r="A78" s="70"/>
      <c r="B78" s="70"/>
      <c r="C78" s="63"/>
      <c r="D78" s="63"/>
      <c r="E78" s="77"/>
      <c r="F78" s="19" t="s">
        <v>1418</v>
      </c>
      <c r="G78" s="21" t="s">
        <v>40</v>
      </c>
      <c r="H78" s="22" t="s">
        <v>53</v>
      </c>
      <c r="I78" s="22" t="s">
        <v>28</v>
      </c>
      <c r="J78" s="22" t="s">
        <v>28</v>
      </c>
      <c r="K78" s="22" t="s">
        <v>28</v>
      </c>
      <c r="L78" s="22" t="s">
        <v>53</v>
      </c>
      <c r="M78" s="19"/>
    </row>
    <row r="79" spans="1:13" s="13" customFormat="1" ht="25.5" x14ac:dyDescent="0.2">
      <c r="A79" s="62"/>
      <c r="B79" s="62"/>
      <c r="C79" s="60"/>
      <c r="D79" s="60"/>
      <c r="E79" s="58"/>
      <c r="F79" s="19" t="s">
        <v>1419</v>
      </c>
      <c r="G79" s="21" t="s">
        <v>40</v>
      </c>
      <c r="H79" s="22" t="s">
        <v>53</v>
      </c>
      <c r="I79" s="22" t="s">
        <v>28</v>
      </c>
      <c r="J79" s="22" t="s">
        <v>28</v>
      </c>
      <c r="K79" s="22" t="s">
        <v>53</v>
      </c>
      <c r="L79" s="22" t="s">
        <v>28</v>
      </c>
      <c r="M79" s="19"/>
    </row>
    <row r="80" spans="1:13" s="13" customFormat="1" ht="51" x14ac:dyDescent="0.2">
      <c r="A80" s="18" t="s">
        <v>1420</v>
      </c>
      <c r="B80" s="18" t="s">
        <v>1421</v>
      </c>
      <c r="C80" s="19" t="s">
        <v>242</v>
      </c>
      <c r="D80" s="19"/>
      <c r="E80" s="20">
        <v>0</v>
      </c>
      <c r="F80" s="19" t="s">
        <v>1422</v>
      </c>
      <c r="G80" s="21" t="s">
        <v>40</v>
      </c>
      <c r="H80" s="22" t="s">
        <v>32</v>
      </c>
      <c r="I80" s="22" t="s">
        <v>32</v>
      </c>
      <c r="J80" s="22" t="s">
        <v>28</v>
      </c>
      <c r="K80" s="22" t="s">
        <v>28</v>
      </c>
      <c r="L80" s="22" t="s">
        <v>28</v>
      </c>
      <c r="M80" s="19"/>
    </row>
    <row r="81" spans="1:13" s="13" customFormat="1" ht="13.5" customHeight="1" x14ac:dyDescent="0.2">
      <c r="A81" s="17" t="s">
        <v>1423</v>
      </c>
      <c r="B81" s="83" t="s">
        <v>1424</v>
      </c>
      <c r="C81" s="84"/>
      <c r="D81" s="84"/>
      <c r="E81" s="84"/>
      <c r="F81" s="84"/>
      <c r="G81" s="84"/>
      <c r="H81" s="84"/>
      <c r="I81" s="84"/>
      <c r="J81" s="84"/>
      <c r="K81" s="84"/>
      <c r="L81" s="84"/>
      <c r="M81" s="85"/>
    </row>
    <row r="82" spans="1:13" s="13" customFormat="1" ht="38.25" x14ac:dyDescent="0.2">
      <c r="A82" s="18" t="s">
        <v>1425</v>
      </c>
      <c r="B82" s="18" t="s">
        <v>1426</v>
      </c>
      <c r="C82" s="19" t="s">
        <v>1352</v>
      </c>
      <c r="D82" s="19" t="s">
        <v>29</v>
      </c>
      <c r="E82" s="20">
        <v>2437537</v>
      </c>
      <c r="F82" s="19" t="s">
        <v>1427</v>
      </c>
      <c r="G82" s="21" t="s">
        <v>40</v>
      </c>
      <c r="H82" s="22" t="s">
        <v>27</v>
      </c>
      <c r="I82" s="22" t="s">
        <v>27</v>
      </c>
      <c r="J82" s="22" t="s">
        <v>27</v>
      </c>
      <c r="K82" s="22" t="s">
        <v>27</v>
      </c>
      <c r="L82" s="22" t="s">
        <v>27</v>
      </c>
      <c r="M82" s="19"/>
    </row>
    <row r="83" spans="1:13" s="13" customFormat="1" ht="25.5" x14ac:dyDescent="0.2">
      <c r="A83" s="61" t="s">
        <v>1428</v>
      </c>
      <c r="B83" s="61" t="s">
        <v>1429</v>
      </c>
      <c r="C83" s="59" t="s">
        <v>1207</v>
      </c>
      <c r="D83" s="59"/>
      <c r="E83" s="57">
        <f t="shared" ref="E83" si="5">SUM(E84:E84)</f>
        <v>0</v>
      </c>
      <c r="F83" s="19" t="s">
        <v>1430</v>
      </c>
      <c r="G83" s="21" t="s">
        <v>40</v>
      </c>
      <c r="H83" s="22" t="s">
        <v>1431</v>
      </c>
      <c r="I83" s="22" t="s">
        <v>223</v>
      </c>
      <c r="J83" s="22" t="s">
        <v>1283</v>
      </c>
      <c r="K83" s="22" t="s">
        <v>216</v>
      </c>
      <c r="L83" s="22" t="s">
        <v>1431</v>
      </c>
      <c r="M83" s="19"/>
    </row>
    <row r="84" spans="1:13" s="13" customFormat="1" ht="25.5" x14ac:dyDescent="0.2">
      <c r="A84" s="62"/>
      <c r="B84" s="62"/>
      <c r="C84" s="60"/>
      <c r="D84" s="60"/>
      <c r="E84" s="58"/>
      <c r="F84" s="19" t="s">
        <v>1432</v>
      </c>
      <c r="G84" s="21" t="s">
        <v>25</v>
      </c>
      <c r="H84" s="22" t="s">
        <v>245</v>
      </c>
      <c r="I84" s="22" t="s">
        <v>81</v>
      </c>
      <c r="J84" s="22" t="s">
        <v>958</v>
      </c>
      <c r="K84" s="22" t="s">
        <v>1433</v>
      </c>
      <c r="L84" s="22" t="s">
        <v>245</v>
      </c>
      <c r="M84" s="19"/>
    </row>
    <row r="85" spans="1:13" s="13" customFormat="1" ht="51" x14ac:dyDescent="0.2">
      <c r="A85" s="18" t="s">
        <v>1434</v>
      </c>
      <c r="B85" s="18" t="s">
        <v>1435</v>
      </c>
      <c r="C85" s="19" t="s">
        <v>1207</v>
      </c>
      <c r="D85" s="19" t="s">
        <v>2161</v>
      </c>
      <c r="E85" s="25">
        <f>SUM(E86:E89)</f>
        <v>1785149</v>
      </c>
      <c r="F85" s="19" t="s">
        <v>1436</v>
      </c>
      <c r="G85" s="21" t="s">
        <v>40</v>
      </c>
      <c r="H85" s="22" t="s">
        <v>53</v>
      </c>
      <c r="I85" s="22" t="s">
        <v>28</v>
      </c>
      <c r="J85" s="22" t="s">
        <v>53</v>
      </c>
      <c r="K85" s="22" t="s">
        <v>28</v>
      </c>
      <c r="L85" s="22" t="s">
        <v>28</v>
      </c>
      <c r="M85" s="19"/>
    </row>
    <row r="86" spans="1:13" s="13" customFormat="1" ht="28.5" customHeight="1" x14ac:dyDescent="0.2">
      <c r="A86" s="61"/>
      <c r="B86" s="61"/>
      <c r="C86" s="59"/>
      <c r="D86" s="19" t="s">
        <v>103</v>
      </c>
      <c r="E86" s="20">
        <v>322963</v>
      </c>
      <c r="F86" s="59" t="s">
        <v>1437</v>
      </c>
      <c r="G86" s="67" t="s">
        <v>40</v>
      </c>
      <c r="H86" s="64" t="s">
        <v>53</v>
      </c>
      <c r="I86" s="64" t="s">
        <v>28</v>
      </c>
      <c r="J86" s="64" t="s">
        <v>53</v>
      </c>
      <c r="K86" s="64" t="s">
        <v>28</v>
      </c>
      <c r="L86" s="64" t="s">
        <v>28</v>
      </c>
      <c r="M86" s="59"/>
    </row>
    <row r="87" spans="1:13" s="13" customFormat="1" x14ac:dyDescent="0.2">
      <c r="A87" s="62"/>
      <c r="B87" s="62"/>
      <c r="C87" s="60"/>
      <c r="D87" s="19" t="s">
        <v>29</v>
      </c>
      <c r="E87" s="20">
        <v>1462186</v>
      </c>
      <c r="F87" s="60"/>
      <c r="G87" s="69"/>
      <c r="H87" s="66"/>
      <c r="I87" s="66"/>
      <c r="J87" s="66"/>
      <c r="K87" s="66"/>
      <c r="L87" s="66"/>
      <c r="M87" s="60"/>
    </row>
    <row r="88" spans="1:13" s="13" customFormat="1" hidden="1" x14ac:dyDescent="0.2">
      <c r="A88" s="18"/>
      <c r="B88" s="18"/>
      <c r="C88" s="19"/>
      <c r="D88" s="19"/>
      <c r="E88" s="20"/>
      <c r="F88" s="19"/>
      <c r="G88" s="21"/>
      <c r="H88" s="22"/>
      <c r="I88" s="22"/>
      <c r="J88" s="22"/>
      <c r="K88" s="22"/>
      <c r="L88" s="22"/>
      <c r="M88" s="19"/>
    </row>
    <row r="89" spans="1:13" s="13" customFormat="1" hidden="1" x14ac:dyDescent="0.2">
      <c r="A89" s="18"/>
      <c r="B89" s="18"/>
      <c r="C89" s="19"/>
      <c r="D89" s="19"/>
      <c r="E89" s="20"/>
      <c r="F89" s="19"/>
      <c r="G89" s="21"/>
      <c r="H89" s="22"/>
      <c r="I89" s="22"/>
      <c r="J89" s="22"/>
      <c r="K89" s="22"/>
      <c r="L89" s="22"/>
      <c r="M89" s="19"/>
    </row>
    <row r="90" spans="1:13" s="13" customFormat="1" ht="25.5" x14ac:dyDescent="0.2">
      <c r="A90" s="61" t="s">
        <v>1438</v>
      </c>
      <c r="B90" s="61" t="s">
        <v>1439</v>
      </c>
      <c r="C90" s="59" t="s">
        <v>1207</v>
      </c>
      <c r="D90" s="59" t="s">
        <v>119</v>
      </c>
      <c r="E90" s="57">
        <f>SUM(E91:E93)+287976</f>
        <v>287976</v>
      </c>
      <c r="F90" s="19" t="s">
        <v>1440</v>
      </c>
      <c r="G90" s="21" t="s">
        <v>40</v>
      </c>
      <c r="H90" s="22" t="s">
        <v>1441</v>
      </c>
      <c r="I90" s="22" t="s">
        <v>1166</v>
      </c>
      <c r="J90" s="22" t="s">
        <v>139</v>
      </c>
      <c r="K90" s="22" t="s">
        <v>1166</v>
      </c>
      <c r="L90" s="22" t="s">
        <v>747</v>
      </c>
      <c r="M90" s="19"/>
    </row>
    <row r="91" spans="1:13" s="13" customFormat="1" x14ac:dyDescent="0.2">
      <c r="A91" s="70"/>
      <c r="B91" s="70"/>
      <c r="C91" s="63"/>
      <c r="D91" s="63"/>
      <c r="E91" s="77"/>
      <c r="F91" s="19" t="s">
        <v>1442</v>
      </c>
      <c r="G91" s="21" t="s">
        <v>40</v>
      </c>
      <c r="H91" s="22" t="s">
        <v>299</v>
      </c>
      <c r="I91" s="22" t="s">
        <v>173</v>
      </c>
      <c r="J91" s="22" t="s">
        <v>173</v>
      </c>
      <c r="K91" s="22" t="s">
        <v>173</v>
      </c>
      <c r="L91" s="22" t="s">
        <v>173</v>
      </c>
      <c r="M91" s="19"/>
    </row>
    <row r="92" spans="1:13" s="13" customFormat="1" ht="25.5" x14ac:dyDescent="0.2">
      <c r="A92" s="70"/>
      <c r="B92" s="70"/>
      <c r="C92" s="63"/>
      <c r="D92" s="63"/>
      <c r="E92" s="77"/>
      <c r="F92" s="19" t="s">
        <v>1443</v>
      </c>
      <c r="G92" s="21" t="s">
        <v>40</v>
      </c>
      <c r="H92" s="22" t="s">
        <v>53</v>
      </c>
      <c r="I92" s="22" t="s">
        <v>28</v>
      </c>
      <c r="J92" s="22" t="s">
        <v>28</v>
      </c>
      <c r="K92" s="22" t="s">
        <v>28</v>
      </c>
      <c r="L92" s="22" t="s">
        <v>53</v>
      </c>
      <c r="M92" s="19"/>
    </row>
    <row r="93" spans="1:13" s="13" customFormat="1" ht="38.25" x14ac:dyDescent="0.2">
      <c r="A93" s="62"/>
      <c r="B93" s="62"/>
      <c r="C93" s="60"/>
      <c r="D93" s="60"/>
      <c r="E93" s="58"/>
      <c r="F93" s="19" t="s">
        <v>1444</v>
      </c>
      <c r="G93" s="21" t="s">
        <v>40</v>
      </c>
      <c r="H93" s="22" t="s">
        <v>53</v>
      </c>
      <c r="I93" s="22" t="s">
        <v>28</v>
      </c>
      <c r="J93" s="22" t="s">
        <v>28</v>
      </c>
      <c r="K93" s="22" t="s">
        <v>28</v>
      </c>
      <c r="L93" s="22" t="s">
        <v>53</v>
      </c>
      <c r="M93" s="19"/>
    </row>
    <row r="94" spans="1:13" s="13" customFormat="1" ht="38.25" x14ac:dyDescent="0.2">
      <c r="A94" s="61" t="s">
        <v>1445</v>
      </c>
      <c r="B94" s="61" t="s">
        <v>1446</v>
      </c>
      <c r="C94" s="59" t="s">
        <v>1207</v>
      </c>
      <c r="D94" s="19" t="s">
        <v>2161</v>
      </c>
      <c r="E94" s="25">
        <f t="shared" ref="E94" si="6">SUM(E95:E98)</f>
        <v>982037</v>
      </c>
      <c r="F94" s="19" t="s">
        <v>1449</v>
      </c>
      <c r="G94" s="21" t="s">
        <v>25</v>
      </c>
      <c r="H94" s="22" t="s">
        <v>245</v>
      </c>
      <c r="I94" s="22" t="s">
        <v>81</v>
      </c>
      <c r="J94" s="22" t="s">
        <v>64</v>
      </c>
      <c r="K94" s="22" t="s">
        <v>223</v>
      </c>
      <c r="L94" s="22" t="s">
        <v>245</v>
      </c>
      <c r="M94" s="19"/>
    </row>
    <row r="95" spans="1:13" s="13" customFormat="1" ht="27.75" customHeight="1" x14ac:dyDescent="0.2">
      <c r="A95" s="70"/>
      <c r="B95" s="70"/>
      <c r="C95" s="63"/>
      <c r="D95" s="19" t="s">
        <v>44</v>
      </c>
      <c r="E95" s="20">
        <v>572278.26</v>
      </c>
      <c r="F95" s="59" t="s">
        <v>1447</v>
      </c>
      <c r="G95" s="67" t="s">
        <v>25</v>
      </c>
      <c r="H95" s="64" t="s">
        <v>1448</v>
      </c>
      <c r="I95" s="64" t="s">
        <v>32</v>
      </c>
      <c r="J95" s="64" t="s">
        <v>32</v>
      </c>
      <c r="K95" s="64" t="s">
        <v>1448</v>
      </c>
      <c r="L95" s="64" t="s">
        <v>1448</v>
      </c>
      <c r="M95" s="59"/>
    </row>
    <row r="96" spans="1:13" s="13" customFormat="1" x14ac:dyDescent="0.2">
      <c r="A96" s="62"/>
      <c r="B96" s="62"/>
      <c r="C96" s="60"/>
      <c r="D96" s="19" t="s">
        <v>103</v>
      </c>
      <c r="E96" s="20">
        <v>409758.74</v>
      </c>
      <c r="F96" s="60"/>
      <c r="G96" s="69"/>
      <c r="H96" s="66"/>
      <c r="I96" s="66"/>
      <c r="J96" s="66"/>
      <c r="K96" s="66"/>
      <c r="L96" s="66"/>
      <c r="M96" s="60"/>
    </row>
    <row r="97" spans="1:13" s="13" customFormat="1" hidden="1" x14ac:dyDescent="0.2">
      <c r="A97" s="18"/>
      <c r="B97" s="18"/>
      <c r="C97" s="19"/>
      <c r="D97" s="19"/>
      <c r="E97" s="20"/>
      <c r="F97" s="19"/>
      <c r="G97" s="21"/>
      <c r="H97" s="22"/>
      <c r="I97" s="22"/>
      <c r="J97" s="22"/>
      <c r="K97" s="22"/>
      <c r="L97" s="22"/>
      <c r="M97" s="19"/>
    </row>
    <row r="98" spans="1:13" s="13" customFormat="1" hidden="1" x14ac:dyDescent="0.2">
      <c r="A98" s="18"/>
      <c r="B98" s="18"/>
      <c r="C98" s="19"/>
      <c r="D98" s="19"/>
      <c r="E98" s="20"/>
      <c r="F98" s="19"/>
      <c r="G98" s="21"/>
      <c r="H98" s="22"/>
      <c r="I98" s="22"/>
      <c r="J98" s="22"/>
      <c r="K98" s="22"/>
      <c r="L98" s="22"/>
      <c r="M98" s="19"/>
    </row>
    <row r="99" spans="1:13" s="13" customFormat="1" ht="16.5" customHeight="1" x14ac:dyDescent="0.2">
      <c r="A99" s="61" t="s">
        <v>1450</v>
      </c>
      <c r="B99" s="61" t="s">
        <v>1451</v>
      </c>
      <c r="C99" s="59" t="s">
        <v>79</v>
      </c>
      <c r="D99" s="59" t="s">
        <v>29</v>
      </c>
      <c r="E99" s="57">
        <f>SUM(E100:E101)+1100656</f>
        <v>1100656</v>
      </c>
      <c r="F99" s="19" t="s">
        <v>1452</v>
      </c>
      <c r="G99" s="21" t="s">
        <v>25</v>
      </c>
      <c r="H99" s="22" t="s">
        <v>26</v>
      </c>
      <c r="I99" s="22" t="s">
        <v>28</v>
      </c>
      <c r="J99" s="22" t="s">
        <v>27</v>
      </c>
      <c r="K99" s="22" t="s">
        <v>28</v>
      </c>
      <c r="L99" s="22" t="s">
        <v>81</v>
      </c>
      <c r="M99" s="19"/>
    </row>
    <row r="100" spans="1:13" s="13" customFormat="1" ht="25.5" x14ac:dyDescent="0.2">
      <c r="A100" s="70"/>
      <c r="B100" s="70"/>
      <c r="C100" s="63"/>
      <c r="D100" s="63"/>
      <c r="E100" s="77"/>
      <c r="F100" s="19" t="s">
        <v>1453</v>
      </c>
      <c r="G100" s="21" t="s">
        <v>25</v>
      </c>
      <c r="H100" s="22" t="s">
        <v>80</v>
      </c>
      <c r="I100" s="22" t="s">
        <v>28</v>
      </c>
      <c r="J100" s="22" t="s">
        <v>27</v>
      </c>
      <c r="K100" s="22" t="s">
        <v>27</v>
      </c>
      <c r="L100" s="22" t="s">
        <v>28</v>
      </c>
      <c r="M100" s="19"/>
    </row>
    <row r="101" spans="1:13" s="13" customFormat="1" x14ac:dyDescent="0.2">
      <c r="A101" s="62"/>
      <c r="B101" s="62"/>
      <c r="C101" s="60"/>
      <c r="D101" s="60"/>
      <c r="E101" s="58"/>
      <c r="F101" s="19" t="s">
        <v>1454</v>
      </c>
      <c r="G101" s="21" t="s">
        <v>25</v>
      </c>
      <c r="H101" s="22" t="s">
        <v>80</v>
      </c>
      <c r="I101" s="22" t="s">
        <v>28</v>
      </c>
      <c r="J101" s="22" t="s">
        <v>27</v>
      </c>
      <c r="K101" s="22" t="s">
        <v>28</v>
      </c>
      <c r="L101" s="22" t="s">
        <v>27</v>
      </c>
      <c r="M101" s="19"/>
    </row>
    <row r="102" spans="1:13" s="13" customFormat="1" ht="15" customHeight="1" x14ac:dyDescent="0.2">
      <c r="A102" s="16" t="s">
        <v>1455</v>
      </c>
      <c r="B102" s="86" t="s">
        <v>1456</v>
      </c>
      <c r="C102" s="87"/>
      <c r="D102" s="87"/>
      <c r="E102" s="87"/>
      <c r="F102" s="87"/>
      <c r="G102" s="87"/>
      <c r="H102" s="87"/>
      <c r="I102" s="87"/>
      <c r="J102" s="87"/>
      <c r="K102" s="87"/>
      <c r="L102" s="87"/>
      <c r="M102" s="88"/>
    </row>
    <row r="103" spans="1:13" s="13" customFormat="1" ht="16.5" customHeight="1" x14ac:dyDescent="0.2">
      <c r="A103" s="17" t="s">
        <v>1457</v>
      </c>
      <c r="B103" s="83" t="s">
        <v>1458</v>
      </c>
      <c r="C103" s="84"/>
      <c r="D103" s="84"/>
      <c r="E103" s="84"/>
      <c r="F103" s="84"/>
      <c r="G103" s="84"/>
      <c r="H103" s="84"/>
      <c r="I103" s="84"/>
      <c r="J103" s="84"/>
      <c r="K103" s="84"/>
      <c r="L103" s="84"/>
      <c r="M103" s="85"/>
    </row>
    <row r="104" spans="1:13" s="13" customFormat="1" ht="38.25" x14ac:dyDescent="0.2">
      <c r="A104" s="18" t="s">
        <v>1459</v>
      </c>
      <c r="B104" s="18" t="s">
        <v>1460</v>
      </c>
      <c r="C104" s="19" t="s">
        <v>1382</v>
      </c>
      <c r="D104" s="19" t="s">
        <v>119</v>
      </c>
      <c r="E104" s="20">
        <v>152300</v>
      </c>
      <c r="F104" s="19" t="s">
        <v>1461</v>
      </c>
      <c r="G104" s="21" t="s">
        <v>25</v>
      </c>
      <c r="H104" s="22" t="s">
        <v>48</v>
      </c>
      <c r="I104" s="22" t="s">
        <v>48</v>
      </c>
      <c r="J104" s="22" t="s">
        <v>48</v>
      </c>
      <c r="K104" s="22" t="s">
        <v>48</v>
      </c>
      <c r="L104" s="22" t="s">
        <v>48</v>
      </c>
      <c r="M104" s="19"/>
    </row>
    <row r="105" spans="1:13" s="13" customFormat="1" ht="38.25" x14ac:dyDescent="0.2">
      <c r="A105" s="18" t="s">
        <v>1462</v>
      </c>
      <c r="B105" s="18" t="s">
        <v>1463</v>
      </c>
      <c r="C105" s="19" t="s">
        <v>1464</v>
      </c>
      <c r="D105" s="19" t="s">
        <v>119</v>
      </c>
      <c r="E105" s="20">
        <v>5120</v>
      </c>
      <c r="F105" s="19" t="s">
        <v>1465</v>
      </c>
      <c r="G105" s="21" t="s">
        <v>40</v>
      </c>
      <c r="H105" s="22" t="s">
        <v>357</v>
      </c>
      <c r="I105" s="22" t="s">
        <v>1466</v>
      </c>
      <c r="J105" s="22" t="s">
        <v>1466</v>
      </c>
      <c r="K105" s="22" t="s">
        <v>1467</v>
      </c>
      <c r="L105" s="22" t="s">
        <v>1467</v>
      </c>
      <c r="M105" s="19"/>
    </row>
    <row r="106" spans="1:13" s="13" customFormat="1" ht="25.5" x14ac:dyDescent="0.2">
      <c r="A106" s="18" t="s">
        <v>1468</v>
      </c>
      <c r="B106" s="18" t="s">
        <v>1469</v>
      </c>
      <c r="C106" s="19" t="s">
        <v>1470</v>
      </c>
      <c r="D106" s="19" t="s">
        <v>119</v>
      </c>
      <c r="E106" s="20">
        <v>100</v>
      </c>
      <c r="F106" s="19" t="s">
        <v>1471</v>
      </c>
      <c r="G106" s="21" t="s">
        <v>25</v>
      </c>
      <c r="H106" s="22" t="s">
        <v>139</v>
      </c>
      <c r="I106" s="22" t="s">
        <v>139</v>
      </c>
      <c r="J106" s="22" t="s">
        <v>139</v>
      </c>
      <c r="K106" s="22" t="s">
        <v>139</v>
      </c>
      <c r="L106" s="22" t="s">
        <v>139</v>
      </c>
      <c r="M106" s="19"/>
    </row>
    <row r="107" spans="1:13" s="13" customFormat="1" ht="27.75" customHeight="1" x14ac:dyDescent="0.2">
      <c r="A107" s="61" t="s">
        <v>1472</v>
      </c>
      <c r="B107" s="61" t="s">
        <v>1473</v>
      </c>
      <c r="C107" s="59" t="s">
        <v>1323</v>
      </c>
      <c r="D107" s="59" t="s">
        <v>119</v>
      </c>
      <c r="E107" s="57">
        <f>SUM(E108:E109)+62050</f>
        <v>62050</v>
      </c>
      <c r="F107" s="19" t="s">
        <v>1474</v>
      </c>
      <c r="G107" s="21" t="s">
        <v>25</v>
      </c>
      <c r="H107" s="22" t="s">
        <v>53</v>
      </c>
      <c r="I107" s="22" t="s">
        <v>1475</v>
      </c>
      <c r="J107" s="22" t="s">
        <v>1475</v>
      </c>
      <c r="K107" s="22" t="s">
        <v>1475</v>
      </c>
      <c r="L107" s="22" t="s">
        <v>1475</v>
      </c>
      <c r="M107" s="19"/>
    </row>
    <row r="108" spans="1:13" s="13" customFormat="1" x14ac:dyDescent="0.2">
      <c r="A108" s="70"/>
      <c r="B108" s="70"/>
      <c r="C108" s="63"/>
      <c r="D108" s="63"/>
      <c r="E108" s="77"/>
      <c r="F108" s="19" t="s">
        <v>1476</v>
      </c>
      <c r="G108" s="21" t="s">
        <v>40</v>
      </c>
      <c r="H108" s="22" t="s">
        <v>1477</v>
      </c>
      <c r="I108" s="22" t="s">
        <v>1478</v>
      </c>
      <c r="J108" s="22" t="s">
        <v>1478</v>
      </c>
      <c r="K108" s="22" t="s">
        <v>1478</v>
      </c>
      <c r="L108" s="22" t="s">
        <v>1478</v>
      </c>
      <c r="M108" s="19"/>
    </row>
    <row r="109" spans="1:13" s="13" customFormat="1" x14ac:dyDescent="0.2">
      <c r="A109" s="62"/>
      <c r="B109" s="62"/>
      <c r="C109" s="60"/>
      <c r="D109" s="60"/>
      <c r="E109" s="58"/>
      <c r="F109" s="19" t="s">
        <v>1479</v>
      </c>
      <c r="G109" s="21" t="s">
        <v>40</v>
      </c>
      <c r="H109" s="22" t="s">
        <v>28</v>
      </c>
      <c r="I109" s="22" t="s">
        <v>28</v>
      </c>
      <c r="J109" s="22" t="s">
        <v>28</v>
      </c>
      <c r="K109" s="22" t="s">
        <v>28</v>
      </c>
      <c r="L109" s="22" t="s">
        <v>28</v>
      </c>
      <c r="M109" s="19"/>
    </row>
    <row r="110" spans="1:13" s="13" customFormat="1" ht="38.25" x14ac:dyDescent="0.2">
      <c r="A110" s="61" t="s">
        <v>1480</v>
      </c>
      <c r="B110" s="61" t="s">
        <v>1481</v>
      </c>
      <c r="C110" s="59" t="s">
        <v>288</v>
      </c>
      <c r="D110" s="59" t="s">
        <v>119</v>
      </c>
      <c r="E110" s="57">
        <f>SUM(E111:E118)+30500</f>
        <v>30500</v>
      </c>
      <c r="F110" s="19" t="s">
        <v>1482</v>
      </c>
      <c r="G110" s="21" t="s">
        <v>25</v>
      </c>
      <c r="H110" s="22" t="s">
        <v>1483</v>
      </c>
      <c r="I110" s="22" t="s">
        <v>148</v>
      </c>
      <c r="J110" s="22" t="s">
        <v>706</v>
      </c>
      <c r="K110" s="22" t="s">
        <v>706</v>
      </c>
      <c r="L110" s="22" t="s">
        <v>706</v>
      </c>
      <c r="M110" s="19"/>
    </row>
    <row r="111" spans="1:13" s="13" customFormat="1" ht="38.25" x14ac:dyDescent="0.2">
      <c r="A111" s="70"/>
      <c r="B111" s="70"/>
      <c r="C111" s="63"/>
      <c r="D111" s="63"/>
      <c r="E111" s="77"/>
      <c r="F111" s="19" t="s">
        <v>1484</v>
      </c>
      <c r="G111" s="21" t="s">
        <v>25</v>
      </c>
      <c r="H111" s="22" t="s">
        <v>1485</v>
      </c>
      <c r="I111" s="22" t="s">
        <v>198</v>
      </c>
      <c r="J111" s="22" t="s">
        <v>198</v>
      </c>
      <c r="K111" s="22" t="s">
        <v>81</v>
      </c>
      <c r="L111" s="22" t="s">
        <v>170</v>
      </c>
      <c r="M111" s="19"/>
    </row>
    <row r="112" spans="1:13" s="13" customFormat="1" ht="38.25" x14ac:dyDescent="0.2">
      <c r="A112" s="70"/>
      <c r="B112" s="70"/>
      <c r="C112" s="63"/>
      <c r="D112" s="63"/>
      <c r="E112" s="77"/>
      <c r="F112" s="19" t="s">
        <v>1486</v>
      </c>
      <c r="G112" s="21" t="s">
        <v>25</v>
      </c>
      <c r="H112" s="22" t="s">
        <v>706</v>
      </c>
      <c r="I112" s="22" t="s">
        <v>706</v>
      </c>
      <c r="J112" s="22" t="s">
        <v>706</v>
      </c>
      <c r="K112" s="22" t="s">
        <v>706</v>
      </c>
      <c r="L112" s="22" t="s">
        <v>706</v>
      </c>
      <c r="M112" s="19"/>
    </row>
    <row r="113" spans="1:13" s="13" customFormat="1" ht="38.25" x14ac:dyDescent="0.2">
      <c r="A113" s="70"/>
      <c r="B113" s="70"/>
      <c r="C113" s="63"/>
      <c r="D113" s="63"/>
      <c r="E113" s="77"/>
      <c r="F113" s="19" t="s">
        <v>1487</v>
      </c>
      <c r="G113" s="21" t="s">
        <v>25</v>
      </c>
      <c r="H113" s="22" t="s">
        <v>1488</v>
      </c>
      <c r="I113" s="22" t="s">
        <v>81</v>
      </c>
      <c r="J113" s="22" t="s">
        <v>148</v>
      </c>
      <c r="K113" s="22" t="s">
        <v>148</v>
      </c>
      <c r="L113" s="22" t="s">
        <v>81</v>
      </c>
      <c r="M113" s="19"/>
    </row>
    <row r="114" spans="1:13" s="13" customFormat="1" ht="38.25" x14ac:dyDescent="0.2">
      <c r="A114" s="70"/>
      <c r="B114" s="70"/>
      <c r="C114" s="63"/>
      <c r="D114" s="63"/>
      <c r="E114" s="77"/>
      <c r="F114" s="19" t="s">
        <v>1489</v>
      </c>
      <c r="G114" s="21" t="s">
        <v>25</v>
      </c>
      <c r="H114" s="22" t="s">
        <v>184</v>
      </c>
      <c r="I114" s="22" t="s">
        <v>184</v>
      </c>
      <c r="J114" s="22" t="s">
        <v>184</v>
      </c>
      <c r="K114" s="22" t="s">
        <v>184</v>
      </c>
      <c r="L114" s="22" t="s">
        <v>184</v>
      </c>
      <c r="M114" s="19"/>
    </row>
    <row r="115" spans="1:13" s="13" customFormat="1" ht="38.25" x14ac:dyDescent="0.2">
      <c r="A115" s="70"/>
      <c r="B115" s="70"/>
      <c r="C115" s="63"/>
      <c r="D115" s="63"/>
      <c r="E115" s="77"/>
      <c r="F115" s="19" t="s">
        <v>1490</v>
      </c>
      <c r="G115" s="21" t="s">
        <v>25</v>
      </c>
      <c r="H115" s="22" t="s">
        <v>202</v>
      </c>
      <c r="I115" s="22" t="s">
        <v>202</v>
      </c>
      <c r="J115" s="22" t="s">
        <v>202</v>
      </c>
      <c r="K115" s="22" t="s">
        <v>202</v>
      </c>
      <c r="L115" s="22" t="s">
        <v>202</v>
      </c>
      <c r="M115" s="19"/>
    </row>
    <row r="116" spans="1:13" s="13" customFormat="1" ht="38.25" x14ac:dyDescent="0.2">
      <c r="A116" s="70"/>
      <c r="B116" s="70"/>
      <c r="C116" s="63"/>
      <c r="D116" s="63"/>
      <c r="E116" s="77"/>
      <c r="F116" s="19" t="s">
        <v>1491</v>
      </c>
      <c r="G116" s="21" t="s">
        <v>25</v>
      </c>
      <c r="H116" s="22" t="s">
        <v>174</v>
      </c>
      <c r="I116" s="22" t="s">
        <v>174</v>
      </c>
      <c r="J116" s="22" t="s">
        <v>174</v>
      </c>
      <c r="K116" s="22" t="s">
        <v>174</v>
      </c>
      <c r="L116" s="22" t="s">
        <v>174</v>
      </c>
      <c r="M116" s="19"/>
    </row>
    <row r="117" spans="1:13" s="13" customFormat="1" ht="38.25" x14ac:dyDescent="0.2">
      <c r="A117" s="70"/>
      <c r="B117" s="70"/>
      <c r="C117" s="63"/>
      <c r="D117" s="63"/>
      <c r="E117" s="77"/>
      <c r="F117" s="19" t="s">
        <v>1492</v>
      </c>
      <c r="G117" s="21" t="s">
        <v>25</v>
      </c>
      <c r="H117" s="22" t="s">
        <v>184</v>
      </c>
      <c r="I117" s="22" t="s">
        <v>184</v>
      </c>
      <c r="J117" s="22" t="s">
        <v>184</v>
      </c>
      <c r="K117" s="22" t="s">
        <v>184</v>
      </c>
      <c r="L117" s="22" t="s">
        <v>184</v>
      </c>
      <c r="M117" s="19"/>
    </row>
    <row r="118" spans="1:13" s="13" customFormat="1" ht="38.25" x14ac:dyDescent="0.2">
      <c r="A118" s="62"/>
      <c r="B118" s="62"/>
      <c r="C118" s="60"/>
      <c r="D118" s="60"/>
      <c r="E118" s="58"/>
      <c r="F118" s="19" t="s">
        <v>1493</v>
      </c>
      <c r="G118" s="21" t="s">
        <v>25</v>
      </c>
      <c r="H118" s="22" t="s">
        <v>81</v>
      </c>
      <c r="I118" s="22" t="s">
        <v>81</v>
      </c>
      <c r="J118" s="22" t="s">
        <v>81</v>
      </c>
      <c r="K118" s="22" t="s">
        <v>81</v>
      </c>
      <c r="L118" s="22" t="s">
        <v>81</v>
      </c>
      <c r="M118" s="19"/>
    </row>
    <row r="119" spans="1:13" s="13" customFormat="1" ht="15.75" customHeight="1" x14ac:dyDescent="0.2">
      <c r="A119" s="61" t="s">
        <v>1494</v>
      </c>
      <c r="B119" s="61" t="s">
        <v>1495</v>
      </c>
      <c r="C119" s="59" t="s">
        <v>1464</v>
      </c>
      <c r="D119" s="19" t="s">
        <v>2161</v>
      </c>
      <c r="E119" s="25">
        <f t="shared" ref="E119" si="7">SUM(E120:E121)</f>
        <v>164800</v>
      </c>
      <c r="F119" s="59" t="s">
        <v>1496</v>
      </c>
      <c r="G119" s="67" t="s">
        <v>40</v>
      </c>
      <c r="H119" s="64" t="s">
        <v>1497</v>
      </c>
      <c r="I119" s="64" t="s">
        <v>1498</v>
      </c>
      <c r="J119" s="64" t="s">
        <v>1498</v>
      </c>
      <c r="K119" s="64" t="s">
        <v>1498</v>
      </c>
      <c r="L119" s="64" t="s">
        <v>1498</v>
      </c>
      <c r="M119" s="59"/>
    </row>
    <row r="120" spans="1:13" s="13" customFormat="1" x14ac:dyDescent="0.2">
      <c r="A120" s="70"/>
      <c r="B120" s="70"/>
      <c r="C120" s="63"/>
      <c r="D120" s="19" t="s">
        <v>29</v>
      </c>
      <c r="E120" s="20">
        <v>20000</v>
      </c>
      <c r="F120" s="63"/>
      <c r="G120" s="68"/>
      <c r="H120" s="65"/>
      <c r="I120" s="65"/>
      <c r="J120" s="65"/>
      <c r="K120" s="65"/>
      <c r="L120" s="65"/>
      <c r="M120" s="63"/>
    </row>
    <row r="121" spans="1:13" s="13" customFormat="1" x14ac:dyDescent="0.2">
      <c r="A121" s="62"/>
      <c r="B121" s="62"/>
      <c r="C121" s="60"/>
      <c r="D121" s="19" t="s">
        <v>119</v>
      </c>
      <c r="E121" s="20">
        <v>144800</v>
      </c>
      <c r="F121" s="60"/>
      <c r="G121" s="69"/>
      <c r="H121" s="66"/>
      <c r="I121" s="66"/>
      <c r="J121" s="66"/>
      <c r="K121" s="66"/>
      <c r="L121" s="66"/>
      <c r="M121" s="60"/>
    </row>
    <row r="122" spans="1:13" s="13" customFormat="1" ht="25.5" x14ac:dyDescent="0.2">
      <c r="A122" s="18" t="s">
        <v>1499</v>
      </c>
      <c r="B122" s="18" t="s">
        <v>1500</v>
      </c>
      <c r="C122" s="19" t="s">
        <v>1501</v>
      </c>
      <c r="D122" s="19" t="s">
        <v>119</v>
      </c>
      <c r="E122" s="20">
        <v>24000</v>
      </c>
      <c r="F122" s="19" t="s">
        <v>1502</v>
      </c>
      <c r="G122" s="21" t="s">
        <v>40</v>
      </c>
      <c r="H122" s="22" t="s">
        <v>1503</v>
      </c>
      <c r="I122" s="22" t="s">
        <v>364</v>
      </c>
      <c r="J122" s="22" t="s">
        <v>1504</v>
      </c>
      <c r="K122" s="22" t="s">
        <v>364</v>
      </c>
      <c r="L122" s="22" t="s">
        <v>1504</v>
      </c>
      <c r="M122" s="19"/>
    </row>
    <row r="123" spans="1:13" s="13" customFormat="1" ht="25.5" x14ac:dyDescent="0.2">
      <c r="A123" s="61" t="s">
        <v>1505</v>
      </c>
      <c r="B123" s="61" t="s">
        <v>1506</v>
      </c>
      <c r="C123" s="59" t="s">
        <v>1401</v>
      </c>
      <c r="D123" s="59" t="s">
        <v>119</v>
      </c>
      <c r="E123" s="57">
        <f>SUM(E124:E125)+14800</f>
        <v>14800</v>
      </c>
      <c r="F123" s="19" t="s">
        <v>1507</v>
      </c>
      <c r="G123" s="21" t="s">
        <v>25</v>
      </c>
      <c r="H123" s="22" t="s">
        <v>139</v>
      </c>
      <c r="I123" s="22" t="s">
        <v>139</v>
      </c>
      <c r="J123" s="22" t="s">
        <v>139</v>
      </c>
      <c r="K123" s="22" t="s">
        <v>139</v>
      </c>
      <c r="L123" s="22" t="s">
        <v>139</v>
      </c>
      <c r="M123" s="19"/>
    </row>
    <row r="124" spans="1:13" s="13" customFormat="1" ht="25.5" x14ac:dyDescent="0.2">
      <c r="A124" s="62"/>
      <c r="B124" s="62"/>
      <c r="C124" s="60"/>
      <c r="D124" s="60"/>
      <c r="E124" s="58"/>
      <c r="F124" s="19" t="s">
        <v>1508</v>
      </c>
      <c r="G124" s="21" t="s">
        <v>40</v>
      </c>
      <c r="H124" s="22" t="s">
        <v>46</v>
      </c>
      <c r="I124" s="22" t="s">
        <v>98</v>
      </c>
      <c r="J124" s="22" t="s">
        <v>98</v>
      </c>
      <c r="K124" s="22" t="s">
        <v>98</v>
      </c>
      <c r="L124" s="22" t="s">
        <v>98</v>
      </c>
      <c r="M124" s="19"/>
    </row>
    <row r="125" spans="1:13" s="13" customFormat="1" ht="25.5" x14ac:dyDescent="0.2">
      <c r="A125" s="18"/>
      <c r="B125" s="18"/>
      <c r="C125" s="19"/>
      <c r="D125" s="19"/>
      <c r="E125" s="20">
        <v>0</v>
      </c>
      <c r="F125" s="19" t="s">
        <v>1509</v>
      </c>
      <c r="G125" s="21" t="s">
        <v>40</v>
      </c>
      <c r="H125" s="22" t="s">
        <v>1510</v>
      </c>
      <c r="I125" s="22" t="s">
        <v>1511</v>
      </c>
      <c r="J125" s="22" t="s">
        <v>750</v>
      </c>
      <c r="K125" s="22" t="s">
        <v>1511</v>
      </c>
      <c r="L125" s="22" t="s">
        <v>118</v>
      </c>
      <c r="M125" s="19"/>
    </row>
    <row r="126" spans="1:13" s="13" customFormat="1" ht="25.5" x14ac:dyDescent="0.2">
      <c r="A126" s="61" t="s">
        <v>1512</v>
      </c>
      <c r="B126" s="61" t="s">
        <v>1513</v>
      </c>
      <c r="C126" s="59" t="s">
        <v>1514</v>
      </c>
      <c r="D126" s="59"/>
      <c r="E126" s="57"/>
      <c r="F126" s="19" t="s">
        <v>1515</v>
      </c>
      <c r="G126" s="21" t="s">
        <v>25</v>
      </c>
      <c r="H126" s="22" t="s">
        <v>110</v>
      </c>
      <c r="I126" s="22" t="s">
        <v>110</v>
      </c>
      <c r="J126" s="22" t="s">
        <v>110</v>
      </c>
      <c r="K126" s="22" t="s">
        <v>110</v>
      </c>
      <c r="L126" s="22" t="s">
        <v>110</v>
      </c>
      <c r="M126" s="19"/>
    </row>
    <row r="127" spans="1:13" s="13" customFormat="1" x14ac:dyDescent="0.2">
      <c r="A127" s="70"/>
      <c r="B127" s="70"/>
      <c r="C127" s="63"/>
      <c r="D127" s="63"/>
      <c r="E127" s="77"/>
      <c r="F127" s="19" t="s">
        <v>328</v>
      </c>
      <c r="G127" s="21" t="s">
        <v>40</v>
      </c>
      <c r="H127" s="22" t="s">
        <v>31</v>
      </c>
      <c r="I127" s="22" t="s">
        <v>27</v>
      </c>
      <c r="J127" s="22" t="s">
        <v>53</v>
      </c>
      <c r="K127" s="22" t="s">
        <v>53</v>
      </c>
      <c r="L127" s="22" t="s">
        <v>53</v>
      </c>
      <c r="M127" s="19"/>
    </row>
    <row r="128" spans="1:13" s="13" customFormat="1" ht="38.25" x14ac:dyDescent="0.2">
      <c r="A128" s="62"/>
      <c r="B128" s="62"/>
      <c r="C128" s="60"/>
      <c r="D128" s="60"/>
      <c r="E128" s="58"/>
      <c r="F128" s="19" t="s">
        <v>1516</v>
      </c>
      <c r="G128" s="21" t="s">
        <v>25</v>
      </c>
      <c r="H128" s="22" t="s">
        <v>245</v>
      </c>
      <c r="I128" s="22" t="s">
        <v>245</v>
      </c>
      <c r="J128" s="22" t="s">
        <v>245</v>
      </c>
      <c r="K128" s="22" t="s">
        <v>245</v>
      </c>
      <c r="L128" s="22" t="s">
        <v>245</v>
      </c>
      <c r="M128" s="19"/>
    </row>
    <row r="129" spans="1:13" s="13" customFormat="1" ht="38.25" x14ac:dyDescent="0.2">
      <c r="A129" s="18" t="s">
        <v>1517</v>
      </c>
      <c r="B129" s="18" t="s">
        <v>1518</v>
      </c>
      <c r="C129" s="19" t="s">
        <v>1207</v>
      </c>
      <c r="D129" s="19"/>
      <c r="E129" s="20">
        <v>0</v>
      </c>
      <c r="F129" s="19" t="s">
        <v>1519</v>
      </c>
      <c r="G129" s="21" t="s">
        <v>25</v>
      </c>
      <c r="H129" s="22" t="s">
        <v>139</v>
      </c>
      <c r="I129" s="22" t="s">
        <v>139</v>
      </c>
      <c r="J129" s="22" t="s">
        <v>139</v>
      </c>
      <c r="K129" s="22" t="s">
        <v>139</v>
      </c>
      <c r="L129" s="22" t="s">
        <v>139</v>
      </c>
      <c r="M129" s="19"/>
    </row>
    <row r="130" spans="1:13" s="13" customFormat="1" ht="38.25" x14ac:dyDescent="0.2">
      <c r="A130" s="18" t="s">
        <v>1520</v>
      </c>
      <c r="B130" s="18" t="s">
        <v>1521</v>
      </c>
      <c r="C130" s="19" t="s">
        <v>1464</v>
      </c>
      <c r="D130" s="19" t="s">
        <v>29</v>
      </c>
      <c r="E130" s="20">
        <v>478500</v>
      </c>
      <c r="F130" s="19" t="s">
        <v>1522</v>
      </c>
      <c r="G130" s="21" t="s">
        <v>40</v>
      </c>
      <c r="H130" s="22" t="s">
        <v>1503</v>
      </c>
      <c r="I130" s="22" t="s">
        <v>1523</v>
      </c>
      <c r="J130" s="22" t="s">
        <v>1523</v>
      </c>
      <c r="K130" s="22" t="s">
        <v>1523</v>
      </c>
      <c r="L130" s="22" t="s">
        <v>1523</v>
      </c>
      <c r="M130" s="19"/>
    </row>
    <row r="131" spans="1:13" s="13" customFormat="1" ht="25.5" x14ac:dyDescent="0.2">
      <c r="A131" s="18" t="s">
        <v>1524</v>
      </c>
      <c r="B131" s="18" t="s">
        <v>1525</v>
      </c>
      <c r="C131" s="19" t="s">
        <v>38</v>
      </c>
      <c r="D131" s="19" t="s">
        <v>29</v>
      </c>
      <c r="E131" s="20">
        <v>226671</v>
      </c>
      <c r="F131" s="19" t="s">
        <v>1526</v>
      </c>
      <c r="G131" s="21" t="s">
        <v>40</v>
      </c>
      <c r="H131" s="22" t="s">
        <v>27</v>
      </c>
      <c r="I131" s="22" t="s">
        <v>27</v>
      </c>
      <c r="J131" s="22" t="s">
        <v>27</v>
      </c>
      <c r="K131" s="22" t="s">
        <v>27</v>
      </c>
      <c r="L131" s="22" t="s">
        <v>27</v>
      </c>
      <c r="M131" s="19"/>
    </row>
    <row r="132" spans="1:13" s="13" customFormat="1" ht="38.25" x14ac:dyDescent="0.2">
      <c r="A132" s="18" t="s">
        <v>1527</v>
      </c>
      <c r="B132" s="18" t="s">
        <v>1528</v>
      </c>
      <c r="C132" s="19" t="s">
        <v>1529</v>
      </c>
      <c r="D132" s="19" t="s">
        <v>29</v>
      </c>
      <c r="E132" s="20">
        <v>178000</v>
      </c>
      <c r="F132" s="19" t="s">
        <v>1530</v>
      </c>
      <c r="G132" s="21" t="s">
        <v>40</v>
      </c>
      <c r="H132" s="22" t="s">
        <v>1523</v>
      </c>
      <c r="I132" s="22" t="s">
        <v>199</v>
      </c>
      <c r="J132" s="22" t="s">
        <v>139</v>
      </c>
      <c r="K132" s="22" t="s">
        <v>1511</v>
      </c>
      <c r="L132" s="22" t="s">
        <v>139</v>
      </c>
      <c r="M132" s="19"/>
    </row>
    <row r="133" spans="1:13" s="13" customFormat="1" ht="38.25" x14ac:dyDescent="0.2">
      <c r="A133" s="18" t="s">
        <v>1531</v>
      </c>
      <c r="B133" s="18" t="s">
        <v>1532</v>
      </c>
      <c r="C133" s="19" t="s">
        <v>1464</v>
      </c>
      <c r="D133" s="19"/>
      <c r="E133" s="20">
        <v>0</v>
      </c>
      <c r="F133" s="19" t="s">
        <v>1533</v>
      </c>
      <c r="G133" s="21" t="s">
        <v>40</v>
      </c>
      <c r="H133" s="22" t="s">
        <v>1467</v>
      </c>
      <c r="I133" s="22" t="s">
        <v>299</v>
      </c>
      <c r="J133" s="22" t="s">
        <v>1534</v>
      </c>
      <c r="K133" s="22" t="s">
        <v>1534</v>
      </c>
      <c r="L133" s="22" t="s">
        <v>299</v>
      </c>
      <c r="M133" s="19"/>
    </row>
    <row r="134" spans="1:13" s="13" customFormat="1" ht="25.5" x14ac:dyDescent="0.2">
      <c r="A134" s="61" t="s">
        <v>1535</v>
      </c>
      <c r="B134" s="61" t="s">
        <v>1536</v>
      </c>
      <c r="C134" s="59" t="s">
        <v>1470</v>
      </c>
      <c r="D134" s="59"/>
      <c r="E134" s="57">
        <f t="shared" ref="E134" si="8">SUM(E135:E135)</f>
        <v>0</v>
      </c>
      <c r="F134" s="19" t="s">
        <v>1537</v>
      </c>
      <c r="G134" s="21" t="s">
        <v>25</v>
      </c>
      <c r="H134" s="22" t="s">
        <v>53</v>
      </c>
      <c r="I134" s="22" t="s">
        <v>53</v>
      </c>
      <c r="J134" s="22" t="s">
        <v>53</v>
      </c>
      <c r="K134" s="22" t="s">
        <v>53</v>
      </c>
      <c r="L134" s="22" t="s">
        <v>53</v>
      </c>
      <c r="M134" s="19"/>
    </row>
    <row r="135" spans="1:13" s="13" customFormat="1" ht="25.5" x14ac:dyDescent="0.2">
      <c r="A135" s="62"/>
      <c r="B135" s="62"/>
      <c r="C135" s="60"/>
      <c r="D135" s="60"/>
      <c r="E135" s="58"/>
      <c r="F135" s="19" t="s">
        <v>1538</v>
      </c>
      <c r="G135" s="21" t="s">
        <v>25</v>
      </c>
      <c r="H135" s="22" t="s">
        <v>53</v>
      </c>
      <c r="I135" s="22" t="s">
        <v>53</v>
      </c>
      <c r="J135" s="22" t="s">
        <v>53</v>
      </c>
      <c r="K135" s="22" t="s">
        <v>53</v>
      </c>
      <c r="L135" s="22" t="s">
        <v>53</v>
      </c>
      <c r="M135" s="19"/>
    </row>
    <row r="136" spans="1:13" s="13" customFormat="1" ht="17.25" customHeight="1" x14ac:dyDescent="0.2">
      <c r="A136" s="17" t="s">
        <v>1539</v>
      </c>
      <c r="B136" s="83" t="s">
        <v>1540</v>
      </c>
      <c r="C136" s="84"/>
      <c r="D136" s="84"/>
      <c r="E136" s="84"/>
      <c r="F136" s="84"/>
      <c r="G136" s="84"/>
      <c r="H136" s="84"/>
      <c r="I136" s="84"/>
      <c r="J136" s="84"/>
      <c r="K136" s="84"/>
      <c r="L136" s="84"/>
      <c r="M136" s="85"/>
    </row>
    <row r="137" spans="1:13" s="13" customFormat="1" ht="63.75" x14ac:dyDescent="0.2">
      <c r="A137" s="61" t="s">
        <v>1541</v>
      </c>
      <c r="B137" s="61" t="s">
        <v>1542</v>
      </c>
      <c r="C137" s="59" t="s">
        <v>242</v>
      </c>
      <c r="D137" s="59"/>
      <c r="E137" s="57">
        <f t="shared" ref="E137" si="9">SUM(E138:E138)</f>
        <v>0</v>
      </c>
      <c r="F137" s="19" t="s">
        <v>1543</v>
      </c>
      <c r="G137" s="21" t="s">
        <v>40</v>
      </c>
      <c r="H137" s="22" t="s">
        <v>53</v>
      </c>
      <c r="I137" s="22" t="s">
        <v>53</v>
      </c>
      <c r="J137" s="22" t="s">
        <v>28</v>
      </c>
      <c r="K137" s="22" t="s">
        <v>28</v>
      </c>
      <c r="L137" s="22" t="s">
        <v>28</v>
      </c>
      <c r="M137" s="19"/>
    </row>
    <row r="138" spans="1:13" s="13" customFormat="1" ht="51" x14ac:dyDescent="0.2">
      <c r="A138" s="62"/>
      <c r="B138" s="62"/>
      <c r="C138" s="60"/>
      <c r="D138" s="60"/>
      <c r="E138" s="58"/>
      <c r="F138" s="19" t="s">
        <v>1544</v>
      </c>
      <c r="G138" s="21" t="s">
        <v>25</v>
      </c>
      <c r="H138" s="22" t="s">
        <v>139</v>
      </c>
      <c r="I138" s="22" t="s">
        <v>28</v>
      </c>
      <c r="J138" s="22" t="s">
        <v>139</v>
      </c>
      <c r="K138" s="22" t="s">
        <v>28</v>
      </c>
      <c r="L138" s="22" t="s">
        <v>28</v>
      </c>
      <c r="M138" s="19"/>
    </row>
    <row r="139" spans="1:13" s="13" customFormat="1" ht="51" x14ac:dyDescent="0.2">
      <c r="A139" s="18" t="s">
        <v>1545</v>
      </c>
      <c r="B139" s="18" t="s">
        <v>1546</v>
      </c>
      <c r="C139" s="19" t="s">
        <v>242</v>
      </c>
      <c r="D139" s="19"/>
      <c r="E139" s="20">
        <v>0</v>
      </c>
      <c r="F139" s="19" t="s">
        <v>1547</v>
      </c>
      <c r="G139" s="21" t="s">
        <v>40</v>
      </c>
      <c r="H139" s="22" t="s">
        <v>46</v>
      </c>
      <c r="I139" s="22" t="s">
        <v>46</v>
      </c>
      <c r="J139" s="22" t="s">
        <v>46</v>
      </c>
      <c r="K139" s="22" t="s">
        <v>46</v>
      </c>
      <c r="L139" s="22" t="s">
        <v>46</v>
      </c>
      <c r="M139" s="19"/>
    </row>
    <row r="140" spans="1:13" s="13" customFormat="1" ht="51" x14ac:dyDescent="0.2">
      <c r="A140" s="18" t="s">
        <v>1548</v>
      </c>
      <c r="B140" s="18" t="s">
        <v>1549</v>
      </c>
      <c r="C140" s="19" t="s">
        <v>242</v>
      </c>
      <c r="D140" s="19"/>
      <c r="E140" s="20">
        <v>0</v>
      </c>
      <c r="F140" s="19" t="s">
        <v>1550</v>
      </c>
      <c r="G140" s="21" t="s">
        <v>40</v>
      </c>
      <c r="H140" s="22" t="s">
        <v>164</v>
      </c>
      <c r="I140" s="22" t="s">
        <v>53</v>
      </c>
      <c r="J140" s="22" t="s">
        <v>98</v>
      </c>
      <c r="K140" s="22" t="s">
        <v>53</v>
      </c>
      <c r="L140" s="22" t="s">
        <v>32</v>
      </c>
      <c r="M140" s="19"/>
    </row>
    <row r="141" spans="1:13" s="13" customFormat="1" ht="14.25" customHeight="1" x14ac:dyDescent="0.2">
      <c r="A141" s="16" t="s">
        <v>1551</v>
      </c>
      <c r="B141" s="86" t="s">
        <v>1552</v>
      </c>
      <c r="C141" s="87"/>
      <c r="D141" s="87"/>
      <c r="E141" s="87"/>
      <c r="F141" s="87"/>
      <c r="G141" s="87"/>
      <c r="H141" s="87"/>
      <c r="I141" s="87"/>
      <c r="J141" s="87"/>
      <c r="K141" s="87"/>
      <c r="L141" s="87"/>
      <c r="M141" s="88"/>
    </row>
    <row r="142" spans="1:13" s="13" customFormat="1" ht="15" customHeight="1" x14ac:dyDescent="0.2">
      <c r="A142" s="17" t="s">
        <v>1553</v>
      </c>
      <c r="B142" s="83" t="s">
        <v>1554</v>
      </c>
      <c r="C142" s="84"/>
      <c r="D142" s="84"/>
      <c r="E142" s="84"/>
      <c r="F142" s="84"/>
      <c r="G142" s="84"/>
      <c r="H142" s="84"/>
      <c r="I142" s="84"/>
      <c r="J142" s="84"/>
      <c r="K142" s="84"/>
      <c r="L142" s="84"/>
      <c r="M142" s="85"/>
    </row>
    <row r="143" spans="1:13" s="13" customFormat="1" ht="38.25" x14ac:dyDescent="0.2">
      <c r="A143" s="61" t="s">
        <v>1555</v>
      </c>
      <c r="B143" s="61" t="s">
        <v>1556</v>
      </c>
      <c r="C143" s="59" t="s">
        <v>288</v>
      </c>
      <c r="D143" s="59" t="s">
        <v>29</v>
      </c>
      <c r="E143" s="57">
        <f>SUM(E144:E169)+15000</f>
        <v>15000</v>
      </c>
      <c r="F143" s="19" t="s">
        <v>1557</v>
      </c>
      <c r="G143" s="21" t="s">
        <v>40</v>
      </c>
      <c r="H143" s="22" t="s">
        <v>1558</v>
      </c>
      <c r="I143" s="22" t="s">
        <v>32</v>
      </c>
      <c r="J143" s="22" t="s">
        <v>53</v>
      </c>
      <c r="K143" s="22" t="s">
        <v>53</v>
      </c>
      <c r="L143" s="22" t="s">
        <v>53</v>
      </c>
      <c r="M143" s="19"/>
    </row>
    <row r="144" spans="1:13" s="13" customFormat="1" ht="25.5" x14ac:dyDescent="0.2">
      <c r="A144" s="70"/>
      <c r="B144" s="70"/>
      <c r="C144" s="63"/>
      <c r="D144" s="63"/>
      <c r="E144" s="77"/>
      <c r="F144" s="19" t="s">
        <v>1559</v>
      </c>
      <c r="G144" s="21" t="s">
        <v>40</v>
      </c>
      <c r="H144" s="22" t="s">
        <v>1560</v>
      </c>
      <c r="I144" s="22" t="s">
        <v>81</v>
      </c>
      <c r="J144" s="22" t="s">
        <v>1561</v>
      </c>
      <c r="K144" s="22" t="s">
        <v>1561</v>
      </c>
      <c r="L144" s="22" t="s">
        <v>80</v>
      </c>
      <c r="M144" s="19"/>
    </row>
    <row r="145" spans="1:13" s="13" customFormat="1" ht="25.5" x14ac:dyDescent="0.2">
      <c r="A145" s="70"/>
      <c r="B145" s="70"/>
      <c r="C145" s="63"/>
      <c r="D145" s="63"/>
      <c r="E145" s="77"/>
      <c r="F145" s="19" t="s">
        <v>1562</v>
      </c>
      <c r="G145" s="21" t="s">
        <v>25</v>
      </c>
      <c r="H145" s="22" t="s">
        <v>48</v>
      </c>
      <c r="I145" s="22" t="s">
        <v>48</v>
      </c>
      <c r="J145" s="22" t="s">
        <v>48</v>
      </c>
      <c r="K145" s="22" t="s">
        <v>48</v>
      </c>
      <c r="L145" s="22" t="s">
        <v>48</v>
      </c>
      <c r="M145" s="19"/>
    </row>
    <row r="146" spans="1:13" s="13" customFormat="1" ht="38.25" x14ac:dyDescent="0.2">
      <c r="A146" s="70"/>
      <c r="B146" s="70"/>
      <c r="C146" s="63"/>
      <c r="D146" s="63"/>
      <c r="E146" s="77"/>
      <c r="F146" s="19" t="s">
        <v>1563</v>
      </c>
      <c r="G146" s="21" t="s">
        <v>40</v>
      </c>
      <c r="H146" s="22" t="s">
        <v>80</v>
      </c>
      <c r="I146" s="22" t="s">
        <v>98</v>
      </c>
      <c r="J146" s="22" t="s">
        <v>53</v>
      </c>
      <c r="K146" s="22" t="s">
        <v>56</v>
      </c>
      <c r="L146" s="22" t="s">
        <v>32</v>
      </c>
      <c r="M146" s="19"/>
    </row>
    <row r="147" spans="1:13" s="13" customFormat="1" ht="25.5" x14ac:dyDescent="0.2">
      <c r="A147" s="70"/>
      <c r="B147" s="70"/>
      <c r="C147" s="63"/>
      <c r="D147" s="63"/>
      <c r="E147" s="77"/>
      <c r="F147" s="19" t="s">
        <v>1564</v>
      </c>
      <c r="G147" s="21" t="s">
        <v>40</v>
      </c>
      <c r="H147" s="22" t="s">
        <v>1565</v>
      </c>
      <c r="I147" s="22" t="s">
        <v>64</v>
      </c>
      <c r="J147" s="22" t="s">
        <v>1534</v>
      </c>
      <c r="K147" s="22" t="s">
        <v>199</v>
      </c>
      <c r="L147" s="22" t="s">
        <v>202</v>
      </c>
      <c r="M147" s="19"/>
    </row>
    <row r="148" spans="1:13" s="13" customFormat="1" ht="25.5" x14ac:dyDescent="0.2">
      <c r="A148" s="70"/>
      <c r="B148" s="70"/>
      <c r="C148" s="63"/>
      <c r="D148" s="63"/>
      <c r="E148" s="77"/>
      <c r="F148" s="19" t="s">
        <v>1566</v>
      </c>
      <c r="G148" s="21" t="s">
        <v>25</v>
      </c>
      <c r="H148" s="22" t="s">
        <v>1567</v>
      </c>
      <c r="I148" s="22" t="s">
        <v>100</v>
      </c>
      <c r="J148" s="22" t="s">
        <v>1568</v>
      </c>
      <c r="K148" s="22" t="s">
        <v>100</v>
      </c>
      <c r="L148" s="22" t="s">
        <v>178</v>
      </c>
      <c r="M148" s="19"/>
    </row>
    <row r="149" spans="1:13" s="13" customFormat="1" ht="38.25" x14ac:dyDescent="0.2">
      <c r="A149" s="70"/>
      <c r="B149" s="70"/>
      <c r="C149" s="63"/>
      <c r="D149" s="63"/>
      <c r="E149" s="77"/>
      <c r="F149" s="19" t="s">
        <v>1569</v>
      </c>
      <c r="G149" s="21" t="s">
        <v>40</v>
      </c>
      <c r="H149" s="22" t="s">
        <v>43</v>
      </c>
      <c r="I149" s="22" t="s">
        <v>32</v>
      </c>
      <c r="J149" s="22" t="s">
        <v>53</v>
      </c>
      <c r="K149" s="22" t="s">
        <v>53</v>
      </c>
      <c r="L149" s="22" t="s">
        <v>32</v>
      </c>
      <c r="M149" s="19"/>
    </row>
    <row r="150" spans="1:13" s="13" customFormat="1" ht="25.5" x14ac:dyDescent="0.2">
      <c r="A150" s="70"/>
      <c r="B150" s="70"/>
      <c r="C150" s="63"/>
      <c r="D150" s="63"/>
      <c r="E150" s="77"/>
      <c r="F150" s="19" t="s">
        <v>1570</v>
      </c>
      <c r="G150" s="21" t="s">
        <v>40</v>
      </c>
      <c r="H150" s="22" t="s">
        <v>1571</v>
      </c>
      <c r="I150" s="22" t="s">
        <v>32</v>
      </c>
      <c r="J150" s="22" t="s">
        <v>747</v>
      </c>
      <c r="K150" s="22" t="s">
        <v>223</v>
      </c>
      <c r="L150" s="22" t="s">
        <v>27</v>
      </c>
      <c r="M150" s="19"/>
    </row>
    <row r="151" spans="1:13" s="13" customFormat="1" ht="25.5" x14ac:dyDescent="0.2">
      <c r="A151" s="70"/>
      <c r="B151" s="70"/>
      <c r="C151" s="63"/>
      <c r="D151" s="63"/>
      <c r="E151" s="77"/>
      <c r="F151" s="19" t="s">
        <v>1572</v>
      </c>
      <c r="G151" s="21" t="s">
        <v>25</v>
      </c>
      <c r="H151" s="22" t="s">
        <v>1568</v>
      </c>
      <c r="I151" s="22" t="s">
        <v>1568</v>
      </c>
      <c r="J151" s="22" t="s">
        <v>1568</v>
      </c>
      <c r="K151" s="22" t="s">
        <v>1568</v>
      </c>
      <c r="L151" s="22" t="s">
        <v>1568</v>
      </c>
      <c r="M151" s="19"/>
    </row>
    <row r="152" spans="1:13" s="13" customFormat="1" ht="38.25" x14ac:dyDescent="0.2">
      <c r="A152" s="70"/>
      <c r="B152" s="70"/>
      <c r="C152" s="63"/>
      <c r="D152" s="63"/>
      <c r="E152" s="77"/>
      <c r="F152" s="19" t="s">
        <v>1573</v>
      </c>
      <c r="G152" s="21" t="s">
        <v>40</v>
      </c>
      <c r="H152" s="22" t="s">
        <v>164</v>
      </c>
      <c r="I152" s="22" t="s">
        <v>53</v>
      </c>
      <c r="J152" s="22" t="s">
        <v>32</v>
      </c>
      <c r="K152" s="22" t="s">
        <v>98</v>
      </c>
      <c r="L152" s="22" t="s">
        <v>53</v>
      </c>
      <c r="M152" s="19"/>
    </row>
    <row r="153" spans="1:13" s="13" customFormat="1" ht="25.5" x14ac:dyDescent="0.2">
      <c r="A153" s="62"/>
      <c r="B153" s="62"/>
      <c r="C153" s="60"/>
      <c r="D153" s="60"/>
      <c r="E153" s="58"/>
      <c r="F153" s="19" t="s">
        <v>1574</v>
      </c>
      <c r="G153" s="21" t="s">
        <v>40</v>
      </c>
      <c r="H153" s="22" t="s">
        <v>1575</v>
      </c>
      <c r="I153" s="22" t="s">
        <v>32</v>
      </c>
      <c r="J153" s="22" t="s">
        <v>1190</v>
      </c>
      <c r="K153" s="22" t="s">
        <v>245</v>
      </c>
      <c r="L153" s="22" t="s">
        <v>56</v>
      </c>
      <c r="M153" s="19"/>
    </row>
    <row r="154" spans="1:13" s="13" customFormat="1" ht="25.5" x14ac:dyDescent="0.2">
      <c r="A154" s="61"/>
      <c r="B154" s="61"/>
      <c r="C154" s="59"/>
      <c r="D154" s="59"/>
      <c r="E154" s="71">
        <v>0</v>
      </c>
      <c r="F154" s="19" t="s">
        <v>1576</v>
      </c>
      <c r="G154" s="21" t="s">
        <v>25</v>
      </c>
      <c r="H154" s="22" t="s">
        <v>139</v>
      </c>
      <c r="I154" s="22" t="s">
        <v>139</v>
      </c>
      <c r="J154" s="22" t="s">
        <v>139</v>
      </c>
      <c r="K154" s="22" t="s">
        <v>139</v>
      </c>
      <c r="L154" s="22" t="s">
        <v>139</v>
      </c>
      <c r="M154" s="19"/>
    </row>
    <row r="155" spans="1:13" s="13" customFormat="1" ht="38.25" x14ac:dyDescent="0.2">
      <c r="A155" s="70"/>
      <c r="B155" s="70"/>
      <c r="C155" s="63"/>
      <c r="D155" s="63"/>
      <c r="E155" s="72"/>
      <c r="F155" s="19" t="s">
        <v>1577</v>
      </c>
      <c r="G155" s="21" t="s">
        <v>40</v>
      </c>
      <c r="H155" s="22" t="s">
        <v>56</v>
      </c>
      <c r="I155" s="22" t="s">
        <v>53</v>
      </c>
      <c r="J155" s="22" t="s">
        <v>53</v>
      </c>
      <c r="K155" s="22" t="s">
        <v>53</v>
      </c>
      <c r="L155" s="22" t="s">
        <v>53</v>
      </c>
      <c r="M155" s="19"/>
    </row>
    <row r="156" spans="1:13" s="13" customFormat="1" ht="25.5" x14ac:dyDescent="0.2">
      <c r="A156" s="70"/>
      <c r="B156" s="70"/>
      <c r="C156" s="63"/>
      <c r="D156" s="63"/>
      <c r="E156" s="72"/>
      <c r="F156" s="19" t="s">
        <v>1578</v>
      </c>
      <c r="G156" s="21" t="s">
        <v>40</v>
      </c>
      <c r="H156" s="22" t="s">
        <v>299</v>
      </c>
      <c r="I156" s="22" t="s">
        <v>81</v>
      </c>
      <c r="J156" s="22" t="s">
        <v>1579</v>
      </c>
      <c r="K156" s="22" t="s">
        <v>223</v>
      </c>
      <c r="L156" s="22" t="s">
        <v>27</v>
      </c>
      <c r="M156" s="19"/>
    </row>
    <row r="157" spans="1:13" s="13" customFormat="1" ht="25.5" x14ac:dyDescent="0.2">
      <c r="A157" s="70"/>
      <c r="B157" s="70"/>
      <c r="C157" s="63"/>
      <c r="D157" s="63"/>
      <c r="E157" s="72"/>
      <c r="F157" s="19" t="s">
        <v>1580</v>
      </c>
      <c r="G157" s="21" t="s">
        <v>25</v>
      </c>
      <c r="H157" s="22" t="s">
        <v>100</v>
      </c>
      <c r="I157" s="22" t="s">
        <v>100</v>
      </c>
      <c r="J157" s="22" t="s">
        <v>100</v>
      </c>
      <c r="K157" s="22" t="s">
        <v>100</v>
      </c>
      <c r="L157" s="22" t="s">
        <v>100</v>
      </c>
      <c r="M157" s="19"/>
    </row>
    <row r="158" spans="1:13" s="13" customFormat="1" ht="38.25" x14ac:dyDescent="0.2">
      <c r="A158" s="70"/>
      <c r="B158" s="70"/>
      <c r="C158" s="63"/>
      <c r="D158" s="63"/>
      <c r="E158" s="72"/>
      <c r="F158" s="19" t="s">
        <v>1581</v>
      </c>
      <c r="G158" s="21" t="s">
        <v>40</v>
      </c>
      <c r="H158" s="22" t="s">
        <v>53</v>
      </c>
      <c r="I158" s="22" t="s">
        <v>53</v>
      </c>
      <c r="J158" s="22" t="s">
        <v>28</v>
      </c>
      <c r="K158" s="22" t="s">
        <v>28</v>
      </c>
      <c r="L158" s="22" t="s">
        <v>28</v>
      </c>
      <c r="M158" s="19"/>
    </row>
    <row r="159" spans="1:13" s="13" customFormat="1" ht="25.5" x14ac:dyDescent="0.2">
      <c r="A159" s="70"/>
      <c r="B159" s="70"/>
      <c r="C159" s="63"/>
      <c r="D159" s="63"/>
      <c r="E159" s="72"/>
      <c r="F159" s="19" t="s">
        <v>1582</v>
      </c>
      <c r="G159" s="21" t="s">
        <v>40</v>
      </c>
      <c r="H159" s="22" t="s">
        <v>216</v>
      </c>
      <c r="I159" s="22" t="s">
        <v>27</v>
      </c>
      <c r="J159" s="22" t="s">
        <v>81</v>
      </c>
      <c r="K159" s="22" t="s">
        <v>80</v>
      </c>
      <c r="L159" s="22" t="s">
        <v>27</v>
      </c>
      <c r="M159" s="19"/>
    </row>
    <row r="160" spans="1:13" s="13" customFormat="1" ht="25.5" x14ac:dyDescent="0.2">
      <c r="A160" s="70"/>
      <c r="B160" s="70"/>
      <c r="C160" s="63"/>
      <c r="D160" s="63"/>
      <c r="E160" s="72"/>
      <c r="F160" s="19" t="s">
        <v>1583</v>
      </c>
      <c r="G160" s="21" t="s">
        <v>25</v>
      </c>
      <c r="H160" s="22" t="s">
        <v>139</v>
      </c>
      <c r="I160" s="22" t="s">
        <v>139</v>
      </c>
      <c r="J160" s="22" t="s">
        <v>139</v>
      </c>
      <c r="K160" s="22" t="s">
        <v>139</v>
      </c>
      <c r="L160" s="22" t="s">
        <v>139</v>
      </c>
      <c r="M160" s="19"/>
    </row>
    <row r="161" spans="1:13" s="13" customFormat="1" ht="38.25" x14ac:dyDescent="0.2">
      <c r="A161" s="70"/>
      <c r="B161" s="70"/>
      <c r="C161" s="63"/>
      <c r="D161" s="63"/>
      <c r="E161" s="72"/>
      <c r="F161" s="19" t="s">
        <v>1584</v>
      </c>
      <c r="G161" s="21" t="s">
        <v>40</v>
      </c>
      <c r="H161" s="22" t="s">
        <v>43</v>
      </c>
      <c r="I161" s="22" t="s">
        <v>53</v>
      </c>
      <c r="J161" s="22" t="s">
        <v>32</v>
      </c>
      <c r="K161" s="22" t="s">
        <v>53</v>
      </c>
      <c r="L161" s="22" t="s">
        <v>32</v>
      </c>
      <c r="M161" s="19"/>
    </row>
    <row r="162" spans="1:13" s="13" customFormat="1" ht="38.25" x14ac:dyDescent="0.2">
      <c r="A162" s="70"/>
      <c r="B162" s="70"/>
      <c r="C162" s="63"/>
      <c r="D162" s="63"/>
      <c r="E162" s="72"/>
      <c r="F162" s="19" t="s">
        <v>1585</v>
      </c>
      <c r="G162" s="21" t="s">
        <v>40</v>
      </c>
      <c r="H162" s="22" t="s">
        <v>43</v>
      </c>
      <c r="I162" s="22" t="s">
        <v>53</v>
      </c>
      <c r="J162" s="22" t="s">
        <v>32</v>
      </c>
      <c r="K162" s="22" t="s">
        <v>53</v>
      </c>
      <c r="L162" s="22" t="s">
        <v>32</v>
      </c>
      <c r="M162" s="19"/>
    </row>
    <row r="163" spans="1:13" s="13" customFormat="1" ht="38.25" x14ac:dyDescent="0.2">
      <c r="A163" s="70"/>
      <c r="B163" s="70"/>
      <c r="C163" s="63"/>
      <c r="D163" s="63"/>
      <c r="E163" s="72"/>
      <c r="F163" s="19" t="s">
        <v>1586</v>
      </c>
      <c r="G163" s="21" t="s">
        <v>40</v>
      </c>
      <c r="H163" s="22" t="s">
        <v>56</v>
      </c>
      <c r="I163" s="22" t="s">
        <v>53</v>
      </c>
      <c r="J163" s="22" t="s">
        <v>53</v>
      </c>
      <c r="K163" s="22" t="s">
        <v>53</v>
      </c>
      <c r="L163" s="22" t="s">
        <v>53</v>
      </c>
      <c r="M163" s="19"/>
    </row>
    <row r="164" spans="1:13" s="13" customFormat="1" ht="25.5" x14ac:dyDescent="0.2">
      <c r="A164" s="70"/>
      <c r="B164" s="70"/>
      <c r="C164" s="63"/>
      <c r="D164" s="63"/>
      <c r="E164" s="72"/>
      <c r="F164" s="19" t="s">
        <v>1587</v>
      </c>
      <c r="G164" s="21" t="s">
        <v>40</v>
      </c>
      <c r="H164" s="22" t="s">
        <v>1560</v>
      </c>
      <c r="I164" s="22" t="s">
        <v>223</v>
      </c>
      <c r="J164" s="22" t="s">
        <v>1588</v>
      </c>
      <c r="K164" s="22" t="s">
        <v>118</v>
      </c>
      <c r="L164" s="22" t="s">
        <v>202</v>
      </c>
      <c r="M164" s="19"/>
    </row>
    <row r="165" spans="1:13" s="13" customFormat="1" ht="25.5" x14ac:dyDescent="0.2">
      <c r="A165" s="70"/>
      <c r="B165" s="70"/>
      <c r="C165" s="63"/>
      <c r="D165" s="63"/>
      <c r="E165" s="72"/>
      <c r="F165" s="19" t="s">
        <v>1589</v>
      </c>
      <c r="G165" s="21" t="s">
        <v>40</v>
      </c>
      <c r="H165" s="22" t="s">
        <v>1590</v>
      </c>
      <c r="I165" s="22" t="s">
        <v>164</v>
      </c>
      <c r="J165" s="22" t="s">
        <v>1591</v>
      </c>
      <c r="K165" s="22" t="s">
        <v>1022</v>
      </c>
      <c r="L165" s="22" t="s">
        <v>80</v>
      </c>
      <c r="M165" s="19"/>
    </row>
    <row r="166" spans="1:13" s="13" customFormat="1" ht="25.5" x14ac:dyDescent="0.2">
      <c r="A166" s="70"/>
      <c r="B166" s="70"/>
      <c r="C166" s="63"/>
      <c r="D166" s="63"/>
      <c r="E166" s="72"/>
      <c r="F166" s="19" t="s">
        <v>1592</v>
      </c>
      <c r="G166" s="21" t="s">
        <v>40</v>
      </c>
      <c r="H166" s="22" t="s">
        <v>305</v>
      </c>
      <c r="I166" s="22" t="s">
        <v>80</v>
      </c>
      <c r="J166" s="22" t="s">
        <v>299</v>
      </c>
      <c r="K166" s="22" t="s">
        <v>64</v>
      </c>
      <c r="L166" s="22" t="s">
        <v>80</v>
      </c>
      <c r="M166" s="19"/>
    </row>
    <row r="167" spans="1:13" s="13" customFormat="1" ht="25.5" x14ac:dyDescent="0.2">
      <c r="A167" s="70"/>
      <c r="B167" s="70"/>
      <c r="C167" s="63"/>
      <c r="D167" s="63"/>
      <c r="E167" s="72"/>
      <c r="F167" s="19" t="s">
        <v>1593</v>
      </c>
      <c r="G167" s="21" t="s">
        <v>25</v>
      </c>
      <c r="H167" s="22" t="s">
        <v>48</v>
      </c>
      <c r="I167" s="22" t="s">
        <v>48</v>
      </c>
      <c r="J167" s="22" t="s">
        <v>48</v>
      </c>
      <c r="K167" s="22" t="s">
        <v>48</v>
      </c>
      <c r="L167" s="22" t="s">
        <v>48</v>
      </c>
      <c r="M167" s="19"/>
    </row>
    <row r="168" spans="1:13" s="13" customFormat="1" ht="25.5" x14ac:dyDescent="0.2">
      <c r="A168" s="70"/>
      <c r="B168" s="70"/>
      <c r="C168" s="63"/>
      <c r="D168" s="63"/>
      <c r="E168" s="72"/>
      <c r="F168" s="19" t="s">
        <v>1594</v>
      </c>
      <c r="G168" s="21" t="s">
        <v>25</v>
      </c>
      <c r="H168" s="22" t="s">
        <v>139</v>
      </c>
      <c r="I168" s="22" t="s">
        <v>139</v>
      </c>
      <c r="J168" s="22" t="s">
        <v>139</v>
      </c>
      <c r="K168" s="22" t="s">
        <v>139</v>
      </c>
      <c r="L168" s="22" t="s">
        <v>139</v>
      </c>
      <c r="M168" s="19"/>
    </row>
    <row r="169" spans="1:13" s="13" customFormat="1" ht="25.5" x14ac:dyDescent="0.2">
      <c r="A169" s="62"/>
      <c r="B169" s="62"/>
      <c r="C169" s="60"/>
      <c r="D169" s="60"/>
      <c r="E169" s="73"/>
      <c r="F169" s="19" t="s">
        <v>1595</v>
      </c>
      <c r="G169" s="21" t="s">
        <v>25</v>
      </c>
      <c r="H169" s="22" t="s">
        <v>139</v>
      </c>
      <c r="I169" s="22" t="s">
        <v>139</v>
      </c>
      <c r="J169" s="22" t="s">
        <v>139</v>
      </c>
      <c r="K169" s="22" t="s">
        <v>139</v>
      </c>
      <c r="L169" s="22" t="s">
        <v>139</v>
      </c>
      <c r="M169" s="19"/>
    </row>
    <row r="170" spans="1:13" s="13" customFormat="1" x14ac:dyDescent="0.2">
      <c r="A170" s="17" t="s">
        <v>1596</v>
      </c>
      <c r="B170" s="83" t="s">
        <v>1597</v>
      </c>
      <c r="C170" s="84"/>
      <c r="D170" s="84"/>
      <c r="E170" s="84"/>
      <c r="F170" s="84"/>
      <c r="G170" s="84"/>
      <c r="H170" s="84"/>
      <c r="I170" s="84"/>
      <c r="J170" s="84"/>
      <c r="K170" s="84"/>
      <c r="L170" s="84"/>
      <c r="M170" s="85"/>
    </row>
    <row r="171" spans="1:13" s="13" customFormat="1" ht="51" x14ac:dyDescent="0.2">
      <c r="A171" s="18" t="s">
        <v>1598</v>
      </c>
      <c r="B171" s="18" t="s">
        <v>1599</v>
      </c>
      <c r="C171" s="19" t="s">
        <v>242</v>
      </c>
      <c r="D171" s="19" t="s">
        <v>859</v>
      </c>
      <c r="E171" s="20">
        <v>205731</v>
      </c>
      <c r="F171" s="19" t="s">
        <v>1600</v>
      </c>
      <c r="G171" s="21" t="s">
        <v>40</v>
      </c>
      <c r="H171" s="22" t="s">
        <v>53</v>
      </c>
      <c r="I171" s="22" t="s">
        <v>53</v>
      </c>
      <c r="J171" s="22" t="s">
        <v>28</v>
      </c>
      <c r="K171" s="22" t="s">
        <v>28</v>
      </c>
      <c r="L171" s="22" t="s">
        <v>28</v>
      </c>
      <c r="M171" s="19"/>
    </row>
    <row r="172" spans="1:13" s="13" customFormat="1" x14ac:dyDescent="0.2">
      <c r="A172" s="17" t="s">
        <v>1601</v>
      </c>
      <c r="B172" s="83" t="s">
        <v>1602</v>
      </c>
      <c r="C172" s="84"/>
      <c r="D172" s="84"/>
      <c r="E172" s="84"/>
      <c r="F172" s="84"/>
      <c r="G172" s="84"/>
      <c r="H172" s="84"/>
      <c r="I172" s="84"/>
      <c r="J172" s="84"/>
      <c r="K172" s="84"/>
      <c r="L172" s="84"/>
      <c r="M172" s="85"/>
    </row>
    <row r="173" spans="1:13" s="13" customFormat="1" ht="15.75" customHeight="1" x14ac:dyDescent="0.2">
      <c r="A173" s="61" t="s">
        <v>1603</v>
      </c>
      <c r="B173" s="61" t="s">
        <v>1604</v>
      </c>
      <c r="C173" s="59" t="s">
        <v>1605</v>
      </c>
      <c r="D173" s="59" t="s">
        <v>29</v>
      </c>
      <c r="E173" s="57">
        <f>SUM(E174:E175)+521720</f>
        <v>521720</v>
      </c>
      <c r="F173" s="19" t="s">
        <v>1606</v>
      </c>
      <c r="G173" s="21" t="s">
        <v>40</v>
      </c>
      <c r="H173" s="22" t="s">
        <v>1607</v>
      </c>
      <c r="I173" s="22" t="s">
        <v>1607</v>
      </c>
      <c r="J173" s="22" t="s">
        <v>1607</v>
      </c>
      <c r="K173" s="22" t="s">
        <v>1607</v>
      </c>
      <c r="L173" s="22" t="s">
        <v>1607</v>
      </c>
      <c r="M173" s="19"/>
    </row>
    <row r="174" spans="1:13" s="13" customFormat="1" ht="25.5" x14ac:dyDescent="0.2">
      <c r="A174" s="70"/>
      <c r="B174" s="70"/>
      <c r="C174" s="63"/>
      <c r="D174" s="63"/>
      <c r="E174" s="77"/>
      <c r="F174" s="19" t="s">
        <v>1608</v>
      </c>
      <c r="G174" s="21" t="s">
        <v>40</v>
      </c>
      <c r="H174" s="22" t="s">
        <v>26</v>
      </c>
      <c r="I174" s="22" t="s">
        <v>27</v>
      </c>
      <c r="J174" s="22" t="s">
        <v>27</v>
      </c>
      <c r="K174" s="22" t="s">
        <v>27</v>
      </c>
      <c r="L174" s="22" t="s">
        <v>27</v>
      </c>
      <c r="M174" s="19"/>
    </row>
    <row r="175" spans="1:13" s="13" customFormat="1" ht="25.5" x14ac:dyDescent="0.2">
      <c r="A175" s="62"/>
      <c r="B175" s="62"/>
      <c r="C175" s="60"/>
      <c r="D175" s="60"/>
      <c r="E175" s="58"/>
      <c r="F175" s="19" t="s">
        <v>1609</v>
      </c>
      <c r="G175" s="21" t="s">
        <v>40</v>
      </c>
      <c r="H175" s="22" t="s">
        <v>1610</v>
      </c>
      <c r="I175" s="22" t="s">
        <v>1611</v>
      </c>
      <c r="J175" s="22" t="s">
        <v>1612</v>
      </c>
      <c r="K175" s="22" t="s">
        <v>1613</v>
      </c>
      <c r="L175" s="22" t="s">
        <v>1610</v>
      </c>
      <c r="M175" s="19"/>
    </row>
    <row r="176" spans="1:13" s="13" customFormat="1" x14ac:dyDescent="0.2">
      <c r="A176" s="17" t="s">
        <v>1614</v>
      </c>
      <c r="B176" s="83" t="s">
        <v>1615</v>
      </c>
      <c r="C176" s="84"/>
      <c r="D176" s="84"/>
      <c r="E176" s="84"/>
      <c r="F176" s="84"/>
      <c r="G176" s="84"/>
      <c r="H176" s="84"/>
      <c r="I176" s="84"/>
      <c r="J176" s="84"/>
      <c r="K176" s="84"/>
      <c r="L176" s="84"/>
      <c r="M176" s="85"/>
    </row>
    <row r="177" spans="1:13" s="13" customFormat="1" ht="25.5" x14ac:dyDescent="0.2">
      <c r="A177" s="18" t="s">
        <v>1616</v>
      </c>
      <c r="B177" s="18" t="s">
        <v>1617</v>
      </c>
      <c r="C177" s="19" t="s">
        <v>910</v>
      </c>
      <c r="D177" s="19" t="s">
        <v>29</v>
      </c>
      <c r="E177" s="20">
        <v>5170</v>
      </c>
      <c r="F177" s="19" t="s">
        <v>1618</v>
      </c>
      <c r="G177" s="21" t="s">
        <v>40</v>
      </c>
      <c r="H177" s="22" t="s">
        <v>32</v>
      </c>
      <c r="I177" s="22" t="s">
        <v>28</v>
      </c>
      <c r="J177" s="22" t="s">
        <v>53</v>
      </c>
      <c r="K177" s="22" t="s">
        <v>28</v>
      </c>
      <c r="L177" s="22" t="s">
        <v>53</v>
      </c>
      <c r="M177" s="19"/>
    </row>
    <row r="178" spans="1:13" s="13" customFormat="1" ht="15" customHeight="1" x14ac:dyDescent="0.2">
      <c r="A178" s="61" t="s">
        <v>1619</v>
      </c>
      <c r="B178" s="61" t="s">
        <v>1620</v>
      </c>
      <c r="C178" s="59" t="s">
        <v>51</v>
      </c>
      <c r="D178" s="59" t="s">
        <v>29</v>
      </c>
      <c r="E178" s="57">
        <f>SUM(E179:E180)+420000</f>
        <v>420000</v>
      </c>
      <c r="F178" s="19" t="s">
        <v>1621</v>
      </c>
      <c r="G178" s="21" t="s">
        <v>40</v>
      </c>
      <c r="H178" s="22" t="s">
        <v>245</v>
      </c>
      <c r="I178" s="22" t="s">
        <v>80</v>
      </c>
      <c r="J178" s="22" t="s">
        <v>202</v>
      </c>
      <c r="K178" s="22" t="s">
        <v>797</v>
      </c>
      <c r="L178" s="22" t="s">
        <v>184</v>
      </c>
      <c r="M178" s="19"/>
    </row>
    <row r="179" spans="1:13" s="13" customFormat="1" ht="25.5" x14ac:dyDescent="0.2">
      <c r="A179" s="70"/>
      <c r="B179" s="70"/>
      <c r="C179" s="63"/>
      <c r="D179" s="63"/>
      <c r="E179" s="77"/>
      <c r="F179" s="19" t="s">
        <v>1622</v>
      </c>
      <c r="G179" s="21" t="s">
        <v>40</v>
      </c>
      <c r="H179" s="22" t="s">
        <v>1623</v>
      </c>
      <c r="I179" s="22" t="s">
        <v>139</v>
      </c>
      <c r="J179" s="22" t="s">
        <v>1624</v>
      </c>
      <c r="K179" s="22" t="s">
        <v>199</v>
      </c>
      <c r="L179" s="22" t="s">
        <v>750</v>
      </c>
      <c r="M179" s="19"/>
    </row>
    <row r="180" spans="1:13" s="13" customFormat="1" ht="15" customHeight="1" x14ac:dyDescent="0.2">
      <c r="A180" s="62"/>
      <c r="B180" s="62"/>
      <c r="C180" s="60"/>
      <c r="D180" s="60"/>
      <c r="E180" s="58"/>
      <c r="F180" s="19" t="s">
        <v>1625</v>
      </c>
      <c r="G180" s="21" t="s">
        <v>40</v>
      </c>
      <c r="H180" s="22" t="s">
        <v>81</v>
      </c>
      <c r="I180" s="22" t="s">
        <v>56</v>
      </c>
      <c r="J180" s="22" t="s">
        <v>98</v>
      </c>
      <c r="K180" s="22" t="s">
        <v>27</v>
      </c>
      <c r="L180" s="22" t="s">
        <v>98</v>
      </c>
      <c r="M180" s="19"/>
    </row>
    <row r="181" spans="1:13" s="13" customFormat="1" ht="27" customHeight="1" x14ac:dyDescent="0.2">
      <c r="A181" s="61" t="s">
        <v>1626</v>
      </c>
      <c r="B181" s="61" t="s">
        <v>1627</v>
      </c>
      <c r="C181" s="59" t="s">
        <v>51</v>
      </c>
      <c r="D181" s="59" t="s">
        <v>29</v>
      </c>
      <c r="E181" s="57">
        <f>SUM(E182:E183)+100000</f>
        <v>100000</v>
      </c>
      <c r="F181" s="19" t="s">
        <v>1628</v>
      </c>
      <c r="G181" s="21" t="s">
        <v>40</v>
      </c>
      <c r="H181" s="22" t="s">
        <v>746</v>
      </c>
      <c r="I181" s="22" t="s">
        <v>27</v>
      </c>
      <c r="J181" s="22" t="s">
        <v>159</v>
      </c>
      <c r="K181" s="22" t="s">
        <v>1629</v>
      </c>
      <c r="L181" s="22" t="s">
        <v>173</v>
      </c>
      <c r="M181" s="19"/>
    </row>
    <row r="182" spans="1:13" s="13" customFormat="1" ht="25.5" x14ac:dyDescent="0.2">
      <c r="A182" s="70"/>
      <c r="B182" s="70"/>
      <c r="C182" s="63"/>
      <c r="D182" s="63"/>
      <c r="E182" s="77"/>
      <c r="F182" s="19" t="s">
        <v>1630</v>
      </c>
      <c r="G182" s="21" t="s">
        <v>40</v>
      </c>
      <c r="H182" s="22" t="s">
        <v>1631</v>
      </c>
      <c r="I182" s="22" t="s">
        <v>28</v>
      </c>
      <c r="J182" s="22" t="s">
        <v>1632</v>
      </c>
      <c r="K182" s="22" t="s">
        <v>26</v>
      </c>
      <c r="L182" s="22" t="s">
        <v>80</v>
      </c>
      <c r="M182" s="19"/>
    </row>
    <row r="183" spans="1:13" s="13" customFormat="1" ht="25.5" x14ac:dyDescent="0.2">
      <c r="A183" s="62"/>
      <c r="B183" s="62"/>
      <c r="C183" s="60"/>
      <c r="D183" s="60"/>
      <c r="E183" s="58"/>
      <c r="F183" s="19" t="s">
        <v>1633</v>
      </c>
      <c r="G183" s="21" t="s">
        <v>40</v>
      </c>
      <c r="H183" s="22" t="s">
        <v>64</v>
      </c>
      <c r="I183" s="22" t="s">
        <v>27</v>
      </c>
      <c r="J183" s="22" t="s">
        <v>1000</v>
      </c>
      <c r="K183" s="22" t="s">
        <v>98</v>
      </c>
      <c r="L183" s="22" t="s">
        <v>53</v>
      </c>
      <c r="M183" s="19"/>
    </row>
    <row r="184" spans="1:13" s="13" customFormat="1" ht="25.5" x14ac:dyDescent="0.2">
      <c r="A184" s="18" t="s">
        <v>1634</v>
      </c>
      <c r="B184" s="18" t="s">
        <v>1635</v>
      </c>
      <c r="C184" s="19" t="s">
        <v>910</v>
      </c>
      <c r="D184" s="19"/>
      <c r="E184" s="20"/>
      <c r="F184" s="19" t="s">
        <v>1636</v>
      </c>
      <c r="G184" s="21" t="s">
        <v>25</v>
      </c>
      <c r="H184" s="22" t="s">
        <v>110</v>
      </c>
      <c r="I184" s="22" t="s">
        <v>28</v>
      </c>
      <c r="J184" s="22" t="s">
        <v>28</v>
      </c>
      <c r="K184" s="22" t="s">
        <v>28</v>
      </c>
      <c r="L184" s="22" t="s">
        <v>110</v>
      </c>
      <c r="M184" s="19"/>
    </row>
    <row r="185" spans="1:13" s="13" customFormat="1" x14ac:dyDescent="0.2">
      <c r="A185" s="17" t="s">
        <v>1637</v>
      </c>
      <c r="B185" s="83" t="s">
        <v>1638</v>
      </c>
      <c r="C185" s="84"/>
      <c r="D185" s="84"/>
      <c r="E185" s="84"/>
      <c r="F185" s="84"/>
      <c r="G185" s="84"/>
      <c r="H185" s="84"/>
      <c r="I185" s="84"/>
      <c r="J185" s="84"/>
      <c r="K185" s="84"/>
      <c r="L185" s="84"/>
      <c r="M185" s="85"/>
    </row>
    <row r="186" spans="1:13" s="13" customFormat="1" ht="18.75" customHeight="1" x14ac:dyDescent="0.2">
      <c r="A186" s="61" t="s">
        <v>1639</v>
      </c>
      <c r="B186" s="61" t="s">
        <v>1640</v>
      </c>
      <c r="C186" s="59" t="s">
        <v>1501</v>
      </c>
      <c r="D186" s="59" t="s">
        <v>29</v>
      </c>
      <c r="E186" s="71">
        <v>1254384</v>
      </c>
      <c r="F186" s="19" t="s">
        <v>1641</v>
      </c>
      <c r="G186" s="21" t="s">
        <v>25</v>
      </c>
      <c r="H186" s="22" t="s">
        <v>1568</v>
      </c>
      <c r="I186" s="22" t="s">
        <v>1568</v>
      </c>
      <c r="J186" s="22" t="s">
        <v>1568</v>
      </c>
      <c r="K186" s="22" t="s">
        <v>1568</v>
      </c>
      <c r="L186" s="22" t="s">
        <v>1568</v>
      </c>
      <c r="M186" s="19"/>
    </row>
    <row r="187" spans="1:13" s="13" customFormat="1" ht="25.5" x14ac:dyDescent="0.2">
      <c r="A187" s="70"/>
      <c r="B187" s="70"/>
      <c r="C187" s="63"/>
      <c r="D187" s="63"/>
      <c r="E187" s="72"/>
      <c r="F187" s="19" t="s">
        <v>1642</v>
      </c>
      <c r="G187" s="21" t="s">
        <v>40</v>
      </c>
      <c r="H187" s="22" t="s">
        <v>1643</v>
      </c>
      <c r="I187" s="22" t="s">
        <v>1644</v>
      </c>
      <c r="J187" s="22" t="s">
        <v>1644</v>
      </c>
      <c r="K187" s="22" t="s">
        <v>1644</v>
      </c>
      <c r="L187" s="22" t="s">
        <v>1644</v>
      </c>
      <c r="M187" s="19"/>
    </row>
    <row r="188" spans="1:13" s="13" customFormat="1" x14ac:dyDescent="0.2">
      <c r="A188" s="70"/>
      <c r="B188" s="70"/>
      <c r="C188" s="63"/>
      <c r="D188" s="63"/>
      <c r="E188" s="72"/>
      <c r="F188" s="19" t="s">
        <v>1645</v>
      </c>
      <c r="G188" s="21" t="s">
        <v>40</v>
      </c>
      <c r="H188" s="22" t="s">
        <v>1000</v>
      </c>
      <c r="I188" s="22" t="s">
        <v>1000</v>
      </c>
      <c r="J188" s="22" t="s">
        <v>1000</v>
      </c>
      <c r="K188" s="22" t="s">
        <v>1000</v>
      </c>
      <c r="L188" s="22" t="s">
        <v>1000</v>
      </c>
      <c r="M188" s="19"/>
    </row>
    <row r="189" spans="1:13" s="13" customFormat="1" ht="25.5" x14ac:dyDescent="0.2">
      <c r="A189" s="70"/>
      <c r="B189" s="70"/>
      <c r="C189" s="63"/>
      <c r="D189" s="63"/>
      <c r="E189" s="72"/>
      <c r="F189" s="19" t="s">
        <v>1646</v>
      </c>
      <c r="G189" s="21" t="s">
        <v>40</v>
      </c>
      <c r="H189" s="22" t="s">
        <v>1647</v>
      </c>
      <c r="I189" s="22" t="s">
        <v>1648</v>
      </c>
      <c r="J189" s="22" t="s">
        <v>1648</v>
      </c>
      <c r="K189" s="22" t="s">
        <v>1648</v>
      </c>
      <c r="L189" s="22" t="s">
        <v>1648</v>
      </c>
      <c r="M189" s="19"/>
    </row>
    <row r="190" spans="1:13" s="13" customFormat="1" ht="25.5" x14ac:dyDescent="0.2">
      <c r="A190" s="62"/>
      <c r="B190" s="62"/>
      <c r="C190" s="60"/>
      <c r="D190" s="60"/>
      <c r="E190" s="73"/>
      <c r="F190" s="19" t="s">
        <v>1649</v>
      </c>
      <c r="G190" s="21" t="s">
        <v>40</v>
      </c>
      <c r="H190" s="22" t="s">
        <v>1623</v>
      </c>
      <c r="I190" s="22" t="s">
        <v>1534</v>
      </c>
      <c r="J190" s="22" t="s">
        <v>1534</v>
      </c>
      <c r="K190" s="22" t="s">
        <v>1534</v>
      </c>
      <c r="L190" s="22" t="s">
        <v>1534</v>
      </c>
      <c r="M190" s="19"/>
    </row>
    <row r="191" spans="1:13" s="13" customFormat="1" ht="27.75" customHeight="1" x14ac:dyDescent="0.2">
      <c r="A191" s="18"/>
      <c r="B191" s="18"/>
      <c r="C191" s="19"/>
      <c r="D191" s="19"/>
      <c r="E191" s="20">
        <v>0</v>
      </c>
      <c r="F191" s="19" t="s">
        <v>1650</v>
      </c>
      <c r="G191" s="21" t="s">
        <v>40</v>
      </c>
      <c r="H191" s="22" t="s">
        <v>118</v>
      </c>
      <c r="I191" s="22" t="s">
        <v>26</v>
      </c>
      <c r="J191" s="22" t="s">
        <v>26</v>
      </c>
      <c r="K191" s="22" t="s">
        <v>26</v>
      </c>
      <c r="L191" s="22" t="s">
        <v>26</v>
      </c>
      <c r="M191" s="19"/>
    </row>
    <row r="192" spans="1:13" s="13" customFormat="1" hidden="1" x14ac:dyDescent="0.2">
      <c r="A192" s="18"/>
      <c r="B192" s="18"/>
      <c r="C192" s="19"/>
      <c r="D192" s="19"/>
      <c r="E192" s="20"/>
      <c r="F192" s="19"/>
      <c r="G192" s="21"/>
      <c r="H192" s="22"/>
      <c r="I192" s="22"/>
      <c r="J192" s="22"/>
      <c r="K192" s="22"/>
      <c r="L192" s="22"/>
      <c r="M192" s="19"/>
    </row>
    <row r="193" spans="1:13" s="13" customFormat="1" ht="27.75" customHeight="1" x14ac:dyDescent="0.2">
      <c r="A193" s="61" t="s">
        <v>1651</v>
      </c>
      <c r="B193" s="61" t="s">
        <v>1652</v>
      </c>
      <c r="C193" s="59" t="s">
        <v>1653</v>
      </c>
      <c r="D193" s="19" t="s">
        <v>2161</v>
      </c>
      <c r="E193" s="25">
        <f t="shared" ref="E193" si="10">SUM(E194:E202)</f>
        <v>380900</v>
      </c>
      <c r="F193" s="19" t="s">
        <v>1654</v>
      </c>
      <c r="G193" s="21" t="s">
        <v>25</v>
      </c>
      <c r="H193" s="22" t="s">
        <v>139</v>
      </c>
      <c r="I193" s="22" t="s">
        <v>139</v>
      </c>
      <c r="J193" s="22" t="s">
        <v>139</v>
      </c>
      <c r="K193" s="22" t="s">
        <v>139</v>
      </c>
      <c r="L193" s="22" t="s">
        <v>139</v>
      </c>
      <c r="M193" s="19"/>
    </row>
    <row r="194" spans="1:13" s="13" customFormat="1" ht="28.5" customHeight="1" x14ac:dyDescent="0.2">
      <c r="A194" s="70"/>
      <c r="B194" s="70"/>
      <c r="C194" s="63"/>
      <c r="D194" s="19" t="s">
        <v>119</v>
      </c>
      <c r="E194" s="20">
        <v>174900</v>
      </c>
      <c r="F194" s="19" t="s">
        <v>1655</v>
      </c>
      <c r="G194" s="21" t="s">
        <v>40</v>
      </c>
      <c r="H194" s="22" t="s">
        <v>32</v>
      </c>
      <c r="I194" s="22" t="s">
        <v>53</v>
      </c>
      <c r="J194" s="22" t="s">
        <v>28</v>
      </c>
      <c r="K194" s="22" t="s">
        <v>53</v>
      </c>
      <c r="L194" s="22" t="s">
        <v>28</v>
      </c>
      <c r="M194" s="19"/>
    </row>
    <row r="195" spans="1:13" s="13" customFormat="1" ht="16.5" customHeight="1" x14ac:dyDescent="0.2">
      <c r="A195" s="70"/>
      <c r="B195" s="70"/>
      <c r="C195" s="63"/>
      <c r="D195" s="59" t="s">
        <v>29</v>
      </c>
      <c r="E195" s="71">
        <v>206000</v>
      </c>
      <c r="F195" s="19" t="s">
        <v>1656</v>
      </c>
      <c r="G195" s="21" t="s">
        <v>40</v>
      </c>
      <c r="H195" s="22" t="s">
        <v>46</v>
      </c>
      <c r="I195" s="22" t="s">
        <v>98</v>
      </c>
      <c r="J195" s="22" t="s">
        <v>98</v>
      </c>
      <c r="K195" s="22" t="s">
        <v>98</v>
      </c>
      <c r="L195" s="22" t="s">
        <v>98</v>
      </c>
      <c r="M195" s="19"/>
    </row>
    <row r="196" spans="1:13" s="13" customFormat="1" ht="30" customHeight="1" x14ac:dyDescent="0.2">
      <c r="A196" s="70"/>
      <c r="B196" s="70"/>
      <c r="C196" s="63"/>
      <c r="D196" s="63"/>
      <c r="E196" s="72"/>
      <c r="F196" s="19" t="s">
        <v>1657</v>
      </c>
      <c r="G196" s="21" t="s">
        <v>25</v>
      </c>
      <c r="H196" s="22" t="s">
        <v>139</v>
      </c>
      <c r="I196" s="22" t="s">
        <v>28</v>
      </c>
      <c r="J196" s="22" t="s">
        <v>28</v>
      </c>
      <c r="K196" s="22" t="s">
        <v>28</v>
      </c>
      <c r="L196" s="22" t="s">
        <v>139</v>
      </c>
      <c r="M196" s="19"/>
    </row>
    <row r="197" spans="1:13" s="13" customFormat="1" ht="28.5" customHeight="1" x14ac:dyDescent="0.2">
      <c r="A197" s="70"/>
      <c r="B197" s="70"/>
      <c r="C197" s="63"/>
      <c r="D197" s="63"/>
      <c r="E197" s="72"/>
      <c r="F197" s="19" t="s">
        <v>1658</v>
      </c>
      <c r="G197" s="21" t="s">
        <v>40</v>
      </c>
      <c r="H197" s="22" t="s">
        <v>53</v>
      </c>
      <c r="I197" s="22" t="s">
        <v>28</v>
      </c>
      <c r="J197" s="22" t="s">
        <v>53</v>
      </c>
      <c r="K197" s="22" t="s">
        <v>28</v>
      </c>
      <c r="L197" s="22" t="s">
        <v>28</v>
      </c>
      <c r="M197" s="19"/>
    </row>
    <row r="198" spans="1:13" s="13" customFormat="1" ht="30.75" customHeight="1" x14ac:dyDescent="0.2">
      <c r="A198" s="70"/>
      <c r="B198" s="70"/>
      <c r="C198" s="63"/>
      <c r="D198" s="63"/>
      <c r="E198" s="72"/>
      <c r="F198" s="19" t="s">
        <v>1659</v>
      </c>
      <c r="G198" s="21" t="s">
        <v>25</v>
      </c>
      <c r="H198" s="22" t="s">
        <v>139</v>
      </c>
      <c r="I198" s="22" t="s">
        <v>139</v>
      </c>
      <c r="J198" s="22" t="s">
        <v>139</v>
      </c>
      <c r="K198" s="22" t="s">
        <v>139</v>
      </c>
      <c r="L198" s="22" t="s">
        <v>139</v>
      </c>
      <c r="M198" s="19"/>
    </row>
    <row r="199" spans="1:13" s="13" customFormat="1" ht="28.5" customHeight="1" x14ac:dyDescent="0.2">
      <c r="A199" s="70"/>
      <c r="B199" s="70"/>
      <c r="C199" s="63"/>
      <c r="D199" s="63"/>
      <c r="E199" s="72"/>
      <c r="F199" s="19" t="s">
        <v>1660</v>
      </c>
      <c r="G199" s="21" t="s">
        <v>40</v>
      </c>
      <c r="H199" s="22" t="s">
        <v>55</v>
      </c>
      <c r="I199" s="22" t="s">
        <v>56</v>
      </c>
      <c r="J199" s="22" t="s">
        <v>152</v>
      </c>
      <c r="K199" s="22" t="s">
        <v>152</v>
      </c>
      <c r="L199" s="22" t="s">
        <v>43</v>
      </c>
      <c r="M199" s="19"/>
    </row>
    <row r="200" spans="1:13" s="13" customFormat="1" ht="28.5" customHeight="1" x14ac:dyDescent="0.2">
      <c r="A200" s="62"/>
      <c r="B200" s="62"/>
      <c r="C200" s="60"/>
      <c r="D200" s="60"/>
      <c r="E200" s="73"/>
      <c r="F200" s="19" t="s">
        <v>1661</v>
      </c>
      <c r="G200" s="21" t="s">
        <v>25</v>
      </c>
      <c r="H200" s="22" t="s">
        <v>139</v>
      </c>
      <c r="I200" s="22" t="s">
        <v>139</v>
      </c>
      <c r="J200" s="22" t="s">
        <v>139</v>
      </c>
      <c r="K200" s="22" t="s">
        <v>139</v>
      </c>
      <c r="L200" s="22" t="s">
        <v>139</v>
      </c>
      <c r="M200" s="19"/>
    </row>
    <row r="201" spans="1:13" s="13" customFormat="1" hidden="1" x14ac:dyDescent="0.2">
      <c r="A201" s="18"/>
      <c r="B201" s="18"/>
      <c r="C201" s="19"/>
      <c r="D201" s="19"/>
      <c r="E201" s="20"/>
      <c r="F201" s="19"/>
      <c r="G201" s="21"/>
      <c r="H201" s="22"/>
      <c r="I201" s="22"/>
      <c r="J201" s="22"/>
      <c r="K201" s="22"/>
      <c r="L201" s="22"/>
      <c r="M201" s="19"/>
    </row>
    <row r="202" spans="1:13" s="13" customFormat="1" hidden="1" x14ac:dyDescent="0.2">
      <c r="A202" s="18"/>
      <c r="B202" s="18"/>
      <c r="C202" s="19"/>
      <c r="D202" s="19"/>
      <c r="E202" s="20"/>
      <c r="F202" s="19"/>
      <c r="G202" s="21"/>
      <c r="H202" s="22"/>
      <c r="I202" s="22"/>
      <c r="J202" s="22"/>
      <c r="K202" s="22"/>
      <c r="L202" s="22"/>
      <c r="M202" s="19"/>
    </row>
    <row r="203" spans="1:13" s="13" customFormat="1" ht="27" customHeight="1" x14ac:dyDescent="0.2">
      <c r="A203" s="61" t="s">
        <v>1662</v>
      </c>
      <c r="B203" s="61" t="s">
        <v>1663</v>
      </c>
      <c r="C203" s="59" t="s">
        <v>1653</v>
      </c>
      <c r="D203" s="59" t="s">
        <v>119</v>
      </c>
      <c r="E203" s="57">
        <f>SUM(E204:E204)+287200</f>
        <v>287200</v>
      </c>
      <c r="F203" s="19" t="s">
        <v>1664</v>
      </c>
      <c r="G203" s="21" t="s">
        <v>40</v>
      </c>
      <c r="H203" s="22" t="s">
        <v>53</v>
      </c>
      <c r="I203" s="22" t="s">
        <v>28</v>
      </c>
      <c r="J203" s="22" t="s">
        <v>28</v>
      </c>
      <c r="K203" s="22" t="s">
        <v>53</v>
      </c>
      <c r="L203" s="22" t="s">
        <v>28</v>
      </c>
      <c r="M203" s="19"/>
    </row>
    <row r="204" spans="1:13" s="13" customFormat="1" ht="25.5" x14ac:dyDescent="0.2">
      <c r="A204" s="62"/>
      <c r="B204" s="62"/>
      <c r="C204" s="60"/>
      <c r="D204" s="60"/>
      <c r="E204" s="58"/>
      <c r="F204" s="19" t="s">
        <v>1665</v>
      </c>
      <c r="G204" s="21" t="s">
        <v>40</v>
      </c>
      <c r="H204" s="22" t="s">
        <v>53</v>
      </c>
      <c r="I204" s="22" t="s">
        <v>28</v>
      </c>
      <c r="J204" s="22" t="s">
        <v>53</v>
      </c>
      <c r="K204" s="22" t="s">
        <v>28</v>
      </c>
      <c r="L204" s="22" t="s">
        <v>28</v>
      </c>
      <c r="M204" s="19"/>
    </row>
    <row r="205" spans="1:13" s="13" customFormat="1" ht="24.75" customHeight="1" x14ac:dyDescent="0.2">
      <c r="A205" s="61" t="s">
        <v>1666</v>
      </c>
      <c r="B205" s="61" t="s">
        <v>1667</v>
      </c>
      <c r="C205" s="59" t="s">
        <v>1653</v>
      </c>
      <c r="D205" s="59" t="s">
        <v>29</v>
      </c>
      <c r="E205" s="57">
        <f>SUM(E206:E206)+80000</f>
        <v>80000</v>
      </c>
      <c r="F205" s="19" t="s">
        <v>1668</v>
      </c>
      <c r="G205" s="21" t="s">
        <v>40</v>
      </c>
      <c r="H205" s="22" t="s">
        <v>1431</v>
      </c>
      <c r="I205" s="22" t="s">
        <v>164</v>
      </c>
      <c r="J205" s="22" t="s">
        <v>31</v>
      </c>
      <c r="K205" s="22" t="s">
        <v>152</v>
      </c>
      <c r="L205" s="22" t="s">
        <v>31</v>
      </c>
      <c r="M205" s="19"/>
    </row>
    <row r="206" spans="1:13" s="13" customFormat="1" ht="38.25" x14ac:dyDescent="0.2">
      <c r="A206" s="62"/>
      <c r="B206" s="62"/>
      <c r="C206" s="60"/>
      <c r="D206" s="60"/>
      <c r="E206" s="58"/>
      <c r="F206" s="19" t="s">
        <v>1669</v>
      </c>
      <c r="G206" s="21" t="s">
        <v>25</v>
      </c>
      <c r="H206" s="22" t="s">
        <v>139</v>
      </c>
      <c r="I206" s="22" t="s">
        <v>139</v>
      </c>
      <c r="J206" s="22" t="s">
        <v>139</v>
      </c>
      <c r="K206" s="22" t="s">
        <v>139</v>
      </c>
      <c r="L206" s="22" t="s">
        <v>139</v>
      </c>
      <c r="M206" s="19"/>
    </row>
    <row r="207" spans="1:13" s="13" customFormat="1" ht="27" customHeight="1" x14ac:dyDescent="0.2">
      <c r="A207" s="61" t="s">
        <v>1670</v>
      </c>
      <c r="B207" s="61" t="s">
        <v>1671</v>
      </c>
      <c r="C207" s="59" t="s">
        <v>1501</v>
      </c>
      <c r="D207" s="59" t="s">
        <v>29</v>
      </c>
      <c r="E207" s="57">
        <f>SUM(E208:E210)+28000</f>
        <v>28000</v>
      </c>
      <c r="F207" s="19" t="s">
        <v>1672</v>
      </c>
      <c r="G207" s="21" t="s">
        <v>25</v>
      </c>
      <c r="H207" s="22" t="s">
        <v>199</v>
      </c>
      <c r="I207" s="22" t="s">
        <v>199</v>
      </c>
      <c r="J207" s="22" t="s">
        <v>199</v>
      </c>
      <c r="K207" s="22" t="s">
        <v>199</v>
      </c>
      <c r="L207" s="22" t="s">
        <v>199</v>
      </c>
      <c r="M207" s="19"/>
    </row>
    <row r="208" spans="1:13" s="13" customFormat="1" ht="15.75" customHeight="1" x14ac:dyDescent="0.2">
      <c r="A208" s="70"/>
      <c r="B208" s="70"/>
      <c r="C208" s="63"/>
      <c r="D208" s="63"/>
      <c r="E208" s="77"/>
      <c r="F208" s="19" t="s">
        <v>1673</v>
      </c>
      <c r="G208" s="21" t="s">
        <v>40</v>
      </c>
      <c r="H208" s="22" t="s">
        <v>1190</v>
      </c>
      <c r="I208" s="22" t="s">
        <v>118</v>
      </c>
      <c r="J208" s="22" t="s">
        <v>118</v>
      </c>
      <c r="K208" s="22" t="s">
        <v>118</v>
      </c>
      <c r="L208" s="22" t="s">
        <v>118</v>
      </c>
      <c r="M208" s="19"/>
    </row>
    <row r="209" spans="1:13" s="13" customFormat="1" ht="15.75" customHeight="1" x14ac:dyDescent="0.2">
      <c r="A209" s="70"/>
      <c r="B209" s="70"/>
      <c r="C209" s="63"/>
      <c r="D209" s="63"/>
      <c r="E209" s="77"/>
      <c r="F209" s="19" t="s">
        <v>1674</v>
      </c>
      <c r="G209" s="21" t="s">
        <v>40</v>
      </c>
      <c r="H209" s="22" t="s">
        <v>1189</v>
      </c>
      <c r="I209" s="22" t="s">
        <v>199</v>
      </c>
      <c r="J209" s="22" t="s">
        <v>199</v>
      </c>
      <c r="K209" s="22" t="s">
        <v>199</v>
      </c>
      <c r="L209" s="22" t="s">
        <v>199</v>
      </c>
      <c r="M209" s="19"/>
    </row>
    <row r="210" spans="1:13" s="13" customFormat="1" ht="40.5" customHeight="1" x14ac:dyDescent="0.2">
      <c r="A210" s="62"/>
      <c r="B210" s="62"/>
      <c r="C210" s="60"/>
      <c r="D210" s="60"/>
      <c r="E210" s="58"/>
      <c r="F210" s="19" t="s">
        <v>1675</v>
      </c>
      <c r="G210" s="21" t="s">
        <v>40</v>
      </c>
      <c r="H210" s="22" t="s">
        <v>749</v>
      </c>
      <c r="I210" s="22" t="s">
        <v>129</v>
      </c>
      <c r="J210" s="22" t="s">
        <v>129</v>
      </c>
      <c r="K210" s="22" t="s">
        <v>129</v>
      </c>
      <c r="L210" s="22" t="s">
        <v>129</v>
      </c>
      <c r="M210" s="19"/>
    </row>
    <row r="211" spans="1:13" s="13" customFormat="1" ht="28.5" customHeight="1" x14ac:dyDescent="0.2">
      <c r="A211" s="61" t="s">
        <v>1676</v>
      </c>
      <c r="B211" s="61" t="s">
        <v>1677</v>
      </c>
      <c r="C211" s="59" t="s">
        <v>1401</v>
      </c>
      <c r="D211" s="59" t="s">
        <v>29</v>
      </c>
      <c r="E211" s="57">
        <f>SUM(E212:E212)+37800</f>
        <v>37800</v>
      </c>
      <c r="F211" s="19" t="s">
        <v>1678</v>
      </c>
      <c r="G211" s="21" t="s">
        <v>25</v>
      </c>
      <c r="H211" s="22" t="s">
        <v>139</v>
      </c>
      <c r="I211" s="22" t="s">
        <v>139</v>
      </c>
      <c r="J211" s="22" t="s">
        <v>139</v>
      </c>
      <c r="K211" s="22" t="s">
        <v>139</v>
      </c>
      <c r="L211" s="22" t="s">
        <v>139</v>
      </c>
      <c r="M211" s="19"/>
    </row>
    <row r="212" spans="1:13" s="13" customFormat="1" ht="15.75" customHeight="1" x14ac:dyDescent="0.2">
      <c r="A212" s="62"/>
      <c r="B212" s="62"/>
      <c r="C212" s="60"/>
      <c r="D212" s="60"/>
      <c r="E212" s="58"/>
      <c r="F212" s="19" t="s">
        <v>1679</v>
      </c>
      <c r="G212" s="21" t="s">
        <v>40</v>
      </c>
      <c r="H212" s="22" t="s">
        <v>110</v>
      </c>
      <c r="I212" s="22" t="s">
        <v>26</v>
      </c>
      <c r="J212" s="22" t="s">
        <v>64</v>
      </c>
      <c r="K212" s="22" t="s">
        <v>81</v>
      </c>
      <c r="L212" s="22" t="s">
        <v>26</v>
      </c>
      <c r="M212" s="19"/>
    </row>
    <row r="213" spans="1:13" s="13" customFormat="1" ht="42" customHeight="1" x14ac:dyDescent="0.2">
      <c r="A213" s="18" t="s">
        <v>1680</v>
      </c>
      <c r="B213" s="18" t="s">
        <v>1681</v>
      </c>
      <c r="C213" s="19" t="s">
        <v>1653</v>
      </c>
      <c r="D213" s="19"/>
      <c r="E213" s="20">
        <v>0</v>
      </c>
      <c r="F213" s="19" t="s">
        <v>1682</v>
      </c>
      <c r="G213" s="21" t="s">
        <v>1683</v>
      </c>
      <c r="H213" s="22" t="s">
        <v>223</v>
      </c>
      <c r="I213" s="22" t="s">
        <v>223</v>
      </c>
      <c r="J213" s="22" t="s">
        <v>223</v>
      </c>
      <c r="K213" s="22" t="s">
        <v>223</v>
      </c>
      <c r="L213" s="22" t="s">
        <v>223</v>
      </c>
      <c r="M213" s="19"/>
    </row>
    <row r="214" spans="1:13" s="13" customFormat="1" ht="51" x14ac:dyDescent="0.2">
      <c r="A214" s="18" t="s">
        <v>1684</v>
      </c>
      <c r="B214" s="18" t="s">
        <v>1685</v>
      </c>
      <c r="C214" s="19" t="s">
        <v>1686</v>
      </c>
      <c r="D214" s="19" t="s">
        <v>29</v>
      </c>
      <c r="E214" s="20">
        <v>100000</v>
      </c>
      <c r="F214" s="19" t="s">
        <v>1687</v>
      </c>
      <c r="G214" s="21" t="s">
        <v>25</v>
      </c>
      <c r="H214" s="22" t="s">
        <v>139</v>
      </c>
      <c r="I214" s="22" t="s">
        <v>28</v>
      </c>
      <c r="J214" s="22" t="s">
        <v>28</v>
      </c>
      <c r="K214" s="22" t="s">
        <v>28</v>
      </c>
      <c r="L214" s="22" t="s">
        <v>139</v>
      </c>
      <c r="M214" s="19"/>
    </row>
    <row r="215" spans="1:13" s="13" customFormat="1" ht="16.5" customHeight="1" x14ac:dyDescent="0.2">
      <c r="A215" s="61" t="s">
        <v>1688</v>
      </c>
      <c r="B215" s="61" t="s">
        <v>1689</v>
      </c>
      <c r="C215" s="59" t="s">
        <v>38</v>
      </c>
      <c r="D215" s="59" t="s">
        <v>101</v>
      </c>
      <c r="E215" s="71">
        <v>1236000</v>
      </c>
      <c r="F215" s="19" t="s">
        <v>63</v>
      </c>
      <c r="G215" s="21" t="s">
        <v>25</v>
      </c>
      <c r="H215" s="22" t="s">
        <v>245</v>
      </c>
      <c r="I215" s="22" t="s">
        <v>80</v>
      </c>
      <c r="J215" s="22" t="s">
        <v>80</v>
      </c>
      <c r="K215" s="22" t="s">
        <v>26</v>
      </c>
      <c r="L215" s="22" t="s">
        <v>26</v>
      </c>
      <c r="M215" s="19"/>
    </row>
    <row r="216" spans="1:13" s="13" customFormat="1" ht="15.75" customHeight="1" x14ac:dyDescent="0.2">
      <c r="A216" s="62"/>
      <c r="B216" s="62"/>
      <c r="C216" s="60"/>
      <c r="D216" s="60"/>
      <c r="E216" s="73"/>
      <c r="F216" s="19" t="s">
        <v>1690</v>
      </c>
      <c r="G216" s="21" t="s">
        <v>40</v>
      </c>
      <c r="H216" s="22" t="s">
        <v>56</v>
      </c>
      <c r="I216" s="22" t="s">
        <v>28</v>
      </c>
      <c r="J216" s="22" t="s">
        <v>28</v>
      </c>
      <c r="K216" s="22" t="s">
        <v>28</v>
      </c>
      <c r="L216" s="22" t="s">
        <v>56</v>
      </c>
      <c r="M216" s="19"/>
    </row>
    <row r="217" spans="1:13" s="13" customFormat="1" hidden="1" x14ac:dyDescent="0.2">
      <c r="A217" s="18"/>
      <c r="B217" s="18"/>
      <c r="C217" s="19"/>
      <c r="D217" s="19"/>
      <c r="E217" s="20"/>
      <c r="F217" s="19"/>
      <c r="G217" s="21"/>
      <c r="H217" s="22"/>
      <c r="I217" s="22"/>
      <c r="J217" s="22"/>
      <c r="K217" s="22"/>
      <c r="L217" s="22"/>
      <c r="M217" s="19"/>
    </row>
    <row r="218" spans="1:13" s="13" customFormat="1" ht="15.75" customHeight="1" x14ac:dyDescent="0.2">
      <c r="A218" s="61" t="s">
        <v>1691</v>
      </c>
      <c r="B218" s="61" t="s">
        <v>1692</v>
      </c>
      <c r="C218" s="59" t="s">
        <v>38</v>
      </c>
      <c r="D218" s="59" t="s">
        <v>101</v>
      </c>
      <c r="E218" s="71">
        <v>97853</v>
      </c>
      <c r="F218" s="19" t="s">
        <v>63</v>
      </c>
      <c r="G218" s="21" t="s">
        <v>25</v>
      </c>
      <c r="H218" s="22" t="s">
        <v>26</v>
      </c>
      <c r="I218" s="22" t="s">
        <v>26</v>
      </c>
      <c r="J218" s="22" t="s">
        <v>28</v>
      </c>
      <c r="K218" s="22" t="s">
        <v>28</v>
      </c>
      <c r="L218" s="22" t="s">
        <v>28</v>
      </c>
      <c r="M218" s="19"/>
    </row>
    <row r="219" spans="1:13" s="13" customFormat="1" ht="45" customHeight="1" x14ac:dyDescent="0.2">
      <c r="A219" s="70"/>
      <c r="B219" s="70"/>
      <c r="C219" s="63"/>
      <c r="D219" s="63"/>
      <c r="E219" s="72"/>
      <c r="F219" s="19" t="s">
        <v>1693</v>
      </c>
      <c r="G219" s="21" t="s">
        <v>258</v>
      </c>
      <c r="H219" s="22" t="s">
        <v>1694</v>
      </c>
      <c r="I219" s="22" t="s">
        <v>1694</v>
      </c>
      <c r="J219" s="22" t="s">
        <v>28</v>
      </c>
      <c r="K219" s="22" t="s">
        <v>28</v>
      </c>
      <c r="L219" s="22" t="s">
        <v>28</v>
      </c>
      <c r="M219" s="19"/>
    </row>
    <row r="220" spans="1:13" s="13" customFormat="1" ht="42.75" customHeight="1" x14ac:dyDescent="0.2">
      <c r="A220" s="62"/>
      <c r="B220" s="62"/>
      <c r="C220" s="60"/>
      <c r="D220" s="60"/>
      <c r="E220" s="73"/>
      <c r="F220" s="19" t="s">
        <v>1695</v>
      </c>
      <c r="G220" s="21" t="s">
        <v>40</v>
      </c>
      <c r="H220" s="22" t="s">
        <v>53</v>
      </c>
      <c r="I220" s="22" t="s">
        <v>53</v>
      </c>
      <c r="J220" s="22" t="s">
        <v>28</v>
      </c>
      <c r="K220" s="22" t="s">
        <v>28</v>
      </c>
      <c r="L220" s="22" t="s">
        <v>28</v>
      </c>
      <c r="M220" s="19"/>
    </row>
    <row r="221" spans="1:13" s="13" customFormat="1" hidden="1" x14ac:dyDescent="0.2">
      <c r="A221" s="18"/>
      <c r="B221" s="18"/>
      <c r="C221" s="19"/>
      <c r="D221" s="19"/>
      <c r="E221" s="20"/>
      <c r="F221" s="19"/>
      <c r="G221" s="21"/>
      <c r="H221" s="22"/>
      <c r="I221" s="22"/>
      <c r="J221" s="22"/>
      <c r="K221" s="22"/>
      <c r="L221" s="22"/>
      <c r="M221" s="19"/>
    </row>
    <row r="222" spans="1:13" s="13" customFormat="1" ht="17.25" customHeight="1" x14ac:dyDescent="0.2">
      <c r="A222" s="61" t="s">
        <v>1696</v>
      </c>
      <c r="B222" s="61" t="s">
        <v>1697</v>
      </c>
      <c r="C222" s="59" t="s">
        <v>38</v>
      </c>
      <c r="D222" s="19" t="s">
        <v>2161</v>
      </c>
      <c r="E222" s="25">
        <f t="shared" ref="E222" si="11">SUM(E223:E225)</f>
        <v>920000</v>
      </c>
      <c r="F222" s="19" t="s">
        <v>63</v>
      </c>
      <c r="G222" s="21" t="s">
        <v>25</v>
      </c>
      <c r="H222" s="22" t="s">
        <v>223</v>
      </c>
      <c r="I222" s="22" t="s">
        <v>80</v>
      </c>
      <c r="J222" s="22" t="s">
        <v>80</v>
      </c>
      <c r="K222" s="22" t="s">
        <v>28</v>
      </c>
      <c r="L222" s="22" t="s">
        <v>26</v>
      </c>
      <c r="M222" s="19"/>
    </row>
    <row r="223" spans="1:13" s="13" customFormat="1" x14ac:dyDescent="0.2">
      <c r="A223" s="70"/>
      <c r="B223" s="70"/>
      <c r="C223" s="63"/>
      <c r="D223" s="19" t="s">
        <v>29</v>
      </c>
      <c r="E223" s="20">
        <v>300000</v>
      </c>
      <c r="F223" s="59" t="s">
        <v>1690</v>
      </c>
      <c r="G223" s="67" t="s">
        <v>40</v>
      </c>
      <c r="H223" s="64" t="s">
        <v>28</v>
      </c>
      <c r="I223" s="64" t="s">
        <v>28</v>
      </c>
      <c r="J223" s="64" t="s">
        <v>28</v>
      </c>
      <c r="K223" s="64" t="s">
        <v>28</v>
      </c>
      <c r="L223" s="64" t="s">
        <v>28</v>
      </c>
      <c r="M223" s="59"/>
    </row>
    <row r="224" spans="1:13" s="13" customFormat="1" x14ac:dyDescent="0.2">
      <c r="A224" s="62"/>
      <c r="B224" s="62"/>
      <c r="C224" s="60"/>
      <c r="D224" s="19" t="s">
        <v>101</v>
      </c>
      <c r="E224" s="20">
        <v>620000</v>
      </c>
      <c r="F224" s="60"/>
      <c r="G224" s="69"/>
      <c r="H224" s="66"/>
      <c r="I224" s="66"/>
      <c r="J224" s="66"/>
      <c r="K224" s="66"/>
      <c r="L224" s="66"/>
      <c r="M224" s="60"/>
    </row>
    <row r="225" spans="1:13" s="13" customFormat="1" hidden="1" x14ac:dyDescent="0.2">
      <c r="A225" s="18"/>
      <c r="B225" s="18"/>
      <c r="C225" s="19"/>
      <c r="D225" s="19"/>
      <c r="E225" s="20"/>
      <c r="F225" s="19"/>
      <c r="G225" s="21"/>
      <c r="H225" s="22"/>
      <c r="I225" s="22"/>
      <c r="J225" s="22"/>
      <c r="K225" s="22"/>
      <c r="L225" s="22"/>
      <c r="M225" s="19"/>
    </row>
    <row r="226" spans="1:13" s="13" customFormat="1" ht="42.75" customHeight="1" x14ac:dyDescent="0.2">
      <c r="A226" s="18" t="s">
        <v>1698</v>
      </c>
      <c r="B226" s="18" t="s">
        <v>1699</v>
      </c>
      <c r="C226" s="19" t="s">
        <v>38</v>
      </c>
      <c r="D226" s="19" t="s">
        <v>101</v>
      </c>
      <c r="E226" s="20">
        <v>120000</v>
      </c>
      <c r="F226" s="19" t="s">
        <v>63</v>
      </c>
      <c r="G226" s="21" t="s">
        <v>25</v>
      </c>
      <c r="H226" s="22" t="s">
        <v>245</v>
      </c>
      <c r="I226" s="22" t="s">
        <v>80</v>
      </c>
      <c r="J226" s="22" t="s">
        <v>80</v>
      </c>
      <c r="K226" s="22" t="s">
        <v>26</v>
      </c>
      <c r="L226" s="22" t="s">
        <v>26</v>
      </c>
      <c r="M226" s="19"/>
    </row>
    <row r="227" spans="1:13" s="13" customFormat="1" ht="13.5" customHeight="1" x14ac:dyDescent="0.2">
      <c r="A227" s="15" t="s">
        <v>1700</v>
      </c>
      <c r="B227" s="89" t="s">
        <v>1701</v>
      </c>
      <c r="C227" s="90"/>
      <c r="D227" s="90"/>
      <c r="E227" s="90"/>
      <c r="F227" s="90"/>
      <c r="G227" s="90"/>
      <c r="H227" s="90"/>
      <c r="I227" s="90"/>
      <c r="J227" s="90"/>
      <c r="K227" s="90"/>
      <c r="L227" s="90"/>
      <c r="M227" s="91"/>
    </row>
    <row r="228" spans="1:13" s="13" customFormat="1" ht="13.5" customHeight="1" x14ac:dyDescent="0.2">
      <c r="A228" s="16" t="s">
        <v>1702</v>
      </c>
      <c r="B228" s="86" t="s">
        <v>1703</v>
      </c>
      <c r="C228" s="87"/>
      <c r="D228" s="87"/>
      <c r="E228" s="87"/>
      <c r="F228" s="87"/>
      <c r="G228" s="87"/>
      <c r="H228" s="87"/>
      <c r="I228" s="87"/>
      <c r="J228" s="87"/>
      <c r="K228" s="87"/>
      <c r="L228" s="87"/>
      <c r="M228" s="88"/>
    </row>
    <row r="229" spans="1:13" s="13" customFormat="1" ht="14.25" customHeight="1" x14ac:dyDescent="0.2">
      <c r="A229" s="17" t="s">
        <v>1704</v>
      </c>
      <c r="B229" s="83" t="s">
        <v>1705</v>
      </c>
      <c r="C229" s="84"/>
      <c r="D229" s="84"/>
      <c r="E229" s="84"/>
      <c r="F229" s="84"/>
      <c r="G229" s="84"/>
      <c r="H229" s="84"/>
      <c r="I229" s="84"/>
      <c r="J229" s="84"/>
      <c r="K229" s="84"/>
      <c r="L229" s="84"/>
      <c r="M229" s="85"/>
    </row>
    <row r="230" spans="1:13" s="13" customFormat="1" ht="42.75" customHeight="1" x14ac:dyDescent="0.2">
      <c r="A230" s="18" t="s">
        <v>1706</v>
      </c>
      <c r="B230" s="18" t="s">
        <v>1707</v>
      </c>
      <c r="C230" s="19" t="s">
        <v>1207</v>
      </c>
      <c r="D230" s="19" t="s">
        <v>103</v>
      </c>
      <c r="E230" s="20">
        <v>15000</v>
      </c>
      <c r="F230" s="19" t="s">
        <v>1708</v>
      </c>
      <c r="G230" s="21" t="s">
        <v>25</v>
      </c>
      <c r="H230" s="22" t="s">
        <v>1709</v>
      </c>
      <c r="I230" s="22" t="s">
        <v>1710</v>
      </c>
      <c r="J230" s="22" t="s">
        <v>1711</v>
      </c>
      <c r="K230" s="22" t="s">
        <v>1712</v>
      </c>
      <c r="L230" s="22" t="s">
        <v>1709</v>
      </c>
      <c r="M230" s="19"/>
    </row>
    <row r="231" spans="1:13" s="13" customFormat="1" ht="63" customHeight="1" x14ac:dyDescent="0.2">
      <c r="A231" s="61" t="s">
        <v>1713</v>
      </c>
      <c r="B231" s="61" t="s">
        <v>1714</v>
      </c>
      <c r="C231" s="59" t="s">
        <v>1401</v>
      </c>
      <c r="D231" s="19" t="s">
        <v>2161</v>
      </c>
      <c r="E231" s="25">
        <f t="shared" ref="E231" si="12">SUM(E232:E239)</f>
        <v>8289343.1200000001</v>
      </c>
      <c r="F231" s="19" t="s">
        <v>1715</v>
      </c>
      <c r="G231" s="21" t="s">
        <v>1716</v>
      </c>
      <c r="H231" s="22" t="s">
        <v>1717</v>
      </c>
      <c r="I231" s="22" t="s">
        <v>303</v>
      </c>
      <c r="J231" s="22" t="s">
        <v>1718</v>
      </c>
      <c r="K231" s="22" t="s">
        <v>1719</v>
      </c>
      <c r="L231" s="22" t="s">
        <v>1720</v>
      </c>
      <c r="M231" s="59" t="s">
        <v>2173</v>
      </c>
    </row>
    <row r="232" spans="1:13" s="13" customFormat="1" ht="95.25" customHeight="1" x14ac:dyDescent="0.2">
      <c r="A232" s="70"/>
      <c r="B232" s="70"/>
      <c r="C232" s="63"/>
      <c r="D232" s="19" t="s">
        <v>29</v>
      </c>
      <c r="E232" s="20">
        <v>4790630.1100000003</v>
      </c>
      <c r="F232" s="19" t="s">
        <v>1721</v>
      </c>
      <c r="G232" s="21" t="s">
        <v>1722</v>
      </c>
      <c r="H232" s="22" t="s">
        <v>1723</v>
      </c>
      <c r="I232" s="22" t="s">
        <v>303</v>
      </c>
      <c r="J232" s="22" t="s">
        <v>1175</v>
      </c>
      <c r="K232" s="22" t="s">
        <v>1724</v>
      </c>
      <c r="L232" s="22" t="s">
        <v>1724</v>
      </c>
      <c r="M232" s="60"/>
    </row>
    <row r="233" spans="1:13" s="13" customFormat="1" ht="14.25" customHeight="1" x14ac:dyDescent="0.2">
      <c r="A233" s="70"/>
      <c r="B233" s="70"/>
      <c r="C233" s="63"/>
      <c r="D233" s="19" t="s">
        <v>859</v>
      </c>
      <c r="E233" s="20">
        <v>2490000</v>
      </c>
      <c r="F233" s="19" t="s">
        <v>1725</v>
      </c>
      <c r="G233" s="21" t="s">
        <v>1716</v>
      </c>
      <c r="H233" s="22" t="s">
        <v>1726</v>
      </c>
      <c r="I233" s="22" t="s">
        <v>1727</v>
      </c>
      <c r="J233" s="22" t="s">
        <v>1728</v>
      </c>
      <c r="K233" s="22" t="s">
        <v>1729</v>
      </c>
      <c r="L233" s="22" t="s">
        <v>1730</v>
      </c>
      <c r="M233" s="19"/>
    </row>
    <row r="234" spans="1:13" s="13" customFormat="1" ht="128.25" customHeight="1" x14ac:dyDescent="0.2">
      <c r="A234" s="70"/>
      <c r="B234" s="70"/>
      <c r="C234" s="63"/>
      <c r="D234" s="59" t="s">
        <v>44</v>
      </c>
      <c r="E234" s="71">
        <v>1008713.01</v>
      </c>
      <c r="F234" s="19" t="s">
        <v>1731</v>
      </c>
      <c r="G234" s="21" t="s">
        <v>1716</v>
      </c>
      <c r="H234" s="22" t="s">
        <v>1732</v>
      </c>
      <c r="I234" s="22" t="s">
        <v>28</v>
      </c>
      <c r="J234" s="22" t="s">
        <v>1724</v>
      </c>
      <c r="K234" s="22" t="s">
        <v>1733</v>
      </c>
      <c r="L234" s="22" t="s">
        <v>1733</v>
      </c>
      <c r="M234" s="59" t="s">
        <v>2174</v>
      </c>
    </row>
    <row r="235" spans="1:13" s="13" customFormat="1" x14ac:dyDescent="0.2">
      <c r="A235" s="62"/>
      <c r="B235" s="62"/>
      <c r="C235" s="60"/>
      <c r="D235" s="60"/>
      <c r="E235" s="73"/>
      <c r="F235" s="19" t="s">
        <v>1734</v>
      </c>
      <c r="G235" s="21" t="s">
        <v>1722</v>
      </c>
      <c r="H235" s="22" t="s">
        <v>357</v>
      </c>
      <c r="I235" s="22" t="s">
        <v>28</v>
      </c>
      <c r="J235" s="22" t="s">
        <v>28</v>
      </c>
      <c r="K235" s="22" t="s">
        <v>1175</v>
      </c>
      <c r="L235" s="22" t="s">
        <v>303</v>
      </c>
      <c r="M235" s="60"/>
    </row>
    <row r="236" spans="1:13" s="13" customFormat="1" hidden="1" x14ac:dyDescent="0.2">
      <c r="A236" s="18"/>
      <c r="B236" s="18"/>
      <c r="C236" s="19"/>
      <c r="D236" s="19"/>
      <c r="E236" s="20"/>
      <c r="F236" s="19"/>
      <c r="G236" s="21"/>
      <c r="H236" s="22"/>
      <c r="I236" s="22"/>
      <c r="J236" s="22"/>
      <c r="K236" s="22"/>
      <c r="L236" s="22"/>
      <c r="M236" s="19"/>
    </row>
    <row r="237" spans="1:13" s="13" customFormat="1" hidden="1" x14ac:dyDescent="0.2">
      <c r="A237" s="18"/>
      <c r="B237" s="18"/>
      <c r="C237" s="19"/>
      <c r="D237" s="19"/>
      <c r="E237" s="20"/>
      <c r="F237" s="19"/>
      <c r="G237" s="21"/>
      <c r="H237" s="22"/>
      <c r="I237" s="22"/>
      <c r="J237" s="22"/>
      <c r="K237" s="22"/>
      <c r="L237" s="22"/>
      <c r="M237" s="19"/>
    </row>
    <row r="238" spans="1:13" s="13" customFormat="1" hidden="1" x14ac:dyDescent="0.2">
      <c r="A238" s="18"/>
      <c r="B238" s="18"/>
      <c r="C238" s="19"/>
      <c r="D238" s="19"/>
      <c r="E238" s="20"/>
      <c r="F238" s="19"/>
      <c r="G238" s="21"/>
      <c r="H238" s="22"/>
      <c r="I238" s="22"/>
      <c r="J238" s="22"/>
      <c r="K238" s="22"/>
      <c r="L238" s="22"/>
      <c r="M238" s="19"/>
    </row>
    <row r="239" spans="1:13" s="13" customFormat="1" hidden="1" x14ac:dyDescent="0.2">
      <c r="A239" s="18"/>
      <c r="B239" s="18"/>
      <c r="C239" s="19"/>
      <c r="D239" s="19"/>
      <c r="E239" s="20"/>
      <c r="F239" s="19"/>
      <c r="G239" s="21"/>
      <c r="H239" s="22"/>
      <c r="I239" s="22"/>
      <c r="J239" s="22"/>
      <c r="K239" s="22"/>
      <c r="L239" s="22"/>
      <c r="M239" s="19"/>
    </row>
    <row r="240" spans="1:13" s="13" customFormat="1" ht="25.5" x14ac:dyDescent="0.2">
      <c r="A240" s="61" t="s">
        <v>1735</v>
      </c>
      <c r="B240" s="61" t="s">
        <v>1736</v>
      </c>
      <c r="C240" s="59" t="s">
        <v>1401</v>
      </c>
      <c r="D240" s="19" t="s">
        <v>2161</v>
      </c>
      <c r="E240" s="25">
        <f>SUM(E241:E243)</f>
        <v>4550000</v>
      </c>
      <c r="F240" s="19" t="s">
        <v>1737</v>
      </c>
      <c r="G240" s="21" t="s">
        <v>25</v>
      </c>
      <c r="H240" s="22" t="s">
        <v>31</v>
      </c>
      <c r="I240" s="22" t="s">
        <v>28</v>
      </c>
      <c r="J240" s="22" t="s">
        <v>98</v>
      </c>
      <c r="K240" s="22" t="s">
        <v>98</v>
      </c>
      <c r="L240" s="22" t="s">
        <v>32</v>
      </c>
      <c r="M240" s="59" t="s">
        <v>2164</v>
      </c>
    </row>
    <row r="241" spans="1:13" s="13" customFormat="1" ht="63" customHeight="1" x14ac:dyDescent="0.2">
      <c r="A241" s="70"/>
      <c r="B241" s="70"/>
      <c r="C241" s="63"/>
      <c r="D241" s="19" t="s">
        <v>859</v>
      </c>
      <c r="E241" s="20">
        <v>1250000</v>
      </c>
      <c r="F241" s="59" t="s">
        <v>1738</v>
      </c>
      <c r="G241" s="67" t="s">
        <v>40</v>
      </c>
      <c r="H241" s="64" t="s">
        <v>27</v>
      </c>
      <c r="I241" s="64" t="s">
        <v>28</v>
      </c>
      <c r="J241" s="64" t="s">
        <v>32</v>
      </c>
      <c r="K241" s="64" t="s">
        <v>32</v>
      </c>
      <c r="L241" s="64" t="s">
        <v>53</v>
      </c>
      <c r="M241" s="63"/>
    </row>
    <row r="242" spans="1:13" s="13" customFormat="1" x14ac:dyDescent="0.2">
      <c r="A242" s="62"/>
      <c r="B242" s="62"/>
      <c r="C242" s="60"/>
      <c r="D242" s="19" t="s">
        <v>29</v>
      </c>
      <c r="E242" s="20">
        <v>3300000</v>
      </c>
      <c r="F242" s="60"/>
      <c r="G242" s="69"/>
      <c r="H242" s="66"/>
      <c r="I242" s="66"/>
      <c r="J242" s="66"/>
      <c r="K242" s="66"/>
      <c r="L242" s="66"/>
      <c r="M242" s="60"/>
    </row>
    <row r="243" spans="1:13" s="13" customFormat="1" hidden="1" x14ac:dyDescent="0.2">
      <c r="A243" s="18"/>
      <c r="B243" s="18"/>
      <c r="C243" s="19"/>
      <c r="D243" s="19"/>
      <c r="E243" s="20"/>
      <c r="F243" s="19"/>
      <c r="G243" s="21"/>
      <c r="H243" s="22"/>
      <c r="I243" s="22"/>
      <c r="J243" s="22"/>
      <c r="K243" s="22"/>
      <c r="L243" s="22"/>
      <c r="M243" s="19"/>
    </row>
    <row r="244" spans="1:13" s="13" customFormat="1" ht="15.75" customHeight="1" x14ac:dyDescent="0.2">
      <c r="A244" s="17" t="s">
        <v>1739</v>
      </c>
      <c r="B244" s="83" t="s">
        <v>1740</v>
      </c>
      <c r="C244" s="84"/>
      <c r="D244" s="84"/>
      <c r="E244" s="84"/>
      <c r="F244" s="84"/>
      <c r="G244" s="84"/>
      <c r="H244" s="84"/>
      <c r="I244" s="84"/>
      <c r="J244" s="84"/>
      <c r="K244" s="84"/>
      <c r="L244" s="84"/>
      <c r="M244" s="85"/>
    </row>
    <row r="245" spans="1:13" s="13" customFormat="1" ht="17.25" customHeight="1" x14ac:dyDescent="0.2">
      <c r="A245" s="61" t="s">
        <v>1741</v>
      </c>
      <c r="B245" s="61" t="s">
        <v>1742</v>
      </c>
      <c r="C245" s="59" t="s">
        <v>79</v>
      </c>
      <c r="D245" s="59" t="s">
        <v>29</v>
      </c>
      <c r="E245" s="71">
        <v>4359341</v>
      </c>
      <c r="F245" s="19" t="s">
        <v>1743</v>
      </c>
      <c r="G245" s="21" t="s">
        <v>25</v>
      </c>
      <c r="H245" s="22" t="s">
        <v>26</v>
      </c>
      <c r="I245" s="22" t="s">
        <v>28</v>
      </c>
      <c r="J245" s="22" t="s">
        <v>28</v>
      </c>
      <c r="K245" s="22" t="s">
        <v>27</v>
      </c>
      <c r="L245" s="22" t="s">
        <v>81</v>
      </c>
      <c r="M245" s="19"/>
    </row>
    <row r="246" spans="1:13" s="13" customFormat="1" x14ac:dyDescent="0.2">
      <c r="A246" s="70"/>
      <c r="B246" s="70"/>
      <c r="C246" s="63"/>
      <c r="D246" s="63"/>
      <c r="E246" s="72"/>
      <c r="F246" s="19" t="s">
        <v>1744</v>
      </c>
      <c r="G246" s="21" t="s">
        <v>25</v>
      </c>
      <c r="H246" s="22" t="s">
        <v>81</v>
      </c>
      <c r="I246" s="22" t="s">
        <v>28</v>
      </c>
      <c r="J246" s="22" t="s">
        <v>27</v>
      </c>
      <c r="K246" s="22" t="s">
        <v>80</v>
      </c>
      <c r="L246" s="22" t="s">
        <v>28</v>
      </c>
      <c r="M246" s="19"/>
    </row>
    <row r="247" spans="1:13" s="13" customFormat="1" x14ac:dyDescent="0.2">
      <c r="A247" s="70"/>
      <c r="B247" s="70"/>
      <c r="C247" s="63"/>
      <c r="D247" s="63"/>
      <c r="E247" s="72"/>
      <c r="F247" s="19" t="s">
        <v>1745</v>
      </c>
      <c r="G247" s="21" t="s">
        <v>25</v>
      </c>
      <c r="H247" s="22" t="s">
        <v>173</v>
      </c>
      <c r="I247" s="22" t="s">
        <v>28</v>
      </c>
      <c r="J247" s="22" t="s">
        <v>202</v>
      </c>
      <c r="K247" s="22" t="s">
        <v>202</v>
      </c>
      <c r="L247" s="22" t="s">
        <v>28</v>
      </c>
      <c r="M247" s="19"/>
    </row>
    <row r="248" spans="1:13" s="13" customFormat="1" ht="25.5" x14ac:dyDescent="0.2">
      <c r="A248" s="62"/>
      <c r="B248" s="62"/>
      <c r="C248" s="60"/>
      <c r="D248" s="60"/>
      <c r="E248" s="73"/>
      <c r="F248" s="19" t="s">
        <v>1746</v>
      </c>
      <c r="G248" s="21" t="s">
        <v>25</v>
      </c>
      <c r="H248" s="22" t="s">
        <v>26</v>
      </c>
      <c r="I248" s="22" t="s">
        <v>28</v>
      </c>
      <c r="J248" s="22" t="s">
        <v>28</v>
      </c>
      <c r="K248" s="22" t="s">
        <v>80</v>
      </c>
      <c r="L248" s="22" t="s">
        <v>80</v>
      </c>
      <c r="M248" s="19"/>
    </row>
    <row r="249" spans="1:13" s="13" customFormat="1" hidden="1" x14ac:dyDescent="0.2">
      <c r="A249" s="18"/>
      <c r="B249" s="18"/>
      <c r="C249" s="19"/>
      <c r="D249" s="19"/>
      <c r="E249" s="20"/>
      <c r="F249" s="19"/>
      <c r="G249" s="21"/>
      <c r="H249" s="22"/>
      <c r="I249" s="22"/>
      <c r="J249" s="22"/>
      <c r="K249" s="22"/>
      <c r="L249" s="22"/>
      <c r="M249" s="19"/>
    </row>
    <row r="250" spans="1:13" s="13" customFormat="1" ht="26.25" customHeight="1" x14ac:dyDescent="0.2">
      <c r="A250" s="18" t="s">
        <v>1747</v>
      </c>
      <c r="B250" s="18" t="s">
        <v>1748</v>
      </c>
      <c r="C250" s="19" t="s">
        <v>38</v>
      </c>
      <c r="D250" s="19"/>
      <c r="E250" s="20">
        <v>0</v>
      </c>
      <c r="F250" s="19" t="s">
        <v>63</v>
      </c>
      <c r="G250" s="21" t="s">
        <v>25</v>
      </c>
      <c r="H250" s="22" t="s">
        <v>27</v>
      </c>
      <c r="I250" s="22" t="s">
        <v>28</v>
      </c>
      <c r="J250" s="22" t="s">
        <v>28</v>
      </c>
      <c r="K250" s="22" t="s">
        <v>28</v>
      </c>
      <c r="L250" s="22" t="s">
        <v>27</v>
      </c>
      <c r="M250" s="19"/>
    </row>
    <row r="251" spans="1:13" s="13" customFormat="1" ht="25.5" x14ac:dyDescent="0.2">
      <c r="A251" s="61" t="s">
        <v>1749</v>
      </c>
      <c r="B251" s="61" t="s">
        <v>1750</v>
      </c>
      <c r="C251" s="59" t="s">
        <v>1401</v>
      </c>
      <c r="D251" s="19" t="s">
        <v>2161</v>
      </c>
      <c r="E251" s="25">
        <f>SUM(E252:E256)</f>
        <v>31779100</v>
      </c>
      <c r="F251" s="19" t="s">
        <v>1751</v>
      </c>
      <c r="G251" s="21" t="s">
        <v>1716</v>
      </c>
      <c r="H251" s="22" t="s">
        <v>1752</v>
      </c>
      <c r="I251" s="22" t="s">
        <v>28</v>
      </c>
      <c r="J251" s="22" t="s">
        <v>1724</v>
      </c>
      <c r="K251" s="22" t="s">
        <v>1753</v>
      </c>
      <c r="L251" s="22" t="s">
        <v>355</v>
      </c>
      <c r="M251" s="59" t="s">
        <v>2175</v>
      </c>
    </row>
    <row r="252" spans="1:13" s="13" customFormat="1" ht="18" customHeight="1" x14ac:dyDescent="0.2">
      <c r="A252" s="70"/>
      <c r="B252" s="70"/>
      <c r="C252" s="63"/>
      <c r="D252" s="19" t="s">
        <v>44</v>
      </c>
      <c r="E252" s="20">
        <v>3605951.12</v>
      </c>
      <c r="F252" s="19" t="s">
        <v>1754</v>
      </c>
      <c r="G252" s="21" t="s">
        <v>1716</v>
      </c>
      <c r="H252" s="22" t="s">
        <v>1755</v>
      </c>
      <c r="I252" s="22" t="s">
        <v>28</v>
      </c>
      <c r="J252" s="22" t="s">
        <v>1175</v>
      </c>
      <c r="K252" s="22" t="s">
        <v>1724</v>
      </c>
      <c r="L252" s="22" t="s">
        <v>1724</v>
      </c>
      <c r="M252" s="63"/>
    </row>
    <row r="253" spans="1:13" s="13" customFormat="1" ht="16.5" customHeight="1" x14ac:dyDescent="0.2">
      <c r="A253" s="70"/>
      <c r="B253" s="70"/>
      <c r="C253" s="63"/>
      <c r="D253" s="19" t="s">
        <v>859</v>
      </c>
      <c r="E253" s="20">
        <v>12000000</v>
      </c>
      <c r="F253" s="59" t="s">
        <v>1756</v>
      </c>
      <c r="G253" s="67" t="s">
        <v>1722</v>
      </c>
      <c r="H253" s="64" t="s">
        <v>1757</v>
      </c>
      <c r="I253" s="64" t="s">
        <v>28</v>
      </c>
      <c r="J253" s="64" t="s">
        <v>1106</v>
      </c>
      <c r="K253" s="64" t="s">
        <v>1175</v>
      </c>
      <c r="L253" s="64" t="s">
        <v>303</v>
      </c>
      <c r="M253" s="63"/>
    </row>
    <row r="254" spans="1:13" s="13" customFormat="1" ht="181.5" customHeight="1" x14ac:dyDescent="0.2">
      <c r="A254" s="62"/>
      <c r="B254" s="62"/>
      <c r="C254" s="60"/>
      <c r="D254" s="19" t="s">
        <v>29</v>
      </c>
      <c r="E254" s="20">
        <v>16173148.880000001</v>
      </c>
      <c r="F254" s="60"/>
      <c r="G254" s="69"/>
      <c r="H254" s="66"/>
      <c r="I254" s="66"/>
      <c r="J254" s="66"/>
      <c r="K254" s="66"/>
      <c r="L254" s="66"/>
      <c r="M254" s="60"/>
    </row>
    <row r="255" spans="1:13" s="13" customFormat="1" hidden="1" x14ac:dyDescent="0.2">
      <c r="A255" s="18"/>
      <c r="B255" s="18"/>
      <c r="C255" s="19"/>
      <c r="D255" s="19"/>
      <c r="E255" s="20"/>
      <c r="F255" s="19"/>
      <c r="G255" s="21"/>
      <c r="H255" s="22"/>
      <c r="I255" s="22"/>
      <c r="J255" s="22"/>
      <c r="K255" s="22"/>
      <c r="L255" s="22"/>
      <c r="M255" s="19"/>
    </row>
    <row r="256" spans="1:13" s="13" customFormat="1" hidden="1" x14ac:dyDescent="0.2">
      <c r="A256" s="18"/>
      <c r="B256" s="18"/>
      <c r="C256" s="19"/>
      <c r="D256" s="19"/>
      <c r="E256" s="20"/>
      <c r="F256" s="19"/>
      <c r="G256" s="21"/>
      <c r="H256" s="22"/>
      <c r="I256" s="22"/>
      <c r="J256" s="22"/>
      <c r="K256" s="22"/>
      <c r="L256" s="22"/>
      <c r="M256" s="19"/>
    </row>
    <row r="257" spans="1:13" s="13" customFormat="1" ht="17.25" customHeight="1" x14ac:dyDescent="0.2">
      <c r="A257" s="61" t="s">
        <v>1758</v>
      </c>
      <c r="B257" s="61" t="s">
        <v>1759</v>
      </c>
      <c r="C257" s="59" t="s">
        <v>79</v>
      </c>
      <c r="D257" s="19" t="s">
        <v>2161</v>
      </c>
      <c r="E257" s="25">
        <f t="shared" ref="E257" si="13">SUM(E258:E259)</f>
        <v>50172897</v>
      </c>
      <c r="F257" s="59" t="s">
        <v>63</v>
      </c>
      <c r="G257" s="67" t="s">
        <v>25</v>
      </c>
      <c r="H257" s="64" t="s">
        <v>64</v>
      </c>
      <c r="I257" s="64" t="s">
        <v>28</v>
      </c>
      <c r="J257" s="64" t="s">
        <v>80</v>
      </c>
      <c r="K257" s="64" t="s">
        <v>80</v>
      </c>
      <c r="L257" s="64" t="s">
        <v>80</v>
      </c>
      <c r="M257" s="59"/>
    </row>
    <row r="258" spans="1:13" s="13" customFormat="1" x14ac:dyDescent="0.2">
      <c r="A258" s="70"/>
      <c r="B258" s="70"/>
      <c r="C258" s="63"/>
      <c r="D258" s="19" t="s">
        <v>29</v>
      </c>
      <c r="E258" s="20">
        <v>40172897</v>
      </c>
      <c r="F258" s="63"/>
      <c r="G258" s="68"/>
      <c r="H258" s="65"/>
      <c r="I258" s="65"/>
      <c r="J258" s="65"/>
      <c r="K258" s="65"/>
      <c r="L258" s="65"/>
      <c r="M258" s="63"/>
    </row>
    <row r="259" spans="1:13" s="13" customFormat="1" x14ac:dyDescent="0.2">
      <c r="A259" s="62"/>
      <c r="B259" s="62"/>
      <c r="C259" s="60"/>
      <c r="D259" s="19" t="s">
        <v>44</v>
      </c>
      <c r="E259" s="20">
        <v>10000000</v>
      </c>
      <c r="F259" s="60"/>
      <c r="G259" s="69"/>
      <c r="H259" s="66"/>
      <c r="I259" s="66"/>
      <c r="J259" s="66"/>
      <c r="K259" s="66"/>
      <c r="L259" s="66"/>
      <c r="M259" s="60"/>
    </row>
    <row r="260" spans="1:13" s="13" customFormat="1" ht="27.75" customHeight="1" x14ac:dyDescent="0.2">
      <c r="A260" s="61" t="s">
        <v>1760</v>
      </c>
      <c r="B260" s="61" t="s">
        <v>1761</v>
      </c>
      <c r="C260" s="59" t="s">
        <v>1401</v>
      </c>
      <c r="D260" s="59" t="s">
        <v>29</v>
      </c>
      <c r="E260" s="57">
        <f>SUM(E261:E261)+1542575</f>
        <v>1542575</v>
      </c>
      <c r="F260" s="19" t="s">
        <v>1762</v>
      </c>
      <c r="G260" s="21" t="s">
        <v>1716</v>
      </c>
      <c r="H260" s="22" t="s">
        <v>1763</v>
      </c>
      <c r="I260" s="22" t="s">
        <v>28</v>
      </c>
      <c r="J260" s="22" t="s">
        <v>28</v>
      </c>
      <c r="K260" s="22" t="s">
        <v>28</v>
      </c>
      <c r="L260" s="22" t="s">
        <v>1763</v>
      </c>
      <c r="M260" s="19"/>
    </row>
    <row r="261" spans="1:13" s="13" customFormat="1" x14ac:dyDescent="0.2">
      <c r="A261" s="62"/>
      <c r="B261" s="62"/>
      <c r="C261" s="60"/>
      <c r="D261" s="60"/>
      <c r="E261" s="58"/>
      <c r="F261" s="19" t="s">
        <v>63</v>
      </c>
      <c r="G261" s="21" t="s">
        <v>25</v>
      </c>
      <c r="H261" s="22" t="s">
        <v>139</v>
      </c>
      <c r="I261" s="22" t="s">
        <v>27</v>
      </c>
      <c r="J261" s="22" t="s">
        <v>27</v>
      </c>
      <c r="K261" s="22" t="s">
        <v>80</v>
      </c>
      <c r="L261" s="22" t="s">
        <v>118</v>
      </c>
      <c r="M261" s="19"/>
    </row>
    <row r="262" spans="1:13" s="13" customFormat="1" ht="14.25" customHeight="1" x14ac:dyDescent="0.2">
      <c r="A262" s="61" t="s">
        <v>1764</v>
      </c>
      <c r="B262" s="61" t="s">
        <v>1765</v>
      </c>
      <c r="C262" s="59" t="s">
        <v>1401</v>
      </c>
      <c r="D262" s="19" t="s">
        <v>2161</v>
      </c>
      <c r="E262" s="25">
        <f t="shared" ref="E262" si="14">SUM(E263:E265)</f>
        <v>4524923</v>
      </c>
      <c r="F262" s="19" t="s">
        <v>1766</v>
      </c>
      <c r="G262" s="21" t="s">
        <v>1716</v>
      </c>
      <c r="H262" s="22" t="s">
        <v>1767</v>
      </c>
      <c r="I262" s="22" t="s">
        <v>28</v>
      </c>
      <c r="J262" s="22" t="s">
        <v>28</v>
      </c>
      <c r="K262" s="22" t="s">
        <v>357</v>
      </c>
      <c r="L262" s="22" t="s">
        <v>1724</v>
      </c>
      <c r="M262" s="19"/>
    </row>
    <row r="263" spans="1:13" s="13" customFormat="1" x14ac:dyDescent="0.2">
      <c r="A263" s="70"/>
      <c r="B263" s="70"/>
      <c r="C263" s="63"/>
      <c r="D263" s="19" t="s">
        <v>203</v>
      </c>
      <c r="E263" s="20">
        <v>4500000</v>
      </c>
      <c r="F263" s="59" t="s">
        <v>63</v>
      </c>
      <c r="G263" s="67" t="s">
        <v>25</v>
      </c>
      <c r="H263" s="64" t="s">
        <v>173</v>
      </c>
      <c r="I263" s="64" t="s">
        <v>80</v>
      </c>
      <c r="J263" s="64" t="s">
        <v>26</v>
      </c>
      <c r="K263" s="64" t="s">
        <v>80</v>
      </c>
      <c r="L263" s="64" t="s">
        <v>80</v>
      </c>
      <c r="M263" s="59"/>
    </row>
    <row r="264" spans="1:13" s="13" customFormat="1" x14ac:dyDescent="0.2">
      <c r="A264" s="62"/>
      <c r="B264" s="62"/>
      <c r="C264" s="60"/>
      <c r="D264" s="19" t="s">
        <v>29</v>
      </c>
      <c r="E264" s="20">
        <v>24923</v>
      </c>
      <c r="F264" s="60"/>
      <c r="G264" s="69"/>
      <c r="H264" s="66"/>
      <c r="I264" s="66"/>
      <c r="J264" s="66"/>
      <c r="K264" s="66"/>
      <c r="L264" s="66"/>
      <c r="M264" s="60"/>
    </row>
    <row r="265" spans="1:13" s="13" customFormat="1" hidden="1" x14ac:dyDescent="0.2">
      <c r="A265" s="18"/>
      <c r="B265" s="18"/>
      <c r="C265" s="19"/>
      <c r="D265" s="19"/>
      <c r="E265" s="20"/>
      <c r="F265" s="19"/>
      <c r="G265" s="21"/>
      <c r="H265" s="22"/>
      <c r="I265" s="22"/>
      <c r="J265" s="22"/>
      <c r="K265" s="22"/>
      <c r="L265" s="22"/>
      <c r="M265" s="19"/>
    </row>
    <row r="266" spans="1:13" s="13" customFormat="1" ht="14.25" customHeight="1" x14ac:dyDescent="0.2">
      <c r="A266" s="61" t="s">
        <v>1768</v>
      </c>
      <c r="B266" s="61" t="s">
        <v>1769</v>
      </c>
      <c r="C266" s="59" t="s">
        <v>38</v>
      </c>
      <c r="D266" s="19" t="s">
        <v>2161</v>
      </c>
      <c r="E266" s="25">
        <f t="shared" ref="E266" si="15">SUM(E267:E269)</f>
        <v>354015.55</v>
      </c>
      <c r="F266" s="59" t="s">
        <v>63</v>
      </c>
      <c r="G266" s="67" t="s">
        <v>25</v>
      </c>
      <c r="H266" s="64" t="s">
        <v>26</v>
      </c>
      <c r="I266" s="64" t="s">
        <v>28</v>
      </c>
      <c r="J266" s="64" t="s">
        <v>28</v>
      </c>
      <c r="K266" s="64" t="s">
        <v>28</v>
      </c>
      <c r="L266" s="64" t="s">
        <v>26</v>
      </c>
      <c r="M266" s="59"/>
    </row>
    <row r="267" spans="1:13" s="13" customFormat="1" x14ac:dyDescent="0.2">
      <c r="A267" s="70"/>
      <c r="B267" s="70"/>
      <c r="C267" s="63"/>
      <c r="D267" s="19" t="s">
        <v>29</v>
      </c>
      <c r="E267" s="20">
        <v>97508.81</v>
      </c>
      <c r="F267" s="63"/>
      <c r="G267" s="68"/>
      <c r="H267" s="65"/>
      <c r="I267" s="65"/>
      <c r="J267" s="65"/>
      <c r="K267" s="65"/>
      <c r="L267" s="65"/>
      <c r="M267" s="63"/>
    </row>
    <row r="268" spans="1:13" s="13" customFormat="1" x14ac:dyDescent="0.2">
      <c r="A268" s="62"/>
      <c r="B268" s="62"/>
      <c r="C268" s="60"/>
      <c r="D268" s="19" t="s">
        <v>33</v>
      </c>
      <c r="E268" s="20">
        <v>256506.74</v>
      </c>
      <c r="F268" s="60"/>
      <c r="G268" s="69"/>
      <c r="H268" s="66"/>
      <c r="I268" s="66"/>
      <c r="J268" s="66"/>
      <c r="K268" s="66"/>
      <c r="L268" s="66"/>
      <c r="M268" s="60"/>
    </row>
    <row r="269" spans="1:13" s="13" customFormat="1" ht="12.75" hidden="1" customHeight="1" x14ac:dyDescent="0.2">
      <c r="A269" s="18"/>
      <c r="B269" s="18"/>
      <c r="C269" s="19"/>
      <c r="D269" s="19"/>
      <c r="E269" s="20"/>
      <c r="F269" s="19"/>
      <c r="G269" s="21"/>
      <c r="H269" s="22"/>
      <c r="I269" s="22"/>
      <c r="J269" s="22"/>
      <c r="K269" s="22"/>
      <c r="L269" s="22"/>
      <c r="M269" s="19"/>
    </row>
    <row r="270" spans="1:13" s="13" customFormat="1" ht="21" customHeight="1" x14ac:dyDescent="0.2">
      <c r="A270" s="61" t="s">
        <v>1771</v>
      </c>
      <c r="B270" s="61" t="s">
        <v>1772</v>
      </c>
      <c r="C270" s="59" t="s">
        <v>38</v>
      </c>
      <c r="D270" s="19" t="s">
        <v>2161</v>
      </c>
      <c r="E270" s="25">
        <f t="shared" ref="E270" si="16">SUM(E271:E273)</f>
        <v>353790.17</v>
      </c>
      <c r="F270" s="59" t="s">
        <v>63</v>
      </c>
      <c r="G270" s="67" t="s">
        <v>25</v>
      </c>
      <c r="H270" s="64" t="s">
        <v>26</v>
      </c>
      <c r="I270" s="64" t="s">
        <v>28</v>
      </c>
      <c r="J270" s="64" t="s">
        <v>28</v>
      </c>
      <c r="K270" s="64" t="s">
        <v>28</v>
      </c>
      <c r="L270" s="64" t="s">
        <v>26</v>
      </c>
      <c r="M270" s="59"/>
    </row>
    <row r="271" spans="1:13" s="13" customFormat="1" x14ac:dyDescent="0.2">
      <c r="A271" s="70"/>
      <c r="B271" s="70"/>
      <c r="C271" s="63"/>
      <c r="D271" s="19" t="s">
        <v>33</v>
      </c>
      <c r="E271" s="20">
        <v>256506.74</v>
      </c>
      <c r="F271" s="63"/>
      <c r="G271" s="68"/>
      <c r="H271" s="65"/>
      <c r="I271" s="65"/>
      <c r="J271" s="65"/>
      <c r="K271" s="65"/>
      <c r="L271" s="65"/>
      <c r="M271" s="63"/>
    </row>
    <row r="272" spans="1:13" s="13" customFormat="1" x14ac:dyDescent="0.2">
      <c r="A272" s="62"/>
      <c r="B272" s="62"/>
      <c r="C272" s="60"/>
      <c r="D272" s="19" t="s">
        <v>29</v>
      </c>
      <c r="E272" s="20">
        <v>97283.43</v>
      </c>
      <c r="F272" s="60"/>
      <c r="G272" s="69"/>
      <c r="H272" s="66"/>
      <c r="I272" s="66"/>
      <c r="J272" s="66"/>
      <c r="K272" s="66"/>
      <c r="L272" s="66"/>
      <c r="M272" s="60"/>
    </row>
    <row r="273" spans="1:13" s="13" customFormat="1" hidden="1" x14ac:dyDescent="0.2">
      <c r="A273" s="18"/>
      <c r="B273" s="18"/>
      <c r="C273" s="19"/>
      <c r="D273" s="19"/>
      <c r="E273" s="20"/>
      <c r="F273" s="19"/>
      <c r="G273" s="21"/>
      <c r="H273" s="22"/>
      <c r="I273" s="22"/>
      <c r="J273" s="22"/>
      <c r="K273" s="22"/>
      <c r="L273" s="22"/>
      <c r="M273" s="19"/>
    </row>
    <row r="274" spans="1:13" s="13" customFormat="1" ht="18" customHeight="1" x14ac:dyDescent="0.2">
      <c r="A274" s="61" t="s">
        <v>1773</v>
      </c>
      <c r="B274" s="61" t="s">
        <v>1774</v>
      </c>
      <c r="C274" s="59" t="s">
        <v>38</v>
      </c>
      <c r="D274" s="19" t="s">
        <v>2161</v>
      </c>
      <c r="E274" s="25">
        <f t="shared" ref="E274" si="17">SUM(E275:E277)</f>
        <v>835290.02</v>
      </c>
      <c r="F274" s="59" t="s">
        <v>63</v>
      </c>
      <c r="G274" s="67" t="s">
        <v>25</v>
      </c>
      <c r="H274" s="64" t="s">
        <v>26</v>
      </c>
      <c r="I274" s="64" t="s">
        <v>26</v>
      </c>
      <c r="J274" s="64" t="s">
        <v>28</v>
      </c>
      <c r="K274" s="64" t="s">
        <v>28</v>
      </c>
      <c r="L274" s="64" t="s">
        <v>28</v>
      </c>
      <c r="M274" s="59"/>
    </row>
    <row r="275" spans="1:13" s="13" customFormat="1" x14ac:dyDescent="0.2">
      <c r="A275" s="70"/>
      <c r="B275" s="70"/>
      <c r="C275" s="63"/>
      <c r="D275" s="19" t="s">
        <v>29</v>
      </c>
      <c r="E275" s="20">
        <v>473783.28</v>
      </c>
      <c r="F275" s="63"/>
      <c r="G275" s="68"/>
      <c r="H275" s="65"/>
      <c r="I275" s="65"/>
      <c r="J275" s="65"/>
      <c r="K275" s="65"/>
      <c r="L275" s="65"/>
      <c r="M275" s="63"/>
    </row>
    <row r="276" spans="1:13" s="13" customFormat="1" x14ac:dyDescent="0.2">
      <c r="A276" s="62"/>
      <c r="B276" s="62"/>
      <c r="C276" s="60"/>
      <c r="D276" s="19" t="s">
        <v>33</v>
      </c>
      <c r="E276" s="20">
        <v>361506.74</v>
      </c>
      <c r="F276" s="60"/>
      <c r="G276" s="69"/>
      <c r="H276" s="66"/>
      <c r="I276" s="66"/>
      <c r="J276" s="66"/>
      <c r="K276" s="66"/>
      <c r="L276" s="66"/>
      <c r="M276" s="60"/>
    </row>
    <row r="277" spans="1:13" s="13" customFormat="1" hidden="1" x14ac:dyDescent="0.2">
      <c r="A277" s="18"/>
      <c r="B277" s="18"/>
      <c r="C277" s="19"/>
      <c r="D277" s="19"/>
      <c r="E277" s="20"/>
      <c r="F277" s="19"/>
      <c r="G277" s="21"/>
      <c r="H277" s="22"/>
      <c r="I277" s="22"/>
      <c r="J277" s="22"/>
      <c r="K277" s="22"/>
      <c r="L277" s="22"/>
      <c r="M277" s="19"/>
    </row>
    <row r="278" spans="1:13" s="13" customFormat="1" ht="16.5" customHeight="1" x14ac:dyDescent="0.2">
      <c r="A278" s="17" t="s">
        <v>1775</v>
      </c>
      <c r="B278" s="83" t="s">
        <v>1776</v>
      </c>
      <c r="C278" s="84"/>
      <c r="D278" s="84"/>
      <c r="E278" s="84"/>
      <c r="F278" s="84"/>
      <c r="G278" s="84"/>
      <c r="H278" s="84"/>
      <c r="I278" s="84"/>
      <c r="J278" s="84"/>
      <c r="K278" s="84"/>
      <c r="L278" s="84"/>
      <c r="M278" s="85"/>
    </row>
    <row r="279" spans="1:13" s="13" customFormat="1" ht="27.75" customHeight="1" x14ac:dyDescent="0.2">
      <c r="A279" s="18" t="s">
        <v>1777</v>
      </c>
      <c r="B279" s="18" t="s">
        <v>1778</v>
      </c>
      <c r="C279" s="19" t="s">
        <v>1779</v>
      </c>
      <c r="D279" s="19" t="s">
        <v>29</v>
      </c>
      <c r="E279" s="20">
        <v>920000</v>
      </c>
      <c r="F279" s="19" t="s">
        <v>1780</v>
      </c>
      <c r="G279" s="21" t="s">
        <v>40</v>
      </c>
      <c r="H279" s="22" t="s">
        <v>164</v>
      </c>
      <c r="I279" s="22" t="s">
        <v>28</v>
      </c>
      <c r="J279" s="22" t="s">
        <v>32</v>
      </c>
      <c r="K279" s="22" t="s">
        <v>98</v>
      </c>
      <c r="L279" s="22" t="s">
        <v>32</v>
      </c>
      <c r="M279" s="19"/>
    </row>
    <row r="280" spans="1:13" s="13" customFormat="1" ht="27.75" customHeight="1" x14ac:dyDescent="0.2">
      <c r="A280" s="18" t="s">
        <v>1781</v>
      </c>
      <c r="B280" s="18" t="s">
        <v>1782</v>
      </c>
      <c r="C280" s="19" t="s">
        <v>1779</v>
      </c>
      <c r="D280" s="19" t="s">
        <v>29</v>
      </c>
      <c r="E280" s="20">
        <v>530831</v>
      </c>
      <c r="F280" s="19" t="s">
        <v>1783</v>
      </c>
      <c r="G280" s="21" t="s">
        <v>40</v>
      </c>
      <c r="H280" s="22" t="s">
        <v>98</v>
      </c>
      <c r="I280" s="22" t="s">
        <v>98</v>
      </c>
      <c r="J280" s="22" t="s">
        <v>28</v>
      </c>
      <c r="K280" s="22" t="s">
        <v>28</v>
      </c>
      <c r="L280" s="22" t="s">
        <v>28</v>
      </c>
      <c r="M280" s="19"/>
    </row>
    <row r="281" spans="1:13" s="13" customFormat="1" ht="26.25" customHeight="1" x14ac:dyDescent="0.2">
      <c r="A281" s="18" t="s">
        <v>1784</v>
      </c>
      <c r="B281" s="18" t="s">
        <v>1785</v>
      </c>
      <c r="C281" s="19" t="s">
        <v>1779</v>
      </c>
      <c r="D281" s="19" t="s">
        <v>29</v>
      </c>
      <c r="E281" s="20">
        <v>40000</v>
      </c>
      <c r="F281" s="19" t="s">
        <v>1786</v>
      </c>
      <c r="G281" s="21" t="s">
        <v>40</v>
      </c>
      <c r="H281" s="22" t="s">
        <v>53</v>
      </c>
      <c r="I281" s="22" t="s">
        <v>28</v>
      </c>
      <c r="J281" s="22" t="s">
        <v>28</v>
      </c>
      <c r="K281" s="22" t="s">
        <v>53</v>
      </c>
      <c r="L281" s="22" t="s">
        <v>28</v>
      </c>
      <c r="M281" s="19"/>
    </row>
    <row r="282" spans="1:13" s="13" customFormat="1" ht="27.75" customHeight="1" x14ac:dyDescent="0.2">
      <c r="A282" s="61" t="s">
        <v>1787</v>
      </c>
      <c r="B282" s="61" t="s">
        <v>1788</v>
      </c>
      <c r="C282" s="59" t="s">
        <v>1779</v>
      </c>
      <c r="D282" s="59" t="s">
        <v>29</v>
      </c>
      <c r="E282" s="57">
        <f>SUM(E283:E283)+800000</f>
        <v>800000</v>
      </c>
      <c r="F282" s="19" t="s">
        <v>1789</v>
      </c>
      <c r="G282" s="21" t="s">
        <v>25</v>
      </c>
      <c r="H282" s="22" t="s">
        <v>198</v>
      </c>
      <c r="I282" s="22" t="s">
        <v>53</v>
      </c>
      <c r="J282" s="22" t="s">
        <v>27</v>
      </c>
      <c r="K282" s="22" t="s">
        <v>27</v>
      </c>
      <c r="L282" s="22" t="s">
        <v>32</v>
      </c>
      <c r="M282" s="19"/>
    </row>
    <row r="283" spans="1:13" s="13" customFormat="1" x14ac:dyDescent="0.2">
      <c r="A283" s="62"/>
      <c r="B283" s="62"/>
      <c r="C283" s="60"/>
      <c r="D283" s="60"/>
      <c r="E283" s="58"/>
      <c r="F283" s="19" t="s">
        <v>1790</v>
      </c>
      <c r="G283" s="21" t="s">
        <v>1716</v>
      </c>
      <c r="H283" s="22" t="s">
        <v>1791</v>
      </c>
      <c r="I283" s="22" t="s">
        <v>303</v>
      </c>
      <c r="J283" s="22" t="s">
        <v>1792</v>
      </c>
      <c r="K283" s="22" t="s">
        <v>1753</v>
      </c>
      <c r="L283" s="22" t="s">
        <v>1724</v>
      </c>
      <c r="M283" s="19"/>
    </row>
    <row r="284" spans="1:13" s="13" customFormat="1" ht="14.25" customHeight="1" x14ac:dyDescent="0.2">
      <c r="A284" s="17" t="s">
        <v>1793</v>
      </c>
      <c r="B284" s="83" t="s">
        <v>1794</v>
      </c>
      <c r="C284" s="84"/>
      <c r="D284" s="84"/>
      <c r="E284" s="84"/>
      <c r="F284" s="84"/>
      <c r="G284" s="84"/>
      <c r="H284" s="84"/>
      <c r="I284" s="84"/>
      <c r="J284" s="84"/>
      <c r="K284" s="84"/>
      <c r="L284" s="84"/>
      <c r="M284" s="85"/>
    </row>
    <row r="285" spans="1:13" s="13" customFormat="1" ht="15.75" customHeight="1" x14ac:dyDescent="0.2">
      <c r="A285" s="17" t="s">
        <v>1795</v>
      </c>
      <c r="B285" s="83" t="s">
        <v>1796</v>
      </c>
      <c r="C285" s="84"/>
      <c r="D285" s="84"/>
      <c r="E285" s="84"/>
      <c r="F285" s="84"/>
      <c r="G285" s="84"/>
      <c r="H285" s="84"/>
      <c r="I285" s="84"/>
      <c r="J285" s="84"/>
      <c r="K285" s="84"/>
      <c r="L285" s="84"/>
      <c r="M285" s="85"/>
    </row>
    <row r="286" spans="1:13" s="13" customFormat="1" ht="25.5" customHeight="1" x14ac:dyDescent="0.2">
      <c r="A286" s="61" t="s">
        <v>1797</v>
      </c>
      <c r="B286" s="61" t="s">
        <v>1798</v>
      </c>
      <c r="C286" s="59" t="s">
        <v>1401</v>
      </c>
      <c r="D286" s="59" t="s">
        <v>29</v>
      </c>
      <c r="E286" s="57">
        <f>SUM(E287:E287)+1838000</f>
        <v>1838000</v>
      </c>
      <c r="F286" s="19" t="s">
        <v>1799</v>
      </c>
      <c r="G286" s="21" t="s">
        <v>40</v>
      </c>
      <c r="H286" s="22" t="s">
        <v>46</v>
      </c>
      <c r="I286" s="22" t="s">
        <v>98</v>
      </c>
      <c r="J286" s="22" t="s">
        <v>98</v>
      </c>
      <c r="K286" s="22" t="s">
        <v>98</v>
      </c>
      <c r="L286" s="22" t="s">
        <v>98</v>
      </c>
      <c r="M286" s="19"/>
    </row>
    <row r="287" spans="1:13" s="13" customFormat="1" ht="25.5" x14ac:dyDescent="0.2">
      <c r="A287" s="62"/>
      <c r="B287" s="62"/>
      <c r="C287" s="60"/>
      <c r="D287" s="60"/>
      <c r="E287" s="58"/>
      <c r="F287" s="19" t="s">
        <v>1800</v>
      </c>
      <c r="G287" s="21" t="s">
        <v>25</v>
      </c>
      <c r="H287" s="22" t="s">
        <v>43</v>
      </c>
      <c r="I287" s="22" t="s">
        <v>28</v>
      </c>
      <c r="J287" s="22" t="s">
        <v>28</v>
      </c>
      <c r="K287" s="22" t="s">
        <v>98</v>
      </c>
      <c r="L287" s="22" t="s">
        <v>98</v>
      </c>
      <c r="M287" s="19"/>
    </row>
    <row r="288" spans="1:13" s="13" customFormat="1" ht="15" customHeight="1" x14ac:dyDescent="0.2">
      <c r="A288" s="61" t="s">
        <v>1801</v>
      </c>
      <c r="B288" s="61" t="s">
        <v>1802</v>
      </c>
      <c r="C288" s="59" t="s">
        <v>38</v>
      </c>
      <c r="D288" s="19" t="s">
        <v>2161</v>
      </c>
      <c r="E288" s="25">
        <f t="shared" ref="E288" si="18">SUM(E289:E292)</f>
        <v>8680226.8000000007</v>
      </c>
      <c r="F288" s="19" t="s">
        <v>63</v>
      </c>
      <c r="G288" s="21" t="s">
        <v>25</v>
      </c>
      <c r="H288" s="22" t="s">
        <v>26</v>
      </c>
      <c r="I288" s="22" t="s">
        <v>26</v>
      </c>
      <c r="J288" s="22" t="s">
        <v>28</v>
      </c>
      <c r="K288" s="22" t="s">
        <v>28</v>
      </c>
      <c r="L288" s="22" t="s">
        <v>28</v>
      </c>
      <c r="M288" s="19"/>
    </row>
    <row r="289" spans="1:13" s="13" customFormat="1" ht="13.5" customHeight="1" x14ac:dyDescent="0.2">
      <c r="A289" s="70"/>
      <c r="B289" s="70"/>
      <c r="C289" s="63"/>
      <c r="D289" s="19" t="s">
        <v>33</v>
      </c>
      <c r="E289" s="20">
        <v>4325332.9800000004</v>
      </c>
      <c r="F289" s="59" t="s">
        <v>1803</v>
      </c>
      <c r="G289" s="67" t="s">
        <v>1770</v>
      </c>
      <c r="H289" s="64" t="s">
        <v>53</v>
      </c>
      <c r="I289" s="64" t="s">
        <v>28</v>
      </c>
      <c r="J289" s="64" t="s">
        <v>28</v>
      </c>
      <c r="K289" s="64" t="s">
        <v>28</v>
      </c>
      <c r="L289" s="64" t="s">
        <v>53</v>
      </c>
      <c r="M289" s="59"/>
    </row>
    <row r="290" spans="1:13" s="13" customFormat="1" x14ac:dyDescent="0.2">
      <c r="A290" s="70"/>
      <c r="B290" s="70"/>
      <c r="C290" s="63"/>
      <c r="D290" s="19" t="s">
        <v>203</v>
      </c>
      <c r="E290" s="20">
        <v>4000000</v>
      </c>
      <c r="F290" s="63"/>
      <c r="G290" s="68"/>
      <c r="H290" s="65"/>
      <c r="I290" s="65"/>
      <c r="J290" s="65"/>
      <c r="K290" s="65"/>
      <c r="L290" s="65"/>
      <c r="M290" s="63"/>
    </row>
    <row r="291" spans="1:13" s="13" customFormat="1" x14ac:dyDescent="0.2">
      <c r="A291" s="62"/>
      <c r="B291" s="62"/>
      <c r="C291" s="60"/>
      <c r="D291" s="19" t="s">
        <v>29</v>
      </c>
      <c r="E291" s="20">
        <v>354893.82</v>
      </c>
      <c r="F291" s="60"/>
      <c r="G291" s="69"/>
      <c r="H291" s="66"/>
      <c r="I291" s="66"/>
      <c r="J291" s="66"/>
      <c r="K291" s="66"/>
      <c r="L291" s="66"/>
      <c r="M291" s="60"/>
    </row>
    <row r="292" spans="1:13" s="13" customFormat="1" hidden="1" x14ac:dyDescent="0.2">
      <c r="A292" s="18"/>
      <c r="B292" s="18"/>
      <c r="C292" s="19"/>
      <c r="D292" s="19"/>
      <c r="E292" s="20"/>
      <c r="F292" s="19"/>
      <c r="G292" s="21"/>
      <c r="H292" s="22"/>
      <c r="I292" s="22"/>
      <c r="J292" s="22"/>
      <c r="K292" s="22"/>
      <c r="L292" s="22"/>
      <c r="M292" s="19"/>
    </row>
    <row r="293" spans="1:13" s="13" customFormat="1" ht="38.25" x14ac:dyDescent="0.2">
      <c r="A293" s="18" t="s">
        <v>1804</v>
      </c>
      <c r="B293" s="18" t="s">
        <v>1805</v>
      </c>
      <c r="C293" s="19" t="s">
        <v>79</v>
      </c>
      <c r="D293" s="19" t="s">
        <v>29</v>
      </c>
      <c r="E293" s="20">
        <v>6085222</v>
      </c>
      <c r="F293" s="19" t="s">
        <v>63</v>
      </c>
      <c r="G293" s="21" t="s">
        <v>25</v>
      </c>
      <c r="H293" s="22" t="s">
        <v>216</v>
      </c>
      <c r="I293" s="22" t="s">
        <v>28</v>
      </c>
      <c r="J293" s="22" t="s">
        <v>27</v>
      </c>
      <c r="K293" s="22" t="s">
        <v>81</v>
      </c>
      <c r="L293" s="22" t="s">
        <v>81</v>
      </c>
      <c r="M293" s="19"/>
    </row>
    <row r="294" spans="1:13" s="13" customFormat="1" ht="25.5" x14ac:dyDescent="0.2">
      <c r="A294" s="18" t="s">
        <v>1806</v>
      </c>
      <c r="B294" s="18" t="s">
        <v>1807</v>
      </c>
      <c r="C294" s="19" t="s">
        <v>79</v>
      </c>
      <c r="D294" s="19" t="s">
        <v>29</v>
      </c>
      <c r="E294" s="20">
        <v>70000</v>
      </c>
      <c r="F294" s="19" t="s">
        <v>63</v>
      </c>
      <c r="G294" s="21" t="s">
        <v>25</v>
      </c>
      <c r="H294" s="22" t="s">
        <v>27</v>
      </c>
      <c r="I294" s="22" t="s">
        <v>28</v>
      </c>
      <c r="J294" s="22" t="s">
        <v>28</v>
      </c>
      <c r="K294" s="22" t="s">
        <v>28</v>
      </c>
      <c r="L294" s="22" t="s">
        <v>27</v>
      </c>
      <c r="M294" s="19"/>
    </row>
    <row r="295" spans="1:13" s="13" customFormat="1" ht="15" customHeight="1" x14ac:dyDescent="0.2">
      <c r="A295" s="17" t="s">
        <v>1808</v>
      </c>
      <c r="B295" s="83" t="s">
        <v>1809</v>
      </c>
      <c r="C295" s="84"/>
      <c r="D295" s="84"/>
      <c r="E295" s="84"/>
      <c r="F295" s="84"/>
      <c r="G295" s="84"/>
      <c r="H295" s="84"/>
      <c r="I295" s="84"/>
      <c r="J295" s="84"/>
      <c r="K295" s="84"/>
      <c r="L295" s="84"/>
      <c r="M295" s="85"/>
    </row>
    <row r="296" spans="1:13" s="13" customFormat="1" ht="14.25" customHeight="1" x14ac:dyDescent="0.2">
      <c r="A296" s="16" t="s">
        <v>1810</v>
      </c>
      <c r="B296" s="86" t="s">
        <v>1811</v>
      </c>
      <c r="C296" s="87"/>
      <c r="D296" s="87"/>
      <c r="E296" s="87"/>
      <c r="F296" s="87"/>
      <c r="G296" s="87"/>
      <c r="H296" s="87"/>
      <c r="I296" s="87"/>
      <c r="J296" s="87"/>
      <c r="K296" s="87"/>
      <c r="L296" s="87"/>
      <c r="M296" s="88"/>
    </row>
    <row r="297" spans="1:13" s="13" customFormat="1" ht="14.25" customHeight="1" x14ac:dyDescent="0.2">
      <c r="A297" s="17" t="s">
        <v>1812</v>
      </c>
      <c r="B297" s="83" t="s">
        <v>1813</v>
      </c>
      <c r="C297" s="84"/>
      <c r="D297" s="84"/>
      <c r="E297" s="84"/>
      <c r="F297" s="84"/>
      <c r="G297" s="84"/>
      <c r="H297" s="84"/>
      <c r="I297" s="84"/>
      <c r="J297" s="84"/>
      <c r="K297" s="84"/>
      <c r="L297" s="84"/>
      <c r="M297" s="85"/>
    </row>
    <row r="298" spans="1:13" s="13" customFormat="1" ht="15" customHeight="1" x14ac:dyDescent="0.2">
      <c r="A298" s="17" t="s">
        <v>1814</v>
      </c>
      <c r="B298" s="83" t="s">
        <v>1815</v>
      </c>
      <c r="C298" s="84"/>
      <c r="D298" s="84"/>
      <c r="E298" s="84"/>
      <c r="F298" s="84"/>
      <c r="G298" s="84"/>
      <c r="H298" s="84"/>
      <c r="I298" s="84"/>
      <c r="J298" s="84"/>
      <c r="K298" s="84"/>
      <c r="L298" s="84"/>
      <c r="M298" s="85"/>
    </row>
    <row r="299" spans="1:13" s="13" customFormat="1" ht="25.5" x14ac:dyDescent="0.2">
      <c r="A299" s="18" t="s">
        <v>1816</v>
      </c>
      <c r="B299" s="18" t="s">
        <v>1817</v>
      </c>
      <c r="C299" s="19" t="s">
        <v>38</v>
      </c>
      <c r="D299" s="19"/>
      <c r="E299" s="20">
        <v>0</v>
      </c>
      <c r="F299" s="19" t="s">
        <v>63</v>
      </c>
      <c r="G299" s="21" t="s">
        <v>25</v>
      </c>
      <c r="H299" s="22" t="s">
        <v>27</v>
      </c>
      <c r="I299" s="22" t="s">
        <v>28</v>
      </c>
      <c r="J299" s="22" t="s">
        <v>28</v>
      </c>
      <c r="K299" s="22" t="s">
        <v>28</v>
      </c>
      <c r="L299" s="22" t="s">
        <v>27</v>
      </c>
      <c r="M299" s="19"/>
    </row>
    <row r="300" spans="1:13" s="13" customFormat="1" ht="15" customHeight="1" x14ac:dyDescent="0.2">
      <c r="A300" s="61" t="s">
        <v>1818</v>
      </c>
      <c r="B300" s="61" t="s">
        <v>1819</v>
      </c>
      <c r="C300" s="59" t="s">
        <v>1779</v>
      </c>
      <c r="D300" s="19" t="s">
        <v>2161</v>
      </c>
      <c r="E300" s="25">
        <f t="shared" ref="E300" si="19">SUM(E301:E302)</f>
        <v>15000000</v>
      </c>
      <c r="F300" s="59" t="s">
        <v>1820</v>
      </c>
      <c r="G300" s="67" t="s">
        <v>819</v>
      </c>
      <c r="H300" s="64" t="s">
        <v>1821</v>
      </c>
      <c r="I300" s="64" t="s">
        <v>1822</v>
      </c>
      <c r="J300" s="64" t="s">
        <v>1822</v>
      </c>
      <c r="K300" s="64" t="s">
        <v>1822</v>
      </c>
      <c r="L300" s="64" t="s">
        <v>1822</v>
      </c>
      <c r="M300" s="59"/>
    </row>
    <row r="301" spans="1:13" s="13" customFormat="1" x14ac:dyDescent="0.2">
      <c r="A301" s="70"/>
      <c r="B301" s="70"/>
      <c r="C301" s="63"/>
      <c r="D301" s="19" t="s">
        <v>29</v>
      </c>
      <c r="E301" s="20">
        <v>10000000</v>
      </c>
      <c r="F301" s="63"/>
      <c r="G301" s="68"/>
      <c r="H301" s="65"/>
      <c r="I301" s="65"/>
      <c r="J301" s="65"/>
      <c r="K301" s="65"/>
      <c r="L301" s="65"/>
      <c r="M301" s="63"/>
    </row>
    <row r="302" spans="1:13" s="13" customFormat="1" x14ac:dyDescent="0.2">
      <c r="A302" s="62"/>
      <c r="B302" s="62"/>
      <c r="C302" s="60"/>
      <c r="D302" s="19" t="s">
        <v>44</v>
      </c>
      <c r="E302" s="20">
        <v>5000000</v>
      </c>
      <c r="F302" s="60"/>
      <c r="G302" s="69"/>
      <c r="H302" s="66"/>
      <c r="I302" s="66"/>
      <c r="J302" s="66"/>
      <c r="K302" s="66"/>
      <c r="L302" s="66"/>
      <c r="M302" s="60"/>
    </row>
    <row r="303" spans="1:13" s="13" customFormat="1" ht="15" customHeight="1" x14ac:dyDescent="0.2">
      <c r="A303" s="61" t="s">
        <v>1823</v>
      </c>
      <c r="B303" s="61" t="s">
        <v>1824</v>
      </c>
      <c r="C303" s="59" t="s">
        <v>1779</v>
      </c>
      <c r="D303" s="19" t="s">
        <v>2161</v>
      </c>
      <c r="E303" s="25">
        <f t="shared" ref="E303" si="20">SUM(E304:E306)</f>
        <v>19000000</v>
      </c>
      <c r="F303" s="19" t="s">
        <v>1825</v>
      </c>
      <c r="G303" s="21" t="s">
        <v>25</v>
      </c>
      <c r="H303" s="22" t="s">
        <v>53</v>
      </c>
      <c r="I303" s="22" t="s">
        <v>53</v>
      </c>
      <c r="J303" s="22" t="s">
        <v>53</v>
      </c>
      <c r="K303" s="22" t="s">
        <v>53</v>
      </c>
      <c r="L303" s="22" t="s">
        <v>53</v>
      </c>
      <c r="M303" s="19"/>
    </row>
    <row r="304" spans="1:13" s="13" customFormat="1" ht="15.75" customHeight="1" x14ac:dyDescent="0.2">
      <c r="A304" s="70"/>
      <c r="B304" s="70"/>
      <c r="C304" s="63"/>
      <c r="D304" s="19" t="s">
        <v>44</v>
      </c>
      <c r="E304" s="20">
        <v>8000000</v>
      </c>
      <c r="F304" s="59" t="s">
        <v>1826</v>
      </c>
      <c r="G304" s="67" t="s">
        <v>819</v>
      </c>
      <c r="H304" s="64" t="s">
        <v>1827</v>
      </c>
      <c r="I304" s="64" t="s">
        <v>1828</v>
      </c>
      <c r="J304" s="64" t="s">
        <v>1828</v>
      </c>
      <c r="K304" s="64" t="s">
        <v>1828</v>
      </c>
      <c r="L304" s="64" t="s">
        <v>1828</v>
      </c>
      <c r="M304" s="59"/>
    </row>
    <row r="305" spans="1:13" s="13" customFormat="1" x14ac:dyDescent="0.2">
      <c r="A305" s="62"/>
      <c r="B305" s="62"/>
      <c r="C305" s="60"/>
      <c r="D305" s="19" t="s">
        <v>29</v>
      </c>
      <c r="E305" s="20">
        <v>11000000</v>
      </c>
      <c r="F305" s="60"/>
      <c r="G305" s="69"/>
      <c r="H305" s="66"/>
      <c r="I305" s="66"/>
      <c r="J305" s="66"/>
      <c r="K305" s="66"/>
      <c r="L305" s="66"/>
      <c r="M305" s="60"/>
    </row>
    <row r="306" spans="1:13" s="13" customFormat="1" hidden="1" x14ac:dyDescent="0.2">
      <c r="A306" s="18"/>
      <c r="B306" s="18"/>
      <c r="C306" s="19"/>
      <c r="D306" s="19"/>
      <c r="E306" s="20"/>
      <c r="F306" s="19"/>
      <c r="G306" s="21"/>
      <c r="H306" s="22"/>
      <c r="I306" s="22"/>
      <c r="J306" s="22"/>
      <c r="K306" s="22"/>
      <c r="L306" s="22"/>
      <c r="M306" s="19"/>
    </row>
    <row r="307" spans="1:13" s="13" customFormat="1" ht="26.25" customHeight="1" x14ac:dyDescent="0.2">
      <c r="A307" s="18" t="s">
        <v>1829</v>
      </c>
      <c r="B307" s="18" t="s">
        <v>1830</v>
      </c>
      <c r="C307" s="19" t="s">
        <v>1779</v>
      </c>
      <c r="D307" s="19" t="s">
        <v>29</v>
      </c>
      <c r="E307" s="20">
        <v>50000</v>
      </c>
      <c r="F307" s="19" t="s">
        <v>1831</v>
      </c>
      <c r="G307" s="21" t="s">
        <v>40</v>
      </c>
      <c r="H307" s="22" t="s">
        <v>26</v>
      </c>
      <c r="I307" s="22" t="s">
        <v>32</v>
      </c>
      <c r="J307" s="22" t="s">
        <v>56</v>
      </c>
      <c r="K307" s="22" t="s">
        <v>80</v>
      </c>
      <c r="L307" s="22" t="s">
        <v>56</v>
      </c>
      <c r="M307" s="19"/>
    </row>
    <row r="308" spans="1:13" s="13" customFormat="1" ht="28.5" customHeight="1" x14ac:dyDescent="0.2">
      <c r="A308" s="18" t="s">
        <v>1832</v>
      </c>
      <c r="B308" s="18" t="s">
        <v>1833</v>
      </c>
      <c r="C308" s="19" t="s">
        <v>1779</v>
      </c>
      <c r="D308" s="19" t="s">
        <v>33</v>
      </c>
      <c r="E308" s="20">
        <v>0</v>
      </c>
      <c r="F308" s="19" t="s">
        <v>1834</v>
      </c>
      <c r="G308" s="21" t="s">
        <v>25</v>
      </c>
      <c r="H308" s="22" t="s">
        <v>1349</v>
      </c>
      <c r="I308" s="22" t="s">
        <v>28</v>
      </c>
      <c r="J308" s="22" t="s">
        <v>28</v>
      </c>
      <c r="K308" s="22" t="s">
        <v>28</v>
      </c>
      <c r="L308" s="22" t="s">
        <v>1349</v>
      </c>
      <c r="M308" s="19"/>
    </row>
    <row r="309" spans="1:13" s="13" customFormat="1" ht="12.75" customHeight="1" x14ac:dyDescent="0.2">
      <c r="A309" s="17" t="s">
        <v>1835</v>
      </c>
      <c r="B309" s="83" t="s">
        <v>1836</v>
      </c>
      <c r="C309" s="84"/>
      <c r="D309" s="84"/>
      <c r="E309" s="84"/>
      <c r="F309" s="84"/>
      <c r="G309" s="84"/>
      <c r="H309" s="84"/>
      <c r="I309" s="84"/>
      <c r="J309" s="84"/>
      <c r="K309" s="84"/>
      <c r="L309" s="84"/>
      <c r="M309" s="85"/>
    </row>
    <row r="310" spans="1:13" s="13" customFormat="1" ht="14.25" customHeight="1" x14ac:dyDescent="0.2">
      <c r="A310" s="17" t="s">
        <v>1837</v>
      </c>
      <c r="B310" s="83" t="s">
        <v>1838</v>
      </c>
      <c r="C310" s="84"/>
      <c r="D310" s="84"/>
      <c r="E310" s="84"/>
      <c r="F310" s="84"/>
      <c r="G310" s="84"/>
      <c r="H310" s="84"/>
      <c r="I310" s="84"/>
      <c r="J310" s="84"/>
      <c r="K310" s="84"/>
      <c r="L310" s="84"/>
      <c r="M310" s="85"/>
    </row>
    <row r="311" spans="1:13" s="13" customFormat="1" x14ac:dyDescent="0.2">
      <c r="A311" s="16" t="s">
        <v>1839</v>
      </c>
      <c r="B311" s="86" t="s">
        <v>1840</v>
      </c>
      <c r="C311" s="87"/>
      <c r="D311" s="87"/>
      <c r="E311" s="87"/>
      <c r="F311" s="87"/>
      <c r="G311" s="87"/>
      <c r="H311" s="87"/>
      <c r="I311" s="87"/>
      <c r="J311" s="87"/>
      <c r="K311" s="87"/>
      <c r="L311" s="87"/>
      <c r="M311" s="88"/>
    </row>
    <row r="312" spans="1:13" s="13" customFormat="1" x14ac:dyDescent="0.2">
      <c r="A312" s="17" t="s">
        <v>1841</v>
      </c>
      <c r="B312" s="83" t="s">
        <v>1842</v>
      </c>
      <c r="C312" s="84"/>
      <c r="D312" s="84"/>
      <c r="E312" s="84"/>
      <c r="F312" s="84"/>
      <c r="G312" s="84"/>
      <c r="H312" s="84"/>
      <c r="I312" s="84"/>
      <c r="J312" s="84"/>
      <c r="K312" s="84"/>
      <c r="L312" s="84"/>
      <c r="M312" s="85"/>
    </row>
    <row r="313" spans="1:13" s="13" customFormat="1" ht="15.75" customHeight="1" x14ac:dyDescent="0.2">
      <c r="A313" s="61" t="s">
        <v>1843</v>
      </c>
      <c r="B313" s="61" t="s">
        <v>1844</v>
      </c>
      <c r="C313" s="59" t="s">
        <v>1779</v>
      </c>
      <c r="D313" s="19" t="s">
        <v>2161</v>
      </c>
      <c r="E313" s="25">
        <f t="shared" ref="E313" si="21">SUM(E314:E317)</f>
        <v>138672.60999999999</v>
      </c>
      <c r="F313" s="19" t="s">
        <v>1845</v>
      </c>
      <c r="G313" s="21" t="s">
        <v>40</v>
      </c>
      <c r="H313" s="22" t="s">
        <v>310</v>
      </c>
      <c r="I313" s="22" t="s">
        <v>310</v>
      </c>
      <c r="J313" s="22" t="s">
        <v>310</v>
      </c>
      <c r="K313" s="22" t="s">
        <v>310</v>
      </c>
      <c r="L313" s="22" t="s">
        <v>310</v>
      </c>
      <c r="M313" s="19"/>
    </row>
    <row r="314" spans="1:13" s="13" customFormat="1" ht="15.75" customHeight="1" x14ac:dyDescent="0.2">
      <c r="A314" s="70"/>
      <c r="B314" s="70"/>
      <c r="C314" s="63"/>
      <c r="D314" s="19" t="s">
        <v>44</v>
      </c>
      <c r="E314" s="20">
        <v>28427.61</v>
      </c>
      <c r="F314" s="59" t="s">
        <v>1846</v>
      </c>
      <c r="G314" s="67" t="s">
        <v>40</v>
      </c>
      <c r="H314" s="64" t="s">
        <v>27</v>
      </c>
      <c r="I314" s="64" t="s">
        <v>28</v>
      </c>
      <c r="J314" s="64" t="s">
        <v>53</v>
      </c>
      <c r="K314" s="64" t="s">
        <v>53</v>
      </c>
      <c r="L314" s="64" t="s">
        <v>98</v>
      </c>
      <c r="M314" s="59"/>
    </row>
    <row r="315" spans="1:13" s="13" customFormat="1" x14ac:dyDescent="0.2">
      <c r="A315" s="70"/>
      <c r="B315" s="70"/>
      <c r="C315" s="63"/>
      <c r="D315" s="19" t="s">
        <v>103</v>
      </c>
      <c r="E315" s="20">
        <v>35900</v>
      </c>
      <c r="F315" s="63"/>
      <c r="G315" s="68"/>
      <c r="H315" s="65"/>
      <c r="I315" s="65"/>
      <c r="J315" s="65"/>
      <c r="K315" s="65"/>
      <c r="L315" s="65"/>
      <c r="M315" s="63"/>
    </row>
    <row r="316" spans="1:13" s="13" customFormat="1" x14ac:dyDescent="0.2">
      <c r="A316" s="62"/>
      <c r="B316" s="62"/>
      <c r="C316" s="60"/>
      <c r="D316" s="19" t="s">
        <v>29</v>
      </c>
      <c r="E316" s="20">
        <v>74345</v>
      </c>
      <c r="F316" s="60"/>
      <c r="G316" s="69"/>
      <c r="H316" s="66"/>
      <c r="I316" s="66"/>
      <c r="J316" s="66"/>
      <c r="K316" s="66"/>
      <c r="L316" s="66"/>
      <c r="M316" s="60"/>
    </row>
    <row r="317" spans="1:13" s="13" customFormat="1" hidden="1" x14ac:dyDescent="0.2">
      <c r="A317" s="18"/>
      <c r="B317" s="18"/>
      <c r="C317" s="19"/>
      <c r="D317" s="19"/>
      <c r="E317" s="20"/>
      <c r="F317" s="19"/>
      <c r="G317" s="21"/>
      <c r="H317" s="22"/>
      <c r="I317" s="22"/>
      <c r="J317" s="22"/>
      <c r="K317" s="22"/>
      <c r="L317" s="22"/>
      <c r="M317" s="19"/>
    </row>
    <row r="318" spans="1:13" s="13" customFormat="1" x14ac:dyDescent="0.2">
      <c r="A318" s="17" t="s">
        <v>1847</v>
      </c>
      <c r="B318" s="83" t="s">
        <v>1848</v>
      </c>
      <c r="C318" s="84"/>
      <c r="D318" s="84"/>
      <c r="E318" s="84"/>
      <c r="F318" s="84"/>
      <c r="G318" s="84"/>
      <c r="H318" s="84"/>
      <c r="I318" s="84"/>
      <c r="J318" s="84"/>
      <c r="K318" s="84"/>
      <c r="L318" s="84"/>
      <c r="M318" s="85"/>
    </row>
    <row r="319" spans="1:13" s="13" customFormat="1" ht="20.25" customHeight="1" x14ac:dyDescent="0.2">
      <c r="A319" s="61" t="s">
        <v>1849</v>
      </c>
      <c r="B319" s="61" t="s">
        <v>1850</v>
      </c>
      <c r="C319" s="59" t="s">
        <v>1779</v>
      </c>
      <c r="D319" s="59" t="s">
        <v>29</v>
      </c>
      <c r="E319" s="57">
        <f>SUM(E320:E320)+50000</f>
        <v>50000</v>
      </c>
      <c r="F319" s="19" t="s">
        <v>1851</v>
      </c>
      <c r="G319" s="21" t="s">
        <v>40</v>
      </c>
      <c r="H319" s="22" t="s">
        <v>797</v>
      </c>
      <c r="I319" s="22" t="s">
        <v>797</v>
      </c>
      <c r="J319" s="22" t="s">
        <v>797</v>
      </c>
      <c r="K319" s="22" t="s">
        <v>797</v>
      </c>
      <c r="L319" s="22" t="s">
        <v>797</v>
      </c>
      <c r="M319" s="19"/>
    </row>
    <row r="320" spans="1:13" s="13" customFormat="1" x14ac:dyDescent="0.2">
      <c r="A320" s="62"/>
      <c r="B320" s="62"/>
      <c r="C320" s="60"/>
      <c r="D320" s="60"/>
      <c r="E320" s="58"/>
      <c r="F320" s="19" t="s">
        <v>1852</v>
      </c>
      <c r="G320" s="21" t="s">
        <v>40</v>
      </c>
      <c r="H320" s="22" t="s">
        <v>1591</v>
      </c>
      <c r="I320" s="22" t="s">
        <v>110</v>
      </c>
      <c r="J320" s="22" t="s">
        <v>110</v>
      </c>
      <c r="K320" s="22" t="s">
        <v>110</v>
      </c>
      <c r="L320" s="22" t="s">
        <v>110</v>
      </c>
      <c r="M320" s="19"/>
    </row>
    <row r="321" spans="1:13" s="13" customFormat="1" ht="19.5" customHeight="1" x14ac:dyDescent="0.2">
      <c r="A321" s="61" t="s">
        <v>1853</v>
      </c>
      <c r="B321" s="61" t="s">
        <v>1854</v>
      </c>
      <c r="C321" s="59" t="s">
        <v>1779</v>
      </c>
      <c r="D321" s="59" t="s">
        <v>29</v>
      </c>
      <c r="E321" s="57">
        <f>SUM(E322:E322)+650000</f>
        <v>650000</v>
      </c>
      <c r="F321" s="19" t="s">
        <v>1855</v>
      </c>
      <c r="G321" s="21" t="s">
        <v>40</v>
      </c>
      <c r="H321" s="22" t="s">
        <v>1477</v>
      </c>
      <c r="I321" s="22" t="s">
        <v>1478</v>
      </c>
      <c r="J321" s="22" t="s">
        <v>1478</v>
      </c>
      <c r="K321" s="22" t="s">
        <v>1478</v>
      </c>
      <c r="L321" s="22" t="s">
        <v>1478</v>
      </c>
      <c r="M321" s="19"/>
    </row>
    <row r="322" spans="1:13" s="13" customFormat="1" ht="26.25" customHeight="1" x14ac:dyDescent="0.2">
      <c r="A322" s="62"/>
      <c r="B322" s="62"/>
      <c r="C322" s="60"/>
      <c r="D322" s="60"/>
      <c r="E322" s="58"/>
      <c r="F322" s="19" t="s">
        <v>1856</v>
      </c>
      <c r="G322" s="21" t="s">
        <v>1722</v>
      </c>
      <c r="H322" s="22" t="s">
        <v>364</v>
      </c>
      <c r="I322" s="22" t="s">
        <v>173</v>
      </c>
      <c r="J322" s="22" t="s">
        <v>139</v>
      </c>
      <c r="K322" s="22" t="s">
        <v>139</v>
      </c>
      <c r="L322" s="22" t="s">
        <v>139</v>
      </c>
      <c r="M322" s="19"/>
    </row>
    <row r="323" spans="1:13" s="13" customFormat="1" ht="28.5" customHeight="1" x14ac:dyDescent="0.2">
      <c r="A323" s="18" t="s">
        <v>1857</v>
      </c>
      <c r="B323" s="18" t="s">
        <v>1858</v>
      </c>
      <c r="C323" s="19" t="s">
        <v>1779</v>
      </c>
      <c r="D323" s="19" t="s">
        <v>29</v>
      </c>
      <c r="E323" s="20">
        <v>400000</v>
      </c>
      <c r="F323" s="19" t="s">
        <v>1859</v>
      </c>
      <c r="G323" s="21" t="s">
        <v>40</v>
      </c>
      <c r="H323" s="22" t="s">
        <v>1860</v>
      </c>
      <c r="I323" s="22" t="s">
        <v>1861</v>
      </c>
      <c r="J323" s="22" t="s">
        <v>1862</v>
      </c>
      <c r="K323" s="22" t="s">
        <v>1863</v>
      </c>
      <c r="L323" s="22" t="s">
        <v>1860</v>
      </c>
      <c r="M323" s="19"/>
    </row>
    <row r="324" spans="1:13" s="13" customFormat="1" ht="42" customHeight="1" x14ac:dyDescent="0.2">
      <c r="A324" s="18" t="s">
        <v>1864</v>
      </c>
      <c r="B324" s="18" t="s">
        <v>1865</v>
      </c>
      <c r="C324" s="19" t="s">
        <v>1779</v>
      </c>
      <c r="D324" s="19" t="s">
        <v>29</v>
      </c>
      <c r="E324" s="20">
        <v>135008</v>
      </c>
      <c r="F324" s="19" t="s">
        <v>1866</v>
      </c>
      <c r="G324" s="21" t="s">
        <v>40</v>
      </c>
      <c r="H324" s="22" t="s">
        <v>98</v>
      </c>
      <c r="I324" s="22" t="s">
        <v>98</v>
      </c>
      <c r="J324" s="22" t="s">
        <v>98</v>
      </c>
      <c r="K324" s="22" t="s">
        <v>98</v>
      </c>
      <c r="L324" s="22" t="s">
        <v>98</v>
      </c>
      <c r="M324" s="19"/>
    </row>
    <row r="325" spans="1:13" s="13" customFormat="1" ht="16.5" customHeight="1" x14ac:dyDescent="0.2">
      <c r="A325" s="17" t="s">
        <v>1867</v>
      </c>
      <c r="B325" s="83" t="s">
        <v>1868</v>
      </c>
      <c r="C325" s="84"/>
      <c r="D325" s="84"/>
      <c r="E325" s="84"/>
      <c r="F325" s="84"/>
      <c r="G325" s="84"/>
      <c r="H325" s="84"/>
      <c r="I325" s="84"/>
      <c r="J325" s="84"/>
      <c r="K325" s="84"/>
      <c r="L325" s="84"/>
      <c r="M325" s="85"/>
    </row>
    <row r="326" spans="1:13" s="13" customFormat="1" ht="15.75" customHeight="1" x14ac:dyDescent="0.2">
      <c r="A326" s="61" t="s">
        <v>1869</v>
      </c>
      <c r="B326" s="61" t="s">
        <v>1870</v>
      </c>
      <c r="C326" s="59" t="s">
        <v>1779</v>
      </c>
      <c r="D326" s="59"/>
      <c r="E326" s="57"/>
      <c r="F326" s="59" t="s">
        <v>1871</v>
      </c>
      <c r="G326" s="67" t="s">
        <v>819</v>
      </c>
      <c r="H326" s="64" t="s">
        <v>1872</v>
      </c>
      <c r="I326" s="64" t="s">
        <v>1873</v>
      </c>
      <c r="J326" s="64" t="s">
        <v>1874</v>
      </c>
      <c r="K326" s="64" t="s">
        <v>1873</v>
      </c>
      <c r="L326" s="64" t="s">
        <v>1874</v>
      </c>
      <c r="M326" s="59"/>
    </row>
    <row r="327" spans="1:13" s="13" customFormat="1" x14ac:dyDescent="0.2">
      <c r="A327" s="70"/>
      <c r="B327" s="70"/>
      <c r="C327" s="63"/>
      <c r="D327" s="160"/>
      <c r="E327" s="160"/>
      <c r="F327" s="63"/>
      <c r="G327" s="68"/>
      <c r="H327" s="65"/>
      <c r="I327" s="65"/>
      <c r="J327" s="65"/>
      <c r="K327" s="65"/>
      <c r="L327" s="65"/>
      <c r="M327" s="63"/>
    </row>
    <row r="328" spans="1:13" s="13" customFormat="1" ht="15" customHeight="1" x14ac:dyDescent="0.2">
      <c r="A328" s="15" t="s">
        <v>1875</v>
      </c>
      <c r="B328" s="89" t="s">
        <v>1876</v>
      </c>
      <c r="C328" s="90"/>
      <c r="D328" s="90"/>
      <c r="E328" s="90"/>
      <c r="F328" s="90"/>
      <c r="G328" s="90"/>
      <c r="H328" s="90"/>
      <c r="I328" s="90"/>
      <c r="J328" s="90"/>
      <c r="K328" s="90"/>
      <c r="L328" s="90"/>
      <c r="M328" s="91"/>
    </row>
    <row r="329" spans="1:13" s="13" customFormat="1" ht="15" customHeight="1" x14ac:dyDescent="0.2">
      <c r="A329" s="16" t="s">
        <v>1877</v>
      </c>
      <c r="B329" s="86" t="s">
        <v>1878</v>
      </c>
      <c r="C329" s="87"/>
      <c r="D329" s="87"/>
      <c r="E329" s="87"/>
      <c r="F329" s="87"/>
      <c r="G329" s="87"/>
      <c r="H329" s="87"/>
      <c r="I329" s="87"/>
      <c r="J329" s="87"/>
      <c r="K329" s="87"/>
      <c r="L329" s="87"/>
      <c r="M329" s="88"/>
    </row>
    <row r="330" spans="1:13" s="13" customFormat="1" ht="15" customHeight="1" x14ac:dyDescent="0.2">
      <c r="A330" s="17" t="s">
        <v>1879</v>
      </c>
      <c r="B330" s="83" t="s">
        <v>1880</v>
      </c>
      <c r="C330" s="84"/>
      <c r="D330" s="84"/>
      <c r="E330" s="84"/>
      <c r="F330" s="84"/>
      <c r="G330" s="84"/>
      <c r="H330" s="84"/>
      <c r="I330" s="84"/>
      <c r="J330" s="84"/>
      <c r="K330" s="84"/>
      <c r="L330" s="84"/>
      <c r="M330" s="85"/>
    </row>
    <row r="331" spans="1:13" s="13" customFormat="1" ht="15" customHeight="1" x14ac:dyDescent="0.2">
      <c r="A331" s="17" t="s">
        <v>1881</v>
      </c>
      <c r="B331" s="83" t="s">
        <v>1882</v>
      </c>
      <c r="C331" s="84"/>
      <c r="D331" s="84"/>
      <c r="E331" s="84"/>
      <c r="F331" s="84"/>
      <c r="G331" s="84"/>
      <c r="H331" s="84"/>
      <c r="I331" s="84"/>
      <c r="J331" s="84"/>
      <c r="K331" s="84"/>
      <c r="L331" s="84"/>
      <c r="M331" s="85"/>
    </row>
    <row r="332" spans="1:13" s="13" customFormat="1" ht="14.25" customHeight="1" x14ac:dyDescent="0.2">
      <c r="A332" s="61" t="s">
        <v>1883</v>
      </c>
      <c r="B332" s="61" t="s">
        <v>1884</v>
      </c>
      <c r="C332" s="59" t="s">
        <v>1401</v>
      </c>
      <c r="D332" s="59" t="s">
        <v>29</v>
      </c>
      <c r="E332" s="71">
        <v>5700000</v>
      </c>
      <c r="F332" s="19" t="s">
        <v>1885</v>
      </c>
      <c r="G332" s="21" t="s">
        <v>25</v>
      </c>
      <c r="H332" s="22" t="s">
        <v>1886</v>
      </c>
      <c r="I332" s="22" t="s">
        <v>1886</v>
      </c>
      <c r="J332" s="22" t="s">
        <v>1886</v>
      </c>
      <c r="K332" s="22" t="s">
        <v>1886</v>
      </c>
      <c r="L332" s="22" t="s">
        <v>1886</v>
      </c>
      <c r="M332" s="19"/>
    </row>
    <row r="333" spans="1:13" s="13" customFormat="1" x14ac:dyDescent="0.2">
      <c r="A333" s="70"/>
      <c r="B333" s="70"/>
      <c r="C333" s="63"/>
      <c r="D333" s="63"/>
      <c r="E333" s="72"/>
      <c r="F333" s="19" t="s">
        <v>1887</v>
      </c>
      <c r="G333" s="21" t="s">
        <v>40</v>
      </c>
      <c r="H333" s="22" t="s">
        <v>1888</v>
      </c>
      <c r="I333" s="22" t="s">
        <v>173</v>
      </c>
      <c r="J333" s="22" t="s">
        <v>299</v>
      </c>
      <c r="K333" s="22" t="s">
        <v>699</v>
      </c>
      <c r="L333" s="22" t="s">
        <v>299</v>
      </c>
      <c r="M333" s="19"/>
    </row>
    <row r="334" spans="1:13" s="13" customFormat="1" x14ac:dyDescent="0.2">
      <c r="A334" s="62"/>
      <c r="B334" s="62"/>
      <c r="C334" s="60"/>
      <c r="D334" s="60"/>
      <c r="E334" s="73"/>
      <c r="F334" s="19" t="s">
        <v>1889</v>
      </c>
      <c r="G334" s="21" t="s">
        <v>1722</v>
      </c>
      <c r="H334" s="22" t="s">
        <v>1720</v>
      </c>
      <c r="I334" s="22" t="s">
        <v>1175</v>
      </c>
      <c r="J334" s="22" t="s">
        <v>1733</v>
      </c>
      <c r="K334" s="22" t="s">
        <v>1733</v>
      </c>
      <c r="L334" s="22" t="s">
        <v>696</v>
      </c>
      <c r="M334" s="19"/>
    </row>
    <row r="335" spans="1:13" s="13" customFormat="1" hidden="1" x14ac:dyDescent="0.2">
      <c r="A335" s="18"/>
      <c r="B335" s="18"/>
      <c r="C335" s="19"/>
      <c r="D335" s="19"/>
      <c r="E335" s="20"/>
      <c r="F335" s="19"/>
      <c r="G335" s="21"/>
      <c r="H335" s="22"/>
      <c r="I335" s="22"/>
      <c r="J335" s="22"/>
      <c r="K335" s="22"/>
      <c r="L335" s="22"/>
      <c r="M335" s="19"/>
    </row>
    <row r="336" spans="1:13" s="13" customFormat="1" hidden="1" x14ac:dyDescent="0.2">
      <c r="A336" s="18"/>
      <c r="B336" s="18"/>
      <c r="C336" s="19"/>
      <c r="D336" s="19"/>
      <c r="E336" s="20"/>
      <c r="F336" s="19"/>
      <c r="G336" s="21"/>
      <c r="H336" s="22"/>
      <c r="I336" s="22"/>
      <c r="J336" s="22"/>
      <c r="K336" s="22"/>
      <c r="L336" s="22"/>
      <c r="M336" s="19"/>
    </row>
    <row r="337" spans="1:13" s="13" customFormat="1" ht="18.75" customHeight="1" x14ac:dyDescent="0.2">
      <c r="A337" s="61" t="s">
        <v>1890</v>
      </c>
      <c r="B337" s="61" t="s">
        <v>1891</v>
      </c>
      <c r="C337" s="59" t="s">
        <v>211</v>
      </c>
      <c r="D337" s="59" t="s">
        <v>44</v>
      </c>
      <c r="E337" s="57">
        <f>SUM(E338:E341)+600000</f>
        <v>600000</v>
      </c>
      <c r="F337" s="19" t="s">
        <v>1892</v>
      </c>
      <c r="G337" s="21" t="s">
        <v>40</v>
      </c>
      <c r="H337" s="22" t="s">
        <v>139</v>
      </c>
      <c r="I337" s="22" t="s">
        <v>202</v>
      </c>
      <c r="J337" s="22" t="s">
        <v>202</v>
      </c>
      <c r="K337" s="22" t="s">
        <v>202</v>
      </c>
      <c r="L337" s="22" t="s">
        <v>202</v>
      </c>
      <c r="M337" s="19"/>
    </row>
    <row r="338" spans="1:13" s="13" customFormat="1" x14ac:dyDescent="0.2">
      <c r="A338" s="70"/>
      <c r="B338" s="70"/>
      <c r="C338" s="63"/>
      <c r="D338" s="63"/>
      <c r="E338" s="77"/>
      <c r="F338" s="19" t="s">
        <v>1893</v>
      </c>
      <c r="G338" s="21" t="s">
        <v>40</v>
      </c>
      <c r="H338" s="22" t="s">
        <v>53</v>
      </c>
      <c r="I338" s="22" t="s">
        <v>28</v>
      </c>
      <c r="J338" s="22" t="s">
        <v>28</v>
      </c>
      <c r="K338" s="22" t="s">
        <v>53</v>
      </c>
      <c r="L338" s="22" t="s">
        <v>28</v>
      </c>
      <c r="M338" s="19"/>
    </row>
    <row r="339" spans="1:13" s="13" customFormat="1" x14ac:dyDescent="0.2">
      <c r="A339" s="70"/>
      <c r="B339" s="70"/>
      <c r="C339" s="63"/>
      <c r="D339" s="63"/>
      <c r="E339" s="77"/>
      <c r="F339" s="19" t="s">
        <v>1894</v>
      </c>
      <c r="G339" s="21" t="s">
        <v>40</v>
      </c>
      <c r="H339" s="22" t="s">
        <v>1466</v>
      </c>
      <c r="I339" s="22" t="s">
        <v>299</v>
      </c>
      <c r="J339" s="22" t="s">
        <v>299</v>
      </c>
      <c r="K339" s="22" t="s">
        <v>299</v>
      </c>
      <c r="L339" s="22" t="s">
        <v>299</v>
      </c>
      <c r="M339" s="19"/>
    </row>
    <row r="340" spans="1:13" s="13" customFormat="1" ht="25.5" x14ac:dyDescent="0.2">
      <c r="A340" s="70"/>
      <c r="B340" s="70"/>
      <c r="C340" s="63"/>
      <c r="D340" s="63"/>
      <c r="E340" s="77"/>
      <c r="F340" s="19" t="s">
        <v>1895</v>
      </c>
      <c r="G340" s="21" t="s">
        <v>40</v>
      </c>
      <c r="H340" s="22" t="s">
        <v>27</v>
      </c>
      <c r="I340" s="22" t="s">
        <v>28</v>
      </c>
      <c r="J340" s="22" t="s">
        <v>53</v>
      </c>
      <c r="K340" s="22" t="s">
        <v>32</v>
      </c>
      <c r="L340" s="22" t="s">
        <v>32</v>
      </c>
      <c r="M340" s="19"/>
    </row>
    <row r="341" spans="1:13" s="13" customFormat="1" ht="25.5" x14ac:dyDescent="0.2">
      <c r="A341" s="62"/>
      <c r="B341" s="62"/>
      <c r="C341" s="60"/>
      <c r="D341" s="60"/>
      <c r="E341" s="58"/>
      <c r="F341" s="19" t="s">
        <v>1896</v>
      </c>
      <c r="G341" s="21" t="s">
        <v>40</v>
      </c>
      <c r="H341" s="22" t="s">
        <v>31</v>
      </c>
      <c r="I341" s="22" t="s">
        <v>32</v>
      </c>
      <c r="J341" s="22" t="s">
        <v>32</v>
      </c>
      <c r="K341" s="22" t="s">
        <v>32</v>
      </c>
      <c r="L341" s="22" t="s">
        <v>32</v>
      </c>
      <c r="M341" s="19"/>
    </row>
    <row r="342" spans="1:13" s="13" customFormat="1" ht="38.25" x14ac:dyDescent="0.2">
      <c r="A342" s="18" t="s">
        <v>1897</v>
      </c>
      <c r="B342" s="18" t="s">
        <v>1898</v>
      </c>
      <c r="C342" s="19" t="s">
        <v>211</v>
      </c>
      <c r="D342" s="19" t="s">
        <v>44</v>
      </c>
      <c r="E342" s="20">
        <v>100</v>
      </c>
      <c r="F342" s="19" t="s">
        <v>1899</v>
      </c>
      <c r="G342" s="21" t="s">
        <v>40</v>
      </c>
      <c r="H342" s="22" t="s">
        <v>53</v>
      </c>
      <c r="I342" s="22" t="s">
        <v>28</v>
      </c>
      <c r="J342" s="22" t="s">
        <v>28</v>
      </c>
      <c r="K342" s="22" t="s">
        <v>28</v>
      </c>
      <c r="L342" s="22" t="s">
        <v>53</v>
      </c>
      <c r="M342" s="19"/>
    </row>
    <row r="343" spans="1:13" s="13" customFormat="1" ht="15.75" customHeight="1" x14ac:dyDescent="0.2">
      <c r="A343" s="61" t="s">
        <v>1900</v>
      </c>
      <c r="B343" s="61" t="s">
        <v>1901</v>
      </c>
      <c r="C343" s="59" t="s">
        <v>211</v>
      </c>
      <c r="D343" s="59" t="s">
        <v>44</v>
      </c>
      <c r="E343" s="71">
        <v>35000</v>
      </c>
      <c r="F343" s="19" t="s">
        <v>1902</v>
      </c>
      <c r="G343" s="21" t="s">
        <v>40</v>
      </c>
      <c r="H343" s="22" t="s">
        <v>118</v>
      </c>
      <c r="I343" s="22" t="s">
        <v>26</v>
      </c>
      <c r="J343" s="22" t="s">
        <v>26</v>
      </c>
      <c r="K343" s="22" t="s">
        <v>26</v>
      </c>
      <c r="L343" s="22" t="s">
        <v>26</v>
      </c>
      <c r="M343" s="19"/>
    </row>
    <row r="344" spans="1:13" s="13" customFormat="1" ht="25.5" x14ac:dyDescent="0.2">
      <c r="A344" s="62"/>
      <c r="B344" s="62"/>
      <c r="C344" s="60"/>
      <c r="D344" s="60"/>
      <c r="E344" s="73"/>
      <c r="F344" s="19" t="s">
        <v>1903</v>
      </c>
      <c r="G344" s="21" t="s">
        <v>40</v>
      </c>
      <c r="H344" s="22" t="s">
        <v>80</v>
      </c>
      <c r="I344" s="22" t="s">
        <v>32</v>
      </c>
      <c r="J344" s="22" t="s">
        <v>98</v>
      </c>
      <c r="K344" s="22" t="s">
        <v>98</v>
      </c>
      <c r="L344" s="22" t="s">
        <v>32</v>
      </c>
      <c r="M344" s="19"/>
    </row>
    <row r="345" spans="1:13" s="13" customFormat="1" hidden="1" x14ac:dyDescent="0.2">
      <c r="A345" s="18"/>
      <c r="B345" s="18"/>
      <c r="C345" s="19"/>
      <c r="D345" s="19"/>
      <c r="E345" s="20"/>
      <c r="F345" s="19"/>
      <c r="G345" s="21"/>
      <c r="H345" s="22"/>
      <c r="I345" s="22"/>
      <c r="J345" s="22"/>
      <c r="K345" s="22"/>
      <c r="L345" s="22"/>
      <c r="M345" s="19"/>
    </row>
    <row r="346" spans="1:13" s="13" customFormat="1" ht="13.5" customHeight="1" x14ac:dyDescent="0.2">
      <c r="A346" s="61" t="s">
        <v>1904</v>
      </c>
      <c r="B346" s="61" t="s">
        <v>1905</v>
      </c>
      <c r="C346" s="59" t="s">
        <v>1401</v>
      </c>
      <c r="D346" s="19" t="s">
        <v>2161</v>
      </c>
      <c r="E346" s="25">
        <f t="shared" ref="E346" si="22">SUM(E347:E348)</f>
        <v>1983342.19</v>
      </c>
      <c r="F346" s="59" t="s">
        <v>1906</v>
      </c>
      <c r="G346" s="67" t="s">
        <v>1907</v>
      </c>
      <c r="H346" s="64" t="s">
        <v>1908</v>
      </c>
      <c r="I346" s="64" t="s">
        <v>199</v>
      </c>
      <c r="J346" s="64" t="s">
        <v>1909</v>
      </c>
      <c r="K346" s="64" t="s">
        <v>1909</v>
      </c>
      <c r="L346" s="64" t="s">
        <v>1909</v>
      </c>
      <c r="M346" s="59"/>
    </row>
    <row r="347" spans="1:13" s="13" customFormat="1" x14ac:dyDescent="0.2">
      <c r="A347" s="70"/>
      <c r="B347" s="70"/>
      <c r="C347" s="63"/>
      <c r="D347" s="19" t="s">
        <v>44</v>
      </c>
      <c r="E347" s="20">
        <v>1000000</v>
      </c>
      <c r="F347" s="63"/>
      <c r="G347" s="68"/>
      <c r="H347" s="65"/>
      <c r="I347" s="65"/>
      <c r="J347" s="65"/>
      <c r="K347" s="65"/>
      <c r="L347" s="65"/>
      <c r="M347" s="63"/>
    </row>
    <row r="348" spans="1:13" s="13" customFormat="1" x14ac:dyDescent="0.2">
      <c r="A348" s="62"/>
      <c r="B348" s="62"/>
      <c r="C348" s="60"/>
      <c r="D348" s="19" t="s">
        <v>29</v>
      </c>
      <c r="E348" s="20">
        <v>983342.19</v>
      </c>
      <c r="F348" s="60"/>
      <c r="G348" s="69"/>
      <c r="H348" s="66"/>
      <c r="I348" s="66"/>
      <c r="J348" s="66"/>
      <c r="K348" s="66"/>
      <c r="L348" s="66"/>
      <c r="M348" s="60"/>
    </row>
    <row r="349" spans="1:13" s="13" customFormat="1" ht="14.25" customHeight="1" x14ac:dyDescent="0.2">
      <c r="A349" s="61" t="s">
        <v>1910</v>
      </c>
      <c r="B349" s="61" t="s">
        <v>1911</v>
      </c>
      <c r="C349" s="59" t="s">
        <v>211</v>
      </c>
      <c r="D349" s="59" t="s">
        <v>44</v>
      </c>
      <c r="E349" s="57">
        <f>SUM(E350:E353)+70000</f>
        <v>70000</v>
      </c>
      <c r="F349" s="19" t="s">
        <v>1912</v>
      </c>
      <c r="G349" s="21" t="s">
        <v>40</v>
      </c>
      <c r="H349" s="22" t="s">
        <v>299</v>
      </c>
      <c r="I349" s="22" t="s">
        <v>173</v>
      </c>
      <c r="J349" s="22" t="s">
        <v>173</v>
      </c>
      <c r="K349" s="22" t="s">
        <v>173</v>
      </c>
      <c r="L349" s="22" t="s">
        <v>173</v>
      </c>
      <c r="M349" s="19"/>
    </row>
    <row r="350" spans="1:13" s="13" customFormat="1" ht="25.5" x14ac:dyDescent="0.2">
      <c r="A350" s="70"/>
      <c r="B350" s="70"/>
      <c r="C350" s="63"/>
      <c r="D350" s="63"/>
      <c r="E350" s="77"/>
      <c r="F350" s="19" t="s">
        <v>1913</v>
      </c>
      <c r="G350" s="21" t="s">
        <v>40</v>
      </c>
      <c r="H350" s="22" t="s">
        <v>223</v>
      </c>
      <c r="I350" s="22" t="s">
        <v>80</v>
      </c>
      <c r="J350" s="22" t="s">
        <v>80</v>
      </c>
      <c r="K350" s="22" t="s">
        <v>80</v>
      </c>
      <c r="L350" s="22" t="s">
        <v>80</v>
      </c>
      <c r="M350" s="19"/>
    </row>
    <row r="351" spans="1:13" s="13" customFormat="1" ht="25.5" x14ac:dyDescent="0.2">
      <c r="A351" s="70"/>
      <c r="B351" s="70"/>
      <c r="C351" s="63"/>
      <c r="D351" s="63"/>
      <c r="E351" s="77"/>
      <c r="F351" s="19" t="s">
        <v>1914</v>
      </c>
      <c r="G351" s="21" t="s">
        <v>40</v>
      </c>
      <c r="H351" s="22" t="s">
        <v>64</v>
      </c>
      <c r="I351" s="22" t="s">
        <v>27</v>
      </c>
      <c r="J351" s="22" t="s">
        <v>164</v>
      </c>
      <c r="K351" s="22" t="s">
        <v>31</v>
      </c>
      <c r="L351" s="22" t="s">
        <v>80</v>
      </c>
      <c r="M351" s="19"/>
    </row>
    <row r="352" spans="1:13" s="13" customFormat="1" x14ac:dyDescent="0.2">
      <c r="A352" s="70"/>
      <c r="B352" s="70"/>
      <c r="C352" s="63"/>
      <c r="D352" s="63"/>
      <c r="E352" s="77"/>
      <c r="F352" s="19" t="s">
        <v>1915</v>
      </c>
      <c r="G352" s="21" t="s">
        <v>40</v>
      </c>
      <c r="H352" s="22" t="s">
        <v>223</v>
      </c>
      <c r="I352" s="22" t="s">
        <v>80</v>
      </c>
      <c r="J352" s="22" t="s">
        <v>80</v>
      </c>
      <c r="K352" s="22" t="s">
        <v>80</v>
      </c>
      <c r="L352" s="22" t="s">
        <v>80</v>
      </c>
      <c r="M352" s="19"/>
    </row>
    <row r="353" spans="1:13" s="13" customFormat="1" ht="25.5" x14ac:dyDescent="0.2">
      <c r="A353" s="62"/>
      <c r="B353" s="62"/>
      <c r="C353" s="60"/>
      <c r="D353" s="60"/>
      <c r="E353" s="58"/>
      <c r="F353" s="19" t="s">
        <v>1916</v>
      </c>
      <c r="G353" s="21" t="s">
        <v>40</v>
      </c>
      <c r="H353" s="22" t="s">
        <v>245</v>
      </c>
      <c r="I353" s="22" t="s">
        <v>80</v>
      </c>
      <c r="J353" s="22" t="s">
        <v>26</v>
      </c>
      <c r="K353" s="22" t="s">
        <v>26</v>
      </c>
      <c r="L353" s="22" t="s">
        <v>80</v>
      </c>
      <c r="M353" s="19"/>
    </row>
    <row r="354" spans="1:13" s="13" customFormat="1" ht="15" customHeight="1" x14ac:dyDescent="0.2">
      <c r="A354" s="17" t="s">
        <v>1917</v>
      </c>
      <c r="B354" s="83" t="s">
        <v>1918</v>
      </c>
      <c r="C354" s="84"/>
      <c r="D354" s="84"/>
      <c r="E354" s="84"/>
      <c r="F354" s="84"/>
      <c r="G354" s="84"/>
      <c r="H354" s="84"/>
      <c r="I354" s="84"/>
      <c r="J354" s="84"/>
      <c r="K354" s="84"/>
      <c r="L354" s="84"/>
      <c r="M354" s="85"/>
    </row>
    <row r="355" spans="1:13" s="13" customFormat="1" ht="38.25" x14ac:dyDescent="0.2">
      <c r="A355" s="18" t="s">
        <v>1919</v>
      </c>
      <c r="B355" s="18" t="s">
        <v>1920</v>
      </c>
      <c r="C355" s="19" t="s">
        <v>211</v>
      </c>
      <c r="D355" s="19" t="s">
        <v>29</v>
      </c>
      <c r="E355" s="20">
        <v>30000</v>
      </c>
      <c r="F355" s="19" t="s">
        <v>1921</v>
      </c>
      <c r="G355" s="21" t="s">
        <v>40</v>
      </c>
      <c r="H355" s="22" t="s">
        <v>27</v>
      </c>
      <c r="I355" s="22" t="s">
        <v>28</v>
      </c>
      <c r="J355" s="22" t="s">
        <v>28</v>
      </c>
      <c r="K355" s="22" t="s">
        <v>28</v>
      </c>
      <c r="L355" s="22" t="s">
        <v>27</v>
      </c>
      <c r="M355" s="19"/>
    </row>
    <row r="356" spans="1:13" s="13" customFormat="1" ht="15.75" customHeight="1" x14ac:dyDescent="0.2">
      <c r="A356" s="61" t="s">
        <v>1922</v>
      </c>
      <c r="B356" s="61" t="s">
        <v>1923</v>
      </c>
      <c r="C356" s="59" t="s">
        <v>211</v>
      </c>
      <c r="D356" s="59" t="s">
        <v>29</v>
      </c>
      <c r="E356" s="57">
        <f>SUM(E357:E359)+24650</f>
        <v>24650</v>
      </c>
      <c r="F356" s="19" t="s">
        <v>1924</v>
      </c>
      <c r="G356" s="21" t="s">
        <v>40</v>
      </c>
      <c r="H356" s="22" t="s">
        <v>53</v>
      </c>
      <c r="I356" s="22" t="s">
        <v>28</v>
      </c>
      <c r="J356" s="22" t="s">
        <v>28</v>
      </c>
      <c r="K356" s="22" t="s">
        <v>28</v>
      </c>
      <c r="L356" s="22" t="s">
        <v>53</v>
      </c>
      <c r="M356" s="19"/>
    </row>
    <row r="357" spans="1:13" s="13" customFormat="1" x14ac:dyDescent="0.2">
      <c r="A357" s="70"/>
      <c r="B357" s="70"/>
      <c r="C357" s="63"/>
      <c r="D357" s="63"/>
      <c r="E357" s="77"/>
      <c r="F357" s="19" t="s">
        <v>1925</v>
      </c>
      <c r="G357" s="21" t="s">
        <v>40</v>
      </c>
      <c r="H357" s="22" t="s">
        <v>1441</v>
      </c>
      <c r="I357" s="22" t="s">
        <v>1166</v>
      </c>
      <c r="J357" s="22" t="s">
        <v>1166</v>
      </c>
      <c r="K357" s="22" t="s">
        <v>1166</v>
      </c>
      <c r="L357" s="22" t="s">
        <v>1166</v>
      </c>
      <c r="M357" s="19"/>
    </row>
    <row r="358" spans="1:13" s="13" customFormat="1" ht="15.75" customHeight="1" x14ac:dyDescent="0.2">
      <c r="A358" s="70"/>
      <c r="B358" s="70"/>
      <c r="C358" s="63"/>
      <c r="D358" s="63"/>
      <c r="E358" s="77"/>
      <c r="F358" s="19" t="s">
        <v>1926</v>
      </c>
      <c r="G358" s="21" t="s">
        <v>40</v>
      </c>
      <c r="H358" s="22" t="s">
        <v>139</v>
      </c>
      <c r="I358" s="22" t="s">
        <v>202</v>
      </c>
      <c r="J358" s="22" t="s">
        <v>202</v>
      </c>
      <c r="K358" s="22" t="s">
        <v>202</v>
      </c>
      <c r="L358" s="22" t="s">
        <v>202</v>
      </c>
      <c r="M358" s="19"/>
    </row>
    <row r="359" spans="1:13" s="13" customFormat="1" ht="25.5" x14ac:dyDescent="0.2">
      <c r="A359" s="62"/>
      <c r="B359" s="62"/>
      <c r="C359" s="60"/>
      <c r="D359" s="60"/>
      <c r="E359" s="58"/>
      <c r="F359" s="19" t="s">
        <v>1927</v>
      </c>
      <c r="G359" s="21" t="s">
        <v>40</v>
      </c>
      <c r="H359" s="22" t="s">
        <v>1175</v>
      </c>
      <c r="I359" s="22" t="s">
        <v>1031</v>
      </c>
      <c r="J359" s="22" t="s">
        <v>1031</v>
      </c>
      <c r="K359" s="22" t="s">
        <v>1031</v>
      </c>
      <c r="L359" s="22" t="s">
        <v>1031</v>
      </c>
      <c r="M359" s="19"/>
    </row>
    <row r="360" spans="1:13" s="13" customFormat="1" ht="14.25" customHeight="1" x14ac:dyDescent="0.2">
      <c r="A360" s="17" t="s">
        <v>1928</v>
      </c>
      <c r="B360" s="83" t="s">
        <v>1929</v>
      </c>
      <c r="C360" s="84"/>
      <c r="D360" s="84"/>
      <c r="E360" s="84"/>
      <c r="F360" s="84"/>
      <c r="G360" s="84"/>
      <c r="H360" s="84"/>
      <c r="I360" s="84"/>
      <c r="J360" s="84"/>
      <c r="K360" s="84"/>
      <c r="L360" s="84"/>
      <c r="M360" s="85"/>
    </row>
    <row r="361" spans="1:13" s="13" customFormat="1" ht="25.5" x14ac:dyDescent="0.2">
      <c r="A361" s="18" t="s">
        <v>1930</v>
      </c>
      <c r="B361" s="18" t="s">
        <v>1931</v>
      </c>
      <c r="C361" s="19" t="s">
        <v>1401</v>
      </c>
      <c r="D361" s="19" t="s">
        <v>103</v>
      </c>
      <c r="E361" s="20">
        <v>200000</v>
      </c>
      <c r="F361" s="19" t="s">
        <v>1932</v>
      </c>
      <c r="G361" s="21" t="s">
        <v>1716</v>
      </c>
      <c r="H361" s="22" t="s">
        <v>1933</v>
      </c>
      <c r="I361" s="22" t="s">
        <v>28</v>
      </c>
      <c r="J361" s="22" t="s">
        <v>28</v>
      </c>
      <c r="K361" s="22" t="s">
        <v>1175</v>
      </c>
      <c r="L361" s="22" t="s">
        <v>1175</v>
      </c>
      <c r="M361" s="19"/>
    </row>
    <row r="362" spans="1:13" s="13" customFormat="1" ht="39" customHeight="1" x14ac:dyDescent="0.2">
      <c r="A362" s="61" t="s">
        <v>1934</v>
      </c>
      <c r="B362" s="61" t="s">
        <v>1935</v>
      </c>
      <c r="C362" s="59" t="s">
        <v>1686</v>
      </c>
      <c r="D362" s="59" t="s">
        <v>29</v>
      </c>
      <c r="E362" s="57">
        <f>SUM(E363:E363)+400000</f>
        <v>400000</v>
      </c>
      <c r="F362" s="19" t="s">
        <v>1936</v>
      </c>
      <c r="G362" s="21" t="s">
        <v>40</v>
      </c>
      <c r="H362" s="22" t="s">
        <v>56</v>
      </c>
      <c r="I362" s="22" t="s">
        <v>28</v>
      </c>
      <c r="J362" s="22" t="s">
        <v>28</v>
      </c>
      <c r="K362" s="22" t="s">
        <v>32</v>
      </c>
      <c r="L362" s="22" t="s">
        <v>32</v>
      </c>
      <c r="M362" s="19"/>
    </row>
    <row r="363" spans="1:13" s="13" customFormat="1" x14ac:dyDescent="0.2">
      <c r="A363" s="62"/>
      <c r="B363" s="62"/>
      <c r="C363" s="60"/>
      <c r="D363" s="60"/>
      <c r="E363" s="58"/>
      <c r="F363" s="19" t="s">
        <v>1937</v>
      </c>
      <c r="G363" s="21" t="s">
        <v>1716</v>
      </c>
      <c r="H363" s="22" t="s">
        <v>1753</v>
      </c>
      <c r="I363" s="22" t="s">
        <v>28</v>
      </c>
      <c r="J363" s="22" t="s">
        <v>28</v>
      </c>
      <c r="K363" s="22" t="s">
        <v>28</v>
      </c>
      <c r="L363" s="22" t="s">
        <v>1753</v>
      </c>
      <c r="M363" s="19"/>
    </row>
    <row r="364" spans="1:13" s="13" customFormat="1" ht="14.25" customHeight="1" x14ac:dyDescent="0.2">
      <c r="A364" s="17" t="s">
        <v>1938</v>
      </c>
      <c r="B364" s="83" t="s">
        <v>1939</v>
      </c>
      <c r="C364" s="84"/>
      <c r="D364" s="84"/>
      <c r="E364" s="84"/>
      <c r="F364" s="84"/>
      <c r="G364" s="84"/>
      <c r="H364" s="84"/>
      <c r="I364" s="84"/>
      <c r="J364" s="84"/>
      <c r="K364" s="84"/>
      <c r="L364" s="84"/>
      <c r="M364" s="85"/>
    </row>
    <row r="365" spans="1:13" s="13" customFormat="1" ht="14.25" customHeight="1" x14ac:dyDescent="0.2">
      <c r="A365" s="17" t="s">
        <v>1940</v>
      </c>
      <c r="B365" s="83" t="s">
        <v>1941</v>
      </c>
      <c r="C365" s="84"/>
      <c r="D365" s="84"/>
      <c r="E365" s="84"/>
      <c r="F365" s="84"/>
      <c r="G365" s="84"/>
      <c r="H365" s="84"/>
      <c r="I365" s="84"/>
      <c r="J365" s="84"/>
      <c r="K365" s="84"/>
      <c r="L365" s="84"/>
      <c r="M365" s="85"/>
    </row>
    <row r="366" spans="1:13" s="13" customFormat="1" ht="16.5" customHeight="1" x14ac:dyDescent="0.2">
      <c r="A366" s="61" t="s">
        <v>1942</v>
      </c>
      <c r="B366" s="61" t="s">
        <v>1943</v>
      </c>
      <c r="C366" s="59" t="s">
        <v>1401</v>
      </c>
      <c r="D366" s="19" t="s">
        <v>2161</v>
      </c>
      <c r="E366" s="25">
        <f t="shared" ref="E366" si="23">SUM(E367:E371)</f>
        <v>7500000</v>
      </c>
      <c r="F366" s="19" t="s">
        <v>1944</v>
      </c>
      <c r="G366" s="21" t="s">
        <v>25</v>
      </c>
      <c r="H366" s="22" t="s">
        <v>1180</v>
      </c>
      <c r="I366" s="22" t="s">
        <v>1180</v>
      </c>
      <c r="J366" s="22" t="s">
        <v>1180</v>
      </c>
      <c r="K366" s="22" t="s">
        <v>1180</v>
      </c>
      <c r="L366" s="22" t="s">
        <v>1180</v>
      </c>
      <c r="M366" s="19"/>
    </row>
    <row r="367" spans="1:13" s="13" customFormat="1" x14ac:dyDescent="0.2">
      <c r="A367" s="70"/>
      <c r="B367" s="70"/>
      <c r="C367" s="63"/>
      <c r="D367" s="19" t="s">
        <v>44</v>
      </c>
      <c r="E367" s="20">
        <v>5000000</v>
      </c>
      <c r="F367" s="19" t="s">
        <v>1945</v>
      </c>
      <c r="G367" s="21" t="s">
        <v>1716</v>
      </c>
      <c r="H367" s="22" t="s">
        <v>1946</v>
      </c>
      <c r="I367" s="22" t="s">
        <v>1946</v>
      </c>
      <c r="J367" s="22" t="s">
        <v>1946</v>
      </c>
      <c r="K367" s="22" t="s">
        <v>1946</v>
      </c>
      <c r="L367" s="22" t="s">
        <v>1946</v>
      </c>
      <c r="M367" s="19"/>
    </row>
    <row r="368" spans="1:13" s="13" customFormat="1" x14ac:dyDescent="0.2">
      <c r="A368" s="70"/>
      <c r="B368" s="70"/>
      <c r="C368" s="63"/>
      <c r="D368" s="59" t="s">
        <v>29</v>
      </c>
      <c r="E368" s="71">
        <v>2500000</v>
      </c>
      <c r="F368" s="19" t="s">
        <v>1947</v>
      </c>
      <c r="G368" s="21" t="s">
        <v>1716</v>
      </c>
      <c r="H368" s="22" t="s">
        <v>1948</v>
      </c>
      <c r="I368" s="22" t="s">
        <v>1948</v>
      </c>
      <c r="J368" s="22" t="s">
        <v>1948</v>
      </c>
      <c r="K368" s="22" t="s">
        <v>1948</v>
      </c>
      <c r="L368" s="22" t="s">
        <v>1948</v>
      </c>
      <c r="M368" s="19"/>
    </row>
    <row r="369" spans="1:13" s="13" customFormat="1" x14ac:dyDescent="0.2">
      <c r="A369" s="62"/>
      <c r="B369" s="62"/>
      <c r="C369" s="60"/>
      <c r="D369" s="60"/>
      <c r="E369" s="73"/>
      <c r="F369" s="19" t="s">
        <v>1949</v>
      </c>
      <c r="G369" s="21" t="s">
        <v>1716</v>
      </c>
      <c r="H369" s="22" t="s">
        <v>1950</v>
      </c>
      <c r="I369" s="22" t="s">
        <v>1950</v>
      </c>
      <c r="J369" s="22" t="s">
        <v>28</v>
      </c>
      <c r="K369" s="22" t="s">
        <v>28</v>
      </c>
      <c r="L369" s="22" t="s">
        <v>1950</v>
      </c>
      <c r="M369" s="19"/>
    </row>
    <row r="370" spans="1:13" s="13" customFormat="1" hidden="1" x14ac:dyDescent="0.2">
      <c r="A370" s="18"/>
      <c r="B370" s="18"/>
      <c r="C370" s="19"/>
      <c r="D370" s="19"/>
      <c r="E370" s="20"/>
      <c r="F370" s="19"/>
      <c r="G370" s="21"/>
      <c r="H370" s="22"/>
      <c r="I370" s="22"/>
      <c r="J370" s="22"/>
      <c r="K370" s="22"/>
      <c r="L370" s="22"/>
      <c r="M370" s="19"/>
    </row>
    <row r="371" spans="1:13" s="13" customFormat="1" hidden="1" x14ac:dyDescent="0.2">
      <c r="A371" s="18"/>
      <c r="B371" s="18"/>
      <c r="C371" s="19"/>
      <c r="D371" s="19"/>
      <c r="E371" s="20"/>
      <c r="F371" s="19"/>
      <c r="G371" s="21"/>
      <c r="H371" s="22"/>
      <c r="I371" s="22"/>
      <c r="J371" s="22"/>
      <c r="K371" s="22"/>
      <c r="L371" s="22"/>
      <c r="M371" s="19"/>
    </row>
    <row r="372" spans="1:13" s="13" customFormat="1" ht="14.25" customHeight="1" x14ac:dyDescent="0.2">
      <c r="A372" s="61" t="s">
        <v>1951</v>
      </c>
      <c r="B372" s="61" t="s">
        <v>1952</v>
      </c>
      <c r="C372" s="59" t="s">
        <v>1401</v>
      </c>
      <c r="D372" s="59" t="s">
        <v>29</v>
      </c>
      <c r="E372" s="57">
        <f>SUM(E373:E373)+820000</f>
        <v>820000</v>
      </c>
      <c r="F372" s="19" t="s">
        <v>1953</v>
      </c>
      <c r="G372" s="21" t="s">
        <v>40</v>
      </c>
      <c r="H372" s="22" t="s">
        <v>1909</v>
      </c>
      <c r="I372" s="22" t="s">
        <v>98</v>
      </c>
      <c r="J372" s="22" t="s">
        <v>46</v>
      </c>
      <c r="K372" s="22" t="s">
        <v>46</v>
      </c>
      <c r="L372" s="22" t="s">
        <v>170</v>
      </c>
      <c r="M372" s="19"/>
    </row>
    <row r="373" spans="1:13" s="13" customFormat="1" ht="25.5" x14ac:dyDescent="0.2">
      <c r="A373" s="62"/>
      <c r="B373" s="62"/>
      <c r="C373" s="60"/>
      <c r="D373" s="60"/>
      <c r="E373" s="58"/>
      <c r="F373" s="19" t="s">
        <v>1954</v>
      </c>
      <c r="G373" s="21" t="s">
        <v>819</v>
      </c>
      <c r="H373" s="22" t="s">
        <v>403</v>
      </c>
      <c r="I373" s="22" t="s">
        <v>1175</v>
      </c>
      <c r="J373" s="22" t="s">
        <v>1477</v>
      </c>
      <c r="K373" s="22" t="s">
        <v>1106</v>
      </c>
      <c r="L373" s="22" t="s">
        <v>303</v>
      </c>
      <c r="M373" s="19"/>
    </row>
    <row r="374" spans="1:13" s="13" customFormat="1" ht="51" x14ac:dyDescent="0.2">
      <c r="A374" s="18" t="s">
        <v>1955</v>
      </c>
      <c r="B374" s="18" t="s">
        <v>1956</v>
      </c>
      <c r="C374" s="19" t="s">
        <v>242</v>
      </c>
      <c r="D374" s="19" t="s">
        <v>29</v>
      </c>
      <c r="E374" s="20">
        <v>1672000</v>
      </c>
      <c r="F374" s="19" t="s">
        <v>1957</v>
      </c>
      <c r="G374" s="21" t="s">
        <v>40</v>
      </c>
      <c r="H374" s="22" t="s">
        <v>32</v>
      </c>
      <c r="I374" s="22" t="s">
        <v>28</v>
      </c>
      <c r="J374" s="22" t="s">
        <v>28</v>
      </c>
      <c r="K374" s="22" t="s">
        <v>28</v>
      </c>
      <c r="L374" s="22" t="s">
        <v>32</v>
      </c>
      <c r="M374" s="19"/>
    </row>
    <row r="375" spans="1:13" s="13" customFormat="1" ht="14.25" customHeight="1" x14ac:dyDescent="0.2">
      <c r="A375" s="61" t="s">
        <v>1958</v>
      </c>
      <c r="B375" s="61" t="s">
        <v>1959</v>
      </c>
      <c r="C375" s="59" t="s">
        <v>1401</v>
      </c>
      <c r="D375" s="59" t="s">
        <v>29</v>
      </c>
      <c r="E375" s="57">
        <f>SUM(E376:E376)+155000</f>
        <v>155000</v>
      </c>
      <c r="F375" s="19" t="s">
        <v>1960</v>
      </c>
      <c r="G375" s="21" t="s">
        <v>40</v>
      </c>
      <c r="H375" s="22" t="s">
        <v>148</v>
      </c>
      <c r="I375" s="22" t="s">
        <v>28</v>
      </c>
      <c r="J375" s="22" t="s">
        <v>31</v>
      </c>
      <c r="K375" s="22" t="s">
        <v>31</v>
      </c>
      <c r="L375" s="22" t="s">
        <v>32</v>
      </c>
      <c r="M375" s="19"/>
    </row>
    <row r="376" spans="1:13" s="13" customFormat="1" x14ac:dyDescent="0.2">
      <c r="A376" s="62"/>
      <c r="B376" s="62"/>
      <c r="C376" s="60"/>
      <c r="D376" s="60"/>
      <c r="E376" s="58"/>
      <c r="F376" s="19" t="s">
        <v>1961</v>
      </c>
      <c r="G376" s="21" t="s">
        <v>40</v>
      </c>
      <c r="H376" s="22" t="s">
        <v>53</v>
      </c>
      <c r="I376" s="22" t="s">
        <v>28</v>
      </c>
      <c r="J376" s="22" t="s">
        <v>28</v>
      </c>
      <c r="K376" s="22" t="s">
        <v>53</v>
      </c>
      <c r="L376" s="22" t="s">
        <v>28</v>
      </c>
      <c r="M376" s="19"/>
    </row>
    <row r="377" spans="1:13" s="13" customFormat="1" ht="15" customHeight="1" x14ac:dyDescent="0.2">
      <c r="A377" s="16" t="s">
        <v>1962</v>
      </c>
      <c r="B377" s="86" t="s">
        <v>1963</v>
      </c>
      <c r="C377" s="87"/>
      <c r="D377" s="87"/>
      <c r="E377" s="87"/>
      <c r="F377" s="87"/>
      <c r="G377" s="87"/>
      <c r="H377" s="87"/>
      <c r="I377" s="87"/>
      <c r="J377" s="87"/>
      <c r="K377" s="87"/>
      <c r="L377" s="87"/>
      <c r="M377" s="88"/>
    </row>
    <row r="378" spans="1:13" s="13" customFormat="1" ht="15.75" customHeight="1" x14ac:dyDescent="0.2">
      <c r="A378" s="17" t="s">
        <v>1964</v>
      </c>
      <c r="B378" s="83" t="s">
        <v>1965</v>
      </c>
      <c r="C378" s="84"/>
      <c r="D378" s="84"/>
      <c r="E378" s="84"/>
      <c r="F378" s="84"/>
      <c r="G378" s="84"/>
      <c r="H378" s="84"/>
      <c r="I378" s="84"/>
      <c r="J378" s="84"/>
      <c r="K378" s="84"/>
      <c r="L378" s="84"/>
      <c r="M378" s="85"/>
    </row>
    <row r="379" spans="1:13" s="13" customFormat="1" ht="38.25" x14ac:dyDescent="0.2">
      <c r="A379" s="18" t="s">
        <v>2177</v>
      </c>
      <c r="B379" s="18" t="s">
        <v>2178</v>
      </c>
      <c r="C379" s="19" t="s">
        <v>211</v>
      </c>
      <c r="D379" s="19" t="s">
        <v>29</v>
      </c>
      <c r="E379" s="20">
        <v>34805</v>
      </c>
      <c r="F379" s="19" t="s">
        <v>2179</v>
      </c>
      <c r="G379" s="21" t="s">
        <v>40</v>
      </c>
      <c r="H379" s="159">
        <v>0</v>
      </c>
      <c r="I379" s="159">
        <v>0</v>
      </c>
      <c r="J379" s="159">
        <v>0</v>
      </c>
      <c r="K379" s="159">
        <v>0</v>
      </c>
      <c r="L379" s="22" t="s">
        <v>245</v>
      </c>
      <c r="M379" s="19"/>
    </row>
    <row r="380" spans="1:13" s="13" customFormat="1" ht="25.5" customHeight="1" x14ac:dyDescent="0.2">
      <c r="A380" s="17" t="s">
        <v>1966</v>
      </c>
      <c r="B380" s="83" t="s">
        <v>1967</v>
      </c>
      <c r="C380" s="84"/>
      <c r="D380" s="84"/>
      <c r="E380" s="84"/>
      <c r="F380" s="84"/>
      <c r="G380" s="84"/>
      <c r="H380" s="84"/>
      <c r="I380" s="84"/>
      <c r="J380" s="84"/>
      <c r="K380" s="84"/>
      <c r="L380" s="84"/>
      <c r="M380" s="85"/>
    </row>
    <row r="381" spans="1:13" s="13" customFormat="1" ht="25.5" x14ac:dyDescent="0.2">
      <c r="A381" s="61" t="s">
        <v>1968</v>
      </c>
      <c r="B381" s="61" t="s">
        <v>1969</v>
      </c>
      <c r="C381" s="59" t="s">
        <v>1401</v>
      </c>
      <c r="D381" s="59" t="s">
        <v>29</v>
      </c>
      <c r="E381" s="57">
        <f>SUM(E382:E382)+634230</f>
        <v>634230</v>
      </c>
      <c r="F381" s="19" t="s">
        <v>1970</v>
      </c>
      <c r="G381" s="21" t="s">
        <v>25</v>
      </c>
      <c r="H381" s="22" t="s">
        <v>139</v>
      </c>
      <c r="I381" s="22" t="s">
        <v>139</v>
      </c>
      <c r="J381" s="22" t="s">
        <v>139</v>
      </c>
      <c r="K381" s="22" t="s">
        <v>139</v>
      </c>
      <c r="L381" s="22" t="s">
        <v>139</v>
      </c>
      <c r="M381" s="19"/>
    </row>
    <row r="382" spans="1:13" s="13" customFormat="1" ht="25.5" x14ac:dyDescent="0.2">
      <c r="A382" s="62"/>
      <c r="B382" s="62"/>
      <c r="C382" s="60"/>
      <c r="D382" s="60"/>
      <c r="E382" s="58"/>
      <c r="F382" s="19" t="s">
        <v>1971</v>
      </c>
      <c r="G382" s="21" t="s">
        <v>40</v>
      </c>
      <c r="H382" s="22" t="s">
        <v>46</v>
      </c>
      <c r="I382" s="22" t="s">
        <v>98</v>
      </c>
      <c r="J382" s="22" t="s">
        <v>98</v>
      </c>
      <c r="K382" s="22" t="s">
        <v>98</v>
      </c>
      <c r="L382" s="22" t="s">
        <v>98</v>
      </c>
      <c r="M382" s="19"/>
    </row>
    <row r="383" spans="1:13" s="13" customFormat="1" ht="51" x14ac:dyDescent="0.2">
      <c r="A383" s="18" t="s">
        <v>1972</v>
      </c>
      <c r="B383" s="18" t="s">
        <v>1973</v>
      </c>
      <c r="C383" s="19" t="s">
        <v>1401</v>
      </c>
      <c r="D383" s="19" t="s">
        <v>29</v>
      </c>
      <c r="E383" s="20">
        <v>200000</v>
      </c>
      <c r="F383" s="19" t="s">
        <v>1974</v>
      </c>
      <c r="G383" s="21" t="s">
        <v>40</v>
      </c>
      <c r="H383" s="22" t="s">
        <v>1588</v>
      </c>
      <c r="I383" s="22" t="s">
        <v>245</v>
      </c>
      <c r="J383" s="22" t="s">
        <v>245</v>
      </c>
      <c r="K383" s="22" t="s">
        <v>245</v>
      </c>
      <c r="L383" s="22" t="s">
        <v>245</v>
      </c>
      <c r="M383" s="19"/>
    </row>
    <row r="384" spans="1:13" s="13" customFormat="1" ht="14.25" customHeight="1" x14ac:dyDescent="0.2">
      <c r="A384" s="17" t="s">
        <v>1975</v>
      </c>
      <c r="B384" s="83" t="s">
        <v>1976</v>
      </c>
      <c r="C384" s="84"/>
      <c r="D384" s="84"/>
      <c r="E384" s="84"/>
      <c r="F384" s="84"/>
      <c r="G384" s="84"/>
      <c r="H384" s="84"/>
      <c r="I384" s="84"/>
      <c r="J384" s="84"/>
      <c r="K384" s="84"/>
      <c r="L384" s="84"/>
      <c r="M384" s="85"/>
    </row>
    <row r="385" spans="1:13" s="13" customFormat="1" ht="15.75" customHeight="1" x14ac:dyDescent="0.2">
      <c r="A385" s="61" t="s">
        <v>1977</v>
      </c>
      <c r="B385" s="61" t="s">
        <v>1978</v>
      </c>
      <c r="C385" s="59" t="s">
        <v>1401</v>
      </c>
      <c r="D385" s="59" t="s">
        <v>29</v>
      </c>
      <c r="E385" s="57">
        <f>SUM(E386:E387)+1919000</f>
        <v>1919000</v>
      </c>
      <c r="F385" s="19" t="s">
        <v>1960</v>
      </c>
      <c r="G385" s="21" t="s">
        <v>40</v>
      </c>
      <c r="H385" s="22" t="s">
        <v>46</v>
      </c>
      <c r="I385" s="22" t="s">
        <v>98</v>
      </c>
      <c r="J385" s="22" t="s">
        <v>98</v>
      </c>
      <c r="K385" s="22" t="s">
        <v>98</v>
      </c>
      <c r="L385" s="22" t="s">
        <v>98</v>
      </c>
      <c r="M385" s="19"/>
    </row>
    <row r="386" spans="1:13" s="13" customFormat="1" x14ac:dyDescent="0.2">
      <c r="A386" s="70"/>
      <c r="B386" s="70"/>
      <c r="C386" s="63"/>
      <c r="D386" s="63"/>
      <c r="E386" s="77"/>
      <c r="F386" s="19" t="s">
        <v>1979</v>
      </c>
      <c r="G386" s="21" t="s">
        <v>1716</v>
      </c>
      <c r="H386" s="22" t="s">
        <v>1980</v>
      </c>
      <c r="I386" s="22" t="s">
        <v>1980</v>
      </c>
      <c r="J386" s="22" t="s">
        <v>1980</v>
      </c>
      <c r="K386" s="22" t="s">
        <v>1980</v>
      </c>
      <c r="L386" s="22" t="s">
        <v>1980</v>
      </c>
      <c r="M386" s="19"/>
    </row>
    <row r="387" spans="1:13" s="13" customFormat="1" ht="25.5" x14ac:dyDescent="0.2">
      <c r="A387" s="62"/>
      <c r="B387" s="62"/>
      <c r="C387" s="60"/>
      <c r="D387" s="60"/>
      <c r="E387" s="58"/>
      <c r="F387" s="19" t="s">
        <v>1981</v>
      </c>
      <c r="G387" s="21" t="s">
        <v>25</v>
      </c>
      <c r="H387" s="22" t="s">
        <v>139</v>
      </c>
      <c r="I387" s="22" t="s">
        <v>139</v>
      </c>
      <c r="J387" s="22" t="s">
        <v>139</v>
      </c>
      <c r="K387" s="22" t="s">
        <v>139</v>
      </c>
      <c r="L387" s="22" t="s">
        <v>139</v>
      </c>
      <c r="M387" s="19"/>
    </row>
    <row r="388" spans="1:13" s="13" customFormat="1" ht="25.5" x14ac:dyDescent="0.2">
      <c r="A388" s="18" t="s">
        <v>1982</v>
      </c>
      <c r="B388" s="18" t="s">
        <v>1983</v>
      </c>
      <c r="C388" s="19" t="s">
        <v>1401</v>
      </c>
      <c r="D388" s="19" t="s">
        <v>29</v>
      </c>
      <c r="E388" s="20">
        <v>630000</v>
      </c>
      <c r="F388" s="19" t="s">
        <v>1953</v>
      </c>
      <c r="G388" s="21" t="s">
        <v>40</v>
      </c>
      <c r="H388" s="22" t="s">
        <v>56</v>
      </c>
      <c r="I388" s="22" t="s">
        <v>28</v>
      </c>
      <c r="J388" s="22" t="s">
        <v>53</v>
      </c>
      <c r="K388" s="22" t="s">
        <v>32</v>
      </c>
      <c r="L388" s="22" t="s">
        <v>53</v>
      </c>
      <c r="M388" s="19"/>
    </row>
    <row r="389" spans="1:13" s="13" customFormat="1" ht="13.5" customHeight="1" x14ac:dyDescent="0.2">
      <c r="A389" s="17" t="s">
        <v>1984</v>
      </c>
      <c r="B389" s="83" t="s">
        <v>1985</v>
      </c>
      <c r="C389" s="84"/>
      <c r="D389" s="84"/>
      <c r="E389" s="84"/>
      <c r="F389" s="84"/>
      <c r="G389" s="84"/>
      <c r="H389" s="84"/>
      <c r="I389" s="84"/>
      <c r="J389" s="84"/>
      <c r="K389" s="84"/>
      <c r="L389" s="84"/>
      <c r="M389" s="85"/>
    </row>
    <row r="390" spans="1:13" s="13" customFormat="1" ht="16.5" customHeight="1" x14ac:dyDescent="0.2">
      <c r="A390" s="61" t="s">
        <v>1986</v>
      </c>
      <c r="B390" s="61" t="s">
        <v>1987</v>
      </c>
      <c r="C390" s="59" t="s">
        <v>1401</v>
      </c>
      <c r="D390" s="19" t="s">
        <v>2161</v>
      </c>
      <c r="E390" s="25">
        <f t="shared" ref="E390" si="24">SUM(E391:E393)</f>
        <v>379856</v>
      </c>
      <c r="F390" s="19" t="s">
        <v>1988</v>
      </c>
      <c r="G390" s="21" t="s">
        <v>40</v>
      </c>
      <c r="H390" s="22" t="s">
        <v>1989</v>
      </c>
      <c r="I390" s="22" t="s">
        <v>296</v>
      </c>
      <c r="J390" s="22" t="s">
        <v>296</v>
      </c>
      <c r="K390" s="22" t="s">
        <v>296</v>
      </c>
      <c r="L390" s="22" t="s">
        <v>296</v>
      </c>
      <c r="M390" s="19"/>
    </row>
    <row r="391" spans="1:13" s="13" customFormat="1" ht="14.25" customHeight="1" x14ac:dyDescent="0.2">
      <c r="A391" s="70"/>
      <c r="B391" s="70"/>
      <c r="C391" s="63"/>
      <c r="D391" s="19" t="s">
        <v>29</v>
      </c>
      <c r="E391" s="20">
        <v>300000</v>
      </c>
      <c r="F391" s="59" t="s">
        <v>1990</v>
      </c>
      <c r="G391" s="67" t="s">
        <v>40</v>
      </c>
      <c r="H391" s="64" t="s">
        <v>1991</v>
      </c>
      <c r="I391" s="64" t="s">
        <v>699</v>
      </c>
      <c r="J391" s="64" t="s">
        <v>1031</v>
      </c>
      <c r="K391" s="64" t="s">
        <v>1466</v>
      </c>
      <c r="L391" s="64" t="s">
        <v>1031</v>
      </c>
      <c r="M391" s="59"/>
    </row>
    <row r="392" spans="1:13" s="13" customFormat="1" x14ac:dyDescent="0.2">
      <c r="A392" s="62"/>
      <c r="B392" s="62"/>
      <c r="C392" s="60"/>
      <c r="D392" s="19" t="s">
        <v>119</v>
      </c>
      <c r="E392" s="20">
        <v>79856</v>
      </c>
      <c r="F392" s="60"/>
      <c r="G392" s="69"/>
      <c r="H392" s="66"/>
      <c r="I392" s="66"/>
      <c r="J392" s="66"/>
      <c r="K392" s="66"/>
      <c r="L392" s="66"/>
      <c r="M392" s="60"/>
    </row>
    <row r="393" spans="1:13" s="13" customFormat="1" hidden="1" x14ac:dyDescent="0.2">
      <c r="A393" s="18"/>
      <c r="B393" s="18"/>
      <c r="C393" s="19"/>
      <c r="D393" s="19"/>
      <c r="E393" s="20"/>
      <c r="F393" s="19"/>
      <c r="G393" s="21"/>
      <c r="H393" s="22"/>
      <c r="I393" s="22"/>
      <c r="J393" s="22"/>
      <c r="K393" s="22"/>
      <c r="L393" s="22"/>
      <c r="M393" s="19"/>
    </row>
    <row r="394" spans="1:13" s="13" customFormat="1" ht="15" customHeight="1" x14ac:dyDescent="0.2">
      <c r="A394" s="61" t="s">
        <v>1992</v>
      </c>
      <c r="B394" s="61" t="s">
        <v>1993</v>
      </c>
      <c r="C394" s="59" t="s">
        <v>1401</v>
      </c>
      <c r="D394" s="19" t="s">
        <v>2161</v>
      </c>
      <c r="E394" s="25">
        <f t="shared" ref="E394" si="25">SUM(E395:E397)</f>
        <v>3051512.25</v>
      </c>
      <c r="F394" s="19" t="s">
        <v>1994</v>
      </c>
      <c r="G394" s="21" t="s">
        <v>40</v>
      </c>
      <c r="H394" s="22" t="s">
        <v>32</v>
      </c>
      <c r="I394" s="22" t="s">
        <v>53</v>
      </c>
      <c r="J394" s="22" t="s">
        <v>28</v>
      </c>
      <c r="K394" s="22" t="s">
        <v>28</v>
      </c>
      <c r="L394" s="22" t="s">
        <v>53</v>
      </c>
      <c r="M394" s="19"/>
    </row>
    <row r="395" spans="1:13" s="13" customFormat="1" ht="15" customHeight="1" x14ac:dyDescent="0.2">
      <c r="A395" s="70"/>
      <c r="B395" s="70"/>
      <c r="C395" s="63"/>
      <c r="D395" s="19" t="s">
        <v>103</v>
      </c>
      <c r="E395" s="20">
        <v>800000</v>
      </c>
      <c r="F395" s="59" t="s">
        <v>1995</v>
      </c>
      <c r="G395" s="67" t="s">
        <v>25</v>
      </c>
      <c r="H395" s="64" t="s">
        <v>173</v>
      </c>
      <c r="I395" s="64" t="s">
        <v>173</v>
      </c>
      <c r="J395" s="64" t="s">
        <v>173</v>
      </c>
      <c r="K395" s="64" t="s">
        <v>173</v>
      </c>
      <c r="L395" s="64" t="s">
        <v>173</v>
      </c>
      <c r="M395" s="59"/>
    </row>
    <row r="396" spans="1:13" s="13" customFormat="1" x14ac:dyDescent="0.2">
      <c r="A396" s="62"/>
      <c r="B396" s="62"/>
      <c r="C396" s="60"/>
      <c r="D396" s="19" t="s">
        <v>44</v>
      </c>
      <c r="E396" s="20">
        <v>2251512.25</v>
      </c>
      <c r="F396" s="60"/>
      <c r="G396" s="69"/>
      <c r="H396" s="66"/>
      <c r="I396" s="66"/>
      <c r="J396" s="66"/>
      <c r="K396" s="66"/>
      <c r="L396" s="66"/>
      <c r="M396" s="60"/>
    </row>
    <row r="397" spans="1:13" s="13" customFormat="1" hidden="1" x14ac:dyDescent="0.2">
      <c r="A397" s="18"/>
      <c r="B397" s="18"/>
      <c r="C397" s="19"/>
      <c r="D397" s="19"/>
      <c r="E397" s="20"/>
      <c r="F397" s="19"/>
      <c r="G397" s="21"/>
      <c r="H397" s="22"/>
      <c r="I397" s="22"/>
      <c r="J397" s="22"/>
      <c r="K397" s="22"/>
      <c r="L397" s="22"/>
      <c r="M397" s="19"/>
    </row>
    <row r="398" spans="1:13" s="13" customFormat="1" ht="15" customHeight="1" x14ac:dyDescent="0.2">
      <c r="A398" s="16" t="s">
        <v>1996</v>
      </c>
      <c r="B398" s="86" t="s">
        <v>1997</v>
      </c>
      <c r="C398" s="87"/>
      <c r="D398" s="87"/>
      <c r="E398" s="87"/>
      <c r="F398" s="87"/>
      <c r="G398" s="87"/>
      <c r="H398" s="87"/>
      <c r="I398" s="87"/>
      <c r="J398" s="87"/>
      <c r="K398" s="87"/>
      <c r="L398" s="87"/>
      <c r="M398" s="88"/>
    </row>
    <row r="399" spans="1:13" s="13" customFormat="1" ht="15" customHeight="1" x14ac:dyDescent="0.2">
      <c r="A399" s="17" t="s">
        <v>1998</v>
      </c>
      <c r="B399" s="83" t="s">
        <v>1999</v>
      </c>
      <c r="C399" s="84"/>
      <c r="D399" s="84"/>
      <c r="E399" s="84"/>
      <c r="F399" s="84"/>
      <c r="G399" s="84"/>
      <c r="H399" s="84"/>
      <c r="I399" s="84"/>
      <c r="J399" s="84"/>
      <c r="K399" s="84"/>
      <c r="L399" s="84"/>
      <c r="M399" s="85"/>
    </row>
    <row r="400" spans="1:13" s="13" customFormat="1" ht="15" customHeight="1" x14ac:dyDescent="0.2">
      <c r="A400" s="17" t="s">
        <v>2000</v>
      </c>
      <c r="B400" s="83" t="s">
        <v>2001</v>
      </c>
      <c r="C400" s="84"/>
      <c r="D400" s="84"/>
      <c r="E400" s="84"/>
      <c r="F400" s="84"/>
      <c r="G400" s="84"/>
      <c r="H400" s="84"/>
      <c r="I400" s="84"/>
      <c r="J400" s="84"/>
      <c r="K400" s="84"/>
      <c r="L400" s="84"/>
      <c r="M400" s="85"/>
    </row>
    <row r="401" spans="1:13" s="13" customFormat="1" ht="15" customHeight="1" x14ac:dyDescent="0.2">
      <c r="A401" s="17" t="s">
        <v>2002</v>
      </c>
      <c r="B401" s="83" t="s">
        <v>2003</v>
      </c>
      <c r="C401" s="84"/>
      <c r="D401" s="84"/>
      <c r="E401" s="84"/>
      <c r="F401" s="84"/>
      <c r="G401" s="84"/>
      <c r="H401" s="84"/>
      <c r="I401" s="84"/>
      <c r="J401" s="84"/>
      <c r="K401" s="84"/>
      <c r="L401" s="84"/>
      <c r="M401" s="85"/>
    </row>
    <row r="402" spans="1:13" s="13" customFormat="1" ht="15" customHeight="1" x14ac:dyDescent="0.2">
      <c r="A402" s="16" t="s">
        <v>2004</v>
      </c>
      <c r="B402" s="86" t="s">
        <v>2005</v>
      </c>
      <c r="C402" s="87"/>
      <c r="D402" s="87"/>
      <c r="E402" s="87"/>
      <c r="F402" s="87"/>
      <c r="G402" s="87"/>
      <c r="H402" s="87"/>
      <c r="I402" s="87"/>
      <c r="J402" s="87"/>
      <c r="K402" s="87"/>
      <c r="L402" s="87"/>
      <c r="M402" s="88"/>
    </row>
    <row r="403" spans="1:13" s="13" customFormat="1" ht="15" customHeight="1" x14ac:dyDescent="0.2">
      <c r="A403" s="17" t="s">
        <v>2006</v>
      </c>
      <c r="B403" s="83" t="s">
        <v>2007</v>
      </c>
      <c r="C403" s="84"/>
      <c r="D403" s="84"/>
      <c r="E403" s="84"/>
      <c r="F403" s="84"/>
      <c r="G403" s="84"/>
      <c r="H403" s="84"/>
      <c r="I403" s="84"/>
      <c r="J403" s="84"/>
      <c r="K403" s="84"/>
      <c r="L403" s="84"/>
      <c r="M403" s="85"/>
    </row>
    <row r="404" spans="1:13" s="13" customFormat="1" ht="38.25" x14ac:dyDescent="0.2">
      <c r="A404" s="18" t="s">
        <v>2008</v>
      </c>
      <c r="B404" s="18" t="s">
        <v>2009</v>
      </c>
      <c r="C404" s="19" t="s">
        <v>211</v>
      </c>
      <c r="D404" s="19" t="s">
        <v>29</v>
      </c>
      <c r="E404" s="20">
        <v>800000</v>
      </c>
      <c r="F404" s="19" t="s">
        <v>2010</v>
      </c>
      <c r="G404" s="21" t="s">
        <v>40</v>
      </c>
      <c r="H404" s="22" t="s">
        <v>26</v>
      </c>
      <c r="I404" s="22" t="s">
        <v>27</v>
      </c>
      <c r="J404" s="22" t="s">
        <v>80</v>
      </c>
      <c r="K404" s="22" t="s">
        <v>26</v>
      </c>
      <c r="L404" s="22" t="s">
        <v>26</v>
      </c>
      <c r="M404" s="19"/>
    </row>
    <row r="405" spans="1:13" s="13" customFormat="1" ht="14.25" customHeight="1" x14ac:dyDescent="0.2">
      <c r="A405" s="17" t="s">
        <v>2011</v>
      </c>
      <c r="B405" s="83" t="s">
        <v>2012</v>
      </c>
      <c r="C405" s="84"/>
      <c r="D405" s="84"/>
      <c r="E405" s="84"/>
      <c r="F405" s="84"/>
      <c r="G405" s="84"/>
      <c r="H405" s="84"/>
      <c r="I405" s="84"/>
      <c r="J405" s="84"/>
      <c r="K405" s="84"/>
      <c r="L405" s="84"/>
      <c r="M405" s="85"/>
    </row>
    <row r="406" spans="1:13" s="13" customFormat="1" ht="38.25" x14ac:dyDescent="0.2">
      <c r="A406" s="18" t="s">
        <v>2013</v>
      </c>
      <c r="B406" s="18" t="s">
        <v>2014</v>
      </c>
      <c r="C406" s="19" t="s">
        <v>211</v>
      </c>
      <c r="D406" s="19" t="s">
        <v>29</v>
      </c>
      <c r="E406" s="20">
        <v>387000</v>
      </c>
      <c r="F406" s="19" t="s">
        <v>2015</v>
      </c>
      <c r="G406" s="21" t="s">
        <v>40</v>
      </c>
      <c r="H406" s="22" t="s">
        <v>26</v>
      </c>
      <c r="I406" s="22" t="s">
        <v>27</v>
      </c>
      <c r="J406" s="22" t="s">
        <v>27</v>
      </c>
      <c r="K406" s="22" t="s">
        <v>27</v>
      </c>
      <c r="L406" s="22" t="s">
        <v>27</v>
      </c>
      <c r="M406" s="19"/>
    </row>
    <row r="407" spans="1:13" s="13" customFormat="1" ht="15" customHeight="1" x14ac:dyDescent="0.2">
      <c r="A407" s="17" t="s">
        <v>2016</v>
      </c>
      <c r="B407" s="83" t="s">
        <v>2017</v>
      </c>
      <c r="C407" s="84"/>
      <c r="D407" s="84"/>
      <c r="E407" s="84"/>
      <c r="F407" s="84"/>
      <c r="G407" s="84"/>
      <c r="H407" s="84"/>
      <c r="I407" s="84"/>
      <c r="J407" s="84"/>
      <c r="K407" s="84"/>
      <c r="L407" s="84"/>
      <c r="M407" s="85"/>
    </row>
    <row r="408" spans="1:13" s="13" customFormat="1" ht="16.5" customHeight="1" x14ac:dyDescent="0.2">
      <c r="A408" s="61" t="s">
        <v>2018</v>
      </c>
      <c r="B408" s="61" t="s">
        <v>2019</v>
      </c>
      <c r="C408" s="59" t="s">
        <v>1401</v>
      </c>
      <c r="D408" s="59" t="s">
        <v>29</v>
      </c>
      <c r="E408" s="57">
        <f>SUM(E409:E409)+863406</f>
        <v>863406</v>
      </c>
      <c r="F408" s="19" t="s">
        <v>1960</v>
      </c>
      <c r="G408" s="21" t="s">
        <v>40</v>
      </c>
      <c r="H408" s="22" t="s">
        <v>26</v>
      </c>
      <c r="I408" s="22" t="s">
        <v>28</v>
      </c>
      <c r="J408" s="22" t="s">
        <v>31</v>
      </c>
      <c r="K408" s="22" t="s">
        <v>46</v>
      </c>
      <c r="L408" s="22" t="s">
        <v>28</v>
      </c>
      <c r="M408" s="19"/>
    </row>
    <row r="409" spans="1:13" s="13" customFormat="1" x14ac:dyDescent="0.2">
      <c r="A409" s="62"/>
      <c r="B409" s="62"/>
      <c r="C409" s="60"/>
      <c r="D409" s="60"/>
      <c r="E409" s="58"/>
      <c r="F409" s="19" t="s">
        <v>2020</v>
      </c>
      <c r="G409" s="21" t="s">
        <v>40</v>
      </c>
      <c r="H409" s="22" t="s">
        <v>27</v>
      </c>
      <c r="I409" s="22" t="s">
        <v>28</v>
      </c>
      <c r="J409" s="22" t="s">
        <v>27</v>
      </c>
      <c r="K409" s="22" t="s">
        <v>27</v>
      </c>
      <c r="L409" s="22" t="s">
        <v>28</v>
      </c>
      <c r="M409" s="19"/>
    </row>
    <row r="410" spans="1:13" s="13" customFormat="1" ht="13.5" customHeight="1" x14ac:dyDescent="0.2">
      <c r="A410" s="17" t="s">
        <v>2021</v>
      </c>
      <c r="B410" s="83" t="s">
        <v>2022</v>
      </c>
      <c r="C410" s="84"/>
      <c r="D410" s="84"/>
      <c r="E410" s="84"/>
      <c r="F410" s="84"/>
      <c r="G410" s="84"/>
      <c r="H410" s="84"/>
      <c r="I410" s="84"/>
      <c r="J410" s="84"/>
      <c r="K410" s="84"/>
      <c r="L410" s="84"/>
      <c r="M410" s="85"/>
    </row>
    <row r="411" spans="1:13" s="13" customFormat="1" ht="15" customHeight="1" x14ac:dyDescent="0.2">
      <c r="A411" s="61" t="s">
        <v>2023</v>
      </c>
      <c r="B411" s="61" t="s">
        <v>2024</v>
      </c>
      <c r="C411" s="59" t="s">
        <v>1401</v>
      </c>
      <c r="D411" s="59"/>
      <c r="E411" s="57"/>
      <c r="F411" s="59" t="s">
        <v>2025</v>
      </c>
      <c r="G411" s="67" t="s">
        <v>40</v>
      </c>
      <c r="H411" s="64" t="s">
        <v>46</v>
      </c>
      <c r="I411" s="64" t="s">
        <v>98</v>
      </c>
      <c r="J411" s="64" t="s">
        <v>98</v>
      </c>
      <c r="K411" s="64" t="s">
        <v>98</v>
      </c>
      <c r="L411" s="64" t="s">
        <v>98</v>
      </c>
      <c r="M411" s="59"/>
    </row>
    <row r="412" spans="1:13" s="13" customFormat="1" x14ac:dyDescent="0.2">
      <c r="A412" s="70"/>
      <c r="B412" s="70"/>
      <c r="C412" s="63"/>
      <c r="D412" s="154"/>
      <c r="E412" s="155"/>
      <c r="F412" s="63"/>
      <c r="G412" s="68"/>
      <c r="H412" s="65"/>
      <c r="I412" s="65"/>
      <c r="J412" s="65"/>
      <c r="K412" s="65"/>
      <c r="L412" s="65"/>
      <c r="M412" s="63"/>
    </row>
    <row r="413" spans="1:13" s="13" customFormat="1" ht="38.25" x14ac:dyDescent="0.2">
      <c r="A413" s="18" t="s">
        <v>2026</v>
      </c>
      <c r="B413" s="18" t="s">
        <v>2027</v>
      </c>
      <c r="C413" s="19" t="s">
        <v>211</v>
      </c>
      <c r="D413" s="19" t="s">
        <v>29</v>
      </c>
      <c r="E413" s="20">
        <v>60000</v>
      </c>
      <c r="F413" s="19" t="s">
        <v>2028</v>
      </c>
      <c r="G413" s="21" t="s">
        <v>40</v>
      </c>
      <c r="H413" s="22" t="s">
        <v>53</v>
      </c>
      <c r="I413" s="22" t="s">
        <v>28</v>
      </c>
      <c r="J413" s="22" t="s">
        <v>28</v>
      </c>
      <c r="K413" s="22" t="s">
        <v>28</v>
      </c>
      <c r="L413" s="22" t="s">
        <v>53</v>
      </c>
      <c r="M413" s="19"/>
    </row>
    <row r="414" spans="1:13" s="13" customFormat="1" ht="16.5" customHeight="1" x14ac:dyDescent="0.2">
      <c r="A414" s="61" t="s">
        <v>2029</v>
      </c>
      <c r="B414" s="61" t="s">
        <v>2030</v>
      </c>
      <c r="C414" s="59" t="s">
        <v>211</v>
      </c>
      <c r="D414" s="59" t="s">
        <v>29</v>
      </c>
      <c r="E414" s="57">
        <f>SUM(E415:E417)+60000</f>
        <v>60000</v>
      </c>
      <c r="F414" s="19" t="s">
        <v>2031</v>
      </c>
      <c r="G414" s="21" t="s">
        <v>40</v>
      </c>
      <c r="H414" s="22" t="s">
        <v>53</v>
      </c>
      <c r="I414" s="22" t="s">
        <v>28</v>
      </c>
      <c r="J414" s="22" t="s">
        <v>28</v>
      </c>
      <c r="K414" s="22" t="s">
        <v>28</v>
      </c>
      <c r="L414" s="22" t="s">
        <v>53</v>
      </c>
      <c r="M414" s="19"/>
    </row>
    <row r="415" spans="1:13" s="13" customFormat="1" ht="25.5" x14ac:dyDescent="0.2">
      <c r="A415" s="70"/>
      <c r="B415" s="70"/>
      <c r="C415" s="63"/>
      <c r="D415" s="63"/>
      <c r="E415" s="77"/>
      <c r="F415" s="19" t="s">
        <v>2032</v>
      </c>
      <c r="G415" s="21" t="s">
        <v>40</v>
      </c>
      <c r="H415" s="22" t="s">
        <v>53</v>
      </c>
      <c r="I415" s="22" t="s">
        <v>28</v>
      </c>
      <c r="J415" s="22" t="s">
        <v>28</v>
      </c>
      <c r="K415" s="22" t="s">
        <v>28</v>
      </c>
      <c r="L415" s="22" t="s">
        <v>53</v>
      </c>
      <c r="M415" s="19"/>
    </row>
    <row r="416" spans="1:13" s="13" customFormat="1" x14ac:dyDescent="0.2">
      <c r="A416" s="70"/>
      <c r="B416" s="70"/>
      <c r="C416" s="63"/>
      <c r="D416" s="63"/>
      <c r="E416" s="77"/>
      <c r="F416" s="19" t="s">
        <v>2033</v>
      </c>
      <c r="G416" s="21" t="s">
        <v>40</v>
      </c>
      <c r="H416" s="22" t="s">
        <v>80</v>
      </c>
      <c r="I416" s="22" t="s">
        <v>28</v>
      </c>
      <c r="J416" s="22" t="s">
        <v>28</v>
      </c>
      <c r="K416" s="22" t="s">
        <v>28</v>
      </c>
      <c r="L416" s="22" t="s">
        <v>80</v>
      </c>
      <c r="M416" s="19"/>
    </row>
    <row r="417" spans="1:13" s="13" customFormat="1" x14ac:dyDescent="0.2">
      <c r="A417" s="62"/>
      <c r="B417" s="62"/>
      <c r="C417" s="60"/>
      <c r="D417" s="60"/>
      <c r="E417" s="58"/>
      <c r="F417" s="19" t="s">
        <v>2034</v>
      </c>
      <c r="G417" s="21" t="s">
        <v>40</v>
      </c>
      <c r="H417" s="22" t="s">
        <v>26</v>
      </c>
      <c r="I417" s="22" t="s">
        <v>28</v>
      </c>
      <c r="J417" s="22" t="s">
        <v>28</v>
      </c>
      <c r="K417" s="22" t="s">
        <v>28</v>
      </c>
      <c r="L417" s="22" t="s">
        <v>26</v>
      </c>
      <c r="M417" s="19"/>
    </row>
    <row r="418" spans="1:13" s="13" customFormat="1" ht="15" customHeight="1" x14ac:dyDescent="0.2">
      <c r="A418" s="15" t="s">
        <v>2035</v>
      </c>
      <c r="B418" s="89" t="s">
        <v>2036</v>
      </c>
      <c r="C418" s="90"/>
      <c r="D418" s="90"/>
      <c r="E418" s="90"/>
      <c r="F418" s="90"/>
      <c r="G418" s="90"/>
      <c r="H418" s="90"/>
      <c r="I418" s="90"/>
      <c r="J418" s="90"/>
      <c r="K418" s="90"/>
      <c r="L418" s="90"/>
      <c r="M418" s="91"/>
    </row>
    <row r="419" spans="1:13" s="13" customFormat="1" ht="15" customHeight="1" x14ac:dyDescent="0.2">
      <c r="A419" s="16" t="s">
        <v>2037</v>
      </c>
      <c r="B419" s="86" t="s">
        <v>2038</v>
      </c>
      <c r="C419" s="87"/>
      <c r="D419" s="87"/>
      <c r="E419" s="87"/>
      <c r="F419" s="87"/>
      <c r="G419" s="87"/>
      <c r="H419" s="87"/>
      <c r="I419" s="87"/>
      <c r="J419" s="87"/>
      <c r="K419" s="87"/>
      <c r="L419" s="87"/>
      <c r="M419" s="88"/>
    </row>
    <row r="420" spans="1:13" s="13" customFormat="1" ht="15" customHeight="1" x14ac:dyDescent="0.2">
      <c r="A420" s="17" t="s">
        <v>2039</v>
      </c>
      <c r="B420" s="83" t="s">
        <v>2040</v>
      </c>
      <c r="C420" s="84"/>
      <c r="D420" s="84"/>
      <c r="E420" s="84"/>
      <c r="F420" s="84"/>
      <c r="G420" s="84"/>
      <c r="H420" s="84"/>
      <c r="I420" s="84"/>
      <c r="J420" s="84"/>
      <c r="K420" s="84"/>
      <c r="L420" s="84"/>
      <c r="M420" s="85"/>
    </row>
    <row r="421" spans="1:13" s="13" customFormat="1" ht="15" customHeight="1" x14ac:dyDescent="0.2">
      <c r="A421" s="17" t="s">
        <v>2041</v>
      </c>
      <c r="B421" s="83" t="s">
        <v>2042</v>
      </c>
      <c r="C421" s="84"/>
      <c r="D421" s="84"/>
      <c r="E421" s="84"/>
      <c r="F421" s="84"/>
      <c r="G421" s="84"/>
      <c r="H421" s="84"/>
      <c r="I421" s="84"/>
      <c r="J421" s="84"/>
      <c r="K421" s="84"/>
      <c r="L421" s="84"/>
      <c r="M421" s="85"/>
    </row>
    <row r="422" spans="1:13" s="13" customFormat="1" ht="25.5" x14ac:dyDescent="0.2">
      <c r="A422" s="18" t="s">
        <v>2043</v>
      </c>
      <c r="B422" s="18" t="s">
        <v>2044</v>
      </c>
      <c r="C422" s="19" t="s">
        <v>1529</v>
      </c>
      <c r="D422" s="19"/>
      <c r="E422" s="20">
        <v>0</v>
      </c>
      <c r="F422" s="19" t="s">
        <v>2045</v>
      </c>
      <c r="G422" s="21" t="s">
        <v>25</v>
      </c>
      <c r="H422" s="22" t="s">
        <v>64</v>
      </c>
      <c r="I422" s="22" t="s">
        <v>28</v>
      </c>
      <c r="J422" s="22" t="s">
        <v>28</v>
      </c>
      <c r="K422" s="22" t="s">
        <v>28</v>
      </c>
      <c r="L422" s="22" t="s">
        <v>64</v>
      </c>
      <c r="M422" s="19"/>
    </row>
    <row r="423" spans="1:13" s="13" customFormat="1" ht="15.75" customHeight="1" x14ac:dyDescent="0.2">
      <c r="A423" s="17" t="s">
        <v>2046</v>
      </c>
      <c r="B423" s="83" t="s">
        <v>2047</v>
      </c>
      <c r="C423" s="84"/>
      <c r="D423" s="84"/>
      <c r="E423" s="84"/>
      <c r="F423" s="84"/>
      <c r="G423" s="84"/>
      <c r="H423" s="84"/>
      <c r="I423" s="84"/>
      <c r="J423" s="84"/>
      <c r="K423" s="84"/>
      <c r="L423" s="84"/>
      <c r="M423" s="85"/>
    </row>
    <row r="424" spans="1:13" s="13" customFormat="1" ht="41.25" customHeight="1" x14ac:dyDescent="0.2">
      <c r="A424" s="61" t="s">
        <v>2048</v>
      </c>
      <c r="B424" s="61" t="s">
        <v>2049</v>
      </c>
      <c r="C424" s="59" t="s">
        <v>1686</v>
      </c>
      <c r="D424" s="59"/>
      <c r="E424" s="57"/>
      <c r="F424" s="19" t="s">
        <v>328</v>
      </c>
      <c r="G424" s="21" t="s">
        <v>40</v>
      </c>
      <c r="H424" s="22" t="s">
        <v>164</v>
      </c>
      <c r="I424" s="22" t="s">
        <v>98</v>
      </c>
      <c r="J424" s="22" t="s">
        <v>53</v>
      </c>
      <c r="K424" s="22" t="s">
        <v>53</v>
      </c>
      <c r="L424" s="22" t="s">
        <v>32</v>
      </c>
      <c r="M424" s="19"/>
    </row>
    <row r="425" spans="1:13" s="13" customFormat="1" x14ac:dyDescent="0.2">
      <c r="A425" s="62"/>
      <c r="B425" s="62"/>
      <c r="C425" s="60"/>
      <c r="D425" s="60"/>
      <c r="E425" s="58"/>
      <c r="F425" s="19" t="s">
        <v>2050</v>
      </c>
      <c r="G425" s="21" t="s">
        <v>40</v>
      </c>
      <c r="H425" s="22" t="s">
        <v>56</v>
      </c>
      <c r="I425" s="22" t="s">
        <v>53</v>
      </c>
      <c r="J425" s="22" t="s">
        <v>53</v>
      </c>
      <c r="K425" s="22" t="s">
        <v>53</v>
      </c>
      <c r="L425" s="22" t="s">
        <v>53</v>
      </c>
      <c r="M425" s="19"/>
    </row>
    <row r="426" spans="1:13" s="13" customFormat="1" ht="27.75" customHeight="1" x14ac:dyDescent="0.2">
      <c r="A426" s="80" t="s">
        <v>2051</v>
      </c>
      <c r="B426" s="80" t="s">
        <v>2052</v>
      </c>
      <c r="C426" s="79" t="s">
        <v>1686</v>
      </c>
      <c r="D426" s="79" t="s">
        <v>29</v>
      </c>
      <c r="E426" s="57">
        <f>SUM(E427:E429)+45000</f>
        <v>45000</v>
      </c>
      <c r="F426" s="19" t="s">
        <v>2053</v>
      </c>
      <c r="G426" s="21" t="s">
        <v>40</v>
      </c>
      <c r="H426" s="22" t="s">
        <v>299</v>
      </c>
      <c r="I426" s="22" t="s">
        <v>173</v>
      </c>
      <c r="J426" s="22" t="s">
        <v>173</v>
      </c>
      <c r="K426" s="22" t="s">
        <v>173</v>
      </c>
      <c r="L426" s="22" t="s">
        <v>173</v>
      </c>
      <c r="M426" s="19"/>
    </row>
    <row r="427" spans="1:13" s="13" customFormat="1" ht="25.5" x14ac:dyDescent="0.2">
      <c r="A427" s="80"/>
      <c r="B427" s="80"/>
      <c r="C427" s="79"/>
      <c r="D427" s="79"/>
      <c r="E427" s="77"/>
      <c r="F427" s="19" t="s">
        <v>2054</v>
      </c>
      <c r="G427" s="21" t="s">
        <v>40</v>
      </c>
      <c r="H427" s="22" t="s">
        <v>26</v>
      </c>
      <c r="I427" s="22" t="s">
        <v>28</v>
      </c>
      <c r="J427" s="22" t="s">
        <v>31</v>
      </c>
      <c r="K427" s="22" t="s">
        <v>56</v>
      </c>
      <c r="L427" s="22" t="s">
        <v>31</v>
      </c>
      <c r="M427" s="19"/>
    </row>
    <row r="428" spans="1:13" s="13" customFormat="1" ht="25.5" x14ac:dyDescent="0.2">
      <c r="A428" s="80"/>
      <c r="B428" s="80"/>
      <c r="C428" s="79"/>
      <c r="D428" s="79"/>
      <c r="E428" s="58"/>
      <c r="F428" s="19" t="s">
        <v>2055</v>
      </c>
      <c r="G428" s="21" t="s">
        <v>40</v>
      </c>
      <c r="H428" s="22" t="s">
        <v>26</v>
      </c>
      <c r="I428" s="22" t="s">
        <v>98</v>
      </c>
      <c r="J428" s="22" t="s">
        <v>164</v>
      </c>
      <c r="K428" s="22" t="s">
        <v>27</v>
      </c>
      <c r="L428" s="22" t="s">
        <v>27</v>
      </c>
      <c r="M428" s="19"/>
    </row>
    <row r="429" spans="1:13" s="13" customFormat="1" ht="51" x14ac:dyDescent="0.2">
      <c r="A429" s="161"/>
      <c r="B429" s="161"/>
      <c r="C429" s="161"/>
      <c r="D429" s="161"/>
      <c r="E429" s="20">
        <v>0</v>
      </c>
      <c r="F429" s="19" t="s">
        <v>2056</v>
      </c>
      <c r="G429" s="21" t="s">
        <v>25</v>
      </c>
      <c r="H429" s="22" t="s">
        <v>139</v>
      </c>
      <c r="I429" s="22" t="s">
        <v>139</v>
      </c>
      <c r="J429" s="22" t="s">
        <v>139</v>
      </c>
      <c r="K429" s="22" t="s">
        <v>139</v>
      </c>
      <c r="L429" s="22" t="s">
        <v>139</v>
      </c>
      <c r="M429" s="19"/>
    </row>
    <row r="430" spans="1:13" s="13" customFormat="1" ht="26.25" customHeight="1" x14ac:dyDescent="0.2">
      <c r="A430" s="61" t="s">
        <v>2057</v>
      </c>
      <c r="B430" s="61" t="s">
        <v>2058</v>
      </c>
      <c r="C430" s="59" t="s">
        <v>1686</v>
      </c>
      <c r="D430" s="59" t="s">
        <v>103</v>
      </c>
      <c r="E430" s="71">
        <v>318000</v>
      </c>
      <c r="F430" s="19" t="s">
        <v>2059</v>
      </c>
      <c r="G430" s="21" t="s">
        <v>40</v>
      </c>
      <c r="H430" s="22" t="s">
        <v>53</v>
      </c>
      <c r="I430" s="22" t="s">
        <v>53</v>
      </c>
      <c r="J430" s="22" t="s">
        <v>53</v>
      </c>
      <c r="K430" s="22" t="s">
        <v>28</v>
      </c>
      <c r="L430" s="22" t="s">
        <v>53</v>
      </c>
      <c r="M430" s="19"/>
    </row>
    <row r="431" spans="1:13" s="13" customFormat="1" ht="25.5" x14ac:dyDescent="0.2">
      <c r="A431" s="62"/>
      <c r="B431" s="62"/>
      <c r="C431" s="60"/>
      <c r="D431" s="60"/>
      <c r="E431" s="73"/>
      <c r="F431" s="19" t="s">
        <v>2060</v>
      </c>
      <c r="G431" s="21" t="s">
        <v>40</v>
      </c>
      <c r="H431" s="22" t="s">
        <v>43</v>
      </c>
      <c r="I431" s="22" t="s">
        <v>43</v>
      </c>
      <c r="J431" s="22" t="s">
        <v>28</v>
      </c>
      <c r="K431" s="22" t="s">
        <v>28</v>
      </c>
      <c r="L431" s="22" t="s">
        <v>28</v>
      </c>
      <c r="M431" s="19"/>
    </row>
    <row r="432" spans="1:13" s="13" customFormat="1" hidden="1" x14ac:dyDescent="0.2">
      <c r="A432" s="18"/>
      <c r="B432" s="18"/>
      <c r="C432" s="19"/>
      <c r="D432" s="19"/>
      <c r="E432" s="20"/>
      <c r="F432" s="19"/>
      <c r="G432" s="21"/>
      <c r="H432" s="22"/>
      <c r="I432" s="22"/>
      <c r="J432" s="22"/>
      <c r="K432" s="22"/>
      <c r="L432" s="22"/>
      <c r="M432" s="19"/>
    </row>
    <row r="433" spans="1:13" s="13" customFormat="1" ht="51" x14ac:dyDescent="0.2">
      <c r="A433" s="18" t="s">
        <v>2061</v>
      </c>
      <c r="B433" s="18" t="s">
        <v>2062</v>
      </c>
      <c r="C433" s="19" t="s">
        <v>1686</v>
      </c>
      <c r="D433" s="19" t="s">
        <v>29</v>
      </c>
      <c r="E433" s="25">
        <v>15000</v>
      </c>
      <c r="F433" s="19" t="s">
        <v>2063</v>
      </c>
      <c r="G433" s="21" t="s">
        <v>25</v>
      </c>
      <c r="H433" s="22" t="s">
        <v>64</v>
      </c>
      <c r="I433" s="22" t="s">
        <v>28</v>
      </c>
      <c r="J433" s="22" t="s">
        <v>28</v>
      </c>
      <c r="K433" s="22" t="s">
        <v>28</v>
      </c>
      <c r="L433" s="22" t="s">
        <v>64</v>
      </c>
      <c r="M433" s="19"/>
    </row>
    <row r="434" spans="1:13" s="13" customFormat="1" ht="51" x14ac:dyDescent="0.2">
      <c r="A434" s="18" t="s">
        <v>2064</v>
      </c>
      <c r="B434" s="18" t="s">
        <v>2065</v>
      </c>
      <c r="C434" s="19" t="s">
        <v>1686</v>
      </c>
      <c r="D434" s="19" t="s">
        <v>29</v>
      </c>
      <c r="E434" s="20">
        <v>180000</v>
      </c>
      <c r="F434" s="19" t="s">
        <v>1687</v>
      </c>
      <c r="G434" s="21" t="s">
        <v>25</v>
      </c>
      <c r="H434" s="22" t="s">
        <v>139</v>
      </c>
      <c r="I434" s="22" t="s">
        <v>28</v>
      </c>
      <c r="J434" s="22" t="s">
        <v>28</v>
      </c>
      <c r="K434" s="22" t="s">
        <v>28</v>
      </c>
      <c r="L434" s="22" t="s">
        <v>139</v>
      </c>
      <c r="M434" s="19"/>
    </row>
    <row r="435" spans="1:13" s="13" customFormat="1" ht="13.5" customHeight="1" x14ac:dyDescent="0.2">
      <c r="A435" s="17" t="s">
        <v>2066</v>
      </c>
      <c r="B435" s="83" t="s">
        <v>2067</v>
      </c>
      <c r="C435" s="84"/>
      <c r="D435" s="84"/>
      <c r="E435" s="84"/>
      <c r="F435" s="84"/>
      <c r="G435" s="84"/>
      <c r="H435" s="84"/>
      <c r="I435" s="84"/>
      <c r="J435" s="84"/>
      <c r="K435" s="84"/>
      <c r="L435" s="84"/>
      <c r="M435" s="85"/>
    </row>
    <row r="436" spans="1:13" s="13" customFormat="1" ht="36.75" customHeight="1" x14ac:dyDescent="0.2">
      <c r="A436" s="61" t="s">
        <v>2068</v>
      </c>
      <c r="B436" s="61" t="s">
        <v>2069</v>
      </c>
      <c r="C436" s="59" t="s">
        <v>1686</v>
      </c>
      <c r="D436" s="59" t="s">
        <v>29</v>
      </c>
      <c r="E436" s="71">
        <v>575561.85</v>
      </c>
      <c r="F436" s="19" t="s">
        <v>2070</v>
      </c>
      <c r="G436" s="21" t="s">
        <v>1907</v>
      </c>
      <c r="H436" s="22" t="s">
        <v>1991</v>
      </c>
      <c r="I436" s="22" t="s">
        <v>28</v>
      </c>
      <c r="J436" s="22" t="s">
        <v>28</v>
      </c>
      <c r="K436" s="22" t="s">
        <v>28</v>
      </c>
      <c r="L436" s="22" t="s">
        <v>1991</v>
      </c>
      <c r="M436" s="19"/>
    </row>
    <row r="437" spans="1:13" s="13" customFormat="1" ht="16.5" customHeight="1" x14ac:dyDescent="0.2">
      <c r="A437" s="62"/>
      <c r="B437" s="62"/>
      <c r="C437" s="60"/>
      <c r="D437" s="60"/>
      <c r="E437" s="73"/>
      <c r="F437" s="19" t="s">
        <v>2071</v>
      </c>
      <c r="G437" s="21" t="s">
        <v>40</v>
      </c>
      <c r="H437" s="22" t="s">
        <v>198</v>
      </c>
      <c r="I437" s="22" t="s">
        <v>28</v>
      </c>
      <c r="J437" s="22" t="s">
        <v>28</v>
      </c>
      <c r="K437" s="22" t="s">
        <v>28</v>
      </c>
      <c r="L437" s="22" t="s">
        <v>198</v>
      </c>
      <c r="M437" s="19"/>
    </row>
    <row r="438" spans="1:13" s="13" customFormat="1" hidden="1" x14ac:dyDescent="0.2">
      <c r="A438" s="18"/>
      <c r="B438" s="18"/>
      <c r="C438" s="19"/>
      <c r="D438" s="19"/>
      <c r="E438" s="20"/>
      <c r="F438" s="19"/>
      <c r="G438" s="21"/>
      <c r="H438" s="22"/>
      <c r="I438" s="22"/>
      <c r="J438" s="22"/>
      <c r="K438" s="22"/>
      <c r="L438" s="22"/>
      <c r="M438" s="19"/>
    </row>
    <row r="439" spans="1:13" s="13" customFormat="1" ht="14.25" customHeight="1" x14ac:dyDescent="0.2">
      <c r="A439" s="16" t="s">
        <v>2072</v>
      </c>
      <c r="B439" s="86" t="s">
        <v>2073</v>
      </c>
      <c r="C439" s="87"/>
      <c r="D439" s="87"/>
      <c r="E439" s="87"/>
      <c r="F439" s="87"/>
      <c r="G439" s="87"/>
      <c r="H439" s="87"/>
      <c r="I439" s="87"/>
      <c r="J439" s="87"/>
      <c r="K439" s="87"/>
      <c r="L439" s="87"/>
      <c r="M439" s="88"/>
    </row>
    <row r="440" spans="1:13" s="13" customFormat="1" ht="14.25" customHeight="1" x14ac:dyDescent="0.2">
      <c r="A440" s="17" t="s">
        <v>2074</v>
      </c>
      <c r="B440" s="83" t="s">
        <v>2075</v>
      </c>
      <c r="C440" s="84"/>
      <c r="D440" s="84"/>
      <c r="E440" s="84"/>
      <c r="F440" s="84"/>
      <c r="G440" s="84"/>
      <c r="H440" s="84"/>
      <c r="I440" s="84"/>
      <c r="J440" s="84"/>
      <c r="K440" s="84"/>
      <c r="L440" s="84"/>
      <c r="M440" s="85"/>
    </row>
    <row r="441" spans="1:13" s="13" customFormat="1" ht="14.25" customHeight="1" x14ac:dyDescent="0.2">
      <c r="A441" s="17" t="s">
        <v>2076</v>
      </c>
      <c r="B441" s="83" t="s">
        <v>2077</v>
      </c>
      <c r="C441" s="84"/>
      <c r="D441" s="84"/>
      <c r="E441" s="84"/>
      <c r="F441" s="84"/>
      <c r="G441" s="84"/>
      <c r="H441" s="84"/>
      <c r="I441" s="84"/>
      <c r="J441" s="84"/>
      <c r="K441" s="84"/>
      <c r="L441" s="84"/>
      <c r="M441" s="85"/>
    </row>
    <row r="442" spans="1:13" s="13" customFormat="1" ht="25.5" x14ac:dyDescent="0.2">
      <c r="A442" s="18" t="s">
        <v>2078</v>
      </c>
      <c r="B442" s="18" t="s">
        <v>2079</v>
      </c>
      <c r="C442" s="19" t="s">
        <v>1529</v>
      </c>
      <c r="D442" s="19"/>
      <c r="E442" s="20">
        <v>0</v>
      </c>
      <c r="F442" s="19" t="s">
        <v>2080</v>
      </c>
      <c r="G442" s="21" t="s">
        <v>2081</v>
      </c>
      <c r="H442" s="22" t="s">
        <v>2082</v>
      </c>
      <c r="I442" s="22" t="s">
        <v>2082</v>
      </c>
      <c r="J442" s="22" t="s">
        <v>2082</v>
      </c>
      <c r="K442" s="22" t="s">
        <v>2082</v>
      </c>
      <c r="L442" s="22" t="s">
        <v>2082</v>
      </c>
      <c r="M442" s="19"/>
    </row>
    <row r="443" spans="1:13" s="13" customFormat="1" ht="16.5" customHeight="1" x14ac:dyDescent="0.2">
      <c r="A443" s="61" t="s">
        <v>2083</v>
      </c>
      <c r="B443" s="61" t="s">
        <v>2084</v>
      </c>
      <c r="C443" s="59" t="s">
        <v>1529</v>
      </c>
      <c r="D443" s="59" t="s">
        <v>29</v>
      </c>
      <c r="E443" s="57">
        <f>SUM(E444:E444)+3277360</f>
        <v>3277360</v>
      </c>
      <c r="F443" s="19" t="s">
        <v>2085</v>
      </c>
      <c r="G443" s="21" t="s">
        <v>1716</v>
      </c>
      <c r="H443" s="22" t="s">
        <v>2086</v>
      </c>
      <c r="I443" s="22" t="s">
        <v>28</v>
      </c>
      <c r="J443" s="22" t="s">
        <v>2086</v>
      </c>
      <c r="K443" s="22" t="s">
        <v>2086</v>
      </c>
      <c r="L443" s="22" t="s">
        <v>2086</v>
      </c>
      <c r="M443" s="19"/>
    </row>
    <row r="444" spans="1:13" s="13" customFormat="1" ht="25.5" x14ac:dyDescent="0.2">
      <c r="A444" s="62"/>
      <c r="B444" s="62"/>
      <c r="C444" s="60"/>
      <c r="D444" s="60"/>
      <c r="E444" s="58"/>
      <c r="F444" s="19" t="s">
        <v>2087</v>
      </c>
      <c r="G444" s="21" t="s">
        <v>40</v>
      </c>
      <c r="H444" s="22" t="s">
        <v>53</v>
      </c>
      <c r="I444" s="22" t="s">
        <v>28</v>
      </c>
      <c r="J444" s="22" t="s">
        <v>28</v>
      </c>
      <c r="K444" s="22" t="s">
        <v>28</v>
      </c>
      <c r="L444" s="22" t="s">
        <v>53</v>
      </c>
      <c r="M444" s="19"/>
    </row>
    <row r="445" spans="1:13" s="13" customFormat="1" ht="102.75" customHeight="1" x14ac:dyDescent="0.2">
      <c r="A445" s="61" t="s">
        <v>2088</v>
      </c>
      <c r="B445" s="61" t="s">
        <v>2089</v>
      </c>
      <c r="C445" s="59" t="s">
        <v>1529</v>
      </c>
      <c r="D445" s="59" t="s">
        <v>29</v>
      </c>
      <c r="E445" s="57">
        <f>SUM(E446:E446)+4663275</f>
        <v>4663275</v>
      </c>
      <c r="F445" s="19" t="s">
        <v>2166</v>
      </c>
      <c r="G445" s="21" t="s">
        <v>2081</v>
      </c>
      <c r="H445" s="22" t="s">
        <v>28</v>
      </c>
      <c r="I445" s="22" t="s">
        <v>28</v>
      </c>
      <c r="J445" s="22" t="s">
        <v>28</v>
      </c>
      <c r="K445" s="22" t="s">
        <v>28</v>
      </c>
      <c r="L445" s="22" t="s">
        <v>28</v>
      </c>
      <c r="M445" s="19" t="s">
        <v>2167</v>
      </c>
    </row>
    <row r="446" spans="1:13" s="13" customFormat="1" ht="25.5" x14ac:dyDescent="0.2">
      <c r="A446" s="62"/>
      <c r="B446" s="62"/>
      <c r="C446" s="60"/>
      <c r="D446" s="60"/>
      <c r="E446" s="58"/>
      <c r="F446" s="19" t="s">
        <v>2090</v>
      </c>
      <c r="G446" s="21" t="s">
        <v>40</v>
      </c>
      <c r="H446" s="22" t="s">
        <v>53</v>
      </c>
      <c r="I446" s="22" t="s">
        <v>28</v>
      </c>
      <c r="J446" s="22" t="s">
        <v>28</v>
      </c>
      <c r="K446" s="22" t="s">
        <v>28</v>
      </c>
      <c r="L446" s="22" t="s">
        <v>53</v>
      </c>
      <c r="M446" s="19" t="s">
        <v>2165</v>
      </c>
    </row>
    <row r="447" spans="1:13" s="13" customFormat="1" ht="15.75" customHeight="1" x14ac:dyDescent="0.2">
      <c r="A447" s="61" t="s">
        <v>2091</v>
      </c>
      <c r="B447" s="61" t="s">
        <v>2092</v>
      </c>
      <c r="C447" s="59" t="s">
        <v>1401</v>
      </c>
      <c r="D447" s="59" t="s">
        <v>29</v>
      </c>
      <c r="E447" s="57">
        <f>SUM(E448:E448)+1200000</f>
        <v>1200000</v>
      </c>
      <c r="F447" s="19" t="s">
        <v>2093</v>
      </c>
      <c r="G447" s="21" t="s">
        <v>25</v>
      </c>
      <c r="H447" s="22" t="s">
        <v>118</v>
      </c>
      <c r="I447" s="22" t="s">
        <v>28</v>
      </c>
      <c r="J447" s="22" t="s">
        <v>118</v>
      </c>
      <c r="K447" s="22" t="s">
        <v>118</v>
      </c>
      <c r="L447" s="22" t="s">
        <v>173</v>
      </c>
      <c r="M447" s="19"/>
    </row>
    <row r="448" spans="1:13" s="13" customFormat="1" ht="15.75" customHeight="1" x14ac:dyDescent="0.2">
      <c r="A448" s="62"/>
      <c r="B448" s="62"/>
      <c r="C448" s="60"/>
      <c r="D448" s="60"/>
      <c r="E448" s="58"/>
      <c r="F448" s="19" t="s">
        <v>2094</v>
      </c>
      <c r="G448" s="21" t="s">
        <v>1716</v>
      </c>
      <c r="H448" s="22" t="s">
        <v>2095</v>
      </c>
      <c r="I448" s="22" t="s">
        <v>28</v>
      </c>
      <c r="J448" s="22" t="s">
        <v>1821</v>
      </c>
      <c r="K448" s="22" t="s">
        <v>2095</v>
      </c>
      <c r="L448" s="22" t="s">
        <v>2096</v>
      </c>
      <c r="M448" s="19"/>
    </row>
    <row r="449" spans="1:13" s="13" customFormat="1" ht="25.5" x14ac:dyDescent="0.2">
      <c r="A449" s="18" t="s">
        <v>2097</v>
      </c>
      <c r="B449" s="18" t="s">
        <v>2098</v>
      </c>
      <c r="C449" s="19" t="s">
        <v>38</v>
      </c>
      <c r="D449" s="19"/>
      <c r="E449" s="25"/>
      <c r="F449" s="19" t="s">
        <v>63</v>
      </c>
      <c r="G449" s="21" t="s">
        <v>25</v>
      </c>
      <c r="H449" s="22" t="s">
        <v>80</v>
      </c>
      <c r="I449" s="22" t="s">
        <v>80</v>
      </c>
      <c r="J449" s="22" t="s">
        <v>28</v>
      </c>
      <c r="K449" s="22" t="s">
        <v>28</v>
      </c>
      <c r="L449" s="22" t="s">
        <v>28</v>
      </c>
      <c r="M449" s="19"/>
    </row>
    <row r="450" spans="1:13" s="13" customFormat="1" ht="15.75" customHeight="1" x14ac:dyDescent="0.2">
      <c r="A450" s="61" t="s">
        <v>2099</v>
      </c>
      <c r="B450" s="61" t="s">
        <v>2100</v>
      </c>
      <c r="C450" s="59" t="s">
        <v>38</v>
      </c>
      <c r="D450" s="19" t="s">
        <v>2161</v>
      </c>
      <c r="E450" s="25">
        <f t="shared" ref="E450" si="26">SUM(E451:E453)</f>
        <v>341841.98</v>
      </c>
      <c r="F450" s="19" t="s">
        <v>63</v>
      </c>
      <c r="G450" s="21" t="s">
        <v>25</v>
      </c>
      <c r="H450" s="22" t="s">
        <v>223</v>
      </c>
      <c r="I450" s="22" t="s">
        <v>80</v>
      </c>
      <c r="J450" s="22" t="s">
        <v>80</v>
      </c>
      <c r="K450" s="22" t="s">
        <v>80</v>
      </c>
      <c r="L450" s="22" t="s">
        <v>80</v>
      </c>
      <c r="M450" s="19"/>
    </row>
    <row r="451" spans="1:13" s="13" customFormat="1" x14ac:dyDescent="0.2">
      <c r="A451" s="70"/>
      <c r="B451" s="70"/>
      <c r="C451" s="63"/>
      <c r="D451" s="19" t="s">
        <v>29</v>
      </c>
      <c r="E451" s="20">
        <v>58515.76</v>
      </c>
      <c r="F451" s="59" t="s">
        <v>2101</v>
      </c>
      <c r="G451" s="67" t="s">
        <v>2081</v>
      </c>
      <c r="H451" s="64" t="s">
        <v>2102</v>
      </c>
      <c r="I451" s="64" t="s">
        <v>28</v>
      </c>
      <c r="J451" s="64" t="s">
        <v>28</v>
      </c>
      <c r="K451" s="64" t="s">
        <v>28</v>
      </c>
      <c r="L451" s="64" t="s">
        <v>2102</v>
      </c>
      <c r="M451" s="59"/>
    </row>
    <row r="452" spans="1:13" s="13" customFormat="1" x14ac:dyDescent="0.2">
      <c r="A452" s="62"/>
      <c r="B452" s="62"/>
      <c r="C452" s="60"/>
      <c r="D452" s="19" t="s">
        <v>33</v>
      </c>
      <c r="E452" s="20">
        <v>283326.21999999997</v>
      </c>
      <c r="F452" s="60"/>
      <c r="G452" s="69"/>
      <c r="H452" s="66"/>
      <c r="I452" s="66"/>
      <c r="J452" s="66"/>
      <c r="K452" s="66"/>
      <c r="L452" s="66"/>
      <c r="M452" s="60"/>
    </row>
    <row r="453" spans="1:13" s="13" customFormat="1" hidden="1" x14ac:dyDescent="0.2">
      <c r="A453" s="18"/>
      <c r="B453" s="18"/>
      <c r="C453" s="19"/>
      <c r="D453" s="19"/>
      <c r="E453" s="20"/>
      <c r="F453" s="19"/>
      <c r="G453" s="21"/>
      <c r="H453" s="22"/>
      <c r="I453" s="22"/>
      <c r="J453" s="22"/>
      <c r="K453" s="22"/>
      <c r="L453" s="22"/>
      <c r="M453" s="19"/>
    </row>
    <row r="454" spans="1:13" s="13" customFormat="1" ht="25.5" x14ac:dyDescent="0.2">
      <c r="A454" s="18" t="s">
        <v>2103</v>
      </c>
      <c r="B454" s="18" t="s">
        <v>2104</v>
      </c>
      <c r="C454" s="19" t="s">
        <v>38</v>
      </c>
      <c r="D454" s="19"/>
      <c r="E454" s="25"/>
      <c r="F454" s="19" t="s">
        <v>63</v>
      </c>
      <c r="G454" s="21" t="s">
        <v>25</v>
      </c>
      <c r="H454" s="22" t="s">
        <v>80</v>
      </c>
      <c r="I454" s="22" t="s">
        <v>80</v>
      </c>
      <c r="J454" s="22" t="s">
        <v>28</v>
      </c>
      <c r="K454" s="22" t="s">
        <v>28</v>
      </c>
      <c r="L454" s="22" t="s">
        <v>28</v>
      </c>
      <c r="M454" s="19"/>
    </row>
    <row r="455" spans="1:13" s="13" customFormat="1" ht="14.25" customHeight="1" x14ac:dyDescent="0.2">
      <c r="A455" s="61" t="s">
        <v>2105</v>
      </c>
      <c r="B455" s="61" t="s">
        <v>2106</v>
      </c>
      <c r="C455" s="59" t="s">
        <v>38</v>
      </c>
      <c r="D455" s="19" t="s">
        <v>2161</v>
      </c>
      <c r="E455" s="25">
        <f t="shared" ref="E455" si="27">SUM(E456:E458)</f>
        <v>2141785.3199999998</v>
      </c>
      <c r="F455" s="59" t="s">
        <v>63</v>
      </c>
      <c r="G455" s="67" t="s">
        <v>25</v>
      </c>
      <c r="H455" s="64" t="s">
        <v>223</v>
      </c>
      <c r="I455" s="64" t="s">
        <v>80</v>
      </c>
      <c r="J455" s="64" t="s">
        <v>80</v>
      </c>
      <c r="K455" s="64" t="s">
        <v>80</v>
      </c>
      <c r="L455" s="64" t="s">
        <v>80</v>
      </c>
      <c r="M455" s="59"/>
    </row>
    <row r="456" spans="1:13" s="13" customFormat="1" x14ac:dyDescent="0.2">
      <c r="A456" s="70"/>
      <c r="B456" s="70"/>
      <c r="C456" s="63"/>
      <c r="D456" s="19" t="s">
        <v>33</v>
      </c>
      <c r="E456" s="20">
        <v>1819000</v>
      </c>
      <c r="F456" s="63"/>
      <c r="G456" s="68"/>
      <c r="H456" s="65"/>
      <c r="I456" s="65"/>
      <c r="J456" s="65"/>
      <c r="K456" s="65"/>
      <c r="L456" s="65"/>
      <c r="M456" s="63"/>
    </row>
    <row r="457" spans="1:13" s="13" customFormat="1" x14ac:dyDescent="0.2">
      <c r="A457" s="62"/>
      <c r="B457" s="62"/>
      <c r="C457" s="60"/>
      <c r="D457" s="19" t="s">
        <v>29</v>
      </c>
      <c r="E457" s="20">
        <v>322785.32</v>
      </c>
      <c r="F457" s="60"/>
      <c r="G457" s="69"/>
      <c r="H457" s="66"/>
      <c r="I457" s="66"/>
      <c r="J457" s="66"/>
      <c r="K457" s="66"/>
      <c r="L457" s="66"/>
      <c r="M457" s="60"/>
    </row>
    <row r="458" spans="1:13" s="13" customFormat="1" hidden="1" x14ac:dyDescent="0.2">
      <c r="A458" s="18"/>
      <c r="B458" s="18"/>
      <c r="C458" s="19"/>
      <c r="D458" s="19"/>
      <c r="E458" s="20"/>
      <c r="F458" s="19"/>
      <c r="G458" s="21"/>
      <c r="H458" s="22"/>
      <c r="I458" s="22"/>
      <c r="J458" s="22"/>
      <c r="K458" s="22"/>
      <c r="L458" s="22"/>
      <c r="M458" s="19"/>
    </row>
    <row r="459" spans="1:13" s="13" customFormat="1" ht="15.75" customHeight="1" x14ac:dyDescent="0.2">
      <c r="A459" s="61" t="s">
        <v>2107</v>
      </c>
      <c r="B459" s="61" t="s">
        <v>2108</v>
      </c>
      <c r="C459" s="59" t="s">
        <v>38</v>
      </c>
      <c r="D459" s="19" t="s">
        <v>2161</v>
      </c>
      <c r="E459" s="25">
        <f>SUM(E460:E462)</f>
        <v>2192960.66</v>
      </c>
      <c r="F459" s="19" t="s">
        <v>63</v>
      </c>
      <c r="G459" s="21" t="s">
        <v>25</v>
      </c>
      <c r="H459" s="22" t="s">
        <v>223</v>
      </c>
      <c r="I459" s="22" t="s">
        <v>80</v>
      </c>
      <c r="J459" s="22" t="s">
        <v>80</v>
      </c>
      <c r="K459" s="22" t="s">
        <v>80</v>
      </c>
      <c r="L459" s="22" t="s">
        <v>80</v>
      </c>
      <c r="M459" s="19"/>
    </row>
    <row r="460" spans="1:13" s="13" customFormat="1" x14ac:dyDescent="0.2">
      <c r="A460" s="70"/>
      <c r="B460" s="70"/>
      <c r="C460" s="63"/>
      <c r="D460" s="19" t="s">
        <v>29</v>
      </c>
      <c r="E460" s="20">
        <v>328944.09999999998</v>
      </c>
      <c r="F460" s="59" t="s">
        <v>2101</v>
      </c>
      <c r="G460" s="67" t="s">
        <v>2081</v>
      </c>
      <c r="H460" s="64" t="s">
        <v>2109</v>
      </c>
      <c r="I460" s="64" t="s">
        <v>28</v>
      </c>
      <c r="J460" s="64" t="s">
        <v>28</v>
      </c>
      <c r="K460" s="64" t="s">
        <v>28</v>
      </c>
      <c r="L460" s="64" t="s">
        <v>2109</v>
      </c>
      <c r="M460" s="59"/>
    </row>
    <row r="461" spans="1:13" s="13" customFormat="1" x14ac:dyDescent="0.2">
      <c r="A461" s="62"/>
      <c r="B461" s="62"/>
      <c r="C461" s="60"/>
      <c r="D461" s="19" t="s">
        <v>33</v>
      </c>
      <c r="E461" s="20">
        <v>1864016.56</v>
      </c>
      <c r="F461" s="60"/>
      <c r="G461" s="69"/>
      <c r="H461" s="66"/>
      <c r="I461" s="66"/>
      <c r="J461" s="66"/>
      <c r="K461" s="66"/>
      <c r="L461" s="66"/>
      <c r="M461" s="60"/>
    </row>
    <row r="462" spans="1:13" s="13" customFormat="1" hidden="1" x14ac:dyDescent="0.2">
      <c r="A462" s="18"/>
      <c r="B462" s="18"/>
      <c r="C462" s="19"/>
      <c r="D462" s="19"/>
      <c r="E462" s="20"/>
      <c r="F462" s="19"/>
      <c r="G462" s="21"/>
      <c r="H462" s="22"/>
      <c r="I462" s="22"/>
      <c r="J462" s="22"/>
      <c r="K462" s="22"/>
      <c r="L462" s="22"/>
      <c r="M462" s="19"/>
    </row>
    <row r="463" spans="1:13" s="13" customFormat="1" ht="15" customHeight="1" x14ac:dyDescent="0.2">
      <c r="A463" s="61" t="s">
        <v>2110</v>
      </c>
      <c r="B463" s="61" t="s">
        <v>2111</v>
      </c>
      <c r="C463" s="59" t="s">
        <v>38</v>
      </c>
      <c r="D463" s="59"/>
      <c r="E463" s="57">
        <f t="shared" ref="E463" si="28">SUM(E464:E465)</f>
        <v>0</v>
      </c>
      <c r="F463" s="19" t="s">
        <v>63</v>
      </c>
      <c r="G463" s="21" t="s">
        <v>25</v>
      </c>
      <c r="H463" s="22" t="s">
        <v>80</v>
      </c>
      <c r="I463" s="22" t="s">
        <v>80</v>
      </c>
      <c r="J463" s="22" t="s">
        <v>28</v>
      </c>
      <c r="K463" s="22" t="s">
        <v>28</v>
      </c>
      <c r="L463" s="22" t="s">
        <v>28</v>
      </c>
      <c r="M463" s="19"/>
    </row>
    <row r="464" spans="1:13" s="13" customFormat="1" x14ac:dyDescent="0.2">
      <c r="A464" s="62"/>
      <c r="B464" s="62"/>
      <c r="C464" s="60"/>
      <c r="D464" s="60"/>
      <c r="E464" s="58"/>
      <c r="F464" s="19" t="s">
        <v>2101</v>
      </c>
      <c r="G464" s="21" t="s">
        <v>2081</v>
      </c>
      <c r="H464" s="22" t="s">
        <v>2112</v>
      </c>
      <c r="I464" s="22" t="s">
        <v>2112</v>
      </c>
      <c r="J464" s="22" t="s">
        <v>28</v>
      </c>
      <c r="K464" s="22" t="s">
        <v>28</v>
      </c>
      <c r="L464" s="22" t="s">
        <v>28</v>
      </c>
      <c r="M464" s="19"/>
    </row>
    <row r="465" spans="1:13" s="13" customFormat="1" hidden="1" x14ac:dyDescent="0.2">
      <c r="A465" s="18"/>
      <c r="B465" s="18"/>
      <c r="C465" s="19"/>
      <c r="D465" s="19"/>
      <c r="E465" s="20"/>
      <c r="F465" s="19"/>
      <c r="G465" s="21"/>
      <c r="H465" s="22"/>
      <c r="I465" s="22"/>
      <c r="J465" s="22"/>
      <c r="K465" s="22"/>
      <c r="L465" s="22"/>
      <c r="M465" s="19"/>
    </row>
    <row r="466" spans="1:13" s="13" customFormat="1" ht="14.25" customHeight="1" x14ac:dyDescent="0.2">
      <c r="A466" s="17" t="s">
        <v>2113</v>
      </c>
      <c r="B466" s="83" t="s">
        <v>2114</v>
      </c>
      <c r="C466" s="84"/>
      <c r="D466" s="84"/>
      <c r="E466" s="84"/>
      <c r="F466" s="84"/>
      <c r="G466" s="84"/>
      <c r="H466" s="84"/>
      <c r="I466" s="84"/>
      <c r="J466" s="84"/>
      <c r="K466" s="84"/>
      <c r="L466" s="84"/>
      <c r="M466" s="85"/>
    </row>
    <row r="467" spans="1:13" s="13" customFormat="1" ht="14.25" customHeight="1" x14ac:dyDescent="0.2">
      <c r="A467" s="17" t="s">
        <v>2115</v>
      </c>
      <c r="B467" s="83" t="s">
        <v>2116</v>
      </c>
      <c r="C467" s="84"/>
      <c r="D467" s="84"/>
      <c r="E467" s="84"/>
      <c r="F467" s="84"/>
      <c r="G467" s="84"/>
      <c r="H467" s="84"/>
      <c r="I467" s="84"/>
      <c r="J467" s="84"/>
      <c r="K467" s="84"/>
      <c r="L467" s="84"/>
      <c r="M467" s="85"/>
    </row>
    <row r="468" spans="1:13" s="13" customFormat="1" ht="26.25" customHeight="1" x14ac:dyDescent="0.2">
      <c r="A468" s="61" t="s">
        <v>2117</v>
      </c>
      <c r="B468" s="61" t="s">
        <v>2118</v>
      </c>
      <c r="C468" s="59" t="s">
        <v>1529</v>
      </c>
      <c r="D468" s="19" t="s">
        <v>2161</v>
      </c>
      <c r="E468" s="25">
        <f t="shared" ref="E468" si="29">SUM(E469:E475)</f>
        <v>2360586.39</v>
      </c>
      <c r="F468" s="19" t="s">
        <v>2119</v>
      </c>
      <c r="G468" s="21" t="s">
        <v>25</v>
      </c>
      <c r="H468" s="22" t="s">
        <v>129</v>
      </c>
      <c r="I468" s="22" t="s">
        <v>28</v>
      </c>
      <c r="J468" s="22" t="s">
        <v>129</v>
      </c>
      <c r="K468" s="22" t="s">
        <v>129</v>
      </c>
      <c r="L468" s="22" t="s">
        <v>28</v>
      </c>
      <c r="M468" s="19"/>
    </row>
    <row r="469" spans="1:13" s="13" customFormat="1" x14ac:dyDescent="0.2">
      <c r="A469" s="70"/>
      <c r="B469" s="70"/>
      <c r="C469" s="63"/>
      <c r="D469" s="19" t="s">
        <v>44</v>
      </c>
      <c r="E469" s="20">
        <v>712586.39</v>
      </c>
      <c r="F469" s="19" t="s">
        <v>2120</v>
      </c>
      <c r="G469" s="21" t="s">
        <v>2081</v>
      </c>
      <c r="H469" s="22" t="s">
        <v>890</v>
      </c>
      <c r="I469" s="22" t="s">
        <v>28</v>
      </c>
      <c r="J469" s="22" t="s">
        <v>890</v>
      </c>
      <c r="K469" s="22" t="s">
        <v>890</v>
      </c>
      <c r="L469" s="22" t="s">
        <v>890</v>
      </c>
      <c r="M469" s="19"/>
    </row>
    <row r="470" spans="1:13" s="13" customFormat="1" ht="25.5" x14ac:dyDescent="0.2">
      <c r="A470" s="70"/>
      <c r="B470" s="70"/>
      <c r="C470" s="63"/>
      <c r="D470" s="59" t="s">
        <v>103</v>
      </c>
      <c r="E470" s="71">
        <v>1648000</v>
      </c>
      <c r="F470" s="19" t="s">
        <v>2121</v>
      </c>
      <c r="G470" s="21" t="s">
        <v>2122</v>
      </c>
      <c r="H470" s="22" t="s">
        <v>699</v>
      </c>
      <c r="I470" s="22" t="s">
        <v>223</v>
      </c>
      <c r="J470" s="22" t="s">
        <v>1166</v>
      </c>
      <c r="K470" s="22" t="s">
        <v>1166</v>
      </c>
      <c r="L470" s="22" t="s">
        <v>223</v>
      </c>
      <c r="M470" s="19"/>
    </row>
    <row r="471" spans="1:13" s="13" customFormat="1" ht="25.5" x14ac:dyDescent="0.2">
      <c r="A471" s="70"/>
      <c r="B471" s="70"/>
      <c r="C471" s="63"/>
      <c r="D471" s="63"/>
      <c r="E471" s="72"/>
      <c r="F471" s="19" t="s">
        <v>2123</v>
      </c>
      <c r="G471" s="21" t="s">
        <v>40</v>
      </c>
      <c r="H471" s="22" t="s">
        <v>2124</v>
      </c>
      <c r="I471" s="22" t="s">
        <v>2125</v>
      </c>
      <c r="J471" s="22" t="s">
        <v>2126</v>
      </c>
      <c r="K471" s="22" t="s">
        <v>2127</v>
      </c>
      <c r="L471" s="22" t="s">
        <v>2128</v>
      </c>
      <c r="M471" s="19"/>
    </row>
    <row r="472" spans="1:13" s="13" customFormat="1" x14ac:dyDescent="0.2">
      <c r="A472" s="70"/>
      <c r="B472" s="70"/>
      <c r="C472" s="63"/>
      <c r="D472" s="63"/>
      <c r="E472" s="72"/>
      <c r="F472" s="19" t="s">
        <v>2129</v>
      </c>
      <c r="G472" s="21" t="s">
        <v>40</v>
      </c>
      <c r="H472" s="22" t="s">
        <v>1724</v>
      </c>
      <c r="I472" s="22" t="s">
        <v>1175</v>
      </c>
      <c r="J472" s="22" t="s">
        <v>303</v>
      </c>
      <c r="K472" s="22" t="s">
        <v>303</v>
      </c>
      <c r="L472" s="22" t="s">
        <v>1175</v>
      </c>
      <c r="M472" s="19"/>
    </row>
    <row r="473" spans="1:13" s="13" customFormat="1" ht="25.5" x14ac:dyDescent="0.2">
      <c r="A473" s="62"/>
      <c r="B473" s="62"/>
      <c r="C473" s="60"/>
      <c r="D473" s="60"/>
      <c r="E473" s="73"/>
      <c r="F473" s="19" t="s">
        <v>2130</v>
      </c>
      <c r="G473" s="21" t="s">
        <v>40</v>
      </c>
      <c r="H473" s="22" t="s">
        <v>223</v>
      </c>
      <c r="I473" s="22" t="s">
        <v>28</v>
      </c>
      <c r="J473" s="22" t="s">
        <v>28</v>
      </c>
      <c r="K473" s="22" t="s">
        <v>28</v>
      </c>
      <c r="L473" s="22" t="s">
        <v>223</v>
      </c>
      <c r="M473" s="19"/>
    </row>
    <row r="474" spans="1:13" s="13" customFormat="1" hidden="1" x14ac:dyDescent="0.2">
      <c r="A474" s="18"/>
      <c r="B474" s="18"/>
      <c r="C474" s="19"/>
      <c r="D474" s="19"/>
      <c r="E474" s="20"/>
      <c r="F474" s="19"/>
      <c r="G474" s="21"/>
      <c r="H474" s="22"/>
      <c r="I474" s="22"/>
      <c r="J474" s="22"/>
      <c r="K474" s="22"/>
      <c r="L474" s="22"/>
      <c r="M474" s="19"/>
    </row>
    <row r="475" spans="1:13" s="13" customFormat="1" hidden="1" x14ac:dyDescent="0.2">
      <c r="A475" s="18"/>
      <c r="B475" s="18"/>
      <c r="C475" s="19"/>
      <c r="D475" s="19"/>
      <c r="E475" s="20"/>
      <c r="F475" s="19"/>
      <c r="G475" s="21"/>
      <c r="H475" s="22"/>
      <c r="I475" s="22"/>
      <c r="J475" s="22"/>
      <c r="K475" s="22"/>
      <c r="L475" s="22"/>
      <c r="M475" s="19"/>
    </row>
    <row r="476" spans="1:13" s="13" customFormat="1" ht="14.25" customHeight="1" x14ac:dyDescent="0.2">
      <c r="A476" s="16" t="s">
        <v>2131</v>
      </c>
      <c r="B476" s="86" t="s">
        <v>2132</v>
      </c>
      <c r="C476" s="87"/>
      <c r="D476" s="87"/>
      <c r="E476" s="87"/>
      <c r="F476" s="87"/>
      <c r="G476" s="87"/>
      <c r="H476" s="87"/>
      <c r="I476" s="87"/>
      <c r="J476" s="87"/>
      <c r="K476" s="87"/>
      <c r="L476" s="87"/>
      <c r="M476" s="88"/>
    </row>
    <row r="477" spans="1:13" s="13" customFormat="1" ht="14.25" customHeight="1" x14ac:dyDescent="0.2">
      <c r="A477" s="17" t="s">
        <v>2133</v>
      </c>
      <c r="B477" s="83" t="s">
        <v>2134</v>
      </c>
      <c r="C477" s="84"/>
      <c r="D477" s="84"/>
      <c r="E477" s="84"/>
      <c r="F477" s="84"/>
      <c r="G477" s="84"/>
      <c r="H477" s="84"/>
      <c r="I477" s="84"/>
      <c r="J477" s="84"/>
      <c r="K477" s="84"/>
      <c r="L477" s="84"/>
      <c r="M477" s="85"/>
    </row>
    <row r="478" spans="1:13" s="13" customFormat="1" ht="16.5" customHeight="1" x14ac:dyDescent="0.2">
      <c r="A478" s="17" t="s">
        <v>2135</v>
      </c>
      <c r="B478" s="83" t="s">
        <v>2136</v>
      </c>
      <c r="C478" s="84"/>
      <c r="D478" s="84"/>
      <c r="E478" s="84"/>
      <c r="F478" s="84"/>
      <c r="G478" s="84"/>
      <c r="H478" s="84"/>
      <c r="I478" s="84"/>
      <c r="J478" s="84"/>
      <c r="K478" s="84"/>
      <c r="L478" s="84"/>
      <c r="M478" s="85"/>
    </row>
    <row r="479" spans="1:13" s="9" customFormat="1" ht="16.5" customHeight="1" x14ac:dyDescent="0.2">
      <c r="A479" s="2" t="s">
        <v>2137</v>
      </c>
      <c r="B479" s="41" t="s">
        <v>2138</v>
      </c>
      <c r="C479" s="42"/>
      <c r="D479" s="42"/>
      <c r="E479" s="42"/>
      <c r="F479" s="42"/>
      <c r="G479" s="42"/>
      <c r="H479" s="42"/>
      <c r="I479" s="42"/>
      <c r="J479" s="42"/>
      <c r="K479" s="42"/>
      <c r="L479" s="42"/>
      <c r="M479" s="43"/>
    </row>
    <row r="480" spans="1:13" s="9" customFormat="1" ht="16.5" customHeight="1" x14ac:dyDescent="0.2">
      <c r="A480" s="2" t="s">
        <v>2139</v>
      </c>
      <c r="B480" s="41" t="s">
        <v>2140</v>
      </c>
      <c r="C480" s="42"/>
      <c r="D480" s="42"/>
      <c r="E480" s="42"/>
      <c r="F480" s="42"/>
      <c r="G480" s="42"/>
      <c r="H480" s="42"/>
      <c r="I480" s="42"/>
      <c r="J480" s="42"/>
      <c r="K480" s="42"/>
      <c r="L480" s="42"/>
      <c r="M480" s="43"/>
    </row>
    <row r="481" spans="1:13" s="9" customFormat="1" ht="27.75" customHeight="1" x14ac:dyDescent="0.2">
      <c r="A481" s="38" t="s">
        <v>2141</v>
      </c>
      <c r="B481" s="38" t="s">
        <v>2142</v>
      </c>
      <c r="C481" s="53" t="s">
        <v>1686</v>
      </c>
      <c r="D481" s="4" t="s">
        <v>2161</v>
      </c>
      <c r="E481" s="5">
        <f>SUM(E482:E483)</f>
        <v>1700000</v>
      </c>
      <c r="F481" s="53" t="s">
        <v>1687</v>
      </c>
      <c r="G481" s="50" t="s">
        <v>25</v>
      </c>
      <c r="H481" s="47" t="s">
        <v>139</v>
      </c>
      <c r="I481" s="47" t="s">
        <v>28</v>
      </c>
      <c r="J481" s="47" t="s">
        <v>28</v>
      </c>
      <c r="K481" s="47" t="s">
        <v>28</v>
      </c>
      <c r="L481" s="47" t="s">
        <v>139</v>
      </c>
      <c r="M481" s="53"/>
    </row>
    <row r="482" spans="1:13" s="9" customFormat="1" x14ac:dyDescent="0.2">
      <c r="A482" s="39"/>
      <c r="B482" s="39"/>
      <c r="C482" s="54"/>
      <c r="D482" s="4" t="s">
        <v>29</v>
      </c>
      <c r="E482" s="8">
        <v>821952.07</v>
      </c>
      <c r="F482" s="54"/>
      <c r="G482" s="51"/>
      <c r="H482" s="48"/>
      <c r="I482" s="48"/>
      <c r="J482" s="48"/>
      <c r="K482" s="48"/>
      <c r="L482" s="48"/>
      <c r="M482" s="54"/>
    </row>
    <row r="483" spans="1:13" s="9" customFormat="1" x14ac:dyDescent="0.2">
      <c r="A483" s="40"/>
      <c r="B483" s="40"/>
      <c r="C483" s="55"/>
      <c r="D483" s="4" t="s">
        <v>103</v>
      </c>
      <c r="E483" s="8">
        <v>878047.93</v>
      </c>
      <c r="F483" s="55"/>
      <c r="G483" s="52"/>
      <c r="H483" s="49"/>
      <c r="I483" s="49"/>
      <c r="J483" s="49"/>
      <c r="K483" s="49"/>
      <c r="L483" s="49"/>
      <c r="M483" s="55"/>
    </row>
    <row r="484" spans="1:13" s="9" customFormat="1" ht="25.5" x14ac:dyDescent="0.2">
      <c r="A484" s="3" t="s">
        <v>2143</v>
      </c>
      <c r="B484" s="3" t="s">
        <v>2144</v>
      </c>
      <c r="C484" s="4" t="s">
        <v>38</v>
      </c>
      <c r="D484" s="4"/>
      <c r="E484" s="5"/>
      <c r="F484" s="4" t="s">
        <v>63</v>
      </c>
      <c r="G484" s="6" t="s">
        <v>25</v>
      </c>
      <c r="H484" s="7" t="s">
        <v>80</v>
      </c>
      <c r="I484" s="7" t="s">
        <v>80</v>
      </c>
      <c r="J484" s="7" t="s">
        <v>28</v>
      </c>
      <c r="K484" s="7" t="s">
        <v>28</v>
      </c>
      <c r="L484" s="7" t="s">
        <v>28</v>
      </c>
      <c r="M484" s="4"/>
    </row>
    <row r="485" spans="1:13" s="9" customFormat="1" ht="14.25" customHeight="1" x14ac:dyDescent="0.2">
      <c r="A485" s="2" t="s">
        <v>2145</v>
      </c>
      <c r="B485" s="41" t="s">
        <v>2146</v>
      </c>
      <c r="C485" s="42"/>
      <c r="D485" s="42"/>
      <c r="E485" s="42"/>
      <c r="F485" s="42"/>
      <c r="G485" s="42"/>
      <c r="H485" s="42"/>
      <c r="I485" s="42"/>
      <c r="J485" s="42"/>
      <c r="K485" s="42"/>
      <c r="L485" s="42"/>
      <c r="M485" s="43"/>
    </row>
    <row r="486" spans="1:13" s="9" customFormat="1" ht="14.25" customHeight="1" x14ac:dyDescent="0.2">
      <c r="A486" s="1" t="s">
        <v>2147</v>
      </c>
      <c r="B486" s="44" t="s">
        <v>2148</v>
      </c>
      <c r="C486" s="45"/>
      <c r="D486" s="45"/>
      <c r="E486" s="45"/>
      <c r="F486" s="45"/>
      <c r="G486" s="45"/>
      <c r="H486" s="45"/>
      <c r="I486" s="45"/>
      <c r="J486" s="45"/>
      <c r="K486" s="45"/>
      <c r="L486" s="45"/>
      <c r="M486" s="46"/>
    </row>
    <row r="487" spans="1:13" s="9" customFormat="1" ht="14.25" customHeight="1" x14ac:dyDescent="0.2">
      <c r="A487" s="2" t="s">
        <v>2149</v>
      </c>
      <c r="B487" s="41" t="s">
        <v>2150</v>
      </c>
      <c r="C487" s="42"/>
      <c r="D487" s="42"/>
      <c r="E487" s="42"/>
      <c r="F487" s="42"/>
      <c r="G487" s="42"/>
      <c r="H487" s="42"/>
      <c r="I487" s="42"/>
      <c r="J487" s="42"/>
      <c r="K487" s="42"/>
      <c r="L487" s="42"/>
      <c r="M487" s="43"/>
    </row>
    <row r="488" spans="1:13" s="9" customFormat="1" ht="14.25" customHeight="1" x14ac:dyDescent="0.2">
      <c r="A488" s="2" t="s">
        <v>2151</v>
      </c>
      <c r="B488" s="41" t="s">
        <v>2152</v>
      </c>
      <c r="C488" s="42"/>
      <c r="D488" s="42"/>
      <c r="E488" s="42"/>
      <c r="F488" s="42"/>
      <c r="G488" s="42"/>
      <c r="H488" s="42"/>
      <c r="I488" s="42"/>
      <c r="J488" s="42"/>
      <c r="K488" s="42"/>
      <c r="L488" s="42"/>
      <c r="M488" s="43"/>
    </row>
    <row r="489" spans="1:13" s="9" customFormat="1" ht="14.25" customHeight="1" x14ac:dyDescent="0.2">
      <c r="A489" s="2" t="s">
        <v>2153</v>
      </c>
      <c r="B489" s="41" t="s">
        <v>2154</v>
      </c>
      <c r="C489" s="42"/>
      <c r="D489" s="42"/>
      <c r="E489" s="42"/>
      <c r="F489" s="42"/>
      <c r="G489" s="42"/>
      <c r="H489" s="42"/>
      <c r="I489" s="42"/>
      <c r="J489" s="42"/>
      <c r="K489" s="42"/>
      <c r="L489" s="42"/>
      <c r="M489" s="43"/>
    </row>
    <row r="490" spans="1:13" customFormat="1" ht="15" x14ac:dyDescent="0.25">
      <c r="A490" s="37" t="s">
        <v>2168</v>
      </c>
      <c r="B490" s="37"/>
      <c r="C490" s="37"/>
      <c r="D490" s="37"/>
      <c r="E490" s="37"/>
      <c r="F490" s="37"/>
      <c r="G490" s="37"/>
      <c r="H490" s="37"/>
      <c r="I490" s="37"/>
      <c r="J490" s="37"/>
      <c r="K490" s="37"/>
      <c r="L490" s="37"/>
      <c r="M490" s="37"/>
    </row>
  </sheetData>
  <mergeCells count="704">
    <mergeCell ref="E12:E23"/>
    <mergeCell ref="D12:D23"/>
    <mergeCell ref="C12:C23"/>
    <mergeCell ref="B12:B23"/>
    <mergeCell ref="A12:A23"/>
    <mergeCell ref="M24:M26"/>
    <mergeCell ref="L24:L26"/>
    <mergeCell ref="K24:K26"/>
    <mergeCell ref="J24:J26"/>
    <mergeCell ref="I24:I26"/>
    <mergeCell ref="A24:A26"/>
    <mergeCell ref="H24:H26"/>
    <mergeCell ref="G24:G26"/>
    <mergeCell ref="F24:F26"/>
    <mergeCell ref="C24:C26"/>
    <mergeCell ref="B24:B26"/>
    <mergeCell ref="B7:M7"/>
    <mergeCell ref="B6:M6"/>
    <mergeCell ref="B5:M5"/>
    <mergeCell ref="B4:M4"/>
    <mergeCell ref="E8:E11"/>
    <mergeCell ref="D8:D11"/>
    <mergeCell ref="C8:C11"/>
    <mergeCell ref="B8:B11"/>
    <mergeCell ref="A8:A11"/>
    <mergeCell ref="F1:M1"/>
    <mergeCell ref="F2:F3"/>
    <mergeCell ref="G2:G3"/>
    <mergeCell ref="H2:L2"/>
    <mergeCell ref="M2:M3"/>
    <mergeCell ref="A1:A3"/>
    <mergeCell ref="B1:B3"/>
    <mergeCell ref="C1:C3"/>
    <mergeCell ref="D1:D3"/>
    <mergeCell ref="E1:E3"/>
    <mergeCell ref="A251:A254"/>
    <mergeCell ref="A245:A248"/>
    <mergeCell ref="F253:F254"/>
    <mergeCell ref="K241:K242"/>
    <mergeCell ref="J241:J242"/>
    <mergeCell ref="I241:I242"/>
    <mergeCell ref="H241:H242"/>
    <mergeCell ref="G241:G242"/>
    <mergeCell ref="M231:M232"/>
    <mergeCell ref="M234:M235"/>
    <mergeCell ref="M240:M242"/>
    <mergeCell ref="L241:L242"/>
    <mergeCell ref="C231:C235"/>
    <mergeCell ref="B231:B235"/>
    <mergeCell ref="A231:A235"/>
    <mergeCell ref="E234:E235"/>
    <mergeCell ref="D234:D235"/>
    <mergeCell ref="E27:E28"/>
    <mergeCell ref="D27:D28"/>
    <mergeCell ref="C27:C28"/>
    <mergeCell ref="B27:B28"/>
    <mergeCell ref="A27:A28"/>
    <mergeCell ref="F241:F242"/>
    <mergeCell ref="C240:C242"/>
    <mergeCell ref="B240:B242"/>
    <mergeCell ref="A240:A242"/>
    <mergeCell ref="E31:E34"/>
    <mergeCell ref="D31:D34"/>
    <mergeCell ref="C31:C34"/>
    <mergeCell ref="B31:B34"/>
    <mergeCell ref="A31:A34"/>
    <mergeCell ref="E29:E30"/>
    <mergeCell ref="D29:D30"/>
    <mergeCell ref="C29:C30"/>
    <mergeCell ref="B29:B30"/>
    <mergeCell ref="A29:A30"/>
    <mergeCell ref="E40:E45"/>
    <mergeCell ref="D40:D45"/>
    <mergeCell ref="C40:C45"/>
    <mergeCell ref="B40:B45"/>
    <mergeCell ref="A40:A45"/>
    <mergeCell ref="E35:E38"/>
    <mergeCell ref="D35:D38"/>
    <mergeCell ref="C35:C38"/>
    <mergeCell ref="B35:B38"/>
    <mergeCell ref="A35:A38"/>
    <mergeCell ref="A53:A55"/>
    <mergeCell ref="E50:E52"/>
    <mergeCell ref="D50:D52"/>
    <mergeCell ref="C50:C52"/>
    <mergeCell ref="B50:B52"/>
    <mergeCell ref="A50:A52"/>
    <mergeCell ref="E46:E47"/>
    <mergeCell ref="D46:D47"/>
    <mergeCell ref="C46:C47"/>
    <mergeCell ref="B46:B47"/>
    <mergeCell ref="A46:A47"/>
    <mergeCell ref="B56:M56"/>
    <mergeCell ref="E57:E60"/>
    <mergeCell ref="D57:D60"/>
    <mergeCell ref="C57:C60"/>
    <mergeCell ref="B57:B60"/>
    <mergeCell ref="E53:E55"/>
    <mergeCell ref="D53:D55"/>
    <mergeCell ref="C53:C55"/>
    <mergeCell ref="B53:B55"/>
    <mergeCell ref="A67:A68"/>
    <mergeCell ref="E69:E70"/>
    <mergeCell ref="D69:D70"/>
    <mergeCell ref="C69:C70"/>
    <mergeCell ref="B69:B70"/>
    <mergeCell ref="A69:A70"/>
    <mergeCell ref="A57:A60"/>
    <mergeCell ref="E63:E65"/>
    <mergeCell ref="D63:D65"/>
    <mergeCell ref="C63:C65"/>
    <mergeCell ref="B63:B65"/>
    <mergeCell ref="A63:A65"/>
    <mergeCell ref="B74:M74"/>
    <mergeCell ref="B73:M73"/>
    <mergeCell ref="E75:E76"/>
    <mergeCell ref="D75:D76"/>
    <mergeCell ref="C75:C76"/>
    <mergeCell ref="B75:B76"/>
    <mergeCell ref="E67:E68"/>
    <mergeCell ref="D67:D68"/>
    <mergeCell ref="C67:C68"/>
    <mergeCell ref="B67:B68"/>
    <mergeCell ref="E83:E84"/>
    <mergeCell ref="D83:D84"/>
    <mergeCell ref="C83:C84"/>
    <mergeCell ref="B83:B84"/>
    <mergeCell ref="A83:A84"/>
    <mergeCell ref="A75:A76"/>
    <mergeCell ref="E77:E79"/>
    <mergeCell ref="D77:D79"/>
    <mergeCell ref="C77:C79"/>
    <mergeCell ref="B77:B79"/>
    <mergeCell ref="A77:A79"/>
    <mergeCell ref="B81:M81"/>
    <mergeCell ref="M95:M96"/>
    <mergeCell ref="L95:L96"/>
    <mergeCell ref="K95:K96"/>
    <mergeCell ref="J95:J96"/>
    <mergeCell ref="I95:I96"/>
    <mergeCell ref="A86:A87"/>
    <mergeCell ref="E90:E93"/>
    <mergeCell ref="D90:D93"/>
    <mergeCell ref="C90:C93"/>
    <mergeCell ref="B90:B93"/>
    <mergeCell ref="A90:A93"/>
    <mergeCell ref="H86:H87"/>
    <mergeCell ref="G86:G87"/>
    <mergeCell ref="F86:F87"/>
    <mergeCell ref="C86:C87"/>
    <mergeCell ref="B86:B87"/>
    <mergeCell ref="M86:M87"/>
    <mergeCell ref="L86:L87"/>
    <mergeCell ref="K86:K87"/>
    <mergeCell ref="J86:J87"/>
    <mergeCell ref="I86:I87"/>
    <mergeCell ref="A94:A96"/>
    <mergeCell ref="E99:E101"/>
    <mergeCell ref="D99:D101"/>
    <mergeCell ref="C99:C101"/>
    <mergeCell ref="B99:B101"/>
    <mergeCell ref="A99:A101"/>
    <mergeCell ref="H95:H96"/>
    <mergeCell ref="G95:G96"/>
    <mergeCell ref="F95:F96"/>
    <mergeCell ref="C94:C96"/>
    <mergeCell ref="B94:B96"/>
    <mergeCell ref="A107:A109"/>
    <mergeCell ref="E110:E118"/>
    <mergeCell ref="D110:D118"/>
    <mergeCell ref="C110:C118"/>
    <mergeCell ref="B110:B118"/>
    <mergeCell ref="A110:A118"/>
    <mergeCell ref="B103:M103"/>
    <mergeCell ref="B102:M102"/>
    <mergeCell ref="E107:E109"/>
    <mergeCell ref="D107:D109"/>
    <mergeCell ref="C107:C109"/>
    <mergeCell ref="B107:B109"/>
    <mergeCell ref="H119:H121"/>
    <mergeCell ref="G119:G121"/>
    <mergeCell ref="F119:F121"/>
    <mergeCell ref="C119:C121"/>
    <mergeCell ref="B119:B121"/>
    <mergeCell ref="M119:M121"/>
    <mergeCell ref="L119:L121"/>
    <mergeCell ref="K119:K121"/>
    <mergeCell ref="J119:J121"/>
    <mergeCell ref="I119:I121"/>
    <mergeCell ref="A134:A135"/>
    <mergeCell ref="E126:E128"/>
    <mergeCell ref="D126:D128"/>
    <mergeCell ref="C126:C128"/>
    <mergeCell ref="B126:B128"/>
    <mergeCell ref="A126:A128"/>
    <mergeCell ref="A119:A121"/>
    <mergeCell ref="E123:E124"/>
    <mergeCell ref="D123:D124"/>
    <mergeCell ref="C123:C124"/>
    <mergeCell ref="B123:B124"/>
    <mergeCell ref="A123:A124"/>
    <mergeCell ref="B136:M136"/>
    <mergeCell ref="E137:E138"/>
    <mergeCell ref="D137:D138"/>
    <mergeCell ref="C137:C138"/>
    <mergeCell ref="B137:B138"/>
    <mergeCell ref="E134:E135"/>
    <mergeCell ref="D134:D135"/>
    <mergeCell ref="C134:C135"/>
    <mergeCell ref="B134:B135"/>
    <mergeCell ref="A154:A169"/>
    <mergeCell ref="B154:B169"/>
    <mergeCell ref="C154:C169"/>
    <mergeCell ref="D154:D169"/>
    <mergeCell ref="E154:E169"/>
    <mergeCell ref="A137:A138"/>
    <mergeCell ref="B142:M142"/>
    <mergeCell ref="B141:M141"/>
    <mergeCell ref="E143:E153"/>
    <mergeCell ref="D143:D153"/>
    <mergeCell ref="C143:C153"/>
    <mergeCell ref="B143:B153"/>
    <mergeCell ref="A143:A153"/>
    <mergeCell ref="B172:M172"/>
    <mergeCell ref="B170:M170"/>
    <mergeCell ref="E173:E175"/>
    <mergeCell ref="D173:D175"/>
    <mergeCell ref="C173:C175"/>
    <mergeCell ref="B173:B175"/>
    <mergeCell ref="E181:E183"/>
    <mergeCell ref="D181:D183"/>
    <mergeCell ref="C181:C183"/>
    <mergeCell ref="B181:B183"/>
    <mergeCell ref="A181:A183"/>
    <mergeCell ref="E186:E190"/>
    <mergeCell ref="D186:D190"/>
    <mergeCell ref="C186:C190"/>
    <mergeCell ref="B186:B190"/>
    <mergeCell ref="A186:A190"/>
    <mergeCell ref="A173:A175"/>
    <mergeCell ref="E178:E180"/>
    <mergeCell ref="D178:D180"/>
    <mergeCell ref="C178:C180"/>
    <mergeCell ref="B178:B180"/>
    <mergeCell ref="A178:A180"/>
    <mergeCell ref="B185:M185"/>
    <mergeCell ref="B176:M176"/>
    <mergeCell ref="E203:E204"/>
    <mergeCell ref="D203:D204"/>
    <mergeCell ref="C203:C204"/>
    <mergeCell ref="B203:B204"/>
    <mergeCell ref="A203:A204"/>
    <mergeCell ref="E195:E200"/>
    <mergeCell ref="D195:D200"/>
    <mergeCell ref="C193:C200"/>
    <mergeCell ref="B193:B200"/>
    <mergeCell ref="A193:A200"/>
    <mergeCell ref="E211:E212"/>
    <mergeCell ref="D211:D212"/>
    <mergeCell ref="C211:C212"/>
    <mergeCell ref="B211:B212"/>
    <mergeCell ref="A211:A212"/>
    <mergeCell ref="E205:E206"/>
    <mergeCell ref="D205:D206"/>
    <mergeCell ref="C205:C206"/>
    <mergeCell ref="B205:B206"/>
    <mergeCell ref="A205:A206"/>
    <mergeCell ref="E207:E210"/>
    <mergeCell ref="D207:D210"/>
    <mergeCell ref="C207:C210"/>
    <mergeCell ref="B207:B210"/>
    <mergeCell ref="A207:A210"/>
    <mergeCell ref="E218:E220"/>
    <mergeCell ref="D218:D220"/>
    <mergeCell ref="C218:C220"/>
    <mergeCell ref="B218:B220"/>
    <mergeCell ref="A218:A220"/>
    <mergeCell ref="E215:E216"/>
    <mergeCell ref="D215:D216"/>
    <mergeCell ref="C215:C216"/>
    <mergeCell ref="B215:B216"/>
    <mergeCell ref="A215:A216"/>
    <mergeCell ref="H223:H224"/>
    <mergeCell ref="G223:G224"/>
    <mergeCell ref="C222:C224"/>
    <mergeCell ref="B222:B224"/>
    <mergeCell ref="A222:A224"/>
    <mergeCell ref="F223:F224"/>
    <mergeCell ref="M223:M224"/>
    <mergeCell ref="L223:L224"/>
    <mergeCell ref="K223:K224"/>
    <mergeCell ref="J223:J224"/>
    <mergeCell ref="I223:I224"/>
    <mergeCell ref="M257:M259"/>
    <mergeCell ref="L257:L259"/>
    <mergeCell ref="K257:K259"/>
    <mergeCell ref="J257:J259"/>
    <mergeCell ref="I257:I259"/>
    <mergeCell ref="B228:M228"/>
    <mergeCell ref="B227:M227"/>
    <mergeCell ref="B229:M229"/>
    <mergeCell ref="B244:M244"/>
    <mergeCell ref="E245:E248"/>
    <mergeCell ref="D245:D248"/>
    <mergeCell ref="C245:C248"/>
    <mergeCell ref="B245:B248"/>
    <mergeCell ref="M251:M254"/>
    <mergeCell ref="L253:L254"/>
    <mergeCell ref="K253:K254"/>
    <mergeCell ref="J253:J254"/>
    <mergeCell ref="I253:I254"/>
    <mergeCell ref="H253:H254"/>
    <mergeCell ref="G253:G254"/>
    <mergeCell ref="C251:C254"/>
    <mergeCell ref="B251:B254"/>
    <mergeCell ref="A257:A259"/>
    <mergeCell ref="E260:E261"/>
    <mergeCell ref="D260:D261"/>
    <mergeCell ref="C260:C261"/>
    <mergeCell ref="B260:B261"/>
    <mergeCell ref="A260:A261"/>
    <mergeCell ref="H257:H259"/>
    <mergeCell ref="G257:G259"/>
    <mergeCell ref="F257:F259"/>
    <mergeCell ref="C257:C259"/>
    <mergeCell ref="B257:B259"/>
    <mergeCell ref="M266:M268"/>
    <mergeCell ref="H263:H264"/>
    <mergeCell ref="G263:G264"/>
    <mergeCell ref="F263:F264"/>
    <mergeCell ref="C262:C264"/>
    <mergeCell ref="B262:B264"/>
    <mergeCell ref="M263:M264"/>
    <mergeCell ref="L263:L264"/>
    <mergeCell ref="K263:K264"/>
    <mergeCell ref="J263:J264"/>
    <mergeCell ref="I263:I264"/>
    <mergeCell ref="G266:G268"/>
    <mergeCell ref="F266:F268"/>
    <mergeCell ref="L266:L268"/>
    <mergeCell ref="K266:K268"/>
    <mergeCell ref="J266:J268"/>
    <mergeCell ref="I266:I268"/>
    <mergeCell ref="H266:H268"/>
    <mergeCell ref="A262:A264"/>
    <mergeCell ref="A266:A268"/>
    <mergeCell ref="C266:C268"/>
    <mergeCell ref="B266:B268"/>
    <mergeCell ref="C270:C272"/>
    <mergeCell ref="B270:B272"/>
    <mergeCell ref="A270:A272"/>
    <mergeCell ref="M274:M276"/>
    <mergeCell ref="L274:L276"/>
    <mergeCell ref="K274:K276"/>
    <mergeCell ref="J274:J276"/>
    <mergeCell ref="I274:I276"/>
    <mergeCell ref="H274:H276"/>
    <mergeCell ref="G274:G276"/>
    <mergeCell ref="F274:F276"/>
    <mergeCell ref="C274:C276"/>
    <mergeCell ref="B274:B276"/>
    <mergeCell ref="A274:A276"/>
    <mergeCell ref="M270:M272"/>
    <mergeCell ref="L270:L272"/>
    <mergeCell ref="K270:K272"/>
    <mergeCell ref="J270:J272"/>
    <mergeCell ref="I270:I272"/>
    <mergeCell ref="H270:H272"/>
    <mergeCell ref="G270:G272"/>
    <mergeCell ref="F270:F272"/>
    <mergeCell ref="A288:A291"/>
    <mergeCell ref="E286:E287"/>
    <mergeCell ref="D286:D287"/>
    <mergeCell ref="C286:C287"/>
    <mergeCell ref="B286:B287"/>
    <mergeCell ref="A286:A287"/>
    <mergeCell ref="B285:M285"/>
    <mergeCell ref="B278:M278"/>
    <mergeCell ref="E282:E283"/>
    <mergeCell ref="D282:D283"/>
    <mergeCell ref="C282:C283"/>
    <mergeCell ref="B282:B283"/>
    <mergeCell ref="A282:A283"/>
    <mergeCell ref="B284:M284"/>
    <mergeCell ref="H289:H291"/>
    <mergeCell ref="G289:G291"/>
    <mergeCell ref="F289:F291"/>
    <mergeCell ref="B298:M298"/>
    <mergeCell ref="B297:M297"/>
    <mergeCell ref="B296:M296"/>
    <mergeCell ref="B295:M295"/>
    <mergeCell ref="M289:M291"/>
    <mergeCell ref="L289:L291"/>
    <mergeCell ref="K289:K291"/>
    <mergeCell ref="J289:J291"/>
    <mergeCell ref="I289:I291"/>
    <mergeCell ref="C288:C291"/>
    <mergeCell ref="B288:B291"/>
    <mergeCell ref="A300:A302"/>
    <mergeCell ref="M304:M305"/>
    <mergeCell ref="L304:L305"/>
    <mergeCell ref="K304:K305"/>
    <mergeCell ref="J304:J305"/>
    <mergeCell ref="I304:I305"/>
    <mergeCell ref="H304:H305"/>
    <mergeCell ref="G304:G305"/>
    <mergeCell ref="F304:F305"/>
    <mergeCell ref="C303:C305"/>
    <mergeCell ref="B303:B305"/>
    <mergeCell ref="A303:A305"/>
    <mergeCell ref="H300:H302"/>
    <mergeCell ref="G300:G302"/>
    <mergeCell ref="F300:F302"/>
    <mergeCell ref="C300:C302"/>
    <mergeCell ref="B300:B302"/>
    <mergeCell ref="M300:M302"/>
    <mergeCell ref="L300:L302"/>
    <mergeCell ref="K300:K302"/>
    <mergeCell ref="J300:J302"/>
    <mergeCell ref="I300:I302"/>
    <mergeCell ref="B312:M312"/>
    <mergeCell ref="B311:M311"/>
    <mergeCell ref="B310:M310"/>
    <mergeCell ref="B309:M309"/>
    <mergeCell ref="M314:M316"/>
    <mergeCell ref="L314:L316"/>
    <mergeCell ref="K314:K316"/>
    <mergeCell ref="J314:J316"/>
    <mergeCell ref="I314:I316"/>
    <mergeCell ref="H314:H316"/>
    <mergeCell ref="G314:G316"/>
    <mergeCell ref="F314:F316"/>
    <mergeCell ref="C313:C316"/>
    <mergeCell ref="B313:B316"/>
    <mergeCell ref="A313:A316"/>
    <mergeCell ref="B318:M318"/>
    <mergeCell ref="E321:E322"/>
    <mergeCell ref="D321:D322"/>
    <mergeCell ref="C321:C322"/>
    <mergeCell ref="B321:B322"/>
    <mergeCell ref="A321:A322"/>
    <mergeCell ref="E319:E320"/>
    <mergeCell ref="D319:D320"/>
    <mergeCell ref="C319:C320"/>
    <mergeCell ref="B319:B320"/>
    <mergeCell ref="A319:A320"/>
    <mergeCell ref="A326:A327"/>
    <mergeCell ref="B326:B327"/>
    <mergeCell ref="B331:M331"/>
    <mergeCell ref="B330:M330"/>
    <mergeCell ref="B329:M329"/>
    <mergeCell ref="B328:M328"/>
    <mergeCell ref="B325:M325"/>
    <mergeCell ref="M326:M327"/>
    <mergeCell ref="L326:L327"/>
    <mergeCell ref="K326:K327"/>
    <mergeCell ref="J326:J327"/>
    <mergeCell ref="I326:I327"/>
    <mergeCell ref="H326:H327"/>
    <mergeCell ref="G326:G327"/>
    <mergeCell ref="F326:F327"/>
    <mergeCell ref="C326:C327"/>
    <mergeCell ref="D326:D327"/>
    <mergeCell ref="E326:E327"/>
    <mergeCell ref="A343:A344"/>
    <mergeCell ref="E337:E341"/>
    <mergeCell ref="D337:D341"/>
    <mergeCell ref="C337:C341"/>
    <mergeCell ref="B337:B341"/>
    <mergeCell ref="A337:A341"/>
    <mergeCell ref="E332:E334"/>
    <mergeCell ref="D332:D334"/>
    <mergeCell ref="C332:C334"/>
    <mergeCell ref="B332:B334"/>
    <mergeCell ref="A332:A334"/>
    <mergeCell ref="M346:M348"/>
    <mergeCell ref="L346:L348"/>
    <mergeCell ref="K346:K348"/>
    <mergeCell ref="J346:J348"/>
    <mergeCell ref="I346:I348"/>
    <mergeCell ref="E343:E344"/>
    <mergeCell ref="D343:D344"/>
    <mergeCell ref="C343:C344"/>
    <mergeCell ref="B343:B344"/>
    <mergeCell ref="A346:A348"/>
    <mergeCell ref="E349:E353"/>
    <mergeCell ref="D349:D353"/>
    <mergeCell ref="C349:C353"/>
    <mergeCell ref="B349:B353"/>
    <mergeCell ref="A349:A353"/>
    <mergeCell ref="H346:H348"/>
    <mergeCell ref="G346:G348"/>
    <mergeCell ref="F346:F348"/>
    <mergeCell ref="C346:C348"/>
    <mergeCell ref="B346:B348"/>
    <mergeCell ref="A356:A359"/>
    <mergeCell ref="E362:E363"/>
    <mergeCell ref="D362:D363"/>
    <mergeCell ref="C362:C363"/>
    <mergeCell ref="B362:B363"/>
    <mergeCell ref="A362:A363"/>
    <mergeCell ref="B360:M360"/>
    <mergeCell ref="B354:M354"/>
    <mergeCell ref="E356:E359"/>
    <mergeCell ref="D356:D359"/>
    <mergeCell ref="C356:C359"/>
    <mergeCell ref="B356:B359"/>
    <mergeCell ref="A375:A376"/>
    <mergeCell ref="A366:A369"/>
    <mergeCell ref="E372:E373"/>
    <mergeCell ref="D372:D373"/>
    <mergeCell ref="C372:C373"/>
    <mergeCell ref="B372:B373"/>
    <mergeCell ref="A372:A373"/>
    <mergeCell ref="B365:M365"/>
    <mergeCell ref="B364:M364"/>
    <mergeCell ref="E368:E369"/>
    <mergeCell ref="D368:D369"/>
    <mergeCell ref="C366:C369"/>
    <mergeCell ref="B366:B369"/>
    <mergeCell ref="B378:M378"/>
    <mergeCell ref="B377:M377"/>
    <mergeCell ref="E381:E382"/>
    <mergeCell ref="D381:D382"/>
    <mergeCell ref="C381:C382"/>
    <mergeCell ref="B381:B382"/>
    <mergeCell ref="E375:E376"/>
    <mergeCell ref="D375:D376"/>
    <mergeCell ref="C375:C376"/>
    <mergeCell ref="B375:B376"/>
    <mergeCell ref="A381:A382"/>
    <mergeCell ref="B389:M389"/>
    <mergeCell ref="B384:M384"/>
    <mergeCell ref="E385:E387"/>
    <mergeCell ref="D385:D387"/>
    <mergeCell ref="C385:C387"/>
    <mergeCell ref="B385:B387"/>
    <mergeCell ref="A385:A387"/>
    <mergeCell ref="B380:M380"/>
    <mergeCell ref="A390:A392"/>
    <mergeCell ref="M395:M396"/>
    <mergeCell ref="L395:L396"/>
    <mergeCell ref="K395:K396"/>
    <mergeCell ref="J395:J396"/>
    <mergeCell ref="I395:I396"/>
    <mergeCell ref="H395:H396"/>
    <mergeCell ref="G395:G396"/>
    <mergeCell ref="F395:F396"/>
    <mergeCell ref="C394:C396"/>
    <mergeCell ref="B394:B396"/>
    <mergeCell ref="A394:A396"/>
    <mergeCell ref="H391:H392"/>
    <mergeCell ref="G391:G392"/>
    <mergeCell ref="F391:F392"/>
    <mergeCell ref="C390:C392"/>
    <mergeCell ref="B390:B392"/>
    <mergeCell ref="M391:M392"/>
    <mergeCell ref="L391:L392"/>
    <mergeCell ref="K391:K392"/>
    <mergeCell ref="J391:J392"/>
    <mergeCell ref="I391:I392"/>
    <mergeCell ref="B401:M401"/>
    <mergeCell ref="B400:M400"/>
    <mergeCell ref="B399:M399"/>
    <mergeCell ref="B398:M398"/>
    <mergeCell ref="E408:E409"/>
    <mergeCell ref="D408:D409"/>
    <mergeCell ref="C408:C409"/>
    <mergeCell ref="B408:B409"/>
    <mergeCell ref="B410:M410"/>
    <mergeCell ref="B407:M407"/>
    <mergeCell ref="B405:M405"/>
    <mergeCell ref="B403:M403"/>
    <mergeCell ref="B402:M402"/>
    <mergeCell ref="A414:A417"/>
    <mergeCell ref="A408:A409"/>
    <mergeCell ref="M411:M412"/>
    <mergeCell ref="L411:L412"/>
    <mergeCell ref="K411:K412"/>
    <mergeCell ref="J411:J412"/>
    <mergeCell ref="I411:I412"/>
    <mergeCell ref="H411:H412"/>
    <mergeCell ref="G411:G412"/>
    <mergeCell ref="F411:F412"/>
    <mergeCell ref="C411:C412"/>
    <mergeCell ref="B411:B412"/>
    <mergeCell ref="A411:A412"/>
    <mergeCell ref="D411:D412"/>
    <mergeCell ref="E411:E412"/>
    <mergeCell ref="B423:M423"/>
    <mergeCell ref="B421:M421"/>
    <mergeCell ref="B420:M420"/>
    <mergeCell ref="B419:M419"/>
    <mergeCell ref="B418:M418"/>
    <mergeCell ref="E414:E417"/>
    <mergeCell ref="D414:D417"/>
    <mergeCell ref="C414:C417"/>
    <mergeCell ref="B414:B417"/>
    <mergeCell ref="A430:A431"/>
    <mergeCell ref="E426:E428"/>
    <mergeCell ref="E424:E425"/>
    <mergeCell ref="D424:D425"/>
    <mergeCell ref="C424:C425"/>
    <mergeCell ref="B424:B425"/>
    <mergeCell ref="A424:A425"/>
    <mergeCell ref="B426:B428"/>
    <mergeCell ref="A426:A428"/>
    <mergeCell ref="D426:D428"/>
    <mergeCell ref="C426:C428"/>
    <mergeCell ref="B435:M435"/>
    <mergeCell ref="E436:E437"/>
    <mergeCell ref="D436:D437"/>
    <mergeCell ref="C436:C437"/>
    <mergeCell ref="B436:B437"/>
    <mergeCell ref="E430:E431"/>
    <mergeCell ref="D430:D431"/>
    <mergeCell ref="C430:C431"/>
    <mergeCell ref="B430:B431"/>
    <mergeCell ref="A436:A437"/>
    <mergeCell ref="E443:E444"/>
    <mergeCell ref="D443:D444"/>
    <mergeCell ref="C443:C444"/>
    <mergeCell ref="B443:B444"/>
    <mergeCell ref="A443:A444"/>
    <mergeCell ref="B441:M441"/>
    <mergeCell ref="B440:M440"/>
    <mergeCell ref="B439:M439"/>
    <mergeCell ref="K451:K452"/>
    <mergeCell ref="J451:J452"/>
    <mergeCell ref="I451:I452"/>
    <mergeCell ref="E447:E448"/>
    <mergeCell ref="D447:D448"/>
    <mergeCell ref="C447:C448"/>
    <mergeCell ref="B447:B448"/>
    <mergeCell ref="A447:A448"/>
    <mergeCell ref="E445:E446"/>
    <mergeCell ref="D445:D446"/>
    <mergeCell ref="C445:C446"/>
    <mergeCell ref="B445:B446"/>
    <mergeCell ref="A445:A446"/>
    <mergeCell ref="M460:M461"/>
    <mergeCell ref="L460:L461"/>
    <mergeCell ref="K460:K461"/>
    <mergeCell ref="J460:J461"/>
    <mergeCell ref="I460:I461"/>
    <mergeCell ref="A450:A452"/>
    <mergeCell ref="M455:M457"/>
    <mergeCell ref="L455:L457"/>
    <mergeCell ref="K455:K457"/>
    <mergeCell ref="J455:J457"/>
    <mergeCell ref="I455:I457"/>
    <mergeCell ref="H455:H457"/>
    <mergeCell ref="G455:G457"/>
    <mergeCell ref="F455:F457"/>
    <mergeCell ref="C455:C457"/>
    <mergeCell ref="B455:B457"/>
    <mergeCell ref="A455:A457"/>
    <mergeCell ref="H451:H452"/>
    <mergeCell ref="G451:G452"/>
    <mergeCell ref="F451:F452"/>
    <mergeCell ref="C450:C452"/>
    <mergeCell ref="B450:B452"/>
    <mergeCell ref="M451:M452"/>
    <mergeCell ref="L451:L452"/>
    <mergeCell ref="A459:A461"/>
    <mergeCell ref="E463:E464"/>
    <mergeCell ref="D463:D464"/>
    <mergeCell ref="C463:C464"/>
    <mergeCell ref="B463:B464"/>
    <mergeCell ref="A463:A464"/>
    <mergeCell ref="H460:H461"/>
    <mergeCell ref="G460:G461"/>
    <mergeCell ref="F460:F461"/>
    <mergeCell ref="C459:C461"/>
    <mergeCell ref="B459:B461"/>
    <mergeCell ref="A468:A473"/>
    <mergeCell ref="B476:M476"/>
    <mergeCell ref="B480:M480"/>
    <mergeCell ref="B479:M479"/>
    <mergeCell ref="B478:M478"/>
    <mergeCell ref="B477:M477"/>
    <mergeCell ref="B467:M467"/>
    <mergeCell ref="B466:M466"/>
    <mergeCell ref="E470:E473"/>
    <mergeCell ref="D470:D473"/>
    <mergeCell ref="C468:C473"/>
    <mergeCell ref="B468:B473"/>
    <mergeCell ref="A490:M490"/>
    <mergeCell ref="A481:A483"/>
    <mergeCell ref="B489:M489"/>
    <mergeCell ref="B488:M488"/>
    <mergeCell ref="B487:M487"/>
    <mergeCell ref="B486:M486"/>
    <mergeCell ref="B485:M485"/>
    <mergeCell ref="H481:H483"/>
    <mergeCell ref="G481:G483"/>
    <mergeCell ref="F481:F483"/>
    <mergeCell ref="C481:C483"/>
    <mergeCell ref="B481:B483"/>
    <mergeCell ref="M481:M483"/>
    <mergeCell ref="L481:L483"/>
    <mergeCell ref="K481:K483"/>
    <mergeCell ref="J481:J483"/>
    <mergeCell ref="I481:I483"/>
  </mergeCells>
  <phoneticPr fontId="4" type="noConversion"/>
  <pageMargins left="0.39370078740157483" right="0.39370078740157483" top="0.59055118110236227" bottom="0.39370078740157483" header="0.39370078740157483" footer="0.39370078740157483"/>
  <pageSetup paperSize="9" scale="55" firstPageNumber="17"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3</vt:i4>
      </vt:variant>
    </vt:vector>
  </HeadingPairs>
  <TitlesOfParts>
    <vt:vector size="6" baseType="lpstr">
      <vt:lpstr>1 programa</vt:lpstr>
      <vt:lpstr>2 programa</vt:lpstr>
      <vt:lpstr>3 programa</vt:lpstr>
      <vt:lpstr>'1 programa'!Print_Titles</vt:lpstr>
      <vt:lpstr>'2 programa'!Print_Titles</vt:lpstr>
      <vt:lpstr>'3 programa'!Print_Titles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Bačiliūnienė</dc:creator>
  <cp:lastModifiedBy>Laura Bačiliūnienė</cp:lastModifiedBy>
  <dcterms:created xsi:type="dcterms:W3CDTF">2026-03-23T09:42:02Z</dcterms:created>
  <dcterms:modified xsi:type="dcterms:W3CDTF">2026-03-30T04:55:04Z</dcterms:modified>
</cp:coreProperties>
</file>