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Dokumentai\_administratorius\isakymai\2023A\"/>
    </mc:Choice>
  </mc:AlternateContent>
  <bookViews>
    <workbookView xWindow="0" yWindow="0" windowWidth="14265" windowHeight="10365"/>
  </bookViews>
  <sheets>
    <sheet name="1 programa" sheetId="1" r:id="rId1"/>
    <sheet name="2 programa" sheetId="2" r:id="rId2"/>
    <sheet name="3 programa" sheetId="3" r:id="rId3"/>
  </sheets>
  <definedNames>
    <definedName name="_xlnm.Print_Titles" localSheetId="0">'1 programa'!$8:$10</definedName>
    <definedName name="_xlnm.Print_Titles" localSheetId="1">'2 programa'!$2:$4</definedName>
    <definedName name="_xlnm.Print_Titles" localSheetId="2">'3 programa'!$2:$4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2" i="2" l="1"/>
  <c r="E12" i="3" l="1"/>
  <c r="E56" i="2" l="1"/>
  <c r="E456" i="3" l="1"/>
  <c r="E451" i="3"/>
  <c r="E449" i="3"/>
  <c r="E439" i="3"/>
  <c r="E435" i="3"/>
  <c r="E431" i="3"/>
  <c r="E426" i="3"/>
  <c r="E418" i="3"/>
  <c r="E413" i="3"/>
  <c r="E410" i="3"/>
  <c r="E396" i="3"/>
  <c r="E393" i="3"/>
  <c r="E387" i="3"/>
  <c r="E382" i="3"/>
  <c r="E379" i="3"/>
  <c r="E373" i="3"/>
  <c r="E371" i="3"/>
  <c r="E363" i="3"/>
  <c r="E360" i="3"/>
  <c r="E356" i="3"/>
  <c r="E352" i="3"/>
  <c r="E343" i="3"/>
  <c r="E336" i="3"/>
  <c r="E333" i="3"/>
  <c r="E330" i="3"/>
  <c r="E324" i="3"/>
  <c r="E319" i="3"/>
  <c r="E311" i="3"/>
  <c r="E306" i="3"/>
  <c r="E303" i="3"/>
  <c r="E301" i="3"/>
  <c r="E292" i="3"/>
  <c r="E288" i="3"/>
  <c r="E276" i="3"/>
  <c r="E267" i="3"/>
  <c r="E263" i="3"/>
  <c r="E258" i="3"/>
  <c r="E252" i="3"/>
  <c r="E247" i="3"/>
  <c r="E244" i="3"/>
  <c r="E237" i="3"/>
  <c r="E233" i="3"/>
  <c r="E231" i="3"/>
  <c r="E229" i="3"/>
  <c r="E220" i="3"/>
  <c r="E210" i="3"/>
  <c r="E207" i="3"/>
  <c r="E200" i="3"/>
  <c r="E162" i="3"/>
  <c r="E148" i="3"/>
  <c r="E140" i="3"/>
  <c r="E137" i="3"/>
  <c r="E124" i="3"/>
  <c r="E118" i="3"/>
  <c r="E114" i="3"/>
  <c r="E105" i="3"/>
  <c r="E100" i="3"/>
  <c r="E91" i="3"/>
  <c r="E76" i="3"/>
  <c r="E69" i="3"/>
  <c r="E59" i="3"/>
  <c r="E46" i="3"/>
  <c r="E40" i="3"/>
  <c r="E35" i="3"/>
  <c r="E31" i="3"/>
  <c r="E27" i="3"/>
  <c r="E25" i="3"/>
  <c r="E9" i="3"/>
  <c r="E882" i="2" l="1"/>
  <c r="E873" i="2"/>
  <c r="E870" i="2"/>
  <c r="E867" i="2"/>
  <c r="E865" i="2"/>
  <c r="E862" i="2"/>
  <c r="E854" i="2"/>
  <c r="E845" i="2"/>
  <c r="E839" i="2"/>
  <c r="E827" i="2"/>
  <c r="E821" i="2"/>
  <c r="E813" i="2"/>
  <c r="E810" i="2"/>
  <c r="E805" i="2"/>
  <c r="E800" i="2"/>
  <c r="E796" i="2"/>
  <c r="E793" i="2"/>
  <c r="E789" i="2"/>
  <c r="E784" i="2"/>
  <c r="E782" i="2"/>
  <c r="E769" i="2"/>
  <c r="E765" i="2"/>
  <c r="E750" i="2"/>
  <c r="E744" i="2"/>
  <c r="E741" i="2"/>
  <c r="E739" i="2"/>
  <c r="E729" i="2"/>
  <c r="E722" i="2"/>
  <c r="E716" i="2"/>
  <c r="E713" i="2"/>
  <c r="E709" i="2"/>
  <c r="E702" i="2"/>
  <c r="E699" i="2"/>
  <c r="E697" i="2"/>
  <c r="E683" i="2"/>
  <c r="E679" i="2"/>
  <c r="E675" i="2"/>
  <c r="E671" i="2"/>
  <c r="E667" i="2"/>
  <c r="E664" i="2"/>
  <c r="E660" i="2"/>
  <c r="E656" i="2"/>
  <c r="E653" i="2"/>
  <c r="E650" i="2"/>
  <c r="E647" i="2"/>
  <c r="E644" i="2"/>
  <c r="E641" i="2"/>
  <c r="E638" i="2"/>
  <c r="E635" i="2"/>
  <c r="E632" i="2"/>
  <c r="E629" i="2"/>
  <c r="E624" i="2"/>
  <c r="E619" i="2"/>
  <c r="E614" i="2"/>
  <c r="E609" i="2"/>
  <c r="E605" i="2"/>
  <c r="E602" i="2"/>
  <c r="E598" i="2"/>
  <c r="E594" i="2"/>
  <c r="E590" i="2"/>
  <c r="E586" i="2"/>
  <c r="E583" i="2"/>
  <c r="E579" i="2"/>
  <c r="E576" i="2"/>
  <c r="E573" i="2"/>
  <c r="E569" i="2"/>
  <c r="E565" i="2"/>
  <c r="E560" i="2"/>
  <c r="E556" i="2"/>
  <c r="E552" i="2"/>
  <c r="E548" i="2"/>
  <c r="E544" i="2"/>
  <c r="E540" i="2"/>
  <c r="E536" i="2"/>
  <c r="E532" i="2"/>
  <c r="E527" i="2"/>
  <c r="E523" i="2"/>
  <c r="E519" i="2"/>
  <c r="E515" i="2"/>
  <c r="E511" i="2"/>
  <c r="E507" i="2"/>
  <c r="E503" i="2"/>
  <c r="E499" i="2"/>
  <c r="E496" i="2"/>
  <c r="E492" i="2"/>
  <c r="E488" i="2"/>
  <c r="E484" i="2"/>
  <c r="E480" i="2"/>
  <c r="E476" i="2"/>
  <c r="E472" i="2"/>
  <c r="E468" i="2"/>
  <c r="E464" i="2"/>
  <c r="E460" i="2"/>
  <c r="E456" i="2"/>
  <c r="E452" i="2"/>
  <c r="E448" i="2"/>
  <c r="E444" i="2"/>
  <c r="E440" i="2"/>
  <c r="E436" i="2"/>
  <c r="E432" i="2"/>
  <c r="E428" i="2"/>
  <c r="E424" i="2"/>
  <c r="E420" i="2"/>
  <c r="E416" i="2"/>
  <c r="E412" i="2"/>
  <c r="E408" i="2"/>
  <c r="E404" i="2"/>
  <c r="E400" i="2"/>
  <c r="E396" i="2"/>
  <c r="E392" i="2"/>
  <c r="E388" i="2"/>
  <c r="E384" i="2"/>
  <c r="E380" i="2"/>
  <c r="E376" i="2"/>
  <c r="E372" i="2"/>
  <c r="E368" i="2"/>
  <c r="E364" i="2"/>
  <c r="E360" i="2"/>
  <c r="E356" i="2"/>
  <c r="E352" i="2"/>
  <c r="E348" i="2"/>
  <c r="E343" i="2"/>
  <c r="E339" i="2"/>
  <c r="E335" i="2"/>
  <c r="E331" i="2"/>
  <c r="E327" i="2"/>
  <c r="E323" i="2"/>
  <c r="E319" i="2"/>
  <c r="E315" i="2"/>
  <c r="E311" i="2"/>
  <c r="E307" i="2"/>
  <c r="E303" i="2"/>
  <c r="E299" i="2"/>
  <c r="E295" i="2"/>
  <c r="E291" i="2"/>
  <c r="E287" i="2"/>
  <c r="E283" i="2"/>
  <c r="E279" i="2"/>
  <c r="E275" i="2"/>
  <c r="E271" i="2"/>
  <c r="E267" i="2"/>
  <c r="E263" i="2"/>
  <c r="E259" i="2"/>
  <c r="E255" i="2"/>
  <c r="E251" i="2"/>
  <c r="E247" i="2"/>
  <c r="E243" i="2"/>
  <c r="E239" i="2"/>
  <c r="E235" i="2"/>
  <c r="E231" i="2"/>
  <c r="E227" i="2"/>
  <c r="E222" i="2"/>
  <c r="E218" i="2"/>
  <c r="E214" i="2"/>
  <c r="E210" i="2"/>
  <c r="E206" i="2"/>
  <c r="E201" i="2"/>
  <c r="E197" i="2"/>
  <c r="E193" i="2"/>
  <c r="E189" i="2"/>
  <c r="E184" i="2"/>
  <c r="E180" i="2"/>
  <c r="E176" i="2"/>
  <c r="E172" i="2"/>
  <c r="E168" i="2"/>
  <c r="E164" i="2"/>
  <c r="E159" i="2"/>
  <c r="E155" i="2"/>
  <c r="E151" i="2"/>
  <c r="E147" i="2"/>
  <c r="E143" i="2"/>
  <c r="E139" i="2"/>
  <c r="E135" i="2"/>
  <c r="E131" i="2"/>
  <c r="E127" i="2"/>
  <c r="E123" i="2"/>
  <c r="E119" i="2"/>
  <c r="E115" i="2"/>
  <c r="E111" i="2"/>
  <c r="E106" i="2"/>
  <c r="E102" i="2"/>
  <c r="E98" i="2"/>
  <c r="E94" i="2"/>
  <c r="E89" i="2"/>
  <c r="E78" i="2"/>
  <c r="E71" i="2"/>
  <c r="E68" i="2"/>
  <c r="E53" i="2"/>
  <c r="E50" i="2"/>
  <c r="E47" i="2"/>
  <c r="E44" i="2"/>
  <c r="E41" i="2"/>
  <c r="E38" i="2"/>
  <c r="E32" i="2"/>
  <c r="E20" i="2"/>
  <c r="E119" i="1" l="1"/>
  <c r="E109" i="1"/>
  <c r="E106" i="1"/>
  <c r="E101" i="1"/>
  <c r="E96" i="1"/>
  <c r="E85" i="1"/>
  <c r="E69" i="1"/>
  <c r="E66" i="1"/>
  <c r="E63" i="1"/>
  <c r="E60" i="1"/>
  <c r="E56" i="1"/>
  <c r="E53" i="1"/>
  <c r="E50" i="1"/>
  <c r="E47" i="1"/>
  <c r="E44" i="1"/>
  <c r="E28" i="1"/>
  <c r="E24" i="1"/>
  <c r="E20" i="1"/>
  <c r="E15" i="1"/>
</calcChain>
</file>

<file path=xl/sharedStrings.xml><?xml version="1.0" encoding="utf-8"?>
<sst xmlns="http://schemas.openxmlformats.org/spreadsheetml/2006/main" count="7593" uniqueCount="2239">
  <si>
    <t>Kodas</t>
  </si>
  <si>
    <t>Vykdytojas</t>
  </si>
  <si>
    <t>SP lėšos</t>
  </si>
  <si>
    <t>Mato vnt.</t>
  </si>
  <si>
    <t>Planas</t>
  </si>
  <si>
    <t>2023 m.</t>
  </si>
  <si>
    <t>1</t>
  </si>
  <si>
    <t>Atvirumo ir bendradarbiavimo, plėtojant miesto ekonomiką, kultūrą ir turizmą, programa</t>
  </si>
  <si>
    <t>1.1</t>
  </si>
  <si>
    <t>Modernus ir aukštą pridėtinę vertę kuriantis technologijų miestas</t>
  </si>
  <si>
    <t>1.1.1</t>
  </si>
  <si>
    <t>Stiprinti kryptingą ekonominę specializaciją, pritraukiant tiesiogines užsienio ir vietos investicijas</t>
  </si>
  <si>
    <t>1.1.1.1</t>
  </si>
  <si>
    <t>Siekti, kad Kaunas būtų prioritetinė steigimosi ir plėtros vieta aukštos pridėtinės vertės investuotojams ir verslams</t>
  </si>
  <si>
    <t>1.1.1.1.001</t>
  </si>
  <si>
    <t>Personalo valdymo skyrius</t>
  </si>
  <si>
    <t>1.1.2.</t>
  </si>
  <si>
    <t>Į komandiruotes vykusių Kauno miesto savivaldybės administracijos darbuotojų skaičius</t>
  </si>
  <si>
    <t>Vnt.</t>
  </si>
  <si>
    <t>120,00</t>
  </si>
  <si>
    <t>140,00</t>
  </si>
  <si>
    <t>Kauno miesto savivaldybės administracijos darbuotojų komandiruočių atvejų skaičius</t>
  </si>
  <si>
    <t>160,00</t>
  </si>
  <si>
    <t>16,00</t>
  </si>
  <si>
    <t>20,00</t>
  </si>
  <si>
    <t>28,00</t>
  </si>
  <si>
    <t>1.1.1.2</t>
  </si>
  <si>
    <t>Vystyti tarptautinio miesto žinomumą ir įvaizdį didinančią rinkodarą</t>
  </si>
  <si>
    <t>1.1.1.2.001</t>
  </si>
  <si>
    <t>Tarptautinės rinkodaros ir turizmo plėtros skatinimas, palankių sąlygų investicijoms Kaune sudarymas</t>
  </si>
  <si>
    <t>Investicijų ir projektų skyrius</t>
  </si>
  <si>
    <t>Investicinės aplinkos gerinimo projektų skaičius</t>
  </si>
  <si>
    <t>5,00</t>
  </si>
  <si>
    <t>Naujai sukurtų turizmo produktų skaičius</t>
  </si>
  <si>
    <t>10,00</t>
  </si>
  <si>
    <t>55,00</t>
  </si>
  <si>
    <t>E. rinkodaros priemonėmis pasiektų vartotojų skaičius tikslinėse rinkose</t>
  </si>
  <si>
    <t>4 000 000,00</t>
  </si>
  <si>
    <t>1.1.1.2.002</t>
  </si>
  <si>
    <t>Kauno miesto narystė Baltijos miestų sąjungoje</t>
  </si>
  <si>
    <t>Užsienio ryšių skyrius</t>
  </si>
  <si>
    <t>Projektų ir tarptautinių renginių (konferencijų, valdybos, komisijų, darbo grupių posėdžių renginių, kt.) su tinklo partneriais skaičius</t>
  </si>
  <si>
    <t>4,00</t>
  </si>
  <si>
    <t>Projektuose ir tarptautiniuose renginiuose dalyvavusių partnerių skaičius</t>
  </si>
  <si>
    <t>1.1.2</t>
  </si>
  <si>
    <t>Įgalinti inovacijomis grįsto verslo plėtrą</t>
  </si>
  <si>
    <t>1.1.2.1</t>
  </si>
  <si>
    <t>Sudaryti tinkamas sąlygas inovatyvių ir kitų pažangių pramonės šakų ekosistemoms augti</t>
  </si>
  <si>
    <t>1.1.2.1.001</t>
  </si>
  <si>
    <t>Buvusios aviacijos gamyklos angaro konversija</t>
  </si>
  <si>
    <t>Iš viso</t>
  </si>
  <si>
    <t>Atliktų veiklų dalis nuo visų projekto veiklų</t>
  </si>
  <si>
    <t>Proc.</t>
  </si>
  <si>
    <t>0,00</t>
  </si>
  <si>
    <t>Pastatyti arba atnaujinti viešieji arba komerciniai pastatai miestų vietovėse</t>
  </si>
  <si>
    <t>Kv. m</t>
  </si>
  <si>
    <t>8 151,48</t>
  </si>
  <si>
    <t>3.</t>
  </si>
  <si>
    <t>Sukurtos arba atnaujintos atviros erdvės miestų vietovėse</t>
  </si>
  <si>
    <t>147 397,00</t>
  </si>
  <si>
    <t>2.</t>
  </si>
  <si>
    <t>1.1.2.2</t>
  </si>
  <si>
    <t>Remti regiono inovacines veiklas ir skatinti jų panaudojimą miesto aplinkoje</t>
  </si>
  <si>
    <t>1.1.3</t>
  </si>
  <si>
    <t>Didinti miesto patrauklumą naujiems ir augantiems verslams</t>
  </si>
  <si>
    <t>1.1.3.1</t>
  </si>
  <si>
    <t>Užtikrinti pakankamą aukštos ir vidutinės pridėtinės vertės industrijų darbo jėgos pasiūlą</t>
  </si>
  <si>
    <t>1.1.3.2</t>
  </si>
  <si>
    <t>Skatinti kauniečių verslumą</t>
  </si>
  <si>
    <t>1.1.3.3</t>
  </si>
  <si>
    <t>Vystyti kokybiškas paslaugas verslui</t>
  </si>
  <si>
    <t>1.1.3.3.001</t>
  </si>
  <si>
    <t>Smulkiojo verslo skatinimas vystant Stoties turgaus teritoriją</t>
  </si>
  <si>
    <t>Statybos valdymo skyrius</t>
  </si>
  <si>
    <t>25,00</t>
  </si>
  <si>
    <t>45,00</t>
  </si>
  <si>
    <t>30,00</t>
  </si>
  <si>
    <t>1.2.</t>
  </si>
  <si>
    <t>1.1.4</t>
  </si>
  <si>
    <t>Stiprinti miesto išorinį keleivių ir krovinių susisiekimą</t>
  </si>
  <si>
    <t>1.1.4.1</t>
  </si>
  <si>
    <t>Didinti miesto tarptautinį pasiekiamumą</t>
  </si>
  <si>
    <t>1.1.4.2</t>
  </si>
  <si>
    <t>Vystyti vandens kelių komercinį potencialą</t>
  </si>
  <si>
    <t>1.2</t>
  </si>
  <si>
    <t>1.2.1</t>
  </si>
  <si>
    <t>Užtikrinti įtraukios, prieinamos, kokybiškos kultūros plėtrą ir inovacijas</t>
  </si>
  <si>
    <t>1.2.1.1</t>
  </si>
  <si>
    <t>Gerinti kultūros įstaigų paslaugų kokybę (vartotojų patirtis)</t>
  </si>
  <si>
    <t>1.2.1.1.001</t>
  </si>
  <si>
    <t>Koncertinės įstaigos „Kauno santaka“ veiklos efektyvumo didinimas</t>
  </si>
  <si>
    <t>Kultūros skyrius</t>
  </si>
  <si>
    <t>Eur</t>
  </si>
  <si>
    <t>Asm.</t>
  </si>
  <si>
    <t>1.1.1.</t>
  </si>
  <si>
    <t>85,00</t>
  </si>
  <si>
    <t>95,00</t>
  </si>
  <si>
    <t>Suderintų strateginių dokumentų skaičius</t>
  </si>
  <si>
    <t>33,00</t>
  </si>
  <si>
    <t>32,00</t>
  </si>
  <si>
    <t>1.2.1.1.002</t>
  </si>
  <si>
    <t>Kauno menininkų namų veiklos efektyvumo didinimas</t>
  </si>
  <si>
    <t>1 400,00</t>
  </si>
  <si>
    <t>172,00</t>
  </si>
  <si>
    <t>1.2.1.1.003</t>
  </si>
  <si>
    <t>Kauno šokio teatro „Aura“ veiklos efektyvumo didinimas</t>
  </si>
  <si>
    <t>26 000,00</t>
  </si>
  <si>
    <t>90,00</t>
  </si>
  <si>
    <t>1.2.1.1.004</t>
  </si>
  <si>
    <t>Koncertinės įstaigos Kauno miesto simfoninio orkestro veiklos efektyvumo didinimas</t>
  </si>
  <si>
    <t>56,00</t>
  </si>
  <si>
    <t>1.2.1.1.005</t>
  </si>
  <si>
    <t>Kauno miesto savivaldybės Vinco Kudirkos viešosios bibliotekos veiklos efektyvumo didinimas</t>
  </si>
  <si>
    <t>750,00</t>
  </si>
  <si>
    <t>700,00</t>
  </si>
  <si>
    <t>1.3.6.</t>
  </si>
  <si>
    <t>1.2.1.1.006</t>
  </si>
  <si>
    <t>Kauno kino centro „Romuva“ veiklos efektyvumo didinimas</t>
  </si>
  <si>
    <t>1.2.1.1.007</t>
  </si>
  <si>
    <t>Kauno miesto muziejaus teikiamų paslaugų veiklos efektyvumo didinimas</t>
  </si>
  <si>
    <t>40 000,00</t>
  </si>
  <si>
    <t>70,00</t>
  </si>
  <si>
    <t>1.2.1.1.008</t>
  </si>
  <si>
    <t>Kauno kultūros centro veiklos efektyvumo didinimas</t>
  </si>
  <si>
    <t>550,00</t>
  </si>
  <si>
    <t>1.2.1.1.009</t>
  </si>
  <si>
    <t>Kauno miesto kamerinio teatro  veiklos efektyvumo didinimas</t>
  </si>
  <si>
    <t>320,00</t>
  </si>
  <si>
    <t>1.2.1.1.010</t>
  </si>
  <si>
    <t>Centralizuotas lėšų paskirstymas kultūros įstaigoms teisės aktuose numatytoms priemonėms vykdyti</t>
  </si>
  <si>
    <t>Finansų ir ekonomikos skyrius</t>
  </si>
  <si>
    <t>Paskirstytų asignavimų dalis nuo visos skirtos asignavimų sumos</t>
  </si>
  <si>
    <t>100,00</t>
  </si>
  <si>
    <t>1.2.1.2</t>
  </si>
  <si>
    <t>Didinti inovatyvių kultūros paslaugų ir produktų įvairovę</t>
  </si>
  <si>
    <t>1.2.1.2.001</t>
  </si>
  <si>
    <t>Kauno miesto muziejaus Rotušės skyriaus ekspozicijos koncepcijos parengimas ir ekspozicijos įrengimas</t>
  </si>
  <si>
    <t>1.2.1.3</t>
  </si>
  <si>
    <t>Skatinti miestiečių kultūrinį dalyvavimą (įtraukti į kultūrines veiklas įvairias miestiečių grupes)</t>
  </si>
  <si>
    <t>1.2.1.3.001</t>
  </si>
  <si>
    <t>Kauno kultūros centro organizuojami Kauno miestui svarbūs renginiai</t>
  </si>
  <si>
    <t>31,00</t>
  </si>
  <si>
    <t>1.2.1.3.002</t>
  </si>
  <si>
    <t>Kauno miesto muziejaus organizuojami Kauno miestui svarbūs renginiai</t>
  </si>
  <si>
    <t>1.2.1.3.003</t>
  </si>
  <si>
    <t>Kauno kino centro „Romuva“ organizuojami Kauno miestui svarbūs renginiai</t>
  </si>
  <si>
    <t>3,00</t>
  </si>
  <si>
    <t>1.2.1.3.004</t>
  </si>
  <si>
    <t>Koncertinės įstaigos  „Kauno santaka“ organizuojami Kauno miestui svarbūs renginiai</t>
  </si>
  <si>
    <t>6,00</t>
  </si>
  <si>
    <t>1.2.1.3.005</t>
  </si>
  <si>
    <t>Kauno menininkų namų organizuojami Kauno miestui svarbūs renginiai</t>
  </si>
  <si>
    <t>1.2.1.3.006</t>
  </si>
  <si>
    <t>Kauno šokio teatro „Aura“ organizuojami Kauno miestui svarbūs renginiai</t>
  </si>
  <si>
    <t>7,00</t>
  </si>
  <si>
    <t>1.2.1.3.007</t>
  </si>
  <si>
    <t>Koncertinės  įstaigos Kauno miesto simfoninio orkestro organizuojami Kauno miestui svarbūs renginiai</t>
  </si>
  <si>
    <t>1.2.1.3.008</t>
  </si>
  <si>
    <t>Kauno miesto kamerinio teatro organizuojami Kauno miestui svarbūs renginiai</t>
  </si>
  <si>
    <t>2,00</t>
  </si>
  <si>
    <t>1.2.1.3.009</t>
  </si>
  <si>
    <t>Kauno miesto savivaldybės Vinco Kudirkos viešosios bibliotekos organizuojami renginiai</t>
  </si>
  <si>
    <t>11,00</t>
  </si>
  <si>
    <t>1.2.1.3.010</t>
  </si>
  <si>
    <t>Bendrosios gyventojų kultūros ugdymas finansuojant programos „Iniciatyvos Kaunui“ projektus</t>
  </si>
  <si>
    <t>Įgyvendintų projektų dalis nuo finansavimą gavusių projektų</t>
  </si>
  <si>
    <t>Gyventojų, dalyvavusių nemokamuose renginiuose, skaičius</t>
  </si>
  <si>
    <t>250 000,00</t>
  </si>
  <si>
    <t>1.2.1.3.011</t>
  </si>
  <si>
    <t>Kultūros ir meno kūrėjų skatinimas ir  įvertinimas</t>
  </si>
  <si>
    <t>Įteiktų premijų skaičius</t>
  </si>
  <si>
    <t>13,00</t>
  </si>
  <si>
    <t>1.2.1.3.012</t>
  </si>
  <si>
    <t>Kultūros viešų renginių ir projektų organizavimas</t>
  </si>
  <si>
    <t>Įvykdytų renginių, projektų skaičius</t>
  </si>
  <si>
    <t>8,00</t>
  </si>
  <si>
    <t>1.2.1.3.013</t>
  </si>
  <si>
    <t>Projekto „Kaunas – Europos kultūros sostinė 2022“ įgyvendinimas</t>
  </si>
  <si>
    <t>Veiklose dalyvavusiųjų miesto bendruomenės narių skaičius</t>
  </si>
  <si>
    <t>60 000,00</t>
  </si>
  <si>
    <t>Įgyvendintų veiklų skaičius</t>
  </si>
  <si>
    <t>12,00</t>
  </si>
  <si>
    <t>Parengtų ir suderintų dokumentų skaičius</t>
  </si>
  <si>
    <t>1.2.1.4</t>
  </si>
  <si>
    <t>Skatinti kultūros ir kitose srityse veikiančių organizacijų, švietimo įstaigų ir verslo bendradarbiavimą</t>
  </si>
  <si>
    <t>1.2.2</t>
  </si>
  <si>
    <t>Užtikrinti darnų kultūros įstaigų ir infrastruktūros valdymą, paveldo ir miesto viešųjų erdvių įveiklinimą</t>
  </si>
  <si>
    <t>1.2.2.1</t>
  </si>
  <si>
    <t>Užtikrinti viešosios kultūros infrastruktūros atnaujinimą ir plėtrą, pagerinti kultūros paslaugų prieinamumą</t>
  </si>
  <si>
    <t>1.2.2.1.001</t>
  </si>
  <si>
    <t>Kultūros įstaigų pastatų ir kiemo statinių priežiūra ir remontas</t>
  </si>
  <si>
    <t>Bendrųjų reikalų skyrius</t>
  </si>
  <si>
    <t>Panaudotų asignavimų dalis nuo skirtų asignavimų, numatytų SVP statinių priežiūros ir remonto darbams</t>
  </si>
  <si>
    <t>1.2.2.1.002</t>
  </si>
  <si>
    <t>Kauno kultūros centro infrastruktūros pritaikymas vietos bendruomenės reikmėms</t>
  </si>
  <si>
    <t>Modernizuotas  kultūros infrastruktūros objektas</t>
  </si>
  <si>
    <t>1,00</t>
  </si>
  <si>
    <t>17,00</t>
  </si>
  <si>
    <t>1.2.2.1.003</t>
  </si>
  <si>
    <t>Dainų slėnio, esančio Tunelio g. 37, Kaune, rekonstravimas</t>
  </si>
  <si>
    <t>50,00</t>
  </si>
  <si>
    <t>1.2.2.1.004</t>
  </si>
  <si>
    <t>M. K. Čiurlionio koncertų centro įkūrimas Kaune</t>
  </si>
  <si>
    <t>1.2.2.1.005</t>
  </si>
  <si>
    <t>Kauno rotušės pastato pritaikymas visuomenės poreikiams</t>
  </si>
  <si>
    <t>Kultūros paveldo skyrius</t>
  </si>
  <si>
    <t>Sutvarkyto ir įveiklinto kultūros paveldo objekto plotas</t>
  </si>
  <si>
    <t>1 054,17</t>
  </si>
  <si>
    <t>1.2.2.2</t>
  </si>
  <si>
    <t>Sudaryti sąlygas saugoti, įveiklinti miesto paveldą, pritaikyti šiandieniniams poreikiams, įveiklinti miesto viešąsias erdves</t>
  </si>
  <si>
    <t>1.2.2.2.001</t>
  </si>
  <si>
    <t>UNESCO iniciatyvų įgyvendinimas</t>
  </si>
  <si>
    <t>1.2.2.2.002</t>
  </si>
  <si>
    <t>Kultūros paveldo objektų tvarkymas ir įveiklinimas, teisinis registravimas, informacijos apie kultūros paveldo vertybes sklaida</t>
  </si>
  <si>
    <t>Sutvarkytų, įrengtų ir aktualizuotų objektų skaičius</t>
  </si>
  <si>
    <t>40,00</t>
  </si>
  <si>
    <t>1.2.2.2.003</t>
  </si>
  <si>
    <t>Sutvarkyti, įrengti ir pritaikyti lankymui gamtos ir kultūros paveldo objektai ir teritorijos</t>
  </si>
  <si>
    <t>1.2.2.2.004</t>
  </si>
  <si>
    <t>Mažosios architektūros idėjos „Kauno akcentai“ Kauno miesto erdvėse įgyvendinimas</t>
  </si>
  <si>
    <t>Įgyvendintų priemonių skaičius</t>
  </si>
  <si>
    <t>1.2.2.2.005</t>
  </si>
  <si>
    <t>Kauno kino centro „Romuva“ (kultūros paveldo objekto) aktualizavimas, jį įveiklinant, optimizuojant ir keliant paslaugų kokybę</t>
  </si>
  <si>
    <t>Sutvarkytas ir pritaikytas lankymui kultūros paveldo objektas</t>
  </si>
  <si>
    <t>1.2.2.3</t>
  </si>
  <si>
    <t>Skatinti efektyvų kultūros paslaugų valdymą</t>
  </si>
  <si>
    <t>1.2.3</t>
  </si>
  <si>
    <t>Vystyti Kauną kaip atvirą, konkurencingą ir išskirtinę vertę kuriantį turizmo traukos centrą</t>
  </si>
  <si>
    <t>1.2.3.1</t>
  </si>
  <si>
    <t>Darniai vystyti konkurencingą turizmo infrastruktūrą</t>
  </si>
  <si>
    <t>1.2.3.1.001</t>
  </si>
  <si>
    <t>Projekto „Turizmo maršrutų, jungiančių Elko ir Kauno miestus, vystymas“ įgyvendinimas</t>
  </si>
  <si>
    <t>1.2.3.2</t>
  </si>
  <si>
    <t>Skatinti viešosios ir privačios partnerystės projektus, vystant traukos objektus ir su turizmu susijusias iniciatyvas</t>
  </si>
  <si>
    <t>1.2.3.3</t>
  </si>
  <si>
    <t>Gerinti turizmo paslaugų kokybę, vystyti konkurencingus ir inovatyvius turizmo produktus</t>
  </si>
  <si>
    <t>1.2.3.4</t>
  </si>
  <si>
    <t>1.2.3.4.001</t>
  </si>
  <si>
    <t>Sukurtų efektyvių e. rinkodaros priemonių skaičius</t>
  </si>
  <si>
    <t>4.</t>
  </si>
  <si>
    <t>15,00</t>
  </si>
  <si>
    <t>1.2.3.5</t>
  </si>
  <si>
    <t>Užtikrinti efektyvų ir atsakingą Kauno, kaip patrauklios turistinės vietovės, valdymą</t>
  </si>
  <si>
    <t>2</t>
  </si>
  <si>
    <t>Gyventojo poreikius atliepianti gyvenimo kokybės sumaniam, aktyviam ir sveikam gyventojui programa</t>
  </si>
  <si>
    <t>2.1</t>
  </si>
  <si>
    <t>Įtraukus, sumanus, besimokantis ir sportuojantis miestas</t>
  </si>
  <si>
    <t>2.1.1</t>
  </si>
  <si>
    <t>Vystyti akademinį miestą su kokybiškų paslaugų prieinamumu</t>
  </si>
  <si>
    <t>2.1.1.1</t>
  </si>
  <si>
    <t>Bendradarbiauti su aukštosiomis, profesinėmis ir bendrojo ugdymo mokyklomis, socialiniais-ekonominiais partneriais ruošiant specialistus</t>
  </si>
  <si>
    <t>2.1.1.1.001</t>
  </si>
  <si>
    <t>Renginių, projektų, skirtų kvalifikacijai tobulinti, bei kitų švietimo veiklų organizavimas Kauno švietimo inovacijų centre</t>
  </si>
  <si>
    <t>Švietimo skyrius</t>
  </si>
  <si>
    <t>Dalyvavusių veiklose asmenų skaičius</t>
  </si>
  <si>
    <t>8 500,00</t>
  </si>
  <si>
    <t>9 000,00</t>
  </si>
  <si>
    <t>2.1.1.2</t>
  </si>
  <si>
    <t>Sudaryti palankias sąlygas studijas baigusiems specialistams likti gyventi ir dirbti pagal įgytą kvalifikaciją Kaune</t>
  </si>
  <si>
    <t>2.1.1.3</t>
  </si>
  <si>
    <t>Įgyvendinti Laisvosios akademinės zonos, kaip švietimo zonos, koncepciją</t>
  </si>
  <si>
    <t>2.1.1.4</t>
  </si>
  <si>
    <t>Sukurti palankias sąlygas tarptautiškumo plėtrai švietimo sistemoje</t>
  </si>
  <si>
    <t>2.1.1.4.001</t>
  </si>
  <si>
    <t>Parengtų dirbti mokytojų skaičius</t>
  </si>
  <si>
    <t>19,00</t>
  </si>
  <si>
    <t>21,00</t>
  </si>
  <si>
    <t>23,00</t>
  </si>
  <si>
    <t>2.1.1.4.002</t>
  </si>
  <si>
    <t>35,00</t>
  </si>
  <si>
    <t>2.1.1.4.003</t>
  </si>
  <si>
    <t>Bakalaureato programos įgyvendinimas Kauno Panemunės pradinėje mokykloje</t>
  </si>
  <si>
    <t>2.1.2</t>
  </si>
  <si>
    <t>Užtikrinti kokybiškų švietimo paslaugų prieinamumą</t>
  </si>
  <si>
    <t>2.1.2.1</t>
  </si>
  <si>
    <t>Užtikrinti įtraukiojo ugdymo principinių nuostatų įgyvendinimą visuose švietimo sistemos lygiuose</t>
  </si>
  <si>
    <t>2.1.2.1.001</t>
  </si>
  <si>
    <t>Projekto „Mokymosi per judesį metodikos taikymas ikimokykliniame ugdyme, integruojant specialiųjų poreikių vaikus“ (0014) įgyvendinimas</t>
  </si>
  <si>
    <t>Pagal veiksmų programą ESF finansavimą ugdymo kokybei gerinti gavusios ikimokyklinio ugdymo mokyklos</t>
  </si>
  <si>
    <t>2.1.2.2</t>
  </si>
  <si>
    <t>Įgyvendinti efektyvią jaunimo politiką, užtikrinant jaunimo vietą savivaldos veiklose</t>
  </si>
  <si>
    <t>2.1.2.2.001</t>
  </si>
  <si>
    <t>Jaunimui skirtų paslaugų gerinimas ir plėtra</t>
  </si>
  <si>
    <t>Administracija</t>
  </si>
  <si>
    <t>1 200,00</t>
  </si>
  <si>
    <t>Jaunų žmonių, gaunančių darbo su jaunimu gatvėje paslaugą, skaičius</t>
  </si>
  <si>
    <t>350,00</t>
  </si>
  <si>
    <t>400,00</t>
  </si>
  <si>
    <t>450,00</t>
  </si>
  <si>
    <t>Jaunimo įgūdžių ir lyderystės ugdymo programos dalyvių skaičius</t>
  </si>
  <si>
    <t>Į veiklas įtrauktų jaunų žmonių skaičius</t>
  </si>
  <si>
    <t>13 000,00</t>
  </si>
  <si>
    <t>Į ilgalaikę savanorystę įtrauktų jaunų žmonių skaičius</t>
  </si>
  <si>
    <t>62,00</t>
  </si>
  <si>
    <t>65,00</t>
  </si>
  <si>
    <t>Suorganizuotų jaunimui ir jaunimo organizacijoms skirtų renginių skaičius</t>
  </si>
  <si>
    <t>Administruotų ir koordinuotų projektų skaičius</t>
  </si>
  <si>
    <t>22,00</t>
  </si>
  <si>
    <t>27,00</t>
  </si>
  <si>
    <t>Atvirųjų jaunimo centrų ir (ar) erdvių, kuriems teikiamas ne projektinis Kauno miesto savivaldybės finansavimas ir palaikymas, skaičius</t>
  </si>
  <si>
    <t>Seniūnijų, kuriose teikiama darbo su jaunimu gatvėje paslauga, skaičius</t>
  </si>
  <si>
    <t>2.1.2.2.002</t>
  </si>
  <si>
    <t>Žmogaus (jaunimo) teisių apsauga  (valstybinė funkcija)</t>
  </si>
  <si>
    <t>1.3.1.</t>
  </si>
  <si>
    <t>Koordinuotų veiklų ir iniciatyvų skaičius</t>
  </si>
  <si>
    <t>2.1.2.3</t>
  </si>
  <si>
    <t>Gerinti ugdymo specialistams patrauklias darbo sąlygas įvairiuose švietimo įstaigų lygmenyse</t>
  </si>
  <si>
    <t>2.1.2.4</t>
  </si>
  <si>
    <t>Užtikrinti socialinį-emocinį saugumą visiems švietimo bendruomenės nariams</t>
  </si>
  <si>
    <t>2.1.2.4.001</t>
  </si>
  <si>
    <t>Pagalbos mokytojui, mokiniui, tėvams teikimo gerinimas Kauno pedagoginėje psichologinėje tarnyboje</t>
  </si>
  <si>
    <t>600,00</t>
  </si>
  <si>
    <t>1.3.2.</t>
  </si>
  <si>
    <t>900,00</t>
  </si>
  <si>
    <t>1 000,00</t>
  </si>
  <si>
    <t>800,00</t>
  </si>
  <si>
    <t>850,00</t>
  </si>
  <si>
    <t>2.1.3</t>
  </si>
  <si>
    <t>Užtikrinti kokybiškas ir prieinamas fizinio aktyvumo ir sporto paslaugas, skatinti profesionalaus sporto plėtrą</t>
  </si>
  <si>
    <t>2.1.3.1</t>
  </si>
  <si>
    <t>Užtikrinti sporto paslaugų kokybę ir prieinamumą Kauno mieste</t>
  </si>
  <si>
    <t>2.1.3.1.001</t>
  </si>
  <si>
    <t>Kauno sporto mokyklos „Gaja“  sportinio ugdymo proceso užtikrinimas</t>
  </si>
  <si>
    <t>Sporto skyrius</t>
  </si>
  <si>
    <t>Parengtų ataskaitų apie mokesčio už sportinį ugdymą biudžetinėse sporto įstaigose kontrolę skaičius</t>
  </si>
  <si>
    <t>Suderintų dokumentų, susijusių su mokomosiomis grupėmis ir darbo krūviu per savaitę, dalis nuo visų pateiktų derinti dokumentų</t>
  </si>
  <si>
    <t>46,00</t>
  </si>
  <si>
    <t>4 500,00</t>
  </si>
  <si>
    <t>7 000,00</t>
  </si>
  <si>
    <t>Biudžetinių sporto įstaigų mokomųjų sportinių grupių pratybų patikrinimų skaičius</t>
  </si>
  <si>
    <t>60,00</t>
  </si>
  <si>
    <t>2.1.3.1.002</t>
  </si>
  <si>
    <t>Kauno plaukimo mokyklos sportinio ugdymo proceso užtikrinimas</t>
  </si>
  <si>
    <t>250,00</t>
  </si>
  <si>
    <t>2.1.3.1.003</t>
  </si>
  <si>
    <t>Kauno sporto mokyklos „Bangpūtys“ sportinio ugdymo proceso užtikrinimas</t>
  </si>
  <si>
    <t>500,00</t>
  </si>
  <si>
    <t>150,00</t>
  </si>
  <si>
    <t>5 000,00</t>
  </si>
  <si>
    <t>2 100,00</t>
  </si>
  <si>
    <t>2.1.3.1.004</t>
  </si>
  <si>
    <t>Kauno krepšinio mokyklos „Žalgiris“ sportinio ugdymo proceso užtikrinimas</t>
  </si>
  <si>
    <t>2.1.3.1.005</t>
  </si>
  <si>
    <t>Kauno sporto mokyklos „Startas“ sportinio ugdymo proceso užtikrinimas</t>
  </si>
  <si>
    <t>2.1.3.1.006</t>
  </si>
  <si>
    <t>Sporto biudžetinių įstaigų paslaugų kokybės užtikrinimas gerinant įstaigų materialinę bazę</t>
  </si>
  <si>
    <t>Įstaigų, kurių atnaujinta materialinė bazė, skaičius</t>
  </si>
  <si>
    <t>Sportininkų dalis nuo visų sportininkų, kuriai pagerėjo paslaugos kokybė</t>
  </si>
  <si>
    <t>66,50</t>
  </si>
  <si>
    <t>2.1.3.1.007</t>
  </si>
  <si>
    <t>Miesto bendruomenės įtraukimas finansuojant programos „Iniciatyvos Kaunui“ fizinio aktyvumo ir sporto plėtojimo srities projektus</t>
  </si>
  <si>
    <t>Kauno mieste suorganizuotų fizinio aktyvumo ir sporto renginių dalyvių skaičius</t>
  </si>
  <si>
    <t>11 000,00</t>
  </si>
  <si>
    <t>Į socialines veiklas įtrauktų dalyvių skaičius</t>
  </si>
  <si>
    <t>Pasirašytų sutarčių dalis nuo visų projektų, kuriems skirtas finansavimas</t>
  </si>
  <si>
    <t>Suderintų ataskaitų, susijusių su projektų vykdymu, dalis nuo visų pateiktų derinti ataskaitų</t>
  </si>
  <si>
    <t>Masinių sporto renginių skaičius</t>
  </si>
  <si>
    <t>Nacionalinius čempionatus laimėjusių komandų skaičius</t>
  </si>
  <si>
    <t>Sportinių žaidimų sporto šakų, kurių nacionalinėse aukščiausiose lygose dalyvauja Kauno miesto komandos, skaičius</t>
  </si>
  <si>
    <t>Kauno miesto komandų, dalyvavusių tarptautiniuose klubiniuose turnyruose, skaičius</t>
  </si>
  <si>
    <t>300,00</t>
  </si>
  <si>
    <t>Suorganizuotų fizinio aktyvumo ir sporto renginių neįgaliesiems skaičius</t>
  </si>
  <si>
    <t>Kauno mieste organizuojamų fizinio aktyvumo ir sporto renginių neįgaliesiems dalyvių skaičius</t>
  </si>
  <si>
    <t>2.1.3.1.008</t>
  </si>
  <si>
    <t>Kauno miesto antrokų mokymas plaukti</t>
  </si>
  <si>
    <t>Nutraukusių mokymąsi mokinių dalis</t>
  </si>
  <si>
    <t>Išmokytų plaukti moksleivių santykis su visais Kauno miesto antrokais</t>
  </si>
  <si>
    <t>2.1.3.1.009</t>
  </si>
  <si>
    <t>Sporto paslaugų, kurias teikia viešosios įstaigos, kurių savininkė ar dalininkė yra Kauno miesto savivaldybė, kokybės užtikrinimas</t>
  </si>
  <si>
    <t>Skyriaus vadovui pateiktų ir suderintų ataskaitų skaičius</t>
  </si>
  <si>
    <t>2.1.3.1.010</t>
  </si>
  <si>
    <t>Sporto infrastruktūros Perkūno al. 5 priežiūra</t>
  </si>
  <si>
    <t>Prižiūrimų objektų skaičius</t>
  </si>
  <si>
    <t>2.1.3.1.011</t>
  </si>
  <si>
    <t>Centralizuotas lėšų paskirstymas sporto įstaigoms teisės aktuose numatytoms priemonėms vykdyti</t>
  </si>
  <si>
    <t>2.1.3.2</t>
  </si>
  <si>
    <t>Parengti ilgalaikę miesto sporto ir sveikatinimo strategiją / sutartį dėl sporto ir sveikatingumo prioritetų</t>
  </si>
  <si>
    <t>2.1.3.2.001</t>
  </si>
  <si>
    <t>Ilgalaikės Kauno miesto sporto ir sveikatinimo strategijos parengimas ir vykdymas</t>
  </si>
  <si>
    <t>Parengtų dokumentų skaičius</t>
  </si>
  <si>
    <t>2.1.3.3</t>
  </si>
  <si>
    <t>Užtikrinti palankias ir motyvuojančias darbo sąlygas miesto formaliojo ir neformaliojo ugdymo įstaigose</t>
  </si>
  <si>
    <t>2.1.3.3.001</t>
  </si>
  <si>
    <t>Kauno miestui atstovaujančių sportininkų ir trenerių skatinimas ir pagerbimas, fizinio aktyvumo ir sporto renginių organizavimas</t>
  </si>
  <si>
    <t>0,40</t>
  </si>
  <si>
    <t>Apdovanotų asmenų skaičius</t>
  </si>
  <si>
    <t>75,00</t>
  </si>
  <si>
    <t>80,00</t>
  </si>
  <si>
    <t>Pasirašytų Kauno miesto savivaldybės sporto stipendijos teikimo sutarčių skaičius</t>
  </si>
  <si>
    <t>Dalyvavusių Tarptautinėse vaikų žaidynėse skaičius</t>
  </si>
  <si>
    <t>24,00</t>
  </si>
  <si>
    <t>Suorganizuotų renginių skaičius</t>
  </si>
  <si>
    <t>2.1.3.4</t>
  </si>
  <si>
    <t>Skatinti efektyvų sporto ir sveikatingumo įstaigų bendradarbiavimą su aukštojo mokymo įstaigomis, sveikatos priežiūros įstaigomis</t>
  </si>
  <si>
    <t>2.1.3.5</t>
  </si>
  <si>
    <t>Pritraukti profesionalaus sporto renginius tarptautiniu ir nacionaliniu lygiu</t>
  </si>
  <si>
    <t>2.1.4</t>
  </si>
  <si>
    <t>Vystyti efektyvaus švietimo ir sporto įstaigų tinklą ir plėtoti infrastruktūrą</t>
  </si>
  <si>
    <t>2.1.4.1</t>
  </si>
  <si>
    <t>Vystyti efektyvų formaliojo ir neformaliojo švietimo įstaigų tinklą</t>
  </si>
  <si>
    <t>2.1.4.1.001</t>
  </si>
  <si>
    <t>Mokinių skaičius</t>
  </si>
  <si>
    <t>6 657,00</t>
  </si>
  <si>
    <t>2.1.4.1.002</t>
  </si>
  <si>
    <t>Ugdymo kokybės gerinimas Kauno Aleksoto lopšelyje-darželyje</t>
  </si>
  <si>
    <t>2.1.4.1.003</t>
  </si>
  <si>
    <t>Ugdymo kokybės gerinimas Kauno lopšelyje-darželyje „Aušrinė“</t>
  </si>
  <si>
    <t>2.1.4.1.004</t>
  </si>
  <si>
    <t>Ugdymo kokybės gerinimas Kauno lopšelyje-darželyje „Aviliukas“</t>
  </si>
  <si>
    <t>2.1.4.1.005</t>
  </si>
  <si>
    <t>Ugdymo kokybės gerinimas Kauno lopšelyje-darželyje „Ąžuoliukas“</t>
  </si>
  <si>
    <t>2.1.4.1.006</t>
  </si>
  <si>
    <t>Ugdymo kokybės gerinimas Kauno lopšelyje-darželyje „Bitutė“</t>
  </si>
  <si>
    <t>2.1.4.1.007</t>
  </si>
  <si>
    <t>Ugdymo kokybės gerinimas Kauno lopšelyje-darželyje  „Boružėlė“</t>
  </si>
  <si>
    <t>2.1.4.1.008</t>
  </si>
  <si>
    <t>Ugdymo kokybės gerinimas Kauno lopšelyje-darželyje „Čiauškutis“</t>
  </si>
  <si>
    <t>2.1.4.1.009</t>
  </si>
  <si>
    <t>Ugdymo kokybės gerinimas Kauno lopšelyje-darželyje „Daigelis“</t>
  </si>
  <si>
    <t>14,00</t>
  </si>
  <si>
    <t>2.1.4.1.010</t>
  </si>
  <si>
    <t>Ugdymo kokybės gerinimas Kauno lopšelyje-darželyje „Dobilėlis“</t>
  </si>
  <si>
    <t>9,00</t>
  </si>
  <si>
    <t>2.1.4.1.011</t>
  </si>
  <si>
    <t>Ugdymo kokybės gerinimas Kauno lopšelyje-darželyje „Drevinukas“</t>
  </si>
  <si>
    <t>2.1.4.1.012</t>
  </si>
  <si>
    <t>Ugdymo kokybės gerinimas Kauno  lopšelyje-darželyje „Ežiukas“</t>
  </si>
  <si>
    <t>2.1.4.1.013</t>
  </si>
  <si>
    <t>Ugdymo kokybės gerinimas Kauno lopšelyje-darželyje „Gandriukas“</t>
  </si>
  <si>
    <t>2.1.4.1.014</t>
  </si>
  <si>
    <t>Ugdymo kokybės gerinimas Kauno lopšelyje-darželyje „Giliukas“</t>
  </si>
  <si>
    <t>2.1.4.1.015</t>
  </si>
  <si>
    <t>Ugdymo kokybės gerinimas Kauno lopšelyje-darželyje „Gintarėlis“</t>
  </si>
  <si>
    <t>2.1.4.1.016</t>
  </si>
  <si>
    <t>Ugdymo kokybės gerinimas Kauno lopšelyje-darželyje „Girinukas“</t>
  </si>
  <si>
    <t>2.1.4.1.017</t>
  </si>
  <si>
    <t>Ugdymo kokybės gerinimas Kauno lopšelyje-darželyje „Girstutis“</t>
  </si>
  <si>
    <t>2.1.4.1.018</t>
  </si>
  <si>
    <t>Ugdymo kokybės gerinimas Kauno lopšelyje-darželyje „Klausutis“</t>
  </si>
  <si>
    <t>2.1.4.1.019</t>
  </si>
  <si>
    <t>Ugdymo kokybės gerinimas Kauno lopšelyje-darželyje „Klevelis“</t>
  </si>
  <si>
    <t>2.1.4.1.020</t>
  </si>
  <si>
    <t>Ugdymo kokybės gerinimas Kauno lopšelyje-darželyje „Klumpelė“</t>
  </si>
  <si>
    <t>2.1.4.1.021</t>
  </si>
  <si>
    <t>Ugdymo kokybės gerinimas Kauno lopšelyje-darželyje „Kregždutė“</t>
  </si>
  <si>
    <t>2.1.4.1.022</t>
  </si>
  <si>
    <t>Ugdymo kokybės gerinimas Kauno lopšelyje-darželyje „Kūlverstukas“</t>
  </si>
  <si>
    <t>2.1.4.1.023</t>
  </si>
  <si>
    <t>Ugdymo kokybės gerinimas Kauno lopšelyje-darželyje „Lakštutė“</t>
  </si>
  <si>
    <t>2.1.4.1.024</t>
  </si>
  <si>
    <t>Ugdymo kokybės gerinimas Kauno lopšelyje-darželyje „Liepaitė“</t>
  </si>
  <si>
    <t>2.1.4.1.025</t>
  </si>
  <si>
    <t>Ugdymo kokybės gerinimas Kauno lopšelyje-darželyje „Linelis“</t>
  </si>
  <si>
    <t>2.1.4.1.026</t>
  </si>
  <si>
    <t>Ugdymo kokybės gerinimas Kauno lopšelyje-darželyje „Malūnėlis“</t>
  </si>
  <si>
    <t>2.1.4.1.027</t>
  </si>
  <si>
    <t>Ugdymo kokybės gerinimas Kauno lopšelyje-darželyje „Mažylis“</t>
  </si>
  <si>
    <t>2.1.4.1.028</t>
  </si>
  <si>
    <t>Ugdymo kokybės gerinimas Kauno lopšelyje-darželyje „Naminukas“</t>
  </si>
  <si>
    <t>2.1.4.1.029</t>
  </si>
  <si>
    <t>Ugdymo kokybės gerinimas Kauno lopšelyje-darželyje „Nežiniukas“</t>
  </si>
  <si>
    <t>2.1.4.1.030</t>
  </si>
  <si>
    <t>Ugdymo kokybės gerinimas Kauno lopšelyje-darželyje „Obelėlė“</t>
  </si>
  <si>
    <t>2.1.4.1.031</t>
  </si>
  <si>
    <t>Ugdymo kokybės gerinimas Kauno lopšelyje-darželyje „Pagrandukas“</t>
  </si>
  <si>
    <t>2.1.4.1.032</t>
  </si>
  <si>
    <t>Ugdymo kokybės gerinimas Kauno Panemunės lopšelyje-darželyje</t>
  </si>
  <si>
    <t>2.1.4.1.033</t>
  </si>
  <si>
    <t>Ugdymo kokybės gerinimas Kauno lopšelyje-darželyje „Pasaka“</t>
  </si>
  <si>
    <t>2.1.4.1.034</t>
  </si>
  <si>
    <t>Ugdymo kokybės gerinimas Kauno sanatoriniame lopšelyje-darželyje „Pienė“</t>
  </si>
  <si>
    <t>2.1.4.1.035</t>
  </si>
  <si>
    <t>Ugdymo kokybės gerinimas Kauno lopšelyje-darželyje „Pušaitė“</t>
  </si>
  <si>
    <t>2.1.4.1.036</t>
  </si>
  <si>
    <t>Ugdymo kokybės gerinimas Kauno sanatoriniame lopšelyje-darželyje „Pušynėlis“</t>
  </si>
  <si>
    <t>2.1.4.1.037</t>
  </si>
  <si>
    <t>Ugdymo kokybės gerinimas Kauno lopšelyje-darželyje  „Rasytė“</t>
  </si>
  <si>
    <t>2.1.4.1.038</t>
  </si>
  <si>
    <t>Ugdymo kokybės gerinimas Kauno lopšelyje-darželyje „Rokutis“</t>
  </si>
  <si>
    <t>2.1.4.1.039</t>
  </si>
  <si>
    <t>Ugdymo kokybės gerinimas Kauno lopšelyje-darželyje „Sadutė“</t>
  </si>
  <si>
    <t>2.1.4.1.040</t>
  </si>
  <si>
    <t>Ugdymo kokybės gerinimas Kauno lopšelyje-darželyje „Saulutė“</t>
  </si>
  <si>
    <t>2.1.4.1.041</t>
  </si>
  <si>
    <t>Ugdymo kokybės gerinimas Kauno lopšelyje-darželyje „Smalsutis“</t>
  </si>
  <si>
    <t>2.1.4.1.042</t>
  </si>
  <si>
    <t>Ugdymo kokybės gerinimas Kauno lopšelyje-darželyje „Spindulėlis“</t>
  </si>
  <si>
    <t>2.1.4.1.043</t>
  </si>
  <si>
    <t>Ugdymo kokybės gerinimas Kauno lopšelyje-darželyje „Spindulys“</t>
  </si>
  <si>
    <t>2.1.4.1.044</t>
  </si>
  <si>
    <t>Ugdymo kokybės gerinimas Kauno lopšelyje-darželyje „Spragtukas“</t>
  </si>
  <si>
    <t>2.1.4.1.045</t>
  </si>
  <si>
    <t>Ugdymo kokybės gerinimas Kauno lopšelyje-darželyje „Svirnelis“</t>
  </si>
  <si>
    <t>2.1.4.1.046</t>
  </si>
  <si>
    <t>Ugdymo kokybės gerinimas Kauno Šančių lopšelyje-darželyje</t>
  </si>
  <si>
    <t>2.1.4.1.047</t>
  </si>
  <si>
    <t>Ugdymo kokybės gerinimas Kauno lopšelyje-darželyje „Šermukšnėlis“</t>
  </si>
  <si>
    <t>2.1.4.1.048</t>
  </si>
  <si>
    <t>Ugdymo kokybės gerinimas Kauno lopšelyje-darželyje „Šilelis“</t>
  </si>
  <si>
    <t>2.1.4.1.049</t>
  </si>
  <si>
    <t>Ugdymo kokybės gerinimas Kauno lopšelyje-darželyje „Šilinukas“</t>
  </si>
  <si>
    <t>2.1.4.1.050</t>
  </si>
  <si>
    <t>Ugdymo kokybės gerinimas Kauno lopšelyje-darželyje „Šnekutis“</t>
  </si>
  <si>
    <t>2.1.4.1.051</t>
  </si>
  <si>
    <t>Ugdymo kokybės gerinimas Kauno Tirkiliškių lopšelyje-darželyje</t>
  </si>
  <si>
    <t>2.1.4.1.052</t>
  </si>
  <si>
    <t>Ugdymo kokybės gerinimas Kauno lopšelyje-darželyje „Tukas“</t>
  </si>
  <si>
    <t>2.1.4.1.053</t>
  </si>
  <si>
    <t>Ugdymo kokybės gerinimas Kauno lopšelyje-darželyje „Vaidilutė“</t>
  </si>
  <si>
    <t>2.1.4.1.054</t>
  </si>
  <si>
    <t>Ugdymo kokybės gerinimas Kauno lopšelyje-darželyje „Vaikystė“</t>
  </si>
  <si>
    <t>2.1.4.1.055</t>
  </si>
  <si>
    <t>Ugdymo kokybės gerinimas Kauno lopšelyje-darželyje „Varpelis“</t>
  </si>
  <si>
    <t>2.1.4.1.056</t>
  </si>
  <si>
    <t>Ugdymo kokybės gerinimas Kauno lopšelyje-darželyje „Vėrinėlis“</t>
  </si>
  <si>
    <t>2.1.4.1.057</t>
  </si>
  <si>
    <t>Ugdymo kokybės gerinimas Kauno lopšelyje-darželyje „Vilnelė“</t>
  </si>
  <si>
    <t>2.1.4.1.058</t>
  </si>
  <si>
    <t>Ugdymo kokybės gerinimas Kauno lopšelyje-darželyje „Vyturėlis“</t>
  </si>
  <si>
    <t>2.1.4.1.059</t>
  </si>
  <si>
    <t>Ugdymo kokybės gerinimas Kauno lopšelyje-darželyje „Volungėlė“</t>
  </si>
  <si>
    <t>2.1.4.1.060</t>
  </si>
  <si>
    <t>Ugdymo kokybės gerinimas Kauno Žaliakalnio lopšelyje-darželyje</t>
  </si>
  <si>
    <t>2.1.4.1.061</t>
  </si>
  <si>
    <t>Ugdymo kokybės gerinimas Kauno lopšelyje-darželyje „Žara“</t>
  </si>
  <si>
    <t>2.1.4.1.062</t>
  </si>
  <si>
    <t>Ugdymo kokybės gerinimas Kauno lopšelyje-darželyje „Želmenėlis“</t>
  </si>
  <si>
    <t>2.1.4.1.063</t>
  </si>
  <si>
    <t>Ugdymo kokybės gerinimas Kauno lopšelyje-darželyje „Žemyna“</t>
  </si>
  <si>
    <t>2.1.4.1.064</t>
  </si>
  <si>
    <t>Ugdymo kokybės gerinimas Kauno lopšelyje-darželyje „Židinėlis“</t>
  </si>
  <si>
    <t>2.1.4.1.065</t>
  </si>
  <si>
    <t>Ugdymo kokybės gerinimas Kauno lopšelyje-darželyje „Žiedelis“</t>
  </si>
  <si>
    <t>2.1.4.1.066</t>
  </si>
  <si>
    <t>Ugdymo kokybės gerinimas Kauno lopšelyje-darželyje „Žilvitis“</t>
  </si>
  <si>
    <t>2.1.4.1.067</t>
  </si>
  <si>
    <t>Ugdymo kokybės gerinimas Kauno lopšelyje-darželyje „Žingsnelis“</t>
  </si>
  <si>
    <t>2.1.4.1.068</t>
  </si>
  <si>
    <t>Ugdymo kokybės gerinimas Kauno lopšelyje-darželyje „Žuvintas“</t>
  </si>
  <si>
    <t>2.1.4.1.069</t>
  </si>
  <si>
    <t>Ugdymo kokybės gerinimas Kauno lopšelyje-darželyje „Žvangutis“</t>
  </si>
  <si>
    <t>2.1.4.1.070</t>
  </si>
  <si>
    <t>Ugdymo kokybės gerinimas Kauno vaikų lopšelyje-darželyje „Dvarelis“</t>
  </si>
  <si>
    <t>2.1.4.1.071</t>
  </si>
  <si>
    <t>Ugdymo kokybės gerinimas menų darželyje „Etiudas“</t>
  </si>
  <si>
    <t>2.1.4.1.072</t>
  </si>
  <si>
    <t>Ugdymo kokybės gerinimas Kauno Valdorfo darželyje „Šaltinėlis“</t>
  </si>
  <si>
    <t>2.1.4.1.073</t>
  </si>
  <si>
    <t>Ugdymo kokybės gerinimas Kauno vaikų lopšelyje-darželyje „Šarkelė“</t>
  </si>
  <si>
    <t>2.1.4.1.074</t>
  </si>
  <si>
    <t>Ugdymo kokybės gerinimas Kauno vaikų lopšelyje-darželyje „Vaivorykštė“</t>
  </si>
  <si>
    <t>2.1.4.1.075</t>
  </si>
  <si>
    <t>Ugdymo kokybės gerinimas Kauno mokykloje-darželyje „Rūtelė“</t>
  </si>
  <si>
    <t>2.1.4.1.076</t>
  </si>
  <si>
    <t>Ugdymo kokybės gerinimas Kauno mokykloje-darželyje „Šviesa“</t>
  </si>
  <si>
    <t>2.1.4.1.077</t>
  </si>
  <si>
    <t>Ugdymo kokybės gerinimas Kauno Tirkiliškių mokykloje-darželyje</t>
  </si>
  <si>
    <t>2.1.4.1.078</t>
  </si>
  <si>
    <t>Ugdymo kokybės gerinimas Kauno Motiejaus Valančiaus mokykloje-darželyje</t>
  </si>
  <si>
    <t>2.1.4.1.079</t>
  </si>
  <si>
    <t>Ugdymo kokybės gerinimas Kauno Montesori mokykloje-darželyje „Žiburėlis“</t>
  </si>
  <si>
    <t>2.1.4.1.080</t>
  </si>
  <si>
    <t>Ugdymo kokybės gerinimas Kauno Prano Mašioto pradinėje mokykloje</t>
  </si>
  <si>
    <t>2.1.4.1.081</t>
  </si>
  <si>
    <t>Ugdymo kokybės gerinimas Kauno Panemunės pradinėje mokykloje</t>
  </si>
  <si>
    <t>2.1.4.1.082</t>
  </si>
  <si>
    <t>Ugdymo kokybės gerinimas Kauno „Paparčio“ pradinėje mokykloje</t>
  </si>
  <si>
    <t>2.1.4.1.083</t>
  </si>
  <si>
    <t>Ugdymo kokybės gerinimas Kauno „Ryto“ pradinėje mokykloje</t>
  </si>
  <si>
    <t>2.1.4.1.084</t>
  </si>
  <si>
    <t>Ugdymo kokybės gerinimas Kauno Suzuki progimnazijoje</t>
  </si>
  <si>
    <t>2.1.4.1.085</t>
  </si>
  <si>
    <t>Ugdymo kokybės gerinimas Kauno „Šilo“ pradinėje mokykloje</t>
  </si>
  <si>
    <t>2.1.4.1.086</t>
  </si>
  <si>
    <t>Ugdymo kokybės gerinimas Kauno „Varpelio“ pradinėje mokykloje</t>
  </si>
  <si>
    <t>2.1.4.1.087</t>
  </si>
  <si>
    <t>Ugdymo kokybės gerinimas Vytauto Didžiojo universiteto „Atžalyno“ progimnazijoje</t>
  </si>
  <si>
    <t>2.1.4.1.088</t>
  </si>
  <si>
    <t>Ugdymo kokybės gerinimas Kauno Simono Daukanto progimnazijoje</t>
  </si>
  <si>
    <t>2.1.4.1.089</t>
  </si>
  <si>
    <t>Ugdymo kokybės gerinimas Kauno Jurgio Dobkevičiaus progimnazijoje</t>
  </si>
  <si>
    <t>2.1.4.1.090</t>
  </si>
  <si>
    <t>Ugdymo kokybės gerinimas Kauno Kazio Griniaus progimnazijoje</t>
  </si>
  <si>
    <t>2.1.4.1.091</t>
  </si>
  <si>
    <t>Ugdymo kokybės gerinimas Kauno Tado Ivanausko progimnazijoje</t>
  </si>
  <si>
    <t>2.1.4.1.092</t>
  </si>
  <si>
    <t>Ugdymo kokybės gerinimas Kauno šv. Kazimiero progimnazijoje</t>
  </si>
  <si>
    <t>2.1.4.1.093</t>
  </si>
  <si>
    <t>Ugdymo kokybės gerinimas Kauno Vinco Kudirkos progimnazijoje</t>
  </si>
  <si>
    <t>2.1.4.1.094</t>
  </si>
  <si>
    <t>Ugdymo kokybės gerinimas Kauno Petrašiūnų progimnazijoje</t>
  </si>
  <si>
    <t>2.1.4.1.095</t>
  </si>
  <si>
    <t>Ugdymo kokybės gerinimas Kauno Senamiesčio progimnazijoje</t>
  </si>
  <si>
    <t>2.1.4.1.096</t>
  </si>
  <si>
    <t>Ugdymo kokybės gerinimas Kauno technologijos universiteto Vaižganto progimnazijoje</t>
  </si>
  <si>
    <t>2.1.4.1.097</t>
  </si>
  <si>
    <t>Ugdymo kokybės gerinimas Kauno Žaliakalnio progimnazijoje</t>
  </si>
  <si>
    <t>2.1.4.1.098</t>
  </si>
  <si>
    <t>Ugdymo kokybės gerinimas Kauno Viktoro Kuprevičiaus progimnazijoje</t>
  </si>
  <si>
    <t>2.1.4.1.099</t>
  </si>
  <si>
    <t>Ugdymo kokybės gerinimas Kauno Martyno Mažvydo progimnazijoje</t>
  </si>
  <si>
    <t>2.1.4.1.100</t>
  </si>
  <si>
    <t>Ugdymo kokybės gerinimas Kauno Milikonių progimnazijoje</t>
  </si>
  <si>
    <t>2.1.4.1.101</t>
  </si>
  <si>
    <t>Ugdymo kokybės gerinimas Kauno Pilėnų progimnazijoje</t>
  </si>
  <si>
    <t>2.1.4.1.102</t>
  </si>
  <si>
    <t>Ugdymo kokybės gerinimas Kauno Juozo Urbšio progimnazijoje</t>
  </si>
  <si>
    <t>2.1.4.1.103</t>
  </si>
  <si>
    <t>Ugdymo kokybės gerinimas Kauno Bernardo Brazdžionio mokykloje</t>
  </si>
  <si>
    <t>2.1.4.1.104</t>
  </si>
  <si>
    <t>Ugdymo kokybės gerinimas Kauno „Nemuno“ mokykloje</t>
  </si>
  <si>
    <t>2.1.4.1.105</t>
  </si>
  <si>
    <t>Ugdymo kokybės gerinimas Kauno Aleksandro Stulginskio mokykloje</t>
  </si>
  <si>
    <t>2.1.4.1.106</t>
  </si>
  <si>
    <t>Ugdymo kokybės gerinimas Vytauto Didžiojo universiteto klasikinio ugdymo mokykloje</t>
  </si>
  <si>
    <t>2.1.4.1.107</t>
  </si>
  <si>
    <t>Ugdymo kokybės gerinimas Kauno Vaišvydavos mokykloje</t>
  </si>
  <si>
    <t>2.1.4.1.108</t>
  </si>
  <si>
    <t>Ugdymo kokybės gerinimas Kauno Jono ir Petro Vileišių mokykloje</t>
  </si>
  <si>
    <t>17,50</t>
  </si>
  <si>
    <t>2.1.4.1.109</t>
  </si>
  <si>
    <t>Ugdymo kokybės gerinimas Kauno Veršvų gimnazijoje</t>
  </si>
  <si>
    <t>2.1.4.1.110</t>
  </si>
  <si>
    <t>Ugdymo kokybės gerinimas Kauno suaugusiųjų ir jaunimo mokymo centre</t>
  </si>
  <si>
    <t>2.1.4.1.111</t>
  </si>
  <si>
    <t>Ugdymo kokybės gerinimas Kauno „Aušros“ gimnazijoje</t>
  </si>
  <si>
    <t>48,00</t>
  </si>
  <si>
    <t>2.1.4.1.112</t>
  </si>
  <si>
    <t>Ugdymo kokybės gerinimas Kauno Jono Basanavičiaus gimnazijoje</t>
  </si>
  <si>
    <t>2.1.4.1.113</t>
  </si>
  <si>
    <t>Ugdymo kokybės gerinimas Kauno Stepono Dariaus ir Stasio Girėno gimnazijoje</t>
  </si>
  <si>
    <t>2.1.4.1.114</t>
  </si>
  <si>
    <t>Ugdymo kokybės gerinimas Kauno Gedimino sporto ir sveikatinimo gimnazijoje</t>
  </si>
  <si>
    <t>96,00</t>
  </si>
  <si>
    <t>97,00</t>
  </si>
  <si>
    <t>2.1.4.1.115</t>
  </si>
  <si>
    <t>Ugdymo kokybės gerinimas Kauno Juozo Grušo meno gimnazijoje</t>
  </si>
  <si>
    <t>2.1.4.1.116</t>
  </si>
  <si>
    <t>Ugdymo kokybės gerinimas Kauno technologijos universiteto inžinerijos licėjuje</t>
  </si>
  <si>
    <t>2.1.4.1.117</t>
  </si>
  <si>
    <t>Ugdymo kokybės gerinimas Kauno Jono Jablonskio gimnazijoje</t>
  </si>
  <si>
    <t>2.1.4.1.118</t>
  </si>
  <si>
    <t>Ugdymo kokybės gerinimas Kauno Kovo 11-osios gimnazijoje</t>
  </si>
  <si>
    <t>41,00</t>
  </si>
  <si>
    <t>92,00</t>
  </si>
  <si>
    <t>94,00</t>
  </si>
  <si>
    <t>2.1.4.1.119</t>
  </si>
  <si>
    <t>Ugdymo kokybės gerinimas Kauno Maironio universitetinėje gimnazijoje</t>
  </si>
  <si>
    <t>2.1.4.1.120</t>
  </si>
  <si>
    <t>Ugdymo kokybės gerinimas Kauno Palemono gimnazijoje</t>
  </si>
  <si>
    <t>2.1.4.1.121</t>
  </si>
  <si>
    <t>Ugdymo kokybės gerinimas viešojoje įstaigoje Generolo Povilo Plechavičiaus kadetų licėjuje</t>
  </si>
  <si>
    <t>2.1.4.1.122</t>
  </si>
  <si>
    <t>Ugdymo kokybės gerinimas viešojoje įstaigoje Prezidento Valdo Adamkaus gimnazijoje</t>
  </si>
  <si>
    <t>2.1.4.1.123</t>
  </si>
  <si>
    <t>Ugdymo kokybės gerinimas Kauno tarptautinėje gimnazijoje</t>
  </si>
  <si>
    <t>78,00</t>
  </si>
  <si>
    <t>2.1.4.1.124</t>
  </si>
  <si>
    <t>Ugdymo kokybės gerinimas Vytauto Didžiojo universiteto „Rasos“ gimnazijoje</t>
  </si>
  <si>
    <t>2.1.4.1.125</t>
  </si>
  <si>
    <t>Ugdymo kokybės gerinimas Prezidento Antano Smetonos gimnazijoje</t>
  </si>
  <si>
    <t>2.1.4.1.126</t>
  </si>
  <si>
    <t>Ugdymo kokybės gerinimas Kauno „Santaros“ gimnazijoje</t>
  </si>
  <si>
    <t>2.1.4.1.127</t>
  </si>
  <si>
    <t>Ugdymo kokybės gerinimas Kauno „Saulės“ gimnazijoje</t>
  </si>
  <si>
    <t>2.1.4.1.128</t>
  </si>
  <si>
    <t>Ugdymo kokybės gerinimas Kauno „Varpo“ gimnazijoje</t>
  </si>
  <si>
    <t>2.1.4.1.129</t>
  </si>
  <si>
    <t>Ugdymo kokybės gerinimas viešojoje įstaigoje  „Vyturio“ gimnazijoje</t>
  </si>
  <si>
    <t>2.1.4.1.130</t>
  </si>
  <si>
    <t>Ugdymo kokybės gerinimas Kauno „Aitvaro“ mokykloje</t>
  </si>
  <si>
    <t>2.1.4.1.131</t>
  </si>
  <si>
    <t>Ugdymo kokybės gerinimas Kauno Prano Daunio ugdymo centre</t>
  </si>
  <si>
    <t>2.1.4.1.132</t>
  </si>
  <si>
    <t>Ugdymo kokybės gerinimas Kauno kurčiųjų ir neprigirdinčiųjų ugdymo centre</t>
  </si>
  <si>
    <t>2.1.4.1.133</t>
  </si>
  <si>
    <t>Ugdymo kokybės gerinimas  Kauno Jono Laužiko mokykloje</t>
  </si>
  <si>
    <t>2.1.4.1.134</t>
  </si>
  <si>
    <t>Ugdymo kokybės gerinimas Kauno šv. Roko mokykloje</t>
  </si>
  <si>
    <t>2.1.4.1.135</t>
  </si>
  <si>
    <t>Ugdymo kokybės gerinimas Kauno Aleksandro Kačanausko muzikos mokykloje</t>
  </si>
  <si>
    <t>2.1.4.1.136</t>
  </si>
  <si>
    <t>Ugdymo kokybės gerinimas Kauno Miko Petrausko scenos menų mokykloje</t>
  </si>
  <si>
    <t>155,00</t>
  </si>
  <si>
    <t>2.1.4.1.137</t>
  </si>
  <si>
    <t>Ugdymo kokybės gerinimas Kauno sakralinės muzikos mokykloje</t>
  </si>
  <si>
    <t>2.1.4.1.138</t>
  </si>
  <si>
    <t>Ugdymo kokybės gerinimas Kauno berniukų chorinio dainavimo mokykloje „Varpelis“</t>
  </si>
  <si>
    <t>2.1.4.1.139</t>
  </si>
  <si>
    <t>Ugdymo kokybės gerinimas Kauno 1-ojoje muzikos mokykloje</t>
  </si>
  <si>
    <t>2.1.4.1.140</t>
  </si>
  <si>
    <t>Ugdymo kokybės gerinimas Kauno Antano Martinaičio dailės mokykloje</t>
  </si>
  <si>
    <t>2.1.4.1.141</t>
  </si>
  <si>
    <t>Ugdymo kokybės gerinimas Kauno moksleivių techninės kūrybos centre</t>
  </si>
  <si>
    <t>200,00</t>
  </si>
  <si>
    <t>2.1.4.1.142</t>
  </si>
  <si>
    <t>Ugdymo kokybės gerinimas Kauno tautinės kultūros centre</t>
  </si>
  <si>
    <t>2.1.4.1.143</t>
  </si>
  <si>
    <t>Ugdymo kokybės gerinimas Kauno Algio Žikevičiaus saugaus vaiko mokykloje</t>
  </si>
  <si>
    <t>18,00</t>
  </si>
  <si>
    <t>2.1.4.1.144</t>
  </si>
  <si>
    <t>Ugdymo kokybės gerinimas Kauno lopšelyje-darželyje „Atžalėlė“</t>
  </si>
  <si>
    <t>2.1.4.1.145</t>
  </si>
  <si>
    <t>2.1.4.1.146</t>
  </si>
  <si>
    <t>Ugdymo kokybės gerinimas Kauno lopšelyje-darželyje „Pelėdžiukas“</t>
  </si>
  <si>
    <t>2.1.4.1.147</t>
  </si>
  <si>
    <t>Efektyvus renginių organizavimas ir pagalbos švietimo įstaigoms teikimas Kauno švietimo inovacijų centre</t>
  </si>
  <si>
    <t>148,00</t>
  </si>
  <si>
    <t>2.1.4.1.148</t>
  </si>
  <si>
    <t>Projekto „Karjeros specialistų tinklo vystymas“ įgyvendinimas</t>
  </si>
  <si>
    <t>Karjeros specialistų, teikiančių paslaugas mokyklose, skaičius</t>
  </si>
  <si>
    <t>2.1.4.1.149</t>
  </si>
  <si>
    <t>Neformaliojo vaikų švietimo paslaugų plėtra</t>
  </si>
  <si>
    <t>Mokinių, gaunančių neformaliojo švietimo finansavimą, skaičius</t>
  </si>
  <si>
    <t>Vykdomų NVŠ programų skaičius</t>
  </si>
  <si>
    <t>NVŠ paslaugos teikėjų skaičius</t>
  </si>
  <si>
    <t>2.1.4.1.150</t>
  </si>
  <si>
    <t>Įstaigų, kurių steigėja ir savininkė nėra Savivaldybė, mokinių pavėžėjimas iki Kauno mieste esančių mokyklų</t>
  </si>
  <si>
    <t>Parengtų (patikslintų) sutarčių skaičius</t>
  </si>
  <si>
    <t>2.1.4.1.151</t>
  </si>
  <si>
    <t>Centralizuotas lėšų paskirstymas švietimo įstaigoms teisės aktuose numatytoms priemonėms vykdyti</t>
  </si>
  <si>
    <t>2.1.4.1.152</t>
  </si>
  <si>
    <t>Bendrojo ugdymo mokyklų tinklo optimizavimo plano įgyvendinimas</t>
  </si>
  <si>
    <t>Įgyvendintų veiklų dalis</t>
  </si>
  <si>
    <t>2.1.4.1.153</t>
  </si>
  <si>
    <t>Verslumo ugdymas bendrojo ugdymo mokyklose</t>
  </si>
  <si>
    <t>Mokinių mokomųjų bendrovių  skaičius</t>
  </si>
  <si>
    <t>105,00</t>
  </si>
  <si>
    <t>Tarptautinėje mugėje dalyvavusių bendrovių skaičius</t>
  </si>
  <si>
    <t>2.1.4.1.154</t>
  </si>
  <si>
    <t>Ikimokyklinio ugdymo grupių plėtra</t>
  </si>
  <si>
    <t>Naujai atidarytų grupių skaičius</t>
  </si>
  <si>
    <t>2.1.4.1.155</t>
  </si>
  <si>
    <t>Projekto „Mokinių ugdymosi pasiekimų gerinimas diegiant kokybės krepšelį“ įgyvendinimas</t>
  </si>
  <si>
    <t>Dalyvaujančių įstaigų skaičius</t>
  </si>
  <si>
    <t>2.1.4.1.156</t>
  </si>
  <si>
    <t>Švietimo renginių organizavimas ir techninės pagalbos švietimo įstaigoms teikimas Kauno moksleivių techninės kūrybos centre</t>
  </si>
  <si>
    <t>2 500,00</t>
  </si>
  <si>
    <t>2.1.4.1.157</t>
  </si>
  <si>
    <t>Edukacinių švietimo renginių organizavimas Kauno tautinės kultūros centre</t>
  </si>
  <si>
    <t>920,00</t>
  </si>
  <si>
    <t>2.1.4.1.158</t>
  </si>
  <si>
    <t>Muzikinių, edukacinių renginių organizavimas Kauno 1-ojoje muzikos mokykloje</t>
  </si>
  <si>
    <t>2.1.4.1.159</t>
  </si>
  <si>
    <t>Konkursų, olimpiadų, sporto ir sveikatinimo, karjeros bei kitų renginių organizavimas Kauno miesto mokyklose</t>
  </si>
  <si>
    <t>2.1.4.1.160</t>
  </si>
  <si>
    <t>Konkursų, prevencijai skirtų renginių organizavimas Kauno Algio Žikevičiaus saugaus vaiko mokykloje</t>
  </si>
  <si>
    <t>2.1.4.1.161</t>
  </si>
  <si>
    <t>Muzikinių konkursų ir edukacinių renginių organizavimas Kauno Aleksandro Kačanausko muzikos mokykloje</t>
  </si>
  <si>
    <t>2.1.4.1.162</t>
  </si>
  <si>
    <t>Edukacinių renginių organizavimas Kauno Antano Martinaičio dailės mokykloje</t>
  </si>
  <si>
    <t>2.1.4.1.163</t>
  </si>
  <si>
    <t>Muzikinių renginių organizavimas Kauno sakralinės muzikos mokykloje</t>
  </si>
  <si>
    <t>2.1.4.1.164</t>
  </si>
  <si>
    <t>Muzikinių renginių organizavimas Kauno berniukų chorinio dainavimo mokykloje „Varpelis“</t>
  </si>
  <si>
    <t>2.1.4.1.165</t>
  </si>
  <si>
    <t>Muzikinių ir kitų edukacinių renginių organizavimas Kauno Miko Petrausko scenos menų mokykloje</t>
  </si>
  <si>
    <t>2.1.4.1.166</t>
  </si>
  <si>
    <t>Vaikų vasaros poilsio ir laisvalaikio organizavimas Kauno miesto savivaldybėje</t>
  </si>
  <si>
    <t>Vasaros poilsį užtikrinančių paslaugų teikėjų skaičius</t>
  </si>
  <si>
    <t>2.1.4.1.167</t>
  </si>
  <si>
    <t>Apdovanojamų asmenų skaičius</t>
  </si>
  <si>
    <t>180,00</t>
  </si>
  <si>
    <t>Apdovanotų mokinių skaičius</t>
  </si>
  <si>
    <t>330,00</t>
  </si>
  <si>
    <t>340,00</t>
  </si>
  <si>
    <t>2.1.4.1.168</t>
  </si>
  <si>
    <t>Atnaujinto ugdymo turinio įgyvendinimo programa</t>
  </si>
  <si>
    <t>Įrengtų gamtos mokslų laboratorijų skaičius</t>
  </si>
  <si>
    <t>Bendrojo ugdymo mokyklose besimokančių didelių ir labai didelių specialiųjų poreikių mokinių dalis</t>
  </si>
  <si>
    <t>2.1.4.1.169</t>
  </si>
  <si>
    <t>Tarpdisciplininis itin gabių mokinių ugdymas</t>
  </si>
  <si>
    <t>Programose dalyvaujančių mokinių skaičius</t>
  </si>
  <si>
    <t>Programose lankytų užsiėmimų dalis</t>
  </si>
  <si>
    <t>Vykdomų programų ar jų modulių skaičius</t>
  </si>
  <si>
    <t>Atsisakiusių toliau dalyvauti programoje mokinių skaičius</t>
  </si>
  <si>
    <t>2.1.4.1.170</t>
  </si>
  <si>
    <t>Visos dienos mokyklos modelio įgyvendinimas</t>
  </si>
  <si>
    <t>Visos dienos mokyklos modelį įgyvendinančių švietimo įstaigų skaičius</t>
  </si>
  <si>
    <t>2.1.4.2</t>
  </si>
  <si>
    <t>Plėtoti švietimo ir sporto infrastruktūrą ypatingiems besimokančiųjų poreikiams</t>
  </si>
  <si>
    <t>2.1.4.2.001</t>
  </si>
  <si>
    <t>Švietimo įstaigų pastatų ir kiemo statinių priežiūra ir remontas</t>
  </si>
  <si>
    <t>Panaudotų asignavimų dalis nuo skirtų asignavimų  numatytų SVP statinių priežiūros ir remonto darbams</t>
  </si>
  <si>
    <t>2.1.4.2.002</t>
  </si>
  <si>
    <t>Aleksoto bendrojo ugdymo įstaigų modernizavimas didinant paslaugų efektyvumą (Prezidento Valdo Adamkaus gimnazija)</t>
  </si>
  <si>
    <t>Atnaujinta ugdymo įstaiga</t>
  </si>
  <si>
    <t>ES investicijas gavusios įstaigos pajėgumas, ugdytinių skaičius</t>
  </si>
  <si>
    <t>650,00</t>
  </si>
  <si>
    <t>2.1.4.2.003</t>
  </si>
  <si>
    <t>206,00</t>
  </si>
  <si>
    <t>2.1.4.2.004</t>
  </si>
  <si>
    <t>Kauno lopšelio-darželio „Boružėlė“ modernizavimas didinant paslaugų prieinamumą</t>
  </si>
  <si>
    <t>254,00</t>
  </si>
  <si>
    <t>2.1.4.2.005</t>
  </si>
  <si>
    <t>Kauno Žaliakalnio lopšelio-darželio modernizavimas didinant paslaugų prieinamumą</t>
  </si>
  <si>
    <t>144,00</t>
  </si>
  <si>
    <t>2.1.4.2.006</t>
  </si>
  <si>
    <t>Kauno Algio Žikevičiaus saugaus vaiko mokyklos infrastruktūros tobulinimas</t>
  </si>
  <si>
    <t>Investicijas gavusios vaikų priežiūros arba švietimo infrastruktūros pajėgumas, ugdytinių skaičius</t>
  </si>
  <si>
    <t>Pagal veiksmų programą ERPF lėšomis atnaujintos neformaliojo ugdymo įstaigos</t>
  </si>
  <si>
    <t>2.1.4.2.007</t>
  </si>
  <si>
    <t>Kauno Maironio universitetinės gimnazijos pastatų rekonstravimas ir sporto paskirties pastato statyba</t>
  </si>
  <si>
    <t>2.1.4.2.008</t>
  </si>
  <si>
    <t>Atliktų rekonstravimo darbų dalis nuo visų darbų</t>
  </si>
  <si>
    <t>2.1.4.2.009</t>
  </si>
  <si>
    <t>Vaikų darželio pastato Vijūkų g. 78, Kaune, statyba</t>
  </si>
  <si>
    <t>Atliktų projekto veiklų dalis nuo visų veiklų</t>
  </si>
  <si>
    <t>2.1.4.2.010</t>
  </si>
  <si>
    <t>Mokyklos pastato Vijūkų g. 78, Kaune, statyba</t>
  </si>
  <si>
    <t>2.1.4.2.011</t>
  </si>
  <si>
    <t>Mokslo ir technologijų populiarinimo centro Kaune sukūrimas</t>
  </si>
  <si>
    <t>2.1.4.2.012</t>
  </si>
  <si>
    <t>Viešosios paskirties sporto ir laisvalaikio infrastruktūros miesto viešose erdvėse įrengimas, atnaujinimas ir priežiūra</t>
  </si>
  <si>
    <t>Naujai įrengtų sporto erdvių skaičius</t>
  </si>
  <si>
    <t>Atnaujintų, prižiūrimų ar naujai įrengtų objektų jau esančiose sporto erdvėse skaičius</t>
  </si>
  <si>
    <t>110,00</t>
  </si>
  <si>
    <t>Naujai įrengtų vaikų žaidimo aikštelių skaičius</t>
  </si>
  <si>
    <t>Atnaujintų, prižiūrimų ar naujai įrengtų objektų jau esančiose vaikų žaidimų aikštelėse skaičius</t>
  </si>
  <si>
    <t>Atliktų vaikų žaidimų aikštelių patikrinimų dalis nuo visų įrengtų vaikų žaidimo aikštelių</t>
  </si>
  <si>
    <t>Lėšų, skirtų viešajai sporto ir laisvalaikio infrastrukūrai sutvarkyti ar įrengti, tenkančių vienam Kauno gyventojui, kiekis</t>
  </si>
  <si>
    <t>0,36</t>
  </si>
  <si>
    <t>2.1.4.2.013</t>
  </si>
  <si>
    <t>Mokinių sportinio užimtumo infrastruktūros atnaujinimas ir plėtra, ją atveriant vietos bendruomenėms (sporto aikštynų prie bendrojo ugdymo įstaigų atnaujinimas)</t>
  </si>
  <si>
    <t>Panaudotų asignavimų dalis nuo skirtų asignavimų, numatytų SVP sporto aikštynų statybos darbams</t>
  </si>
  <si>
    <t>Atnaujintų ar naujai įrengtų sportinio užimtumo infrastruktūros objekų skaičius</t>
  </si>
  <si>
    <t>2.1.4.2.014</t>
  </si>
  <si>
    <t>Baseinų infrastruktūros gerinimas Kauno mieste</t>
  </si>
  <si>
    <t>Atliktos Kauno plaukimo mokyklos baseino „Šilainiai“ rekonstrukcijos veiklų dalis nuo viso projekto veiklų</t>
  </si>
  <si>
    <t>Atliktų projekto baseino Panemunėje statybos veiklų dalis nuo viso projekto veiklų</t>
  </si>
  <si>
    <t>2.1.4.2.015</t>
  </si>
  <si>
    <t>Tarptautinius reikalavimus atitinkančios irklavimo trasos įrengimas Lampėdžio ežere</t>
  </si>
  <si>
    <t>Atliktų veiklų dalis nuo viso projekto veiklų</t>
  </si>
  <si>
    <t>2.1.4.2.016</t>
  </si>
  <si>
    <t>Sporto ir laisvalaikio kompleksų Kaune projektavimas ir statyba</t>
  </si>
  <si>
    <t>Atliktų projekto veiklų dalis nuo viso projekto veiklų</t>
  </si>
  <si>
    <t>1.3.3.</t>
  </si>
  <si>
    <t>2.1.4.2.017</t>
  </si>
  <si>
    <t>Kauno marių įlankos uosto ir buriavimo sporto bazės R. Kalantos g. 130, Kaune, įrengimas</t>
  </si>
  <si>
    <t>2.1.4.2.018</t>
  </si>
  <si>
    <t>Kauno miesto savivaldybės valdomos sporto infrastruktūros plėtra ir priežiūra</t>
  </si>
  <si>
    <t>2.1.4.2.019</t>
  </si>
  <si>
    <t>Sporto įstaigų pastatų ir kiemo statinių priežiūra ir remontas</t>
  </si>
  <si>
    <t>2.1.4.2.020</t>
  </si>
  <si>
    <t>Lengvosios atletikos maniežo projektavimas ir statyba</t>
  </si>
  <si>
    <t>2.1.4.2.021</t>
  </si>
  <si>
    <t>Jaunimo užimtumo, laisvalaikio, sporto ir kultūros komplekso sukūrimas Julijanavos g. 1, Kaune</t>
  </si>
  <si>
    <t>2.1.4.2.022</t>
  </si>
  <si>
    <t>S. Dariaus ir S. Girėno sporto centro stadiono rekonstravimas</t>
  </si>
  <si>
    <t>2.1.4.2.023</t>
  </si>
  <si>
    <t>Švietimo įstaigų pastatų energetinio efektyvumo didinimas</t>
  </si>
  <si>
    <t>Panaudotų asignavimų dalis nuo skirtų asignavimų, numatytų SVP pastatų šiltinimo darbams</t>
  </si>
  <si>
    <t>2.1.4.2.024</t>
  </si>
  <si>
    <t>Kauno tarptautinės gimnazijos pastato 4-to aukšto statyba</t>
  </si>
  <si>
    <t>Panaudotų asignavimų dalis nuo skirtų asignavimų, numatytų SVP statybos darbams</t>
  </si>
  <si>
    <t>2.1.4.2.025</t>
  </si>
  <si>
    <t>Kauno Miko Petrausko scenos menų mokyklos pastato kapitalinis remontas ir teritorijos sutvarkymas</t>
  </si>
  <si>
    <t>Panaudotų asignavimų dalis nuo skirtų asignavimų, numatytų SVP remonto darbams</t>
  </si>
  <si>
    <t>2.1.4.2.026</t>
  </si>
  <si>
    <t>Pastato Perkūno al. 4B projektavimo ir kapitalinio remonto darbai (keičiant pastato paskirtį)</t>
  </si>
  <si>
    <t>Panaudotų asignavimų dalis nuo skirtų asignavimų, numatytų SVP projektavimo ir remonto darbams</t>
  </si>
  <si>
    <t>2.1.4.2.027</t>
  </si>
  <si>
    <t>Panaudotų asignavimų dalis nuo skirtų asignavimų, numatytų SVP rekonstravimo darbams</t>
  </si>
  <si>
    <t>2.1.4.2.028</t>
  </si>
  <si>
    <t>Kauno Tirkiliškių mokyklos-darželio (Dvarų g. 49) pastato rekonstrukcija</t>
  </si>
  <si>
    <t>2.2</t>
  </si>
  <si>
    <t>Sveikai, socialiai aktyviai ir kokybiškai gyvenantis kaunietis</t>
  </si>
  <si>
    <t>2.2.1</t>
  </si>
  <si>
    <t>Didinti sveikos gyvensenos galimybių plėtrą kauniečiams</t>
  </si>
  <si>
    <t>2.2.1.1</t>
  </si>
  <si>
    <t>Skatinti tolygią prevencinių sveikos gyvensenos stiprinimo priemonių plėtrą visame mieste</t>
  </si>
  <si>
    <t>2.2.1.1.001</t>
  </si>
  <si>
    <t>Visuomenės sveikatos stiprinimo  iniciatyvos Kaunui, įgyvendinamos pagal Visuomenės sveikatos rėmimo specialiosios programos finansavimo planą</t>
  </si>
  <si>
    <t>Sveikatos apsaugos skyrius</t>
  </si>
  <si>
    <t>Įgyvendintų visuomenės sveikatos stiprinimo veiklų dalis nuo finansuotų veiklų</t>
  </si>
  <si>
    <t>2.2.1.1.002</t>
  </si>
  <si>
    <t>Mokinių visuomenės sveikatos priežiūra mokyklose ir ikimokyklinio ugdymo įstaigose</t>
  </si>
  <si>
    <t>Sveikatą stiprinančiose veiklose dalyvavusių mokinių (unikalių asmenų) dalis nuo visų Kauno mieste besimokančių mokinių</t>
  </si>
  <si>
    <t>Ikimokyklinio ugdymo įstaigų dalis nuo visų įstaigų, kuriose įvertinti vaikų maitinimosi įpročiai</t>
  </si>
  <si>
    <t>2.2.1.1.003</t>
  </si>
  <si>
    <t>Visuomenės sveikatos stiprinimas ir stebėsena Kauno miesto savivaldybėje</t>
  </si>
  <si>
    <t>Sveikatą stiprinančiose veiklose dalyvavusių Kauno miesto gyventojų (unikalių asmenų) dalis nuo bendro Kauno miesto gyventojų skaičiaus</t>
  </si>
  <si>
    <t>2.2.1.1.004</t>
  </si>
  <si>
    <t>Neapdraustų privalomuoju sveikatos draudimu asmenų sveikatos stiprinimas</t>
  </si>
  <si>
    <t>Neapdraustų privalomuoju sveikatos draudimu asmenų, pasinaudojusių sveikatos priežiūros paslaugomis, skaičius</t>
  </si>
  <si>
    <t>2.2.1.1.005</t>
  </si>
  <si>
    <t>Sveikos gyvensenos skatinimas Kauno mieste</t>
  </si>
  <si>
    <t>Veiklose dalyvavusių Kauno miesto gyventojų tikslinės grupės asmenų skaičius</t>
  </si>
  <si>
    <t>5 898,00</t>
  </si>
  <si>
    <t>2.2.1.1.006</t>
  </si>
  <si>
    <t>Vaikų maitinimo organizavimas Kauno miesto priešmokyklinio ir ikimokyklinio ugdymo įstaigose</t>
  </si>
  <si>
    <t>2.2.1.2</t>
  </si>
  <si>
    <t>Užtikrinti pirminės psichoemocinės pagalbos prieinamumą</t>
  </si>
  <si>
    <t>2.2.1.2.001</t>
  </si>
  <si>
    <t>Savižudybių prevencija ir psichikos sveikatos stiprinimas</t>
  </si>
  <si>
    <t>2.2.1.3</t>
  </si>
  <si>
    <t>Įveiklinti patrauklias erdves, skirtas sveikatinimui</t>
  </si>
  <si>
    <t>2.2.1.3.001</t>
  </si>
  <si>
    <t>Aplinką ir sveikatą tausojančiai infrastruktūrai planuoti ir įrengti</t>
  </si>
  <si>
    <t>Atnaujintų dokumentų kiekis</t>
  </si>
  <si>
    <t>2.2.2</t>
  </si>
  <si>
    <t>Užtikrinti kokybiškas sveikatos ir socialines paslaugas, plėtojant inovatyvią ir efektyvią pagalbos paslaugų sistemą</t>
  </si>
  <si>
    <t>2.2.2.1</t>
  </si>
  <si>
    <t>Didinti sveikatos ir socialinės srities specialistų paslaugų prieinamumą</t>
  </si>
  <si>
    <t>2.2.2.1.001</t>
  </si>
  <si>
    <t>Sveikatos priežiūros paslaugų prieinamumo didinimas</t>
  </si>
  <si>
    <t>Atliktų veiklų dalis nuo visų veiklų</t>
  </si>
  <si>
    <t>2.2.2.1.002</t>
  </si>
  <si>
    <t>Sveikatos priežiūros paslaugų prieinamumo užtikrinimas renginių metu</t>
  </si>
  <si>
    <t>Renginių, kurių metu buvo užtikrintas sveikatos priežiūros paslaugų prieinamumas, skaičius</t>
  </si>
  <si>
    <t>2.2.2.1.003</t>
  </si>
  <si>
    <t>Sveikatos priežiūros paslaugų prieinamumo gerinimas Kaune</t>
  </si>
  <si>
    <t>Viešąsias sveikatos priežiūros paslaugas teikiančių įstaigų, kuriose pagerinta paslaugų teikimo infrastruktūra, skaičius</t>
  </si>
  <si>
    <t>2.2.2.1.004</t>
  </si>
  <si>
    <t>Priemonių, gerinančių ambulatorinių sveikatos priežiūros paslaugų prieinamumą tuberkulioze sergantiems asmenims, įgyvendinimas Kauno mieste</t>
  </si>
  <si>
    <t>2.2.2.1.005</t>
  </si>
  <si>
    <t>Gydymo paskirties pastato – ligoninės Josvainių g. 2, Kaune, statyba</t>
  </si>
  <si>
    <t>2.2.2.1.006</t>
  </si>
  <si>
    <t>Trumpalaikės socialinės globos teikimo užtikrinimas vaikams, likusiems be tėvų globos, ir  pagalbos užtikrinimas globėjams (rūpintojams) ir įvaikintojams Vaikų gerovės centre „Pastogė“</t>
  </si>
  <si>
    <t>Socialinių paslaugų skyrius</t>
  </si>
  <si>
    <t>Suderintų su Vaikų gerovės centru „Pastogė“ strateginių dokumentų skaičius</t>
  </si>
  <si>
    <t>2.2.2.1.007</t>
  </si>
  <si>
    <t>Suderintų su Kauno savivaldybės vaikų globos namais strateginių dokumentų skaičius</t>
  </si>
  <si>
    <t>2.2.2.1.008</t>
  </si>
  <si>
    <t>Socialinių paslaugų teikimas Kauno miesto gyventojams, turintiems socialinių problemų, Kauno miesto socialinių paslaugų centre</t>
  </si>
  <si>
    <t>Suderintų su Kauno socialinių paslaugų centru strateginių dokumentų skaičius</t>
  </si>
  <si>
    <t>2.2.2.1.009</t>
  </si>
  <si>
    <t>Socialinių paslaugų užtikrinimas asmenims su negalia Negalią turinčių asmenų centre „Korys“</t>
  </si>
  <si>
    <t>2.2.2.1.010</t>
  </si>
  <si>
    <t>Socialinių paslaugų užtikrinimas senyvo amžiaus asmenims ir motinoms su vaikais Kauno kartų namuose</t>
  </si>
  <si>
    <t>Suderintų su Kauno kartų namais strateginių dokumentų skaičius</t>
  </si>
  <si>
    <t>2.2.2.1.011</t>
  </si>
  <si>
    <t>Socialinės priežiūros teikimas šeimoms, patiriančioms socialinę riziką, Kauno miesto socialinių paslaugų centre</t>
  </si>
  <si>
    <t>2.2.2.1.012</t>
  </si>
  <si>
    <t>Projekto „Vaikų dienos centrų tinklo plėtra Kauno mieste“ įgyvendinimas</t>
  </si>
  <si>
    <t>Investicijas gavę socialinių paslaugų infrastruktūros objektai</t>
  </si>
  <si>
    <t>Atliktų remonto darbų skaičius</t>
  </si>
  <si>
    <t>2.2.2.1.013</t>
  </si>
  <si>
    <t>Projekto „Bendruomeninių apgyvendinimo bei užimtumo paslaugų asmenims su proto ir (arba) psichikos negalia plėtra Kauno mieste“ įgyvendinimas</t>
  </si>
  <si>
    <t>2.2.2.1.014</t>
  </si>
  <si>
    <t>Pilnamečių neveiksnių ir ribotai veiksnių asmenų būklės peržiūrėjimo funkcijai atlikti (valstybinė funkcija)</t>
  </si>
  <si>
    <t>Peržiūrėtų teismo sprendimų dalis nuo peržiūrėtinų sprendimų</t>
  </si>
  <si>
    <t>2.2.2.1.015</t>
  </si>
  <si>
    <t>Medicinos darbuotojų skatinimas ir įvertinimas</t>
  </si>
  <si>
    <t>Paskatintų medicinos darbuotojų skaičius</t>
  </si>
  <si>
    <t>2.2.2.1.016</t>
  </si>
  <si>
    <t>Centralizuotas lėšų paskirstymas socialinių paslaugų įstaigoms teisės aktuose numatytoms priemonėms vykdyti</t>
  </si>
  <si>
    <t>2.2.2.2</t>
  </si>
  <si>
    <t>Gerinti sveikatos priežiūros ir socialinių paslaugų kokybę</t>
  </si>
  <si>
    <t>2.2.2.2.001</t>
  </si>
  <si>
    <t>Projekto „Žemo slenksčio paslaugų kokybės gerinimas Kauno mieste“ įgyvendinimas</t>
  </si>
  <si>
    <t>Apsilankymai žemo slenksčio paslaugų kabinetuose</t>
  </si>
  <si>
    <t>25 733,00</t>
  </si>
  <si>
    <t>2.2.2.2.002</t>
  </si>
  <si>
    <t>Projekto „Integruotų priklausomybės ligų gydymo paslaugų kokybės ir prieinamumo gerinimas“ įgyvendinimas</t>
  </si>
  <si>
    <t>2.2.2.2.003</t>
  </si>
  <si>
    <t>Socialinių paslaugų, kurias teikia viešosios įstaigos, kurių savininkė ar dalininkė yra Kauno miesto savivaldybė, kokybės užtikrinimas</t>
  </si>
  <si>
    <t>Suderintų su VšĮ Kauno Panemunės socialinės globos namais strateginių dokumentų skaičius</t>
  </si>
  <si>
    <t>2.2.2.3</t>
  </si>
  <si>
    <t>Plėtoti tvarų socialinių paslaugų tinklą mieste</t>
  </si>
  <si>
    <t>2.2.2.3.001</t>
  </si>
  <si>
    <t>Socialinių paslaugų įstaigų infrastruktūros gerinimas</t>
  </si>
  <si>
    <t>2.2.2.3.002</t>
  </si>
  <si>
    <t>Vienkartinė socialinė parama Kauno miesto gyventojams</t>
  </si>
  <si>
    <t>Socialinės paramos skyrius</t>
  </si>
  <si>
    <t>Vienkartinės pašalpos gavėjų skaičius</t>
  </si>
  <si>
    <t>2.2.2.3.003</t>
  </si>
  <si>
    <t>Socialinė pašalpa Kauno miesto nepasiturintiems gyventojams</t>
  </si>
  <si>
    <t>Socialinės pašalpos gavėjų skaičius</t>
  </si>
  <si>
    <t>2.2.2.3.004</t>
  </si>
  <si>
    <t>Lėšos tikslinėms kompensacijoms mokėti</t>
  </si>
  <si>
    <t>28,21</t>
  </si>
  <si>
    <t>2.2.2.3.005</t>
  </si>
  <si>
    <t>Lėšos tikslinėms kompensacijoms administruoti</t>
  </si>
  <si>
    <t>Tikslinių kompensacijų administravimo lėšų, skirtų darbo užmokesčiui ir įmokoms socialiniam draudimui, dalis nuo bendro darbuotojų darbo užmokesčio ir įmokų socialiniam draudimui</t>
  </si>
  <si>
    <t>11,30</t>
  </si>
  <si>
    <t>2.2.2.3.006</t>
  </si>
  <si>
    <t>Asmenų, kuriems išmokėtos  išmokos, skaičius</t>
  </si>
  <si>
    <t>2.2.2.3.007</t>
  </si>
  <si>
    <t>Kompensacijai sovietinėje armijoje sužalotiems asmenims ir žuvusiųjų šeimoms mokėti (valstybinė funkcija)</t>
  </si>
  <si>
    <t>Asmenų, kuriems kompensuotos išlaidos, skaičius</t>
  </si>
  <si>
    <t>2.2.2.3.008</t>
  </si>
  <si>
    <t>Išmokoms vaikams mokėti  (valstybinė funkcija)</t>
  </si>
  <si>
    <t>2.2.2.3.009</t>
  </si>
  <si>
    <t>Išmokoms vaikams administruoti (valstybinė funkcija)</t>
  </si>
  <si>
    <t>Išmokų vaikams administravimo lėšų, skirtų darbo užmokesčiui ir įmokoms socialiniam draudimui, dalis nuo bendro darbuotojų darbo užmokesčio ir įmokų socialiniam draudimui</t>
  </si>
  <si>
    <t>11,65</t>
  </si>
  <si>
    <t>2.2.2.3.010</t>
  </si>
  <si>
    <t>Socialinės atskirties mažinimas mokant išmokas neįgaliesiems</t>
  </si>
  <si>
    <t>2.2.2.3.011</t>
  </si>
  <si>
    <t>Socialinei paramai mokiniams mokėti (už įsigytus maisto produktus) (valstybinė funkcija)</t>
  </si>
  <si>
    <t>31,46</t>
  </si>
  <si>
    <t>2.2.2.3.012</t>
  </si>
  <si>
    <t>Socialinei paramai mokiniams administruoti (valstybinė funkcija)</t>
  </si>
  <si>
    <t>Socialinei paramai mokiniams administruoti lėšų, skirtų darbo užmokesčiui ir įmokoms socialiniam draudimui, dalis nuo bendro darbuotojų darbo užmokesčio ir įmokų socialiniam draudimui</t>
  </si>
  <si>
    <t>21,20</t>
  </si>
  <si>
    <t>Gavėjų skaičius</t>
  </si>
  <si>
    <t>12 400,00</t>
  </si>
  <si>
    <t>2.2.2.3.013</t>
  </si>
  <si>
    <t>Kompensacijai už suteiktas lengvatas asmenims, nukentėjusiems nuo 1991 m. sausio 11–13 d. ir po to vykdytos SSRS agresijos, mokėti  (valstybinė funkcija)</t>
  </si>
  <si>
    <t>2.2.2.3.014</t>
  </si>
  <si>
    <t>Parama mirties atveju Kauno miesto gyventojams</t>
  </si>
  <si>
    <t>4 120,00</t>
  </si>
  <si>
    <t>2.2.2.3.015</t>
  </si>
  <si>
    <t>Išmokoms ir kompensacijoms administruoti (valstybinė funkcija)</t>
  </si>
  <si>
    <t>Paramos mirties atveju administravimo lėšų, skirtų darbo užmokesčiui ir įmokoms socialiniam draudimui, dalis nuo bendro darbuotojų darbo užmokesčio ir įmokų socialiniam draudimui</t>
  </si>
  <si>
    <t>2.2.2.3.016</t>
  </si>
  <si>
    <t>Socialinei paramai mokiniams (už įsigytus mokinio reikmenis) mokėti (valstybinė funkcija)</t>
  </si>
  <si>
    <t>5,07</t>
  </si>
  <si>
    <t>2.2.2.3.017</t>
  </si>
  <si>
    <t>Išmokų mokėjimo per bankus ir paštus išlaidų padengimas</t>
  </si>
  <si>
    <t>Šeimų, kurioms išmokėtos išmokos per paštus, skaičius</t>
  </si>
  <si>
    <t>1 520,00</t>
  </si>
  <si>
    <t>Šeimų, kurioms išmokėtos išmokos per bankus, skaičius</t>
  </si>
  <si>
    <t>5 900,00</t>
  </si>
  <si>
    <t>2.2.2.3.018</t>
  </si>
  <si>
    <t>Kompensacija nepasiturintiems Kauno miesto gyventojams už geriamąjį vandenį</t>
  </si>
  <si>
    <t>Kompensacijų gavėjų skaičius, tenkantis 1000 gyventojų</t>
  </si>
  <si>
    <t>19,41</t>
  </si>
  <si>
    <t>2.2.2.3.019</t>
  </si>
  <si>
    <t>Kompensacija nepasiturintiems Kauno miesto gyventojams už šiluminę energiją, patiektą gyvenamosioms patalpoms šildyti (šilumą tiekiant centralizuotai)</t>
  </si>
  <si>
    <t>186,12</t>
  </si>
  <si>
    <t>2.2.2.3.020</t>
  </si>
  <si>
    <t>39,62</t>
  </si>
  <si>
    <t>2.2.2.3.021</t>
  </si>
  <si>
    <t>Kompensacija nepasiturintiems gyventojams už šiluminę energiją, patiektą karštam vandeniui ruošti</t>
  </si>
  <si>
    <t>45,12</t>
  </si>
  <si>
    <t>2.2.2.3.022</t>
  </si>
  <si>
    <t>Kreditų, paimtų daugiabučiams namams atnaujinti (modernizuoti), ir palūkanų apmokėjimas už asmenis, turinčius teisę į būsto šildymo išlaidų kompensaciją</t>
  </si>
  <si>
    <t>Asmenų, kuriems apmokamas kreditas ir palūkanos, skaičius</t>
  </si>
  <si>
    <t>3 750,00</t>
  </si>
  <si>
    <t>2.2.2.3.023</t>
  </si>
  <si>
    <t>Ikimokyklinio amžiaus vaikų ugdymo užtikrinimas, iš dalies kompensuojant ugdymo išlaidas nevalstybinėse švietimo įstaigose</t>
  </si>
  <si>
    <t>Kompensacijų gavėjų skaičius</t>
  </si>
  <si>
    <t>2.2.2.3.024</t>
  </si>
  <si>
    <t>Pagalba pinigais vaiko laikiniesiems ir nuolatiniams globėjams (rūpintojams), šeimynoms</t>
  </si>
  <si>
    <t>Išmokos gavėjų skaičius</t>
  </si>
  <si>
    <t>2 215,00</t>
  </si>
  <si>
    <t>2.2.2.3.025</t>
  </si>
  <si>
    <t>2.2.2.3.026</t>
  </si>
  <si>
    <t>Kompleksinių paslaugų šeimai plėtra Kauno bendruomeniniuose šeimos namuose</t>
  </si>
  <si>
    <t>2.2.2.3.027</t>
  </si>
  <si>
    <t>Įsigytų socialinių būstų skaičius</t>
  </si>
  <si>
    <t>2.2.2.3.028</t>
  </si>
  <si>
    <t>Būsto nuomos ir išperkamosios būsto nuomos mokesčių dalies kompensacija</t>
  </si>
  <si>
    <t>Asmenų, gavusių būsto nuomos ar išperkamosios būsto nuomos mokesčio dalies kompensaciją, skaičius</t>
  </si>
  <si>
    <t>2.2.2.3.029</t>
  </si>
  <si>
    <t>Kauno miesto gyventojų, atitinkančių Užimtumo įstatyme apibrėžtą tikslinę grupę, darbinių įgūdžių įgijimo ir įsidarbinimo skatinimas</t>
  </si>
  <si>
    <t>152,00</t>
  </si>
  <si>
    <t>2.2.2.3.030</t>
  </si>
  <si>
    <t>Socialinių paslaugų teikimas asmenims su sunkia negalia</t>
  </si>
  <si>
    <t>Bendruomenines socialines paslaugas gaunančių darbingo amžiaus asmenų, vaikų ir senyvo amžiaus asmenų su sunkia negalia dalis nuo stacionarias ilgalaikės (trumpalaikės) socialinės globos paslaugas gaunančių darbingo amžiaus asmenų, vaikų ir senyvo amžiaus asmenų su sunkia negalia skaičiaus</t>
  </si>
  <si>
    <t>2.2.2.3.031</t>
  </si>
  <si>
    <t>Socialinių paslaugų (socialinės priežiūros ir socialinės globos) teikimas vaikams, likusiems be tėvų globos, šeimoms, susiduriančioms su sunkumais, vaikams su negalia, darbingo amžiaus asmenims su negalia ir senyvo amžiaus asmenims</t>
  </si>
  <si>
    <t>Vaikų dienos socialines priežiūros paslaugas gaunančių vaikų dalis nuo vaikų dienos socialinės priežiūros akredituotų vietų</t>
  </si>
  <si>
    <t>2.2.2.3.032</t>
  </si>
  <si>
    <t>Neįgaliųjų būsto pritaikymo ir socialinės reabilitacijos programų įgyvendinimo bei neįgaliųjų asmeninės pagalbos paslaugų teikimas</t>
  </si>
  <si>
    <t>Socialinės reabilitacijos paslaugas gaunančių suaugusių neįgalių asmenų skaičius</t>
  </si>
  <si>
    <t>Socialinės reabilitacijos paslaugas gaunančių neįgalių vaikų skaičius</t>
  </si>
  <si>
    <t>Socialinės reabilitacijos paslaugas gaunančių neįgalių asmenų artimųjų skaičius</t>
  </si>
  <si>
    <t>Asmenų, kuriems pritaikytas būstas neįgaliojo poreikiams, dalis nuo visų eilėje būstą pritaikyti laukiančių asmenų</t>
  </si>
  <si>
    <t>2.2.2.3.033</t>
  </si>
  <si>
    <t>Nekilnojamojo turto skyrius</t>
  </si>
  <si>
    <t>Įrengtų patalpų plotas</t>
  </si>
  <si>
    <t>5 374,00</t>
  </si>
  <si>
    <t>2.2.2.3.034</t>
  </si>
  <si>
    <t>Vaiko minimalios ir vidutinės priežiūros priemonių įgyvendinimas</t>
  </si>
  <si>
    <t>Išnagrinėtų prašymų dalis nuo visų gautų prašymų skirti vaiko minimalios ar vidutinės priežiūros priemones nepilnamečiams</t>
  </si>
  <si>
    <t>Vaikų, kuriems paskirtos vaiko minimalios ar vidutinės priežiūros priemonės, skaičius</t>
  </si>
  <si>
    <t>Suorganizuotų pasitarimų su atvejo vadybininkais, organizuojančiais vaiko minimalios priežiūros priemonių įgyvendinimą, skaičius</t>
  </si>
  <si>
    <t>2.2.2.3.035</t>
  </si>
  <si>
    <t>Savivaldybės socialinio būsto fondo plėtros iki 2029 metų programos įgyvendinimas</t>
  </si>
  <si>
    <t>Suremontuotų būstų skaičius</t>
  </si>
  <si>
    <t>Suremontuotų būstų dalis nuo per metus pateiktų remontuoti būstų</t>
  </si>
  <si>
    <t>Savivaldybės būstų, perkeltų į socialinio būsto fondą, skaičius</t>
  </si>
  <si>
    <t>Atlaisvintų nuomotinų būstų skaičius</t>
  </si>
  <si>
    <t>43,00</t>
  </si>
  <si>
    <t>Savivaldybės būsto pardavimo pajamos</t>
  </si>
  <si>
    <t>1 500 000,00</t>
  </si>
  <si>
    <t>2.2.2.4</t>
  </si>
  <si>
    <t>Sukurti bendrą informavimo sistemą ir didinti informacijos prieinamumą skirtingoms gyventojų grupėms sveikatos, sveikatinimo ir socialinių paslaugų srityse</t>
  </si>
  <si>
    <t>2.2.2.5</t>
  </si>
  <si>
    <t>2.2.3</t>
  </si>
  <si>
    <t>Įveiklinti bendruomenes sveikatinimo ir socialinėje srityse</t>
  </si>
  <si>
    <t>2.2.3.1</t>
  </si>
  <si>
    <t>Didinti pirmosios pagalbos teikėjų tinklo ir staigios mirties prevencijos sistemų plėtrą Kauno mieste</t>
  </si>
  <si>
    <t>2.2.3.2</t>
  </si>
  <si>
    <t>Skatinti savanorystės iniciatyvas sveikatinimo ir socialinėje srityse</t>
  </si>
  <si>
    <t>2.2.3.3</t>
  </si>
  <si>
    <t>Stiprinti viešojo sektoriaus įstaigų, NVO ir privačių tiekėjų kompetencijas sveikatinimo ir socialinių paslaugų teikimo srityse</t>
  </si>
  <si>
    <t>2.2.3.3.001</t>
  </si>
  <si>
    <t>Miesto bendruomenės įtraukimas įgyvendinant programos „Iniciatyvos Kaunui“ socialinės srities projektus</t>
  </si>
  <si>
    <t>3</t>
  </si>
  <si>
    <t>Tvarumo bei žaliojo kurso principais tvariai valdomo miesto programa</t>
  </si>
  <si>
    <t>3.1</t>
  </si>
  <si>
    <t>Tvari, nuolat tobulėjanti organizacija patogiam miestiečių gyvenimui</t>
  </si>
  <si>
    <t>3.1.1</t>
  </si>
  <si>
    <t>Tapti pirmaujančia organizacija, efektyviai naudojančia pažangius skaitmeninius sprendimus</t>
  </si>
  <si>
    <t>3.1.1.1</t>
  </si>
  <si>
    <t>Užtikrinti efektyvų pagrindinių miesto funkcijų vykdymą, auginant Savivaldybės administracijos darbuotojų kompetencijas</t>
  </si>
  <si>
    <t>3.1.1.1.001</t>
  </si>
  <si>
    <t>Savivaldybės skoliniams įsipareigojimams vykdyti</t>
  </si>
  <si>
    <t>Laiku grąžintų paskolų dalis nuo visų paskolų</t>
  </si>
  <si>
    <t>Paskolų sutarčių skaičius</t>
  </si>
  <si>
    <t>Laiku sumokėtų palūkanų dalis nuo visų priskaičiuotų palūkanų dalies</t>
  </si>
  <si>
    <t>3.1.1.1.002</t>
  </si>
  <si>
    <t>Kauno miesto savivaldybės institucijų žmogiškųjų išteklių valdymas ir kompetencijų tobulinimas</t>
  </si>
  <si>
    <t>Atsakymų, pateiktų per teisės aktais nustatytus terminus, dalis</t>
  </si>
  <si>
    <t>Apmokėtų paraiškų dalis nuo visų apmokėti pateiktų paraiškų</t>
  </si>
  <si>
    <t>Darbuotojų, kuriems laiku sumokėtos išmokos, dalis nuo visų darbuotojų skaičiaus</t>
  </si>
  <si>
    <t>Darbuotojų skaičius</t>
  </si>
  <si>
    <t>635,25</t>
  </si>
  <si>
    <t>Teismo posėdžių skaičius</t>
  </si>
  <si>
    <t>220,00</t>
  </si>
  <si>
    <t>Sveikatos politikos priemonių skaičius</t>
  </si>
  <si>
    <t>Vidutinis mėnesinis darbuotojo darbo užmokestis</t>
  </si>
  <si>
    <t>2 423,25</t>
  </si>
  <si>
    <t>Parengtų (patikslintų) programų sąmatų (projektų) skaičius</t>
  </si>
  <si>
    <t>5 380,00</t>
  </si>
  <si>
    <t>Parengtų ataskaitų rinkinių skaičius</t>
  </si>
  <si>
    <t>Parengtų teisės aktų projektų (informacijų) skaičius</t>
  </si>
  <si>
    <t>Laiku apmokėtų sąskaitų dalis nuo visų pateiktų apmokėti sąskaitų</t>
  </si>
  <si>
    <t>83,75</t>
  </si>
  <si>
    <t>Įstaigų skaičius</t>
  </si>
  <si>
    <t>3.1.1.1.003</t>
  </si>
  <si>
    <t>Savivaldybės institucijų ūkinio ir materialinio aptarnavimo užtikrinimas</t>
  </si>
  <si>
    <t>3.1.1.1.004</t>
  </si>
  <si>
    <t>Lietuvos finansinės paramos, ES ir kitų tarptautinių programų, kitų planavimo dokumentų rengimas ir projektų įgyvendinimas</t>
  </si>
  <si>
    <t>Įgyvendinamų projektų skaičius</t>
  </si>
  <si>
    <t>Dokumentų, rengiamų siekiant gauti finansavimą projektams, skaičius</t>
  </si>
  <si>
    <t>3.1.1.1.005</t>
  </si>
  <si>
    <t>Mero institucijos ir Savivaldybės tarybos narių veiklos užtikrinimas</t>
  </si>
  <si>
    <t>3 474,00</t>
  </si>
  <si>
    <t>Valstybės politikų, kuriems suplanuotas metinis darbo užmokesčio fondas, dalis nuo visų valstybės politikų skaičiaus</t>
  </si>
  <si>
    <t>Vidutinis darbuotojų skaičius</t>
  </si>
  <si>
    <t>3.1.1.1.006</t>
  </si>
  <si>
    <t>Savivaldybės tarybos ir mero sekretoriato veiklos užtikrinimas</t>
  </si>
  <si>
    <t>2 400,00</t>
  </si>
  <si>
    <t>Darbuotojų, kuriems suplanuotas metinis darbo užmokesčio fondas, dalis nuo patvirtinto etatų sąraše darbuotojų  skaičiaus</t>
  </si>
  <si>
    <t>3.1.1.1.007</t>
  </si>
  <si>
    <t>Savivaldybės kontrolės ir audito tarnybos veiklos užtikrinimas</t>
  </si>
  <si>
    <t>3 161,00</t>
  </si>
  <si>
    <t>Finansinių ir biudžeto vykdymo ataskaitų rinkiniai</t>
  </si>
  <si>
    <t>3.1.1.1.008</t>
  </si>
  <si>
    <t>Teisinis konsultavimas, teisinis atstovavimas, teismų sprendimų vykdymas</t>
  </si>
  <si>
    <t>Teisės ir konsultavimo skyrius</t>
  </si>
  <si>
    <t>Taikos sutartimis užbaigtų bylų dalis nuo visų baigtų bylų</t>
  </si>
  <si>
    <t>Pateiktų vykdyti vykdomųjų dokumentų skaičius</t>
  </si>
  <si>
    <t>Dokumentinio proceso tvarka teismui pateiktų pareiškimų ir ieškinių dalis nuo visų teismui pateiktų ieškinių, pareiškimų ir skundų</t>
  </si>
  <si>
    <t>3.1.1.1.009</t>
  </si>
  <si>
    <t>Rinkimų rengimo išlaidoms</t>
  </si>
  <si>
    <t>3.1.1.1.010</t>
  </si>
  <si>
    <t>Projektų valdymo kokybės gerinimas</t>
  </si>
  <si>
    <t>3.1.1.1.011</t>
  </si>
  <si>
    <t>Kauno miesto savivaldybės administracijos darbuotojų kompetencijų tobulinimas</t>
  </si>
  <si>
    <t>Darbuotojų kaitos indeksas</t>
  </si>
  <si>
    <t>P.</t>
  </si>
  <si>
    <t>0,28</t>
  </si>
  <si>
    <t>Pateiktų rekomendacijų skaičius</t>
  </si>
  <si>
    <t>Išanalizuotų Kauno miesto savivaldybės administracijos padalinių pateiktų dokumentų dėl darbuotojų skatinimo ir pateiktų siūlymų skaičius</t>
  </si>
  <si>
    <t>Atliktų Kauno miesto savivaldybės administracijos padalinių vykdomų funkcijų analizių kiekis nuo visų padalinių skaičiaus</t>
  </si>
  <si>
    <t>Parengtų techninių specifikacijų ir kitų reikiamų viešojo pirkimo dokumentų skaičius</t>
  </si>
  <si>
    <t>Mokymuose iš kitų asmenų dalyvavusių Kauno miesto savivaldybės administracijos darbuotojų skaičius</t>
  </si>
  <si>
    <t>280,00</t>
  </si>
  <si>
    <t>Mokymuose iš kitų asmenų dalyvavusių Kauno miesto savivaldybės administracijos darbuotojų dalis nuo viso darbuotojų skaičiaus</t>
  </si>
  <si>
    <t>Asmens duomenų apsaugos mokymuose dalyvavusių darbuotojų dalis nuo visų darbuotojų skaičiaus</t>
  </si>
  <si>
    <t>Organizuotų konkursų ir atrankų skaičius</t>
  </si>
  <si>
    <t>784,00</t>
  </si>
  <si>
    <t>3.1.1.1.012</t>
  </si>
  <si>
    <t>Kauno miesto savivaldybės darbuotojų saugos ir sveikatos užtikrinimas</t>
  </si>
  <si>
    <t>Atliktų tyrimų skaičius</t>
  </si>
  <si>
    <t>Atliktų periodinių Kauno miesto savivaldybės administracijos sveikatos patikrinimų skaičius</t>
  </si>
  <si>
    <t>Paskiepytų Kauno miesto savivaldybės administracijos darbuotojų skaičius</t>
  </si>
  <si>
    <t>260,00</t>
  </si>
  <si>
    <t>Sveikatos draudimu apdraustų Kauno miesto savivaldybės administracijos darbuotojų skaičius</t>
  </si>
  <si>
    <t>3.1.1.1.013</t>
  </si>
  <si>
    <t>Viešųjų pirkimų efektyvumo didinimas</t>
  </si>
  <si>
    <t>Centrinis viešųjų pirkimų ir koncesijų skyrius</t>
  </si>
  <si>
    <t>Pirkimų, atliekamų pagal ekonominio naudingumo (kainos ir kokybės) vertinimo kriterijus, dalis nuo visų atliktų pirkimų vertės</t>
  </si>
  <si>
    <t>3.1.1.1.014</t>
  </si>
  <si>
    <t>Viešųjų pirkimų procedūrų kokybės gerinimas</t>
  </si>
  <si>
    <t>3.1.1.1.015</t>
  </si>
  <si>
    <t>Korupcijos riziką mažinančių priemonių įgyvendinimas</t>
  </si>
  <si>
    <t>Parengtų Savivaldybės norminių teisės aktų projektų antikorupcinio vertinimo pažymų dalis nuo visų šią funkciją atliekančiam darbuotojui pateiktų vertinti norminių teisės aktų projektų</t>
  </si>
  <si>
    <t>Parengtų Savivaldybės korupcijos prevencijos veiksmų planų skaičius</t>
  </si>
  <si>
    <t>3.1.1.2</t>
  </si>
  <si>
    <t>Didinti Savivaldybės administracijos ir jos atliekamų funkcijų skaitmenizacijos lygį</t>
  </si>
  <si>
    <t>3.1.1.2.001</t>
  </si>
  <si>
    <t>Informacinių sistemų, programinės įrangos ir techninės bazės modernizavimas, priežiūra  ir plėtra Savivaldybės institucijose</t>
  </si>
  <si>
    <t>E. paslaugų ir informacinių technologijų skyrius</t>
  </si>
  <si>
    <t>Modernizuotų informacinių sistemų skaičius</t>
  </si>
  <si>
    <t>Įsigytos naujos įrangos skaičius</t>
  </si>
  <si>
    <t>Sklandaus serverių darbo laiko dalis nuo viso serverių darbo laiko</t>
  </si>
  <si>
    <t>97,80</t>
  </si>
  <si>
    <t>Techninės duomenų saugos atitikties valdymo tarpinių sričių vertinimų vidurkis</t>
  </si>
  <si>
    <t>4,05</t>
  </si>
  <si>
    <t>Robotizuotų procesų skaičius</t>
  </si>
  <si>
    <t>3.1.1.2.002</t>
  </si>
  <si>
    <t>Administracinės naštos mažinimas diegiant informacines sistemas</t>
  </si>
  <si>
    <t>Įdiegtų informacinių sistemų skaičius</t>
  </si>
  <si>
    <t>3.1.1.2.003</t>
  </si>
  <si>
    <t>Dokumentų valdymo procesų tobulinimas</t>
  </si>
  <si>
    <t>Dokumentų skyrius</t>
  </si>
  <si>
    <t>Kvalifikuotu elektroniniu parašu pasirašytų sutarčių / susitarimų santykinė dalis nuo visų užregistruotų sutarčių / susitarimų skaičiaus</t>
  </si>
  <si>
    <t>3.1.1.2.004</t>
  </si>
  <si>
    <t>Programų valdymo efektyvumo didinimas</t>
  </si>
  <si>
    <t>Strateginio planavimo, analizės ir programų valdymo skyrius</t>
  </si>
  <si>
    <t>Patenkintų paslaugomis pareiškėjų dalis nuo visų pareiškėjų</t>
  </si>
  <si>
    <t>72,00</t>
  </si>
  <si>
    <t>Administruojamų svetainių skaičius</t>
  </si>
  <si>
    <t>Atliktų projektų vykdytojų, ekspertų, pareiškėjų nuomonės apklausų skaičius</t>
  </si>
  <si>
    <t>3.1.1.2.005</t>
  </si>
  <si>
    <t>Administracinės naštos viešuosiuose pirkimuose mažinimas</t>
  </si>
  <si>
    <t>3.1.1.2.006</t>
  </si>
  <si>
    <t>Administracinės naštos mažinimas naudojant informacines sistemas švietimo srityje</t>
  </si>
  <si>
    <t>3.1.1.2.007</t>
  </si>
  <si>
    <t>Administracinės naštos mažinimas naudojant informacines sistemas sporto srityje</t>
  </si>
  <si>
    <t>2,50</t>
  </si>
  <si>
    <t>3.1.1.2.008</t>
  </si>
  <si>
    <t>Miesto tvarkymo skyrius</t>
  </si>
  <si>
    <t>Min.</t>
  </si>
  <si>
    <t>3.1.1.2.009</t>
  </si>
  <si>
    <t>Licencijų, leidimų ir paslaugų skyrius</t>
  </si>
  <si>
    <t>3.1.1.3</t>
  </si>
  <si>
    <t>Skatinti atvirų duomenų naudojimą sprendimų priėmimo procesuose</t>
  </si>
  <si>
    <t>3.1.1.4</t>
  </si>
  <si>
    <t>Siekti integruotos, į rezultatų užtikrinimą nukreiptos, planavimo ir rezultatų stebėsenos sistemos</t>
  </si>
  <si>
    <t>3.1.1.4.001</t>
  </si>
  <si>
    <t>Užtikrinti vidaus kontrolės vertinimą ir tobulinimą</t>
  </si>
  <si>
    <t>Centralizuotas vidaus audito skyrius</t>
  </si>
  <si>
    <t>Atliktų vidaus auditų dalis nuo visų tais metais planuotų atlikti auditų</t>
  </si>
  <si>
    <t>3.1.1.4.002</t>
  </si>
  <si>
    <t>Strateginio planavimo, analizės ir procesų užtikrinimas</t>
  </si>
  <si>
    <t>Atliktų gyventojų nuomonės tyrimų skaičius</t>
  </si>
  <si>
    <t>Parengtų vidinės komunikacijos planų skaičius</t>
  </si>
  <si>
    <t>3.1.1.5</t>
  </si>
  <si>
    <t>Vystyti pažangiausius Savivaldybės ir Savivaldybei pavaldžių įstaigų turto valdymo sprendimus</t>
  </si>
  <si>
    <t>3.1.1.5.001</t>
  </si>
  <si>
    <t>Visuomeninės paskirties objektų koncesijos mokesčiai</t>
  </si>
  <si>
    <t>Administruojamų koncesijos sutarčių skaičius</t>
  </si>
  <si>
    <t>3.1.1.5.002</t>
  </si>
  <si>
    <t>Savivaldybės būsto sutarčių vykdymo kontrolės efektyvinimas</t>
  </si>
  <si>
    <t>Būsto nuomos skolos augimo sumažėjimas</t>
  </si>
  <si>
    <t>Socialinio būsto nuomininkų, pateikusių deklaracijas, dalis nuo visų tokio būsto nuomininkų</t>
  </si>
  <si>
    <t>Apsilankymų išnuomotuose socialiniuose būstuose, siekiant  skatinti nuomininkų socialinį ir ekonominį aktyvumą, integraciją į darbo rinką ir savarankiškumą, skaičius</t>
  </si>
  <si>
    <t>1 010,00</t>
  </si>
  <si>
    <t>3.1.1.5.003</t>
  </si>
  <si>
    <t>Žemės paėmimas visuomenės poreikiams, nekilnojamojo turto įgijimas Savivaldybės nuosavybėn</t>
  </si>
  <si>
    <t>Iš viso:</t>
  </si>
  <si>
    <t>Įvykdyta žemės sklypo dalies ir statinių, esančių Kruonio g. 21, Kaune, paėmimo visuomenės poreikiams procedūrų dalis</t>
  </si>
  <si>
    <t>Įvykdyta žemės sklypų dalių ir statinių, reikalingų Vijūkų g. daliai (nuo A. Šapokos g. iki Vakarinio aplinkkelio) įrengti, paėmimo visuomenės poreikiams procedūrų dalis</t>
  </si>
  <si>
    <t>3.1.1.5.004</t>
  </si>
  <si>
    <t>Savivaldybės valdomų žemės sklypų tvarkymo, priežiūros ir valdymo efektyvinimas</t>
  </si>
  <si>
    <t>Apžiūrėtų neužstatytų žemės sklypų dalis nuo visų tokių žemės sklypų</t>
  </si>
  <si>
    <t>Sutvarkytų žemės sklypų pagal nustatytą poreikį dalis</t>
  </si>
  <si>
    <t>3.1.1.5.005</t>
  </si>
  <si>
    <t>Racionalaus ir efektyvaus Savivaldybės nekilnojamojo turto valdymo užtikrinimas</t>
  </si>
  <si>
    <t>Įgytų ir įdiegtų nekilnojamojo turto valdymo informacinių sistemų skaičius</t>
  </si>
  <si>
    <t>Nenaudojamų Savivaldybės pastatų (patalpų) ploto dalis nuo viso Savivaldybės nuosavybės teise valdomo pastatų (patalpų) ploto</t>
  </si>
  <si>
    <t>2,68</t>
  </si>
  <si>
    <t>Savivaldybės gautos lėšos už Savivaldybės nekilnojamojo turto pardavimą aukciono būdu</t>
  </si>
  <si>
    <t>Savivaldybės gautos lėšos už Savivaldybės negyvenamosios paskirties turto nuomą</t>
  </si>
  <si>
    <t>900 000,00</t>
  </si>
  <si>
    <t>Apžiūrėtų naudotojams perduotų negyvenamosios paskirties objektų, siekiant įvertinti turto naudojimą, dalis nuo visų naudotojams perduotų objektų</t>
  </si>
  <si>
    <t>3.1.1.5.006</t>
  </si>
  <si>
    <t>Administracinio pastato L. Sapiegos g. 8A, Kaune, statyba</t>
  </si>
  <si>
    <t>3.1.2</t>
  </si>
  <si>
    <t>3.1.2.1</t>
  </si>
  <si>
    <t>Didinti gyventojų pasitenkinimą Savivaldybės ir jai pavaldžių įstaigų teikiamomis paslaugomis</t>
  </si>
  <si>
    <t>3.1.2.1.001</t>
  </si>
  <si>
    <t>Archyvinių dokumentų tvarkymas (valstybinė funkcija)</t>
  </si>
  <si>
    <t>Archyvų poskyryje elektroniniu kvalifikuotu parašu pasirašytų siunčiamų dokumentų  ir visų parengtų siunčiamų dokumentų santykinė dalis</t>
  </si>
  <si>
    <t>3.1.2.1.002</t>
  </si>
  <si>
    <t>Gyventojų registro tvarkymas ir duomenų teikimas valstybės registrams  (valstybinė funkcija)</t>
  </si>
  <si>
    <t>Klientų aptarnavimo ir informavimo skyrius</t>
  </si>
  <si>
    <t>4 400,00</t>
  </si>
  <si>
    <t>3.1.2.1.003</t>
  </si>
  <si>
    <t>Duomenims teikti Suteiktos valstybės pagalbos registrui (valstybinė funkcija)</t>
  </si>
  <si>
    <t>Teisingai užpildytų ir perduotų įrašų dalis nuo visų atitinkančių atrankos kriterijus perduotų įrašų skaičiaus</t>
  </si>
  <si>
    <t>3.1.2.1.004</t>
  </si>
  <si>
    <t>Valstybės garantuojamos pirminės teisinės pagalbos teikimas  (valstybinė funkcija)</t>
  </si>
  <si>
    <t>Valstybės garantuojamos pirminės teisinės pagalbos gavėjų skaičiaus santykis su miesto gyventojų skaičiumi</t>
  </si>
  <si>
    <t>Gyventojų, kuriems suteikta pirminė teisinė pagalba, skaičius</t>
  </si>
  <si>
    <t>3.1.2.1.005</t>
  </si>
  <si>
    <t>Priimtų sprendimų, išnagrinėjus prašymus, skaičius</t>
  </si>
  <si>
    <t>3.1.2.1.006</t>
  </si>
  <si>
    <t>Valstybės garantijoms nuomininkams vykdyti  (valstybinė funkcija)</t>
  </si>
  <si>
    <t>Įvykdytų garantijų skaičius</t>
  </si>
  <si>
    <t>3.1.2.1.007</t>
  </si>
  <si>
    <t>Savininkams atlyginti už valstybės išperkamus gyvenamuosius namus, jų dalis, butus (valstybinė funkcija)</t>
  </si>
  <si>
    <t>Gautų lėšų ir išmokėtų kompensacijų santykis</t>
  </si>
  <si>
    <t>3.1.2.1.008</t>
  </si>
  <si>
    <t>Gyvenamajai vietai deklaruoti (valstybinė funkcija)</t>
  </si>
  <si>
    <t>Aleksoto seniūnijoje bendra elektroninėmis deklaravimo paslaugomis pasinaudojusių gyventojų dalis nuo visų deklaravimo paslaugą gavusių gyventojų</t>
  </si>
  <si>
    <t>21,50</t>
  </si>
  <si>
    <t>Centro seniūnijoje bendra elektroninėmis deklaravimo paslaugomis pasinaudojusių gyventojų dalis nuo visų deklaravimo paslaugą gavusių gyventojų</t>
  </si>
  <si>
    <t>18,50</t>
  </si>
  <si>
    <t>Dainavos seniūnijoje bendra elektroninėmis deklaravimo paslaugomis pasinaudojusių gyventojų dalis nuo visų deklaravimo paslaugą gavusių gyventojų</t>
  </si>
  <si>
    <t>Eigulių seniūnijoje bendra elektroninėmis deklaravimo paslaugomis pasinaudojusių gyventojų dalis nuo visų deklaravimo paslaugą gavusių gyventojų</t>
  </si>
  <si>
    <t>Gričiupio seniūnijoje bendra elektroninėmis deklaravimo paslaugomis pasinaudojusių gyventojų dalis nuo visų deklaravimo paslaugą gavusių gyventojų</t>
  </si>
  <si>
    <t>17,25</t>
  </si>
  <si>
    <t>Panemunės seniūnijoje bendra elektroninėmis deklaravimo paslaugomis pasinaudojusių gyventojų dalis nuo visų deklaravimo paslaugą gavusių gyventojų</t>
  </si>
  <si>
    <t>Petrašiūnų seniūnijoje bendra elektroninėmis deklaravimo paslaugomis pasinaudojusių gyventojų dalis nuo visų deklaravimo paslaugą gavusių gyventojų</t>
  </si>
  <si>
    <t>16,75</t>
  </si>
  <si>
    <t>Šančių seniūnijoje bendra elektroninėmis deklaravimo paslaugomis pasinaudojusių gyventojų dalis nuo visų deklaravimo paslaugą gavusių gyventojų</t>
  </si>
  <si>
    <t>12,50</t>
  </si>
  <si>
    <t>Šilainių seniūnijoje bendra elektroninėmis deklaravimo paslaugomis pasinaudojusių gyventojų dalis nuo visų deklaravimo paslaugą gavusių gyventojų</t>
  </si>
  <si>
    <t>Vilijampolės seniūnijoje bendra elektroninėmis deklaravimo paslaugomis pasinaudojusių gyventojų dalis nuo visų deklaravimo paslaugą gavusių gyventojų</t>
  </si>
  <si>
    <t>Žaliakalnio seniūnijoje bendra elektroninėmis deklaravimo paslaugomis pasinaudojusių gyventojų dalis nuo visų deklaravimo paslaugą gavusių gyventojų</t>
  </si>
  <si>
    <t>3.1.2.1.009</t>
  </si>
  <si>
    <t>Civilinės būklės aktų registravimas (valstybinė funkcija)</t>
  </si>
  <si>
    <t>Civilinės būklės aktų įregistravimo paslaugos gavėjų skaičius</t>
  </si>
  <si>
    <t>3.1.2.1.010</t>
  </si>
  <si>
    <t>Valstybinės kalbos vartojimo ir taisyklingumo kontrolė (valstybinė funkcija)</t>
  </si>
  <si>
    <t>Viešosios tvarkos skyrius</t>
  </si>
  <si>
    <t>Valstybinės kalbos vartojimo ir taisyklingumo kontrolės procedūrų skaičius</t>
  </si>
  <si>
    <t>1 600,00</t>
  </si>
  <si>
    <t>3.1.2.1.011</t>
  </si>
  <si>
    <t>Žemės ūkio funkcijoms vykdyti (valstybinė funkcija)</t>
  </si>
  <si>
    <t>Dėl žemės ūkio funkcijų vykdymo aptarnautų asmenų skaičius</t>
  </si>
  <si>
    <t>Dėl žemės ūkio technikos registravimo organizavimo aptarnautų asmenų skaičius</t>
  </si>
  <si>
    <t>440,00</t>
  </si>
  <si>
    <t>3.1.2.1.012</t>
  </si>
  <si>
    <t>Kauno biudžetinių įstaigų apskaita</t>
  </si>
  <si>
    <t>Centrinis apskaitos skyrius</t>
  </si>
  <si>
    <t>Suderintų dokumentų skaičius</t>
  </si>
  <si>
    <t>3.1.2.1.013</t>
  </si>
  <si>
    <t>Valstybės garantijoms nuomininkams, gyvenantiems savininkams grąžintinuose gyvenamuosiuose namuose, jų dalyse, butuose, vykdyti (valstybinė funkcija)</t>
  </si>
  <si>
    <t>Gautų lėšų ir įvykdytų valstybės garantijų santykis</t>
  </si>
  <si>
    <t>3.1.2.1.014</t>
  </si>
  <si>
    <t>Šeimos gerovės stiprinimas</t>
  </si>
  <si>
    <t>3.1.2.1.015</t>
  </si>
  <si>
    <t>Kauno miesto savivaldybės narystės įsipareigojimų vykdymas vietos veiklos grupėse ir kitose organizacijose</t>
  </si>
  <si>
    <t>Organizacijos, kurių veiklose dalyvaujama, skaičius</t>
  </si>
  <si>
    <t>3.1.2.1.016</t>
  </si>
  <si>
    <t>Aplinkos apsaugos skyrius</t>
  </si>
  <si>
    <t>Miesto viešosiose erdvėse sugautų bešeimininkių gyvūnų skaičius</t>
  </si>
  <si>
    <t>3.1.2.1.017</t>
  </si>
  <si>
    <t>Administracinės naštos mažinimas tobulinant klientų aptarnavimo procesus Kauno miesto savivaldybės administracijoje</t>
  </si>
  <si>
    <t>Asmenų, besikreipiančių per žinių asistentą, skaičius</t>
  </si>
  <si>
    <t>3.1.2.2</t>
  </si>
  <si>
    <t>Siekti lyderystės kuriant ir tobulinant Savivaldybės teikiamas paslaugas</t>
  </si>
  <si>
    <t>3.1.2.2.001</t>
  </si>
  <si>
    <t>Administracinės naštos mažinimas įgyvendinant projektą „Paslaugų teikimo ir asmenų aptarnavimo kokybės gerinimas Kauno miesto savivaldybėje“</t>
  </si>
  <si>
    <t>3.1.2.2.002</t>
  </si>
  <si>
    <t>Juridinių asmenų, kurių steigėja, dalininkė ar savininkė yra Savivaldybė, veiklos optimizavimas, valdymo ir veiklos efektyvinimas</t>
  </si>
  <si>
    <t>Pertvarkytų, reorganizuotų, likviduotų juridinių asmenų, kurių steigėja, dalininkė ar savininkė yra Savivaldybė, skaičius</t>
  </si>
  <si>
    <t>3.1.2.2.003</t>
  </si>
  <si>
    <t>Juridinių asmenų, kurių steigėja, dalininkė ar savininkė yra Savivaldybė, inovatyvių stebėsenos sistemų kūrimas</t>
  </si>
  <si>
    <t>Juridinių asmenų, kurių finansiniai duomenys peržiūrimi naudojant inovatyvią stebėsenos sistemą, skaičius</t>
  </si>
  <si>
    <t>3.1.2.2.004</t>
  </si>
  <si>
    <t>Bendro Kauno miesto savivaldybės valdomų įmonių ir seniūnijų klientų aptarnavimo centro „Mano Kaunas“ kūrimas ir vystymas</t>
  </si>
  <si>
    <t>Bendro skolų valdymo paslaugų centro steigimas</t>
  </si>
  <si>
    <t>Savivaldybės valdomų įmonių darbuotojų, vykdančių optimizuotas bendrąsias veiklas UAB Kauno miesto paslaugų centre, skaičiaus sumažėjimas</t>
  </si>
  <si>
    <t>3.1.2.2.005</t>
  </si>
  <si>
    <t>Kauno miesto savivaldybės kontroliuojamų juridinių asmenų bendrų paslaugų teikimo centrų kūrimas</t>
  </si>
  <si>
    <t>UAB Kauno miesto paslaugų centro optimizuotų bendrųjų veiklų skaičius</t>
  </si>
  <si>
    <t>3.1.2.2.006</t>
  </si>
  <si>
    <t>Kauno miesto savivaldybės valdomų įmonių veiklos optimizavimas, valdymo ir veiklos efektyvinimas</t>
  </si>
  <si>
    <t>3.1.3</t>
  </si>
  <si>
    <t>Didinti įtraukų bendradarbiavimą su suinteresuotomis šalimis, tapti lydere regione</t>
  </si>
  <si>
    <t>3.1.3.1</t>
  </si>
  <si>
    <t>Įgyvendinti „Atviro Kauno“ viziją, užtikrinant skaidrų visuomenės įtraukimą į sprendimų priėmimo procesą</t>
  </si>
  <si>
    <t>3.1.3.1.001</t>
  </si>
  <si>
    <t>Kauno sporto halės išvystymas į daugiafunkcį centrą visuomenės poreikiams</t>
  </si>
  <si>
    <t>3.1.3.1.002</t>
  </si>
  <si>
    <t>Seniūnijų įtakos stiprinimas skatinant gyventojų bendruomeniškumą</t>
  </si>
  <si>
    <t>Inicijuotų Aleksoto seniūnijos teritorijos priežiūros priemonių skaičius</t>
  </si>
  <si>
    <t>215,00</t>
  </si>
  <si>
    <t>Aleksoto seniūnijos atliktų statinių priežiūros priemonių dalis nuo suplanuotų priemonių skaičiaus</t>
  </si>
  <si>
    <t>Inicijuotų Centro seniūnijos teritorijos priežiūros priemonių skaičius</t>
  </si>
  <si>
    <t>Centro seniūnijos atliktų statinių priežiūros priemonių dalis nuo suplanuotų priemonių skaičiaus</t>
  </si>
  <si>
    <t>Inicijuotų Dainavos seniūnijos teritorijos priežiūros priemonių skaičius</t>
  </si>
  <si>
    <t>Dainavos seniūnijos atliktų statinių priežiūros priemonių dalis nuo suplanuotų priemonių skaičiaus</t>
  </si>
  <si>
    <t>94,25</t>
  </si>
  <si>
    <t>Inicijuotų Eigulių seniūnijos teritorijos priežiūros priemonių skaičius</t>
  </si>
  <si>
    <t>Eigulių seniūnijos atliktų statinių priežiūros priemonių dalis nuo suplanuotų priemonių skaičiaus</t>
  </si>
  <si>
    <t>Inicijuotų Gričiupio seniūnijos teritorijos priežiūros priemonių skaičius</t>
  </si>
  <si>
    <t>Gričiupio seniūnijos atliktų statinių priežiūros priemonių dalis nuo suplanuotų priemonių skaičiaus</t>
  </si>
  <si>
    <t>Organizuotų sueigų, susitikimų, susirinkimų skaičius Panemunės seniūnijoje, skatinant gyventojų dalyvavimą vietos savivaldos procese</t>
  </si>
  <si>
    <t>Inicijuotų Panemunės seniūnijos teritorijos priežiūros priemonių skaičius</t>
  </si>
  <si>
    <t>Panemunės seniūnijos atliktų statinių priežiūros priemonių dalis nuo suplanuotų priemonių skaičiaus</t>
  </si>
  <si>
    <t>Organizuotų sueigų, susitikimų, susirinkimų skaičius Petrašiūnų seniūnijoje, skatinant gyventojų dalyvavimą vietos savivaldos procese</t>
  </si>
  <si>
    <t>Inicijuotų Petrašiūnų seniūnijos teritorijos priežiūros priemonių skaičius</t>
  </si>
  <si>
    <t>142,00</t>
  </si>
  <si>
    <t>Petrašiūnų seniūnijos atliktų statinių priežiūros priemonių dalis nuo suplanuotų priemonių skaičiaus</t>
  </si>
  <si>
    <t>94,50</t>
  </si>
  <si>
    <t>99,00</t>
  </si>
  <si>
    <t>Organizuotų sueigų, susitikimų, susirinkimų skaičius Šančių seniūnijoje, skatinant gyventojų dalyvavimą vietos savivaldos procese</t>
  </si>
  <si>
    <t>Inicijuotų Šančių seniūnijos teritorijos priežiūros priemonių skaičius</t>
  </si>
  <si>
    <t>Šančių seniūnijos atliktų statinių priežiūros priemonių dalis nuo suplanuotų priemonių skaičiaus</t>
  </si>
  <si>
    <t>Organizuotų sueigų, susitikimų, susirinkimų skaičius Šilainių seniūnijoje, skatinant gyventojų dalyvavimą vietos savivaldos procese</t>
  </si>
  <si>
    <t>Inicijuotų Šilainių seniūnijos teritorijos priežiūros priemonių skaičius</t>
  </si>
  <si>
    <t>Šilainių seniūnijos atliktų statinių priežiūros priemonių dalis nuo suplanuotų priemonių skaičiaus</t>
  </si>
  <si>
    <t>97,75</t>
  </si>
  <si>
    <t>Organizuotų sueigų, susitikimų, susirinkimų skaičius Vilijampolės seniūnijoje, skatinant gyventojų dalyvavimą vietos savivaldos procese</t>
  </si>
  <si>
    <t>Inicijuotų Vilijampolės seniūnijos teritorijos priežiūros priemonių skaičius</t>
  </si>
  <si>
    <t>Vilijampolės seniūnijos atliktų statinių priežiūros priemonių dalis nuo suplanuotų priemonių skaičiaus</t>
  </si>
  <si>
    <t>Organizuotų sueigų, susitikimų, susirinkimų skaičius Žaliakalnio seniūnijoje, skatinant gyventojų dalyvavimą vietos savivaldos procese</t>
  </si>
  <si>
    <t>Inicijuotų Žaliakalnio seniūnijos teritorijos priežiūros priemonių skaičius</t>
  </si>
  <si>
    <t>204,00</t>
  </si>
  <si>
    <t>Žaliakalnio seniūnijos atliktų statinių priežiūros priemonių dalis nuo suplanuotų priemonių skaičiaus</t>
  </si>
  <si>
    <t>3.1.3.2</t>
  </si>
  <si>
    <t>Skatinti organizacijas teikti paslaugas miesto gyventojams</t>
  </si>
  <si>
    <t>3.1.3.2.001</t>
  </si>
  <si>
    <t>Nevyriausybinių organizacijų ir miesto bendruomenės įgalinimo iniciatyvų skatinimas</t>
  </si>
  <si>
    <t>Įgyvendintų projektų veiklų, kurioms seniūnijų išplėstinių seniūnaičių sueigų siūlymu skirtas valstybės biudžeto lėšų finansavimas, dalis nuo visų planuotų veiklų</t>
  </si>
  <si>
    <t>Administruotų paraiškų dalis nuo visų gautų paraiškų</t>
  </si>
  <si>
    <t>Socialinių paslaugų priežiūros departamentui prie Socialinės apsaugos ir darbo ministerijos pateiktų ataskaitų skaičius</t>
  </si>
  <si>
    <t>3.1.3.3</t>
  </si>
  <si>
    <t>Efektyvinti miesto komunikaciją ir rinkodarą</t>
  </si>
  <si>
    <t>3.1.3.3.001</t>
  </si>
  <si>
    <t>Kauno miesto pristatymas ir reklamavimas Lietuvoje</t>
  </si>
  <si>
    <t>Ryšių su visuomene skyrius</t>
  </si>
  <si>
    <t>84 771,00</t>
  </si>
  <si>
    <t>476 000,00</t>
  </si>
  <si>
    <t>Savivaldybės administracijos padalinių komunikacijos įgyvendintų užsakymų skaičius</t>
  </si>
  <si>
    <t>3.1.3.4</t>
  </si>
  <si>
    <t>Siekti Kauno lyderystės regione</t>
  </si>
  <si>
    <t>3.1.3.4.001</t>
  </si>
  <si>
    <t>Kauno miesto savivaldybės dalyvavimas sveikatos srities tarptautinėse organizacijose</t>
  </si>
  <si>
    <t>3.1.3.4.002</t>
  </si>
  <si>
    <t>Bendradarbiavimo su Lietuvos ir užsienio valstybių institucijomis skatinimas</t>
  </si>
  <si>
    <t>Susitikimų ir bendrų renginių su užsienio svečiais skaičius</t>
  </si>
  <si>
    <t>Renginiuose ir susitikimuose dalyvavusių užsienio svečių skaičius</t>
  </si>
  <si>
    <t>3.1.3.4.003</t>
  </si>
  <si>
    <t>Bendradarbiavimo su esamais ir potencialiais miestais partneriais vystymas, skatinant dalijimąsi gerąja praktika ir abipusį pažinimą</t>
  </si>
  <si>
    <t>Kultūros srities darbuotojų, menininkų, mokslininkų, verslininkų  mainų ir bendrų projektų skaičius</t>
  </si>
  <si>
    <t>3.1.3.4.004</t>
  </si>
  <si>
    <t>Kauno miesto atstovavimas Pasaulio sveikatos organizacijos Europos sveikų miestų tinkle</t>
  </si>
  <si>
    <t>Įgyvendintų veiklų dalis nuo finansuotų veiklų</t>
  </si>
  <si>
    <t>3.1.3.5</t>
  </si>
  <si>
    <t>Užtikrinti sąlygas saugiai gyventi ir dirbti mieste</t>
  </si>
  <si>
    <t>3.1.3.5.001</t>
  </si>
  <si>
    <t>Gyventojų saugumo didinimas užtikrinant vaizdo stebėjimo ir pažeidimų fiksavimo priemonių plėtrą</t>
  </si>
  <si>
    <t>Veikiančių stebėjimo kamerų dalis nuo visų kamerų</t>
  </si>
  <si>
    <t>Užfiksuotų administracinių nusižengimų, padarytų transporto priemonėmis,  skaičius</t>
  </si>
  <si>
    <t>Įgyvendintų prevencinių priemonių skaičius</t>
  </si>
  <si>
    <t>Dėl transporto priemonių savininkų (valdytojų) priimtų procesinių sprendimų skaičius</t>
  </si>
  <si>
    <t>Dėl viešosios tvarkos pažeidimų priimtų procesinių sprendimų skaičius</t>
  </si>
  <si>
    <t>3.1.3.5.002</t>
  </si>
  <si>
    <t>Civilinės saugos reikalams ir paslaugoms administruoti</t>
  </si>
  <si>
    <t>Perspėjimo sirenomis sistemos PSS patikrinimų skaičius</t>
  </si>
  <si>
    <t>Gyventojų perspėjimo ir informavimo, naudojant viešųjų judriojo telefono ryšio paslaugų teikėjų tinklų infrastruktūrą, sistemos (GPIS) patikrinimų skaičius</t>
  </si>
  <si>
    <t>Savivaldybės ekstremaliųjų situacijų valdymo plano peržiūrų ar koregavimų skaičius</t>
  </si>
  <si>
    <t>Įgyvendintų ekstremaliųjų situacijų prevencijos priemonių dalis nuo visų suplanuotų priemonių</t>
  </si>
  <si>
    <t>Suvaldytų ekstremaliųjų įvykių Kauno mieste dalis nuo visų ekstremaliųjų įvykių Kaune</t>
  </si>
  <si>
    <t>3.1.3.5.003</t>
  </si>
  <si>
    <t>Mobilizacijai administruoti Savivaldybėje</t>
  </si>
  <si>
    <t>Savivaldybės civilinio mobilizacinio personalo rezervo sąrašo peržiūrų ar koregavimų skaičius</t>
  </si>
  <si>
    <t>3.1.3.5.004</t>
  </si>
  <si>
    <t>Ekstremaliųjų situacijų ir (arba) įvykių prevencija</t>
  </si>
  <si>
    <t>Ekstremaliųjų situacijų ir (arba) įvykių prevencijos priemonių skaičius</t>
  </si>
  <si>
    <t>Ekologinių nelaimių ir transporto avarijų metu rastų teršalų surinkimo ir utilizavimo darbų dalis nuo visų suplanuotų darbų</t>
  </si>
  <si>
    <t>3.1.3.5.005</t>
  </si>
  <si>
    <t>Priverstinis transporto priemonių nuvežimas bei neeksploatuojamų transporto priemonių pašalinimo iš bendro naudojimo vietų prevencija</t>
  </si>
  <si>
    <t>Pašalintų transporto priemonių  dalis nuo visų užfiksuotų neeksploatuojamų transporto priemonių</t>
  </si>
  <si>
    <t>76,25</t>
  </si>
  <si>
    <t>Užfiksuotų neeksploatuojamų transporto priemonių skaičius</t>
  </si>
  <si>
    <t>Pašalintų neeksploatuojamų transporto priemonių skaičius</t>
  </si>
  <si>
    <t>360,00</t>
  </si>
  <si>
    <t>3.1.3.5.006</t>
  </si>
  <si>
    <t>Lokalizuotų avarinių situacijų mieste dalis nuo visų užregistruotų pranešimų</t>
  </si>
  <si>
    <t>Likviduotų avarijų skaičius</t>
  </si>
  <si>
    <t>640,00</t>
  </si>
  <si>
    <t>3.1.3.5.007</t>
  </si>
  <si>
    <t>Ekstremaliųjų situacijų ir (arba) įvykių likvidavimas, jų padarinių šalinimas ir padarytų nuostolių iš dalies apmokėjimas</t>
  </si>
  <si>
    <t>D.</t>
  </si>
  <si>
    <t>3.1.3.5.008</t>
  </si>
  <si>
    <t>Pagalbos priemonių nukentėjusiems subjektams užtikrinimas</t>
  </si>
  <si>
    <t>Įgyvendintų veiklų dalis nuo būtinų vykdyti veiklų</t>
  </si>
  <si>
    <t>3.2</t>
  </si>
  <si>
    <t>Saugus visų eismo dalyvių susisiekimas, didinant tvarių kelionių dalį ir mažinant transporto keliamą taršą</t>
  </si>
  <si>
    <t>3.2.1</t>
  </si>
  <si>
    <t>Vystyti ir palaikyti saugią judumo infrastruktūrą Kauno mieste</t>
  </si>
  <si>
    <t>3.2.1.1</t>
  </si>
  <si>
    <t>Palaikyti aukštą judumo infrastruktūros būklę</t>
  </si>
  <si>
    <t>3.2.1.1.001</t>
  </si>
  <si>
    <t>Susisiekimo komunikacijų (gatvių) kadastro duomenų nustatymas, tikslinimas ir teisinė registracija</t>
  </si>
  <si>
    <t>NTR įregistruotų Savivaldybės nuosavybės teise valdomų gatvių skaičius</t>
  </si>
  <si>
    <t>1 337,00</t>
  </si>
  <si>
    <t>Savivaldybės nuosavybėn iš valstybės perimtų susisiekimo komunikacijų (gatvių) skaičius</t>
  </si>
  <si>
    <t>NTR įregistruotų Savivaldybės valdomų susisiekimo komunikacijų (gatvių) dalis nuo  visų galimų registruoti susisiekimo komunikacijų (gatvių)</t>
  </si>
  <si>
    <t>3.2.1.1.002</t>
  </si>
  <si>
    <t>Kauno miesto gatvių, aikščių priežiūra ir einamasis remontas</t>
  </si>
  <si>
    <t>Suremontuotų gatvių plotas</t>
  </si>
  <si>
    <t>138 000,00</t>
  </si>
  <si>
    <t>Suremontuotų gatvių ilgis</t>
  </si>
  <si>
    <t>M</t>
  </si>
  <si>
    <t>24 000,00</t>
  </si>
  <si>
    <t>1.3.5.</t>
  </si>
  <si>
    <t>Prižiūrimų gatvių su žvyro danga plotas</t>
  </si>
  <si>
    <t>2 050 000,00</t>
  </si>
  <si>
    <t>Suremontuotų pėsčiųjų takų plotas</t>
  </si>
  <si>
    <t>56 150,00</t>
  </si>
  <si>
    <t>Suremontuotų dviračių takų ilgis</t>
  </si>
  <si>
    <t>3.2.1.1.003</t>
  </si>
  <si>
    <t>Tiltų ir viadukų rekonstravimas,  remontas ir priežiūra</t>
  </si>
  <si>
    <t>Atnaujintų tiltų ir viadukų dalis nuo bendro tiltų ir viadukų ploto</t>
  </si>
  <si>
    <t>Suremontuotų tiltų ir viadukų skaičius</t>
  </si>
  <si>
    <t>3.2.1.1.004</t>
  </si>
  <si>
    <t>Aleksoto gatvių (Kalvarijos g., Vyčio Kryžiaus g., K. Sprangausko g., J. Petruičio g., J. Čapliko g., J. Pabrėžos g., Vilties g.) rekonstravimas</t>
  </si>
  <si>
    <t>3.2.1.1.005</t>
  </si>
  <si>
    <t>Įvažiuojamųjų kelių į gyvenamuosius kvartalus ir kiemus remontas</t>
  </si>
  <si>
    <t>Suremontuotų įvažiuojamųjų kelių į gyvenamuosius kvartalus ir kiemus plotas</t>
  </si>
  <si>
    <t>25 000,00</t>
  </si>
  <si>
    <t>3.2.1.2</t>
  </si>
  <si>
    <t>Vystyti judumo infrastruktūrą atsižvelgiant į eismo dalyvių poreikius</t>
  </si>
  <si>
    <t>3.2.1.2.001</t>
  </si>
  <si>
    <t>Ateities plento tęsinio nuo Palemono g. iki T. Masiulio g. tiesyba</t>
  </si>
  <si>
    <t>3.2.1.2.002</t>
  </si>
  <si>
    <t>Šeštokų 1-osios g. ir Alyvų 1-osios g.  tiesyba</t>
  </si>
  <si>
    <t>3.2.1.2.003</t>
  </si>
  <si>
    <t>Kauno miesto gatvių, aikščių projektavimas, kapitalinis remontas ir rekonstrukcija</t>
  </si>
  <si>
    <t>Rekonstruotų ir kapitališkai suremontuotų gatvių ir aikščių plotas</t>
  </si>
  <si>
    <t>240 000,00</t>
  </si>
  <si>
    <t>Įrengtų pėsčiųjų takų plotas</t>
  </si>
  <si>
    <t>30 000,00</t>
  </si>
  <si>
    <t>Įrengtų dviračių takų ilgis</t>
  </si>
  <si>
    <t>3.2.1.2.004</t>
  </si>
  <si>
    <t>Kėdainių tilto per Nemuno upę, Kaune, statyba</t>
  </si>
  <si>
    <t>3.2.1.2.005</t>
  </si>
  <si>
    <t>Skirtingų lygių sankryžos ties magistralinio kelio A1 Vilnius–Kaunas–Klaipėda 98,100 km Kauno mieste (ties Ašigalio g.) statyba</t>
  </si>
  <si>
    <t>Įrengtos infrastruktūros plotas</t>
  </si>
  <si>
    <t>3.2.1.2.006</t>
  </si>
  <si>
    <t>Rotušės aikštės rekonstravimas</t>
  </si>
  <si>
    <t>3.2.1.3</t>
  </si>
  <si>
    <t>Sudaryti visapusiškai saugias judėjimo sąlygas visiems eismo dalyviams</t>
  </si>
  <si>
    <t>3.2.1.3.001</t>
  </si>
  <si>
    <t>Pėsčiųjų saugumo didinimas įdiegiant naujausių technologijų apšvietimą pėsčiųjų perėjose</t>
  </si>
  <si>
    <t>Transporto ir eismo organizavimo skyrius</t>
  </si>
  <si>
    <t>Naujai įrengtų ir naujausiomis technologijomis apšviestų perėjų skaičius</t>
  </si>
  <si>
    <t>3.2.1.3.002</t>
  </si>
  <si>
    <t>Naujai įrengtų ir rekonstruotų šviesoforų skaičius</t>
  </si>
  <si>
    <t>3.2.1.3.003</t>
  </si>
  <si>
    <t>Eismo saugumo ir eismo organizavimo planavimas</t>
  </si>
  <si>
    <t>Eismo saugumo ir eismo organizavimo planavimo dokumentų skaičius</t>
  </si>
  <si>
    <t>3.2.1.3.004</t>
  </si>
  <si>
    <t>Visuomenės ugdymas  saugaus eismo klausimais</t>
  </si>
  <si>
    <t>Įgyvendintų  priemonių skaičius</t>
  </si>
  <si>
    <t>3.2.1.3.005</t>
  </si>
  <si>
    <t>Saugaus eismo gerinimas ženklinant gatvių važiuojamąją dalį</t>
  </si>
  <si>
    <t>Paženklintas gatvių plotas</t>
  </si>
  <si>
    <t>36 000,00</t>
  </si>
  <si>
    <t>3.2.1.4</t>
  </si>
  <si>
    <t>Pritaikyti visą susisiekimo infrastruktūrą specialius poreikius turintiems žmonėms</t>
  </si>
  <si>
    <t>3.2.1.5</t>
  </si>
  <si>
    <t>Prižiūrėti ir plėsti dviračių, pėsčiųjų ir kitų mikromobilumo priemonių infrastruktūrą</t>
  </si>
  <si>
    <t>3.2.1.5.001</t>
  </si>
  <si>
    <t>Požeminių perėjų ir laiptų rekonstravimas, remontas ir priežiūra</t>
  </si>
  <si>
    <t>Perėjos priežiūros sutarties vykdymo patikrinimų skaičius</t>
  </si>
  <si>
    <t>Suremontuotų požeminių perėjų ir laiptų dalis nuo visų perėjų ir laiptų</t>
  </si>
  <si>
    <t>3.2.1.5.002</t>
  </si>
  <si>
    <t>Pėsčiųjų tiltų per Nemuno upę nuo Aleksoto iki salos ir nuo salos iki Karaliaus Mindaugo pr., Kaune, statyba</t>
  </si>
  <si>
    <t>3.2.1.5.003</t>
  </si>
  <si>
    <t>3.2.1.6</t>
  </si>
  <si>
    <t>Užtikrinti kokybišką regioninį pasiekiamumą visais keliavimo būdais</t>
  </si>
  <si>
    <t>3.2.2</t>
  </si>
  <si>
    <t>Didinti darnių kelionių dalį Kauno mieste</t>
  </si>
  <si>
    <t>3.2.2.1</t>
  </si>
  <si>
    <t>Skatinti rinktis mažiau taršius keliavimo būdus</t>
  </si>
  <si>
    <t>3.2.2.2</t>
  </si>
  <si>
    <t>Gerinti viešojo transporto pasiekiamumą ir kokybę</t>
  </si>
  <si>
    <t>3.2.2.2.001</t>
  </si>
  <si>
    <t>Projekto „Viešojo transporto infrastruktūros plėtra Kauno mieste“ įgyvendinimas</t>
  </si>
  <si>
    <t>3.2.2.2.002</t>
  </si>
  <si>
    <t>Kompensacijoms už keleivių, turinčių teisę į lengvatas, vežimą vežėjams mokėti</t>
  </si>
  <si>
    <t>Išmokėtų kompensacijų dydis</t>
  </si>
  <si>
    <t>14 000 000,00</t>
  </si>
  <si>
    <t>3.2.2.2.003</t>
  </si>
  <si>
    <t>Vežėjų nuostoliams, patirtiems dėl keleivinio transporto paslaugų teikimo visuomenei, kompensuoti</t>
  </si>
  <si>
    <t>Viešojo transporto ridos pokytis</t>
  </si>
  <si>
    <t>Vežėjų nuostolių, patirtų dėl keleivinio transporto paslaugų teikimo visuomenei, lėšų kompensavimo dydis</t>
  </si>
  <si>
    <t>16 000 000,00</t>
  </si>
  <si>
    <t>3.2.2.2.004</t>
  </si>
  <si>
    <t>Viešojo transporto infrastruktūros plėtra</t>
  </si>
  <si>
    <t>Naujai įrengtų ir sutvarkytų objektų skaičius</t>
  </si>
  <si>
    <t>3.2.2.3</t>
  </si>
  <si>
    <t>Didinti Kauno regiono viešojo transporto sistemų suderinamumą</t>
  </si>
  <si>
    <t>3.2.2.4</t>
  </si>
  <si>
    <t>Riboti į Kauno miestą atvykstančio motorinio transporto srautus</t>
  </si>
  <si>
    <t>3.2.3</t>
  </si>
  <si>
    <t>Taikyti inovacijomis paremtus transporto sprendimus</t>
  </si>
  <si>
    <t>3.2.3.1</t>
  </si>
  <si>
    <t>Vystyti mažų emisijų zonas ir elektromobilių infrastruktūrą</t>
  </si>
  <si>
    <t>3.2.3.1.001</t>
  </si>
  <si>
    <t>Elektromobilių įkrovimo prieigų infrastruktūros sukūrimas ir palaikymas</t>
  </si>
  <si>
    <t>Viešai prieinamų įkrovos stotelių skaičius</t>
  </si>
  <si>
    <t>3.2.3.2</t>
  </si>
  <si>
    <t>Diegti technologinius sprendimus efektyviam judumui valdyti</t>
  </si>
  <si>
    <t>3.2.3.2.001</t>
  </si>
  <si>
    <t>Stacionarių greičio matavimo įrenginių skaičius</t>
  </si>
  <si>
    <t>Įrenginių darbo dienų be gedimų skaičius</t>
  </si>
  <si>
    <t>3.2.3.2.002</t>
  </si>
  <si>
    <t>3.2.3.2.003</t>
  </si>
  <si>
    <t>Saugaus eismo užtikrinimas prižiūrint ir eksploatuojant šviesoforus</t>
  </si>
  <si>
    <t>156,00</t>
  </si>
  <si>
    <t>3.2.3.2.004</t>
  </si>
  <si>
    <t>Projekto „Intelektinių transporto sistemų diegimas Kauno mieste“ įgyvendinimas</t>
  </si>
  <si>
    <t>3.2.3.2.005</t>
  </si>
  <si>
    <t>Intelektualių informacinių sistemų plėtra ir diegimas viešojo transporto, motorinio transporto srautų valdymo ir automobilių statymo srityse</t>
  </si>
  <si>
    <t>Įdiegtų, eksploatuojamų ir palaikomų sistemų skaičius</t>
  </si>
  <si>
    <t>3.2.3.3</t>
  </si>
  <si>
    <t>Įgyvendinti efektyvius transporto priemonių parkavimo sprendimus</t>
  </si>
  <si>
    <t>3.2.3.3.001</t>
  </si>
  <si>
    <t>Automobilių statymo Kauno mieste organizavimas</t>
  </si>
  <si>
    <t>0,30</t>
  </si>
  <si>
    <t>3.2.3.3.002</t>
  </si>
  <si>
    <t>Daugiaaukštės automobilių stovėjimo aikštelės prie K. Donelaičio g. 65P, Kaune, statyba</t>
  </si>
  <si>
    <t>3.3</t>
  </si>
  <si>
    <t>Tvarus ir įtraukus teritorijų vystymas, orientuotas į kasdienius kiekvieno žmogaus poreikius ir kokybišką miesto aplinką</t>
  </si>
  <si>
    <t>3.3.1</t>
  </si>
  <si>
    <t>3.3.1.1</t>
  </si>
  <si>
    <t>Suvaldyti miesto drieką ir šalinti jos padarinius, kuriant bendras programas su aplinkinėmis savivaldybėmis</t>
  </si>
  <si>
    <t>3.3.1.2</t>
  </si>
  <si>
    <t>Sudaryti sąlygas augti gyventojų skaičiui paslaugomis ir infrastruktūra aprūpintose miesto teritorijose, atsižvelgiant į jų vietos identitetą ir nustatant bendras prioritetines miesto plėtros teritorijas</t>
  </si>
  <si>
    <t>3.3.1.2.001</t>
  </si>
  <si>
    <t>Miesto gatvių apšvietimo elektros tinklų eksploatavimas, atnaujinimas ir plėtra</t>
  </si>
  <si>
    <t>Energiją taupančių įrenginių dalis nuo visų įrenginių</t>
  </si>
  <si>
    <t>Apšviestų gatvių dalis nuo visų gatvių</t>
  </si>
  <si>
    <t>Gedimų skaičius nuo bendro šviestuvų skaičiaus</t>
  </si>
  <si>
    <t>0,08</t>
  </si>
  <si>
    <t>Įrengtų šviesos taškų skaičius</t>
  </si>
  <si>
    <t>Pakeistų susidėvėjusių kabelinių linijų ilgis</t>
  </si>
  <si>
    <t>3.3.1.2.002</t>
  </si>
  <si>
    <t>Kompleksinių teritorijų planavimo dokumentų rengimas</t>
  </si>
  <si>
    <t>Miesto planavimo ir architektūros skyrius</t>
  </si>
  <si>
    <t>Parengtų kompleksinio planavimo dokumentų skaičius</t>
  </si>
  <si>
    <t>Parengta stebėsenos ataskaita</t>
  </si>
  <si>
    <t>Išduotų statybos leidimų skaičius</t>
  </si>
  <si>
    <t>Savivaldybės lėšomis patvirtintų detaliųjų planų ir koregavimų skaičius</t>
  </si>
  <si>
    <t>3.3.1.2.003</t>
  </si>
  <si>
    <t>Detaliųjų ir jiems prilygintų planų rengimas</t>
  </si>
  <si>
    <t>Savivaldybės lėšomis finansuotų parengtų detaliųjų planų, pradėtų rengti iki 2014 m., skaičius</t>
  </si>
  <si>
    <t>3.3.1.2.004</t>
  </si>
  <si>
    <t>Kadastrinių matavimų atlikimas</t>
  </si>
  <si>
    <t>Savivaldybės lėšomis atliktų kadastrinių matavimų skaičius</t>
  </si>
  <si>
    <t>3.3.1.2.005</t>
  </si>
  <si>
    <t>Elektros energijos, sunaudotos miesto gatvėms apšviesti, išlaidų apmokėjimas</t>
  </si>
  <si>
    <t>KWh</t>
  </si>
  <si>
    <t>1 217,00</t>
  </si>
  <si>
    <t>3.3.1.2.006</t>
  </si>
  <si>
    <t>Kauno miesto gatvių apšvietimo modernizavimas</t>
  </si>
  <si>
    <t>Modernizuotų šviestuvų skaičius</t>
  </si>
  <si>
    <t>Sutaupytas vidutinis metinis galutinės energijos kiekis</t>
  </si>
  <si>
    <t>GWh</t>
  </si>
  <si>
    <t>3.3.1.2.007</t>
  </si>
  <si>
    <t>Žemės sklypų formavimas</t>
  </si>
  <si>
    <t>Suformuotų sklypų skaičius</t>
  </si>
  <si>
    <t>Savivaldybės lėšomis pradėtų žemės sklypų formavimo ir pertvarkymo projektų rengimo procedūrų skaičius</t>
  </si>
  <si>
    <t>Patvirtintų žemės sklypų formavimo ir pertvarkymo projektų, kurie parengti Savivaldybės lėšomis, skaičius</t>
  </si>
  <si>
    <t>Parengtų topografinių planų skaičius</t>
  </si>
  <si>
    <t>Žemės sklypų, kurių pakeista paskirtis ir (ar) naudojimo būdas, skaičius (mieste)</t>
  </si>
  <si>
    <t>3.3.1.3</t>
  </si>
  <si>
    <t>Užtikrinti tvarią, architektūros kokybės kriterijus ir pasaulines tendencijas atitinkančią architektūrą</t>
  </si>
  <si>
    <t>3.3.1.3.001</t>
  </si>
  <si>
    <t>Urbanistinių ir architektūrinių idėjų konkursų laimėtojų skatinimas</t>
  </si>
  <si>
    <t>Skirtų premijų  skaičius</t>
  </si>
  <si>
    <t>3.3.1.3.002</t>
  </si>
  <si>
    <t>Miesto urbanistinės ir architektūrinės kokybės gerinimas</t>
  </si>
  <si>
    <t>Suorganizuotų urbanistinių-architektūrinių konkursų skaičius</t>
  </si>
  <si>
    <t>Išduotų specialiųjų reikalavimų skaičius</t>
  </si>
  <si>
    <t>Paviešintų projektinių pasiūlymų dėl statinių projektų skaičius</t>
  </si>
  <si>
    <t>3.3.1.4</t>
  </si>
  <si>
    <t>Pasiekti kompleksišką ir inovatyvią daugiabučių miegamųjų rajonų regeneraciją, skatinant jų daugiafunkciškumą</t>
  </si>
  <si>
    <t>3.3.1.4.001</t>
  </si>
  <si>
    <t>Daugiabučių gyvenamųjų namų teritorijų tvarkymas</t>
  </si>
  <si>
    <t>Sutvarkytų teritorijų plotas</t>
  </si>
  <si>
    <t>3.3.1.5</t>
  </si>
  <si>
    <t>Užtikrinti įtraukų ir bendradarbiavimu grįstą gyvenamosios aplinkos teritorijų planavimo procesą</t>
  </si>
  <si>
    <t>3.3.1.6</t>
  </si>
  <si>
    <t>Sukurti kokybiškų ir įkvepiančių viešųjų erdvių tinklą, kurios skatintų bendruomeniškumą ir puoselėtų vietos identitetą</t>
  </si>
  <si>
    <t>3.3.1.6.001</t>
  </si>
  <si>
    <t>Laisvės alėjos rekonstravimas</t>
  </si>
  <si>
    <t>Suremontuotos Laisvės al. plotas</t>
  </si>
  <si>
    <t>3.3.1.6.002</t>
  </si>
  <si>
    <t>Miesto sodo skvero su prieigomis kapitalinis remontas / rekonstravimas</t>
  </si>
  <si>
    <t>Atliktų veiklų skaičius</t>
  </si>
  <si>
    <t>3.3.1.6.003</t>
  </si>
  <si>
    <t>Kompleksiškas Ąžuolyno parke esančios infrastuktūros sutvarkymas, pritaikant ją visuomenės poreikiams</t>
  </si>
  <si>
    <t>3.3.1.6.004</t>
  </si>
  <si>
    <t>Miesto tvarkymas, valymas ir priežiūra žiemos metu</t>
  </si>
  <si>
    <t>Mechanizuotai valomų gatvių plotas</t>
  </si>
  <si>
    <t>3 790 000,00</t>
  </si>
  <si>
    <t>Valomų šaligatvių plotas</t>
  </si>
  <si>
    <t>1 417 600,00</t>
  </si>
  <si>
    <t>Žiemos sezonu barstomų gatvių plotas</t>
  </si>
  <si>
    <t>4 050 500,00</t>
  </si>
  <si>
    <t>3.3.1.6.005</t>
  </si>
  <si>
    <t>Miesto tvarkymo darbai (smulkūs infrastruktūros priežiūros darbai,  mažosios architektūros elementai, žalos ir kt.)</t>
  </si>
  <si>
    <t>Išmokėtos lėšos miesto gatvėse padarytoms žaloms kompensuoti</t>
  </si>
  <si>
    <t>3.3.1.6.006</t>
  </si>
  <si>
    <t>Visuomeninės paskirties objektų prieinamumo didinimas</t>
  </si>
  <si>
    <t>Pritaikytų objektų skaičius</t>
  </si>
  <si>
    <t>3.3.1.6.007</t>
  </si>
  <si>
    <t>Miesto fontanų įrengimas, remontas, priežiūra ir eksploatavimas</t>
  </si>
  <si>
    <t>Priežiūros vykdymo patikrinimų skaičius</t>
  </si>
  <si>
    <t>3.3.2</t>
  </si>
  <si>
    <t>Sudaryti sąlygas miesto teritorijų, socialinės ir inžinerinės infrastruktūros plėtros planavimo sinergijai</t>
  </si>
  <si>
    <t>3.3.2.1</t>
  </si>
  <si>
    <t>Siekti integruoto inžinerinių tinklų plėtros valdymo (įtraukiant išorinius partnerius), prioretizuojant teritorijas, kur infrastruktūros vystymas atsilieka</t>
  </si>
  <si>
    <t>3.3.2.1.001</t>
  </si>
  <si>
    <t>Specialiųjų planų rengimas</t>
  </si>
  <si>
    <t>3.3.2.2</t>
  </si>
  <si>
    <t>Užtikrinti aukštos kokybės geriamojo vandens tiekimo ir tvarią nuotekų valymo infrastruktūrą</t>
  </si>
  <si>
    <t>3.3.2.2.001</t>
  </si>
  <si>
    <t>Geriamojo vandens tiekimo, nuotekų tvarkymo infrastruktūros plėtra ir rekonstrukcija Kaune</t>
  </si>
  <si>
    <t>Rekonstruoti vandens tiekimo ir nuotekų surinkimo tinklai</t>
  </si>
  <si>
    <t>Km</t>
  </si>
  <si>
    <t>26,80</t>
  </si>
  <si>
    <t>3.3.2.2.002</t>
  </si>
  <si>
    <t>Paviršinių nuotekų tvarkymas</t>
  </si>
  <si>
    <t>Prižiūrimų paviršinių nuotekų tinklų plotas nuo visų tinklų ploto</t>
  </si>
  <si>
    <t>Dėl paviršinių nuotekų tvarkymo sutarties vykdymo patikrinimų skaičius</t>
  </si>
  <si>
    <t>3.3.2.2.003</t>
  </si>
  <si>
    <t>Gyvenamųjų namų prijungimo prie geriamojo vandens tiekimo ir (arba) nuotekų tvarkymo infrastruktūros, kurią eksploatuoja geriamojo vandens tiekėjas ir nuotekų tvarkytojas, programos įgyvendinimas</t>
  </si>
  <si>
    <t>Sudarytų abonentų sutarčių skaičius</t>
  </si>
  <si>
    <t>3.3.2.2.004</t>
  </si>
  <si>
    <t>Paviršinių nuotekų tinklų rekonstrukcija ir plėtra Kaune</t>
  </si>
  <si>
    <t>Ha</t>
  </si>
  <si>
    <t>1 064,04</t>
  </si>
  <si>
    <t>3.3.2.3</t>
  </si>
  <si>
    <t>Užtikrinti gyventojų poreikius atliepiančią socialinę infrastruktūrą</t>
  </si>
  <si>
    <t>3.3.2.3.001</t>
  </si>
  <si>
    <t>Kapinių priežiūros administravimas, kapinių priežiūra ir neatpažintų mirusių asmenų vežimas ir laidojimas</t>
  </si>
  <si>
    <t>Prižiūrimų kapinių plotas</t>
  </si>
  <si>
    <t>14 131,00</t>
  </si>
  <si>
    <t>3.3.2.3.002</t>
  </si>
  <si>
    <t>Nemuno salos išvystymas į daugiafunkcį sveikatinimo ir kultūros kompleksą pritaikant jį visuomenės poreikiams</t>
  </si>
  <si>
    <t>283 282,00</t>
  </si>
  <si>
    <t>3.3.2.3.003</t>
  </si>
  <si>
    <t>Kapinių infrastruktūros gerinimas</t>
  </si>
  <si>
    <t>3.3.2.3.004</t>
  </si>
  <si>
    <t>Teritorijos prie daugiafunkcio  S. Dariaus ir S. Girėno sveikatinimo, kultūros ir užimtumo centro, Sporto halės, Sporto g. ir jos prieigų sutvarkymas</t>
  </si>
  <si>
    <t>13 301,00</t>
  </si>
  <si>
    <t>3.3.2.3.005</t>
  </si>
  <si>
    <t>Administracinės paskirties pastato su kremavimo paslaugų paskirties patalpomis Kauno r. sav., Rokų sen., Vainatrakio k., nauja statyba</t>
  </si>
  <si>
    <t>3.3.2.4</t>
  </si>
  <si>
    <t>Sudaryti sąlygas miesto socialinės ir inžinerinės infrastruktūros plėtros planavimo sinergijai</t>
  </si>
  <si>
    <t>3.3.2.4.001</t>
  </si>
  <si>
    <t>Geoinformacinės duomenų bazės plėtojimas</t>
  </si>
  <si>
    <t>Suderintų topografinių nuotraukų skaičius</t>
  </si>
  <si>
    <t>6 000,00</t>
  </si>
  <si>
    <t>Naujai paklotų požeminių komunikacijų kontrolinių nuotraukų skaičius</t>
  </si>
  <si>
    <t>3.3.2.4.002</t>
  </si>
  <si>
    <t>Socialinės ir inžinerinės infrastruktūros plėtra</t>
  </si>
  <si>
    <t>Parengtų planų skaičius</t>
  </si>
  <si>
    <t>3.3.3</t>
  </si>
  <si>
    <t>Užtikrinti gamybinės, komercinės ir gyvenamosios aplinkos dermę, skatinant mišrios paskirties teritorijų vystymą</t>
  </si>
  <si>
    <t>3.3.3.1</t>
  </si>
  <si>
    <t>Regeneruoti didžiausią konversijos potencialą turinčias besitraukiančias industrines (pramonines ir infrastruktūrines) teritorijas Centro gretimybėse</t>
  </si>
  <si>
    <t>3.3.3.1.001</t>
  </si>
  <si>
    <t>Buvusios Aviacijos gamyklos teritorijos konversija</t>
  </si>
  <si>
    <t>3.3.3.2</t>
  </si>
  <si>
    <t>Užtikrinti darnų veikiančių pramoninių teritorijų ir komercinių kvartalų vystymąsi ir jų integraciją su aplinkinėmis teritorijomis</t>
  </si>
  <si>
    <t>3.3.3.3</t>
  </si>
  <si>
    <t>Puoselėti nedidelių atstumų miestą vystant esamus ir kuriant naujus lokalius centrus</t>
  </si>
  <si>
    <t>3.3.4</t>
  </si>
  <si>
    <t>Puoselėti ir saugoti miesto savitumo sluoksnius</t>
  </si>
  <si>
    <t>3.3.4.1</t>
  </si>
  <si>
    <t>Puoselėti, saugoti ir atskleisti Kauno tarpukario architektūros identitetą</t>
  </si>
  <si>
    <t>3.3.4.1.001</t>
  </si>
  <si>
    <t>Kultūros paveldo objektų tvarkymas įgyvendinant Kauno miesto savivaldybės paveldotvarkos programą</t>
  </si>
  <si>
    <t>Tvarkomų kultūros paveldo objektų skaičius</t>
  </si>
  <si>
    <t>3.3.4.2</t>
  </si>
  <si>
    <t>Užtikrinti tinkamą Kauno tvirtovės objektų ir teritorijų įveiklinimą, pritaikymą šiuolaikiniams poreikiams</t>
  </si>
  <si>
    <t>3.3.4.2.001</t>
  </si>
  <si>
    <t>Kauno tvirtovės regioninio parko sutvarkymas ir pritaikymas visuomenės ir turizmo poreikiams</t>
  </si>
  <si>
    <t>Įgyvendintų paveldo tvarkybos, sklaidos ir pritaikymo priemonių skaičius</t>
  </si>
  <si>
    <t>3.3.4.2.002</t>
  </si>
  <si>
    <t>Kauno tvirtovės VI forto restauravimas ir pritaikymas visuomenės ir turizmo poreikiams,  įgyvendinant projektą „Tarpvalstybinio bendradarbiavimo skatinimas per  regionų kultūros paveldo  turizmą (CIRCUIT)“</t>
  </si>
  <si>
    <t>3.3.4.3</t>
  </si>
  <si>
    <t>Įveiklinti ir pritaikyti miesto upes (Nemuną, Nerį ir kitus intakus), teikiant prioritetą bioįvairovei, rekreacijai ir darniam judėjimui</t>
  </si>
  <si>
    <t>3.3.4.3.001</t>
  </si>
  <si>
    <t>Sąlygų aktyviam miesto gyventojų poilsiui sudarymas prižiūrint paplūdimius</t>
  </si>
  <si>
    <t>Prižiūrimų paplūdimių skaičius</t>
  </si>
  <si>
    <t>3.3.4.4</t>
  </si>
  <si>
    <t>Puoselėti atskirų Kauno miesto teritorijų erdvinį, kultūrinį ir socialinį identitetą</t>
  </si>
  <si>
    <t>3.3.4.4.001</t>
  </si>
  <si>
    <t>S. Dariaus ir S. Girėno aerodromo išlaikymas</t>
  </si>
  <si>
    <t>Atliktų viešųjų erdvių veiklos patikrų skaičius</t>
  </si>
  <si>
    <t>3.3.4.4.002</t>
  </si>
  <si>
    <t>3.3.4.4.003</t>
  </si>
  <si>
    <t>Teritorijų (funkcinio, erdvinio ir meninio aplinkos) formavimo (plėtojimo) studijų rengimas</t>
  </si>
  <si>
    <t>3.3.4.4.004</t>
  </si>
  <si>
    <t>Parengtų urbanistinių vizijų (scenarijų) skaičius</t>
  </si>
  <si>
    <t>Į veiklą įtrauktų architektų skaičius</t>
  </si>
  <si>
    <t>Į veiklą įtrauktų savanorių skaičius</t>
  </si>
  <si>
    <t>3.4</t>
  </si>
  <si>
    <t>Žaliojo kurso principais paremtas modernus, efektyviai išteklius naudojantis, klimato kaitą švelninantis ir konkurencingas miestas</t>
  </si>
  <si>
    <t>3.4.1</t>
  </si>
  <si>
    <t>Skatinti efektyvų išteklių valdymą ir atliekų prevenciją</t>
  </si>
  <si>
    <t>3.4.1.1</t>
  </si>
  <si>
    <t>Sukurti Kauno miesto perėjimo prie žiedinės ekonomikos strategiją ir miesto išteklių valdymo, apimančią duomenų kaupimo ir valdymo sistemą (skirtą analizuoti medžiagų srautus, ekonominius ir socialinius rodiklius)</t>
  </si>
  <si>
    <t>3.4.1.2</t>
  </si>
  <si>
    <t>Gerinti antrinių žaliavų kokybę, vystant surinkimo ir perdirbimo infrastruktūrą, siekiant mažinti atliekų patekimą į deginimą ar sąvartynus</t>
  </si>
  <si>
    <t>3.4.1.2.001</t>
  </si>
  <si>
    <t>Komunalinių atliekų konteinerių aikštelių įrengimas Kauno mieste</t>
  </si>
  <si>
    <t>Įrengtų komunalinių atliekų aikštelių skaičius</t>
  </si>
  <si>
    <t>625,00</t>
  </si>
  <si>
    <t>3.4.1.3</t>
  </si>
  <si>
    <t>Skatinti kompleksinę renovaciją daugiabučiuose gyvenamuosiuose namuose ir savivaldybės viešuosiuose pastatuose</t>
  </si>
  <si>
    <t>3.4.1.3.001</t>
  </si>
  <si>
    <t>Būsto modernizavimo, administravimo ir energetikos skyrius</t>
  </si>
  <si>
    <t>3.4.1.3.002</t>
  </si>
  <si>
    <t>Tinkamas miesto daugiabučių namų bendrojo naudojimo objektų administravimo užtikrinimas</t>
  </si>
  <si>
    <t>Paskirtų daugiabučių namų bendrojo naudojimo objektų administratorių skaičius</t>
  </si>
  <si>
    <t>Atliktų planinių kompleksinių valdytojų veiklos patikrinimų skaičius</t>
  </si>
  <si>
    <t>Atliktų neplaninių valdytojų veiklos patikrinimų (pagal gyventojų skundus) skaičius</t>
  </si>
  <si>
    <t>3.4.1.3.003</t>
  </si>
  <si>
    <t>Subsidijoms už šiluminę energiją dėl kainų skirtumo mokėti</t>
  </si>
  <si>
    <t>Subsidijų gavėjų skaičius</t>
  </si>
  <si>
    <t>Nepriklausomų šilumos tiekėjų tiekiamos šilumos kainos pagrįstumo patikrų skaičius</t>
  </si>
  <si>
    <t>3.4.1.3.004</t>
  </si>
  <si>
    <t>Šilumos ūkio specialiojo plano atnaujinimas</t>
  </si>
  <si>
    <t>Atnaujintų planų skaičius</t>
  </si>
  <si>
    <t>3.4.1.4</t>
  </si>
  <si>
    <t>Didinti Kauno miesto įstaigų ir organizacijų perkamą elektros energiją tik iš atsinaujinančių išteklių</t>
  </si>
  <si>
    <t>3.4.1.4.001</t>
  </si>
  <si>
    <t>Atsinaujinančių energijos išteklių diegimo skatinimas visuomeninės ir gyvenamosios paskirties pastatuose</t>
  </si>
  <si>
    <t>3 000,00</t>
  </si>
  <si>
    <t>Papildomam finansavimui gauti pateiktų paraiškų skaičius</t>
  </si>
  <si>
    <t>3.4.1.4.002</t>
  </si>
  <si>
    <t>Kauno miesto atsinaujinančių išteklių energijos naudojimo plėtros užtikrinimas</t>
  </si>
  <si>
    <t>Parengtas Kauno miesto atsinaujinančių išteklių energijos naudojimo plėtros veiksmų planas</t>
  </si>
  <si>
    <t>3.4.2</t>
  </si>
  <si>
    <t>Mažinti aplinkos taršą ir kurti miesto ekosistemą, siekiant didinti atsparumą klimato kaitos padariniams</t>
  </si>
  <si>
    <t>3.4.2.1</t>
  </si>
  <si>
    <t>Didinti paviršinių nuotekų surinkimo sistemos plėtrą ir atskirti ją nuo buitinių nuotekų</t>
  </si>
  <si>
    <t>3.4.2.2</t>
  </si>
  <si>
    <t>Vystyti miestų žaliuosius plotus</t>
  </si>
  <si>
    <t>3.4.2.2.001</t>
  </si>
  <si>
    <t>Miškų tvarkymas įgyvendinant miškotvarkos projektą (valstybinė funkcija)</t>
  </si>
  <si>
    <t>Prižiūrimų miškų plotas</t>
  </si>
  <si>
    <t>666,40</t>
  </si>
  <si>
    <t>3.4.2.2.002</t>
  </si>
  <si>
    <t>Gėlynų, želdinių ir žaliųjų erdvių tvarkymas</t>
  </si>
  <si>
    <t>69 963,00</t>
  </si>
  <si>
    <t>Pabaigtų ir (ar) naujai pasirašytų želdinių tvarkymo paslaugų sutarčių skaičius</t>
  </si>
  <si>
    <t>3.4.2.2.003</t>
  </si>
  <si>
    <t>Parkų sutvarkymas (rekonstravimas), pritaikant juos visuomenės poreikiams</t>
  </si>
  <si>
    <t>Sutvarkytų parkų ir skverų teritorijų plotas</t>
  </si>
  <si>
    <t>3,84</t>
  </si>
  <si>
    <t>Techninių projektų parengimo darbų pirkimo iniciatyvų skaičius</t>
  </si>
  <si>
    <t>3.4.2.2.004</t>
  </si>
  <si>
    <t>Miesto vejų priežiūra ir jos kokybės gerinimas</t>
  </si>
  <si>
    <t>Prižiūrimų (šienaujamų) vejų dalis nuo visų vejų plotų</t>
  </si>
  <si>
    <t>Šienaujamų vejų plotas</t>
  </si>
  <si>
    <t>43 000 000,00</t>
  </si>
  <si>
    <t>3.4.2.3</t>
  </si>
  <si>
    <t>Didinti centralizuotos šilumos ir vėsumos plėtrą, prijungiant individualius vartotojus</t>
  </si>
  <si>
    <t>3.4.2.3.001</t>
  </si>
  <si>
    <t>Gyvenamųjų namų prijungimo prie centralizuoto šilumos tiekimo tinklo, mažinant iškastinio kuro vartojimą ir oro taršą mieste programos įgyvendinimas</t>
  </si>
  <si>
    <t>3.4.2.4</t>
  </si>
  <si>
    <t>Didinti oro taršos matavimo sistemos (realiu laiku) plėtrą ir integruoti su Savivaldybės aplinkos kokybės vertinimo sistemomis</t>
  </si>
  <si>
    <t>3.4.2.4.001</t>
  </si>
  <si>
    <t>Aplinkos teršimo šaltinių šalinimas ir Aplinkos kokybės gerinimas, įgyvendinant aplinkos apsaugos rėmimo specialiają programą</t>
  </si>
  <si>
    <t>Šiltuoju metų laiku laistomų žvyruotų kelių dalis nuo visų žvyruotų kelių</t>
  </si>
  <si>
    <t>Lapių regioniniame sąvartyne utilizuotų asbesto turinčių atliekų kiekis</t>
  </si>
  <si>
    <t>T</t>
  </si>
  <si>
    <t>Atliktų aplinkos oro, paviršinio, maudyklų ir gruntinio vandens tyrimų skaičius</t>
  </si>
  <si>
    <t>532,00</t>
  </si>
  <si>
    <t>Sutvarkytų saugotinų želdinių skaičius</t>
  </si>
  <si>
    <t>Pastatytų tekstilės, antrinių žaliavų ir kitų atliekų surinkimo konteinerių skaičius</t>
  </si>
  <si>
    <t>3.4.3</t>
  </si>
  <si>
    <t>Skatinti perėjimą prie žiedinės ekonomikos ir tausaus išteklių naudojimo</t>
  </si>
  <si>
    <t>3.4.3.1</t>
  </si>
  <si>
    <t>Pritaikyti žaliųjų pirkimų aprašą ir patvirtinti produktų sąrašą</t>
  </si>
  <si>
    <t>3.4.3.2</t>
  </si>
  <si>
    <t>Inicijuoti skatinimo ir paramos priemones, įtraukiant vietos suinteresuotuosius (verslą ir gyventojus) kurti žiedines įmones ir iniciatyvas, pagrįstas žiedinės ekonomikos prioritetais</t>
  </si>
  <si>
    <t>3.4.3.3</t>
  </si>
  <si>
    <t>Panaudojant Kauno – UNESCO Besimokančių miestų tinklui priklausančio miesto potencialą, inicijuoti miestiečių (verslo bendruomenės ir miesto gyventojų) ugdymą apie žiedinės ekonomikos naudą, poveikį aplinkai ir ekonomikai</t>
  </si>
  <si>
    <t>3.4.3.4</t>
  </si>
  <si>
    <t>3.4.3.4.001</t>
  </si>
  <si>
    <t>Kauno miesto įvaizdžiui svarbių statinių tvarkymo programos įgyvendinimas</t>
  </si>
  <si>
    <t>3.4.3.4.002</t>
  </si>
  <si>
    <t>Projekto „Bendradarbiavimas gamybos srityje, siekiant vystyti žiedinę ekonomiką. Bendruomeninis aspektas“ įgyvendinimas</t>
  </si>
  <si>
    <t>3.4.3.4.003</t>
  </si>
  <si>
    <t>Projekto „Baltijos šalių sprendimai valdant plastiko taršą žiedinėje ekonomikoje (BALTIPLAST)“ įgyvendinimas</t>
  </si>
  <si>
    <t>3.4.3.5</t>
  </si>
  <si>
    <t>3.4.4</t>
  </si>
  <si>
    <t>Išsaugoti biologinę įvairovę mieste</t>
  </si>
  <si>
    <t>3.4.4.1</t>
  </si>
  <si>
    <t>3.4.4.2</t>
  </si>
  <si>
    <t>Kurti žaliųjų jungčių ir koridorių sistemą</t>
  </si>
  <si>
    <t>3.4.4.3</t>
  </si>
  <si>
    <t>MVP 2023</t>
  </si>
  <si>
    <t>2023 m. skirta</t>
  </si>
  <si>
    <t>Rodiklis</t>
  </si>
  <si>
    <t>I</t>
  </si>
  <si>
    <t>II</t>
  </si>
  <si>
    <t>III</t>
  </si>
  <si>
    <t>IV</t>
  </si>
  <si>
    <t>4 000 000,00</t>
  </si>
  <si>
    <t>8 151,48</t>
  </si>
  <si>
    <t>147 397,00</t>
  </si>
  <si>
    <t>5 000,00</t>
  </si>
  <si>
    <t>25 000,00</t>
  </si>
  <si>
    <t>29,00</t>
  </si>
  <si>
    <t>15 000,00</t>
  </si>
  <si>
    <t>20 000,00</t>
  </si>
  <si>
    <t>3 000,00</t>
  </si>
  <si>
    <t>2 500,00</t>
  </si>
  <si>
    <t>8 000,00</t>
  </si>
  <si>
    <t>10 000,00</t>
  </si>
  <si>
    <t>30 000,00</t>
  </si>
  <si>
    <t>6 000,00</t>
  </si>
  <si>
    <t>130,00</t>
  </si>
  <si>
    <t>9 000,00</t>
  </si>
  <si>
    <t>7 000,00</t>
  </si>
  <si>
    <t>38,00</t>
  </si>
  <si>
    <t>250 000,00</t>
  </si>
  <si>
    <t>651,00</t>
  </si>
  <si>
    <t>851,00</t>
  </si>
  <si>
    <t>1 054,17</t>
  </si>
  <si>
    <t>5 600,00</t>
  </si>
  <si>
    <t>2 900,00</t>
  </si>
  <si>
    <t>135,00</t>
  </si>
  <si>
    <t>785,00</t>
  </si>
  <si>
    <t>4 275,00</t>
  </si>
  <si>
    <t>6 945,00</t>
  </si>
  <si>
    <t>995,00</t>
  </si>
  <si>
    <t>1 000,00</t>
  </si>
  <si>
    <t>2 000,00</t>
  </si>
  <si>
    <t>44,50</t>
  </si>
  <si>
    <t>6 557,00</t>
  </si>
  <si>
    <t>91,00</t>
  </si>
  <si>
    <t>68,00</t>
  </si>
  <si>
    <t>64,00</t>
  </si>
  <si>
    <t>74,00</t>
  </si>
  <si>
    <t>26,00</t>
  </si>
  <si>
    <t>190,00</t>
  </si>
  <si>
    <t>1 150,00</t>
  </si>
  <si>
    <t>10 150,00</t>
  </si>
  <si>
    <t>245,00</t>
  </si>
  <si>
    <t>2 200,00</t>
  </si>
  <si>
    <t>370,00</t>
  </si>
  <si>
    <t>1 400,00</t>
  </si>
  <si>
    <t>2,40</t>
  </si>
  <si>
    <t>2,60</t>
  </si>
  <si>
    <t>5 898,00</t>
  </si>
  <si>
    <t>25 733,00</t>
  </si>
  <si>
    <t>830,00</t>
  </si>
  <si>
    <t>890,00</t>
  </si>
  <si>
    <t>6 900,00</t>
  </si>
  <si>
    <t>6 950,00</t>
  </si>
  <si>
    <t>7 100,00</t>
  </si>
  <si>
    <t>27,88</t>
  </si>
  <si>
    <t>27,81</t>
  </si>
  <si>
    <t>28,01</t>
  </si>
  <si>
    <t>57 700,00</t>
  </si>
  <si>
    <t>57 400,00</t>
  </si>
  <si>
    <t>57 200,00</t>
  </si>
  <si>
    <t>57 100,00</t>
  </si>
  <si>
    <t>31,34</t>
  </si>
  <si>
    <t>30,45</t>
  </si>
  <si>
    <t>31,21</t>
  </si>
  <si>
    <t>5,30</t>
  </si>
  <si>
    <t>12 400,00</t>
  </si>
  <si>
    <t>12 350,00</t>
  </si>
  <si>
    <t>12 000,00</t>
  </si>
  <si>
    <t>12 300,00</t>
  </si>
  <si>
    <t>975,00</t>
  </si>
  <si>
    <t>1,78</t>
  </si>
  <si>
    <t>1 500,00</t>
  </si>
  <si>
    <t>1 420,00</t>
  </si>
  <si>
    <t>1 450,00</t>
  </si>
  <si>
    <t>1 520,00</t>
  </si>
  <si>
    <t>5 800,00</t>
  </si>
  <si>
    <t>5 900,00</t>
  </si>
  <si>
    <t>5 700,00</t>
  </si>
  <si>
    <t>5 820,00</t>
  </si>
  <si>
    <t>5,97</t>
  </si>
  <si>
    <t>5,64</t>
  </si>
  <si>
    <t>1,66</t>
  </si>
  <si>
    <t>6,14</t>
  </si>
  <si>
    <t>68,30</t>
  </si>
  <si>
    <t>53,10</t>
  </si>
  <si>
    <t>4,98</t>
  </si>
  <si>
    <t>59,74</t>
  </si>
  <si>
    <t>11,62</t>
  </si>
  <si>
    <t>11,50</t>
  </si>
  <si>
    <t>16,59</t>
  </si>
  <si>
    <t>14,93</t>
  </si>
  <si>
    <t>0,33</t>
  </si>
  <si>
    <t>13,27</t>
  </si>
  <si>
    <t>950,00</t>
  </si>
  <si>
    <t>980,00</t>
  </si>
  <si>
    <t>540,00</t>
  </si>
  <si>
    <t>555,00</t>
  </si>
  <si>
    <t>570,00</t>
  </si>
  <si>
    <t>1 100,00</t>
  </si>
  <si>
    <t>1 200,00</t>
  </si>
  <si>
    <t>42,00</t>
  </si>
  <si>
    <t>5 374,00</t>
  </si>
  <si>
    <t>355 000,00</t>
  </si>
  <si>
    <t>405 000,00</t>
  </si>
  <si>
    <t>385 000,00</t>
  </si>
  <si>
    <t>2 217,00</t>
  </si>
  <si>
    <t>2 463,00</t>
  </si>
  <si>
    <t>2 550,00</t>
  </si>
  <si>
    <t>1 550,00</t>
  </si>
  <si>
    <t>1 180,00</t>
  </si>
  <si>
    <t>3 346,00</t>
  </si>
  <si>
    <t>3 500,00</t>
  </si>
  <si>
    <t>3 550,00</t>
  </si>
  <si>
    <t>2 300,00</t>
  </si>
  <si>
    <t>2 400,00</t>
  </si>
  <si>
    <t>3 049,00</t>
  </si>
  <si>
    <t>3 161,00</t>
  </si>
  <si>
    <t>3 273,00</t>
  </si>
  <si>
    <t>0,07</t>
  </si>
  <si>
    <t>580,00</t>
  </si>
  <si>
    <t>4,20</t>
  </si>
  <si>
    <t>0,25</t>
  </si>
  <si>
    <t>2,90</t>
  </si>
  <si>
    <t>2,70</t>
  </si>
  <si>
    <t>900 000,00</t>
  </si>
  <si>
    <t>1 000 000,00</t>
  </si>
  <si>
    <t>1 100 000,00</t>
  </si>
  <si>
    <t>225 000,00</t>
  </si>
  <si>
    <t>84 171,00</t>
  </si>
  <si>
    <t>84 371,00</t>
  </si>
  <si>
    <t>84 571,00</t>
  </si>
  <si>
    <t>84 771,00</t>
  </si>
  <si>
    <t>476 000,00</t>
  </si>
  <si>
    <t>210,00</t>
  </si>
  <si>
    <t>1 300,00</t>
  </si>
  <si>
    <t>1 315,00</t>
  </si>
  <si>
    <t>1 320,00</t>
  </si>
  <si>
    <t>1 337,00</t>
  </si>
  <si>
    <t>91,40</t>
  </si>
  <si>
    <t>92,40</t>
  </si>
  <si>
    <t>92,80</t>
  </si>
  <si>
    <t>48 000,00</t>
  </si>
  <si>
    <t>200 000,00</t>
  </si>
  <si>
    <t>650 000,00</t>
  </si>
  <si>
    <t>700 000,00</t>
  </si>
  <si>
    <t>500 000,00</t>
  </si>
  <si>
    <t>16 000,00</t>
  </si>
  <si>
    <t>50 000,00</t>
  </si>
  <si>
    <t>150 000,00</t>
  </si>
  <si>
    <t>0,20</t>
  </si>
  <si>
    <t>3 594 000,00</t>
  </si>
  <si>
    <t>3 897 300,00</t>
  </si>
  <si>
    <t>3 340 000,00</t>
  </si>
  <si>
    <t>3 168 700,00</t>
  </si>
  <si>
    <t>5 727 000,00</t>
  </si>
  <si>
    <t>5 062 000,00</t>
  </si>
  <si>
    <t>4 096 000,00</t>
  </si>
  <si>
    <t>1 115 000,00</t>
  </si>
  <si>
    <t>310,00</t>
  </si>
  <si>
    <t>305,00</t>
  </si>
  <si>
    <t>302,00</t>
  </si>
  <si>
    <t>0,27</t>
  </si>
  <si>
    <t>1 250,00</t>
  </si>
  <si>
    <t>3 790 000,00</t>
  </si>
  <si>
    <t>1 417 600,00</t>
  </si>
  <si>
    <t>4 050 500,00</t>
  </si>
  <si>
    <t>1 064,04</t>
  </si>
  <si>
    <t>14 131,00</t>
  </si>
  <si>
    <t>283 282,00</t>
  </si>
  <si>
    <t>13 301,00</t>
  </si>
  <si>
    <t>69 963,00</t>
  </si>
  <si>
    <t>0,04</t>
  </si>
  <si>
    <t>3,80</t>
  </si>
  <si>
    <t>43 000 000,00</t>
  </si>
  <si>
    <t>104,00</t>
  </si>
  <si>
    <t>134,00</t>
  </si>
  <si>
    <t>Surinkta rinkliava už transporto priemonių stovėjimą Kauno mieste</t>
  </si>
  <si>
    <t>Eismo saugumo užtikrinimas ir priežiūra, įrengiant stulpelius, apsauginius atitvarus, kitas inžinerines priemones ir prižiūrint eismo įrenginius (išskyrus šviesoforus)</t>
  </si>
  <si>
    <t>Bendruomenines socialines paslaugas gaunančių darbingo amžiaus asmenų su negalia ir vaikų su negalia, senyvo amžiaus asmenų dalis nuo stacionarias ilgalaikės (trumpalaikės) socialinės globos paslaugas gaunančių darbingo amžiaus asmenų su negalia, vaikų su negalia ir senyvo amžiaus asmenų skaičiaus</t>
  </si>
  <si>
    <t>Patvirtintų specialiųjų planų skaičius</t>
  </si>
  <si>
    <t>Savivaldybės valdomų įmonių, kurių pasiektų veiklos tikslų atitiktį joms nustatytiems veiklos tikslams koordinuoja Savivaldybė, skaičius</t>
  </si>
  <si>
    <t>2023 metais veiklų nenumatyta</t>
  </si>
  <si>
    <t>Atliktų patikrinimų skaičius</t>
  </si>
  <si>
    <t>PATVIRTINTA</t>
  </si>
  <si>
    <t>Kauno miesto savivaldybės administracijos</t>
  </si>
  <si>
    <t>KAUNO MIESTO SAVIVALDYBĖS ADMINISTRACIJOS 2023 METŲ VEIKLOS PLANAS</t>
  </si>
  <si>
    <t>Koordinuotų renginių skaičius</t>
  </si>
  <si>
    <t>Veiklos efektyvumo kriterijai</t>
  </si>
  <si>
    <t>Suderintų  dokumentų skaičius</t>
  </si>
  <si>
    <t xml:space="preserve"> </t>
  </si>
  <si>
    <t>Remontuojamos įstaigos: lopšeliai-darželiai Aleksoto, „Aušrinė“, „Ąžuoliukas“, „Daigelis“, „Dobilėlis“, „Drevinukas“, „Gandriukas“, „Gintarėlis“, „Klausutis“, „Klumpelė“, „Svirnelis“, „Kregždutė“, „Kūlverstukas“, „Liepatė“, „Linelis“, „Mažylis“, „Naminukas“, „Pienė“, „Spindulys“, „Vaivorykštė“, „Volungėlė“, „Žara“, Daunio aklųjų ir silpnaregių ugdymo centras, „Paparčio“, „Varpelio“, „Šilo“ pradinės mokyklos, B. Brazdžionio mokykla, Palemono, Rokų  gimnazijos, T. Ivanausko, VDU Atžalyno, J. Dobkevičiaus, šv. Kazimiero progimnazijos, „Vyturio“ gimnazija. Rengiami techniniai projektai:  lopšeliai-darželiai „Lakštutė“, „Malūnėlis“, „Pušaitė“,  „Spragtukas“, Šančių, „Šilelis“, „Šilinukas“, „Vilnelė“, Žaliakalnio</t>
  </si>
  <si>
    <t>Tęsiamas viaduko Tunelio g. tarp Perkūno al. ir Vievio g. kapitalinis remontas, Trijų mergelių tilto kapitalinis remontas, rengiami techniniai projektai: viaduko Tunelio g. tarp Girstupio g. ir Lentvario g., tilto per Jiesios upę Upėtakių g., viaduko Žemaičių pl. per Kuršių g., M. K. Čiurlionio tilto, viaduko Šilainių pl. per Vakarinį aplinkkelį</t>
  </si>
  <si>
    <t>Ugdymo kokybės gerinimas Kauno lopšelyje-darželyje „Vaikystės takas“</t>
  </si>
  <si>
    <t>Kauno miesto savivaldybės administracijos darbuotojų, Kauno miesto savivaldybės vadovybės  ir Tarybos narių komandiruotės</t>
  </si>
  <si>
    <t>Į komandiruotes vykusių Kauno miesto savivaldybės vadovybės  ir Tarybos narių skaičius</t>
  </si>
  <si>
    <t>Kauno miesto savivaldybės vadovybės  ir Tarybos narių komandiruočių atvejų skaičius</t>
  </si>
  <si>
    <t>Pastaba / komentaras</t>
  </si>
  <si>
    <t>Suteiktų konsultacijų skaičius (investicijų, konferencijų, startuolių, relokacijos klausimais)</t>
  </si>
  <si>
    <r>
      <t xml:space="preserve">Kaunas </t>
    </r>
    <r>
      <rPr>
        <sz val="10"/>
        <color rgb="FF000000"/>
        <rFont val="Times New Roman"/>
        <family val="1"/>
        <charset val="186"/>
      </rPr>
      <t>–</t>
    </r>
    <r>
      <rPr>
        <sz val="10"/>
        <color rgb="FF000000"/>
        <rFont val="Times New Roman"/>
        <family val="1"/>
      </rPr>
      <t>- Baltijos jūros regiono įtraukios ir inovatyvios kultūros, konkurencingas keliautojų miestas, atviras idėjų mainams ir bendradarbiavimui</t>
    </r>
  </si>
  <si>
    <t>Šv. Arkangelo Mykolo (Įgulos) bažnyčios (Soboro) restauravimas ir pritaikymas visuomenės ir turizmo poreikiams</t>
  </si>
  <si>
    <t>Vystyti savitą (kaunastišką) turistinį įvaizdį ir kryptingai vykdyti turizmo rinkodarą</t>
  </si>
  <si>
    <t>Projekto „Nemuno žemupio kultūros ir gamtos paveldo objektų animavimas e-rinkodaros būdais“ įgyvendinimas</t>
  </si>
  <si>
    <t>Bakalaureato programos įgyvendinimas Kauno Jono Jablonskio gimnazijoje</t>
  </si>
  <si>
    <t>Bakalaureato programos įgyvendinimas Kauno Jurgio Dobkevičiaus progimnazijoje</t>
  </si>
  <si>
    <t>Nepasikartojančių (unikalių) lankytojų Savivaldybės finansuojamuose AJC ir AJE skaičius</t>
  </si>
  <si>
    <t>Sporto šakų  kuriose buvo pagerinta paslaugų kokybė, skaičius</t>
  </si>
  <si>
    <t>Sportininkų, dalyvaujančių Lietuvos čempionatuose, pirmenybėse, reitinginiuose turnyruose vaikų ir jaunimo amžiaus grupėse, skaičius</t>
  </si>
  <si>
    <t>Neįgalių sportininkų, dalyvaujančių Lietuvos čempionatuose ir pirmenybėse, skaičius</t>
  </si>
  <si>
    <t>Apdovanojimus gavusių sportininkų santykis su visais sportuojančiaisiais Kaune mieste</t>
  </si>
  <si>
    <t>Gautų prašymų dėl stipendijų skyrimo santykis su sportuojančiaisiais olimpinėse individualiose sporto šakose Kauno mieste</t>
  </si>
  <si>
    <t>Centralizuotas mokymo lėšų paskirstymas ugdymo procesą vykdančioms įstaigoms, kurių steigėja ir savininkė nėra Savivaldybė</t>
  </si>
  <si>
    <t>Užsienio šalių dalyvių dalis nuo bendro dalyvių  skaičiaus</t>
  </si>
  <si>
    <t>Apdovanojimų laisvalaikio švietimo srityje organizavimas Kauno miesto savivaldybėje</t>
  </si>
  <si>
    <t>Parengtų neformaliojo švietimo STEAM programų skaičius</t>
  </si>
  <si>
    <t>Kauno lopšelio-darželio „Svirnelis“ modernizavimas didinant paslaugų prieinamumą</t>
  </si>
  <si>
    <t>Pastato Jūratės g. 19, Kaune, rekonstravimas keičiant pastato paskirtį į mokslo (lopšelio-darželio)</t>
  </si>
  <si>
    <t>Ekstremaliojo sporto centro statybos veiklų dalis nuo viso projekto veiklų</t>
  </si>
  <si>
    <t>Remontuojamos įstaigos: krepšinio mokykla „Žalgiris“, sporto mokykla „Gaja“. Rengiami techniniai projektai: krepšinio mokyklos „Žalgiris“ stogo remontas</t>
  </si>
  <si>
    <t xml:space="preserve">Remontuojamos įstaigos: lopšeliai-darželiai Aleksoto, „Aušrinė“, „Ąžuoliukas“, „Daigelis“, „Dobilėlis“, „Drevinukas“, „Gandriukas“, „Gintarėlis“, „Klausutis“, „Klumpelė“, „Svirnelis“, „Kregždutė“, „Kūlverstukas“, „Liepatė“, „Linelis“, „Mažylis“, „Naminukas“, „Pienė“, „Spindulys“, „Vaivorykštė“, „Volungėlė“, „Žara“, Prano Daunio ugdymo centras, „Paparčio“, „Varpelio“, „Šilo“ pradinės mokyklos, Bernardo Brazdžionio mokykla, Palemono, Rokų  gimnazijos, Tado Ivanausko, Vytauto Didžiojo universiteto „Atžalyno“, Jurgio Dobkevičiaus, Šv. Kazimiero progimnazijos, „Vyturio“ gimnazija. Rengiami techniniai projektai:  lopšeliai-darželiai „Lakštutė“, „Malūnėlis“, „Pušaitė“,  „Spragtukas“, Šančių, „Šilelis“, „Šilinukas“, „Vilnelė“, Žaliakalnio </t>
  </si>
  <si>
    <t>Kauno Tirkiliškių mokyklos-darželio (M. Yčo g. 2) pastato rekonstrukcija</t>
  </si>
  <si>
    <t>Psichoaktyvių medžiagų vartojimo prevencijos užsiėmimuose dalyvavusių dalyvių, pagerinusių žinias, dalis nuo visų dalyvavusiųjų</t>
  </si>
  <si>
    <t>Remontuojamos įstaigos: Respublikinės Kauno ligoninės Vaikų ligų klinikos Vaikų tuberkuliozės skyrius. Rengiami techniniai projektai: K. Griniaus slaugos ir palaikomojo gydymo ligoninės Panemunės skyrius</t>
  </si>
  <si>
    <t>Tuberkulioze sergančių pacientų,  kuriems buvo suteiktos socialinės paramos priemonės, skaičius</t>
  </si>
  <si>
    <t>Socialinių paslaugų teikimas vaikams (vaikams su negalia), likusiems be tėvų globos,  Kauno savivaldybės vaikų globos namuose</t>
  </si>
  <si>
    <t>Suderintų su Negalią turinčių asmenų centru „Korys“ strateginių dokumentų skaičius</t>
  </si>
  <si>
    <t>Suderintų su Kauno miesto socialinių paslaugų centru strateginių dokumentų skaičius</t>
  </si>
  <si>
    <t>Remontuojamos įstaigos: Kauno nakvynės  namai, Vaikų globos namai, Negalią turinčių asmenų centras „Korys“, Kauno kartų namai. Rengiami techniniai projektai: VšĮ Kauno Panemunės socialinės globos namai</t>
  </si>
  <si>
    <t>Asmenų, kuriems išmokėtos tikslinės kompensacijos, skaičius, tenkantis 1000 gyventojų</t>
  </si>
  <si>
    <t>Vienkartinei išmokai ginkluoto pasipriešinimo 1940–1990 m. okupacijoms dalyvių šeimoms mokėti  (valstybinė funkcija)</t>
  </si>
  <si>
    <t>Išmokas už komunalines paslaugas neįgaliesiems gaunančių asmenų, kuriems nustatyti specialieji poreikiai, dalis nuo bendro gaunančiųjų šias išmokas skaičiaus</t>
  </si>
  <si>
    <t>Nemokamą maitinimą gavusių  mokinių dalis nuo bendro mokinių skaičiaus Kauno mieste</t>
  </si>
  <si>
    <t>Paramą mokinio reikmenims įsigyti gavusių mokinių dalis nuo bendro mokinių skaičiaus Kauno mieste</t>
  </si>
  <si>
    <t>Kompensacijoms nepasiturintiems gyventojams už šiluminę energiją, patiektą gyvenamosioms patalpoms šildyti (kt. energijos ir kuro rūšimis), mokėti</t>
  </si>
  <si>
    <t>Dienos socialinės globos paslaugos asmenims su negalia ir sunkia negalia Kauno šv. Roko mokykloje</t>
  </si>
  <si>
    <t>Suderintų su Kauno šv. Roko mokykla strateginių dokumentų skaičius</t>
  </si>
  <si>
    <t>Paslaugas gaunančių asmenų skaičiaus pokytis palyginti  su praėjusiais  metais</t>
  </si>
  <si>
    <t>Savivaldybės socialinio būsto fondo plėtra mažinant socialinę atskirtį eilėje laukiančiųjų socialinio būsto</t>
  </si>
  <si>
    <t>Dirbančių asmenų skaičius vykdant  savivaldybės užimtumo didinimo programą</t>
  </si>
  <si>
    <t>Bendruomenines socialines paslaugas nevyriausybinėse organizacijose  gaunančių šeimų, susiduriančių su sunkumais, dalis nuo visų paslaugas gaunančių šeimų, susiduriančių su sunkumais</t>
  </si>
  <si>
    <t>Pastato – bendrabučio Lampėdžių g. 10, Kaune, atnaujinimas ir pritaikymas savarankiško gyvenimo namų ir Savivaldybės būsto poreikiams</t>
  </si>
  <si>
    <t>Vaikų, kurių elgesys pagerėjo, dalis nuo visų vaikų, kuriems paskirtos vaiko minimalios ir vidutinės priežiūros priemonės</t>
  </si>
  <si>
    <t>Netinkamų gyventi būstų skaičiaus sumažėjimas</t>
  </si>
  <si>
    <t xml:space="preserve">Diegti ir plėtoti elektronines paslaugas socialinių ir sveikatos paslaugų srityse </t>
  </si>
  <si>
    <t>Į veiklas įsitraukusių asmenų skaičiaus pokytis nuo visų planuotų asmenų skaičiaus</t>
  </si>
  <si>
    <t>Panaudotų asignavimų dalis nuo skirtų asignavimų,  numatytų SVP remonto darbams ir prekėms bei paslaugoms įsigyti</t>
  </si>
  <si>
    <t xml:space="preserve">Laiku apmokėtų sąskaitų dalis nuo visų apmokėti pateiktų sąskaitų </t>
  </si>
  <si>
    <t>Laimėtų bylų skaičiaus dalis nuo bylų, kuriose  Kauno miesto savivaldybė / Savivaldybės administracija  buvo ginčo šalimi</t>
  </si>
  <si>
    <t>Suorganizuotų rinkimų / referendumų skaičius</t>
  </si>
  <si>
    <t>Per projektų valdymo sistemą valdomų projektų dalis nuo visų Kauno miesto savivaldybėje įgyvendinamų projektų</t>
  </si>
  <si>
    <t>Parengtų reikiamų tvarkos aprašų ar panašių dokumentų skaičius</t>
  </si>
  <si>
    <t>Atliktų tyrimų ir surašytų išvadų skaičius</t>
  </si>
  <si>
    <t>Praktikai atlikti priimtų studentų skaičius</t>
  </si>
  <si>
    <t>Įvertintų valstybės tarnautojų, darbuotojų surašytų vertinimo išvadų skaičius</t>
  </si>
  <si>
    <t>Savivaldybės ir jos įstaigų įvykusių pirkimų dalis nuo visų vykdytų pirkimų</t>
  </si>
  <si>
    <t>Parengtų programos „Iniciatyvos Kaunui“ įgyvendinimo ataskaitų skaičius</t>
  </si>
  <si>
    <t>Centrinės perkančiosios organizacijos funkcijų vykdymas viešuosiuose pirkimuose</t>
  </si>
  <si>
    <t>Užsakymų Kauno salių rezervavimo sistemoje skaičiaus pokytis palyginti  su praėjusiais metais</t>
  </si>
  <si>
    <t>Užsakymų Kauno salių rezervavimo sistemoje skaičiaus pokytis palyginti su praėjusiais metais</t>
  </si>
  <si>
    <t>Veiklų, kuriose nebuvo atliktas nė vienas žymėjimas, Popamokinių veiklų lankomumo informacinėje sistemoje, dalis nuo visų suplanuotų veiklų</t>
  </si>
  <si>
    <t>Administracinės naštos tvarkant miestą mažinimas naudojant informacines sistemas</t>
  </si>
  <si>
    <t>Leidimų laidoti išdavimo besikreipiantiems asmenims  laikas, jeigu asmens pateikti dokumentai yra tvarkingi</t>
  </si>
  <si>
    <t>Administracinės naštos teikiant leidimų išdavimo paslaugas mažinimas naudojant informacines sistemas</t>
  </si>
  <si>
    <t>Laiko skirtumas pateikiant prašymą išduoti naują leidimą seno leidimo pagrindu (pratęsimas) per LILIS savitarnos sistemą ir pateikiant prašymą ne per LILIS savitarnos sistemą</t>
  </si>
  <si>
    <t>Rekomendacijų, įgyvendintų pirminiais terminais, dalis nuo visų įgyvendintų rekomendacijų</t>
  </si>
  <si>
    <t>Parengtų Kauno miesto savivaldybės administracijos vidaus kontrolės vertinimo ir analizės metodikų skaičius</t>
  </si>
  <si>
    <t>Patvirtintų strateginių dokumentų ir  jų vykdymo ataskaitų skaičius</t>
  </si>
  <si>
    <t>Apžiūrėtų išnuomotų būstų, siekiant įvertinti turto būklę, skaičius</t>
  </si>
  <si>
    <t>Įvykdyta žemės ir statinių, reikalingų H. ir O. Minkovskių g. (nuo M. K. Čiurlionio tilto ir 3-iosios siurblinės) rekonstrukcijai, paėmimo visuomenės poreikiams procedūrų dalis</t>
  </si>
  <si>
    <t>Priimtų teisės aktų, kuriais patvirtinti Savivaldybės nekilnojamojo turto valdymo modelis ir investicijų į šį turtą principai ir tvarka, skaičius</t>
  </si>
  <si>
    <t>Skatinti tvarų, visą organizaciją apimantį paslaugų kūrimo ir tobulinimo procesą</t>
  </si>
  <si>
    <t>Elektroniniu būdu VĮ Registrų centrui perduotų dokumentų skaičius</t>
  </si>
  <si>
    <t xml:space="preserve">Sunaikintų dokumentų, kurių pasibaigęs saugojimo terminas, dalis nuo visų atrinktų sunaikinti dokumentų skaičiaus </t>
  </si>
  <si>
    <t>Gautų skundų skaičius</t>
  </si>
  <si>
    <t xml:space="preserve">Piliečių prašymams atkurti nuosavybės teises nagrinėjimas ir sprendimų dėl nuosavybės teisių atkūrimo priėmimas (valstybinė funkcija) </t>
  </si>
  <si>
    <t>Aptarnautų asmenų dalis nuo visų besikreipiančių asmenų</t>
  </si>
  <si>
    <t>Paslaugų gavėjų mokėjimų automatizavimo (robotizavimo) dalis nuo visų paslaugų gavėjų mokėjimų</t>
  </si>
  <si>
    <t>Gavusių kūdikio kraitelį šeimų skaičius</t>
  </si>
  <si>
    <t>Beglobių gyvūnų gaudymas, priežiūra, ženklinimas, registravimas ir gyvūnų augintinių infrastruktūros plėtra ir priežiūra</t>
  </si>
  <si>
    <t>Viešojo valdymo institucijų, pagal veiksmų programą ESF lėšomis įgyvendinusių paslaugų ir (ar) aptarnavimo kokybei gerinti skirtas priemones, skaičius</t>
  </si>
  <si>
    <t>Elektroninės bendros savitarnos sistemos plėtros, įtraukiant juridinių asmenų specifinių paslaugų aptarnavimą, koordinavimas</t>
  </si>
  <si>
    <t>UAB Kauno miesto paslaugų centro optimizuotose bendrosiose veiklose įdiegtų efektyvinimo priemonių / informacinių technologijų įrankių skaičius</t>
  </si>
  <si>
    <t>Organizuotų sueigų, susitikimų, susirinkimų skaičius Aleksoto seniūnijoje, skatinant gyventojų dalyvavimą vietos savivaldos procese</t>
  </si>
  <si>
    <t>Organizuotų sueigų, susitikimų, susirinkimų skaičius Centro seniūnijoje, skatinant gyventojų dalyvavimą vietos savivaldos procese</t>
  </si>
  <si>
    <t>Organizuotų sueigų, susitikimų, susirinkimų skaičius Dainavos seniūnijoje, skatinant gyventojų dalyvavimą vietos savivaldos procese</t>
  </si>
  <si>
    <t>Organizuotų sueigų, susitikimų, susirinkimų skaičius Eigulių seniūnijoje, skatinant gyventojų dalyvavimą vietos savivaldos procese</t>
  </si>
  <si>
    <t>Organizuotų sueigų, susitikimų, susirinkimų skaičius Gričiupio seniūnijoje, skatinant gyventojų dalyvavimą vietos savivaldos procese</t>
  </si>
  <si>
    <t>Gyventojų, gavusių informaciją apie Savivaldybės veiklą  per  www.kaunas.lt, pokytis palyginti  su praėjusiais metais</t>
  </si>
  <si>
    <r>
      <t>„Facebook“</t>
    </r>
    <r>
      <rPr>
        <sz val="10"/>
        <color rgb="FF000000"/>
        <rFont val="Times New Roman"/>
        <family val="1"/>
        <charset val="186"/>
      </rPr>
      <t>’o</t>
    </r>
    <r>
      <rPr>
        <sz val="10"/>
        <color rgb="FF000000"/>
        <rFont val="Times New Roman"/>
        <family val="1"/>
      </rPr>
      <t xml:space="preserve"> paskyros „Kauno miesto savivaldybė“ sekėjų skaičius</t>
    </r>
  </si>
  <si>
    <r>
      <rPr>
        <i/>
        <sz val="10"/>
        <color rgb="FF000000"/>
        <rFont val="Times New Roman"/>
        <family val="1"/>
        <charset val="186"/>
      </rPr>
      <t xml:space="preserve">Kaunas.lt </t>
    </r>
    <r>
      <rPr>
        <sz val="10"/>
        <color rgb="FF000000"/>
        <rFont val="Times New Roman"/>
        <family val="1"/>
      </rPr>
      <t>naudotojų skaičius</t>
    </r>
  </si>
  <si>
    <t>Ryšių su visuomene skyriaus inicijuotų komunikacijos projektų veiklų įgyvendinta dalis nuo visų veiklų</t>
  </si>
  <si>
    <t>Tarptautinių renginių, kuriuose pristatyta Kauno miesto patirtis visuomenės sveikatos srityje, skaičius</t>
  </si>
  <si>
    <t>Reprezentacinių renginių / susitikimų skaičius (be užsieniečių)</t>
  </si>
  <si>
    <t>Įgyvendinant bendrus projektus užsienyje dalyvavusių Kauno miesto atstovų skaičius</t>
  </si>
  <si>
    <t>Įgyvendinant bendrus projektus dalyvavusių užsienio miestų atstovų skaičius</t>
  </si>
  <si>
    <t>Surengtų Savivaldybės lygio stalo / funkcinių pratybų dalis nuo visų suplanuotų pratybų</t>
  </si>
  <si>
    <t>Suvaldytų ekstremaliųjų situacijų dalis nuo visų ekstremaliųjų situacijų</t>
  </si>
  <si>
    <t>Surengtų Ekstremaliųjų situacijų komisijos  posėdžių skaičius</t>
  </si>
  <si>
    <t>Suteiktų konsultacijų ir rekomendacijų ūkio subjektams ir įstaigoms skaičius</t>
  </si>
  <si>
    <t>Savivaldybės mobilizacijos plano peržiūrų ar koregavimų skaičius</t>
  </si>
  <si>
    <t>Priverstinai nuvežtų transporto priemonių, stovinčių neleistinose vietose ir trukdančių saugiam kitų transporto priemonių ar pėsčiųjų eismui, skaičius</t>
  </si>
  <si>
    <t>Avarijų Kauno mieste likvidavimo užtikrinimas (avarinės tarnybos ir dispečerinės veikla)</t>
  </si>
  <si>
    <t>Terminas, per kurį likviduota ekstremalioji situacija ar priimtos dalinės priemonės jai suvaldyti</t>
  </si>
  <si>
    <t xml:space="preserve">Planuojamos remontuoti gatvės: Savanorių pr., Chemijos g., K. Grybausko g., Akacijų g., Agronomijos g., Veiverių g., Tunelio g., Varnių g., Birutės g., Jurbarko g., Tilžės g., D. Poškos g.; prižiūrimos 342 gatvės (82,2 km) su žvyro danga; remontuojami šaligatviai ir dviračių takai tose gatvėse, kur vykdomi paprastojo remonto darbai </t>
  </si>
  <si>
    <t>I atkarpos atliktų veiklų dalis nuo visų projekto veiklų</t>
  </si>
  <si>
    <t>II atkarpos atliktų veiklų dalis nuo visų projekto veiklų</t>
  </si>
  <si>
    <t>III atkarpos atliktų veiklų dalis nuo visų projekto veiklų</t>
  </si>
  <si>
    <t>Pradėtas Romainių g. rekonstravimas, Radvilėnų pl. nuo A. Baranausko g. iki Tunelio g., Tunelio g. kapitalinis remontas, Marių g., S. Dariaus ir S. Girėno g., A. Kriščiukaičio g., Linkuvos g., Eivenių g., Šeštokų g., Studentų g., Vandžiogalos pl. remontas; visose gatvėse, kur vykdomi rekonstravimo arba kapitalinio remonto darbai, bus suremontuoti šaligatviai; dviračių ir pėsčiųjų tako nuo Švenčionių g. iki Panemunės tilto nauja statyba, Romainių g., Studentų g., Trijų mergelių tilto, Linkuvos g., Lukšio g., Gervių g. Šeštokų g.</t>
  </si>
  <si>
    <t>Naujai įrengtų ir rekonstruotų šviesoforų  įrengimas ir priežiūra Kauno miesto sankryžose ir pėsčiųjų perėjose</t>
  </si>
  <si>
    <t>Naujai ir pakartotinai paženklintų asfaltuotų gatvių dalis nuo visų asfaltuotų gatvių</t>
  </si>
  <si>
    <r>
      <t xml:space="preserve">Inžinerinio statinio </t>
    </r>
    <r>
      <rPr>
        <sz val="10"/>
        <color rgb="FF000000"/>
        <rFont val="Times New Roman"/>
        <family val="1"/>
        <charset val="186"/>
      </rPr>
      <t>–</t>
    </r>
    <r>
      <rPr>
        <sz val="14"/>
        <color rgb="FF000000"/>
        <rFont val="Times New Roman"/>
        <family val="1"/>
      </rPr>
      <t xml:space="preserve"> </t>
    </r>
    <r>
      <rPr>
        <sz val="10"/>
        <color rgb="FF000000"/>
        <rFont val="Times New Roman"/>
        <family val="1"/>
      </rPr>
      <t>pėsčiųjų tilto per Neries upę, nuo Brastos g. 32, Kaune, iki teritorijos šalia žemės sklypo Jonavos g. 1A, Kaune, statyba</t>
    </r>
  </si>
  <si>
    <t>Įdiegtų intelektinių transporto sistemos skaičius</t>
  </si>
  <si>
    <t>Įgyvendintų darnaus judumo priemonių skaičius</t>
  </si>
  <si>
    <t>Stacionarių prevencinių greičio matavimo ir raudonos šviesos pažeidimo sankryžoje sistemų diegimas ir eksploatavimas</t>
  </si>
  <si>
    <t>Įrengtų ir atnaujintų kelio ženklų  Kauno mieste skaičius</t>
  </si>
  <si>
    <t>Gatvių ruožų, kuriuose įrengtos eismo saugumo priemonės, ilgis</t>
  </si>
  <si>
    <t>Prižiūrimų ir eksploatuojamų įrenginių skaičius</t>
  </si>
  <si>
    <t>Įdiegtų intelektinių transporto sistemų skaičius</t>
  </si>
  <si>
    <t>Vystyti aukštos kokybės, naujojo europinio bauhauzo principus atitinkančias miesto teritorijas</t>
  </si>
  <si>
    <t>Savivaldybės lėšomis pradėtų detaliųjų planų rengimo ir koregavimo procedūrų skaičius</t>
  </si>
  <si>
    <t>Išduotų pažymų apie naujai suformuotų nekilnojamojo turto kadastro objektų galimybę naudoti pagal paskirtį  skaičius</t>
  </si>
  <si>
    <t>Elektros energijos kiekis, perskaičiuotas 1 šviestuvui</t>
  </si>
  <si>
    <t>Įregistruotų, išregistruotų, pakeistų adresų  Adresų registre skaičius</t>
  </si>
  <si>
    <t>Suformuotų sklypų dalis nuo pateiktų prašymų</t>
  </si>
  <si>
    <t>Valomų ir tvarkomų viešųjų erdvių ploto dalis nuo viso miesto ploto</t>
  </si>
  <si>
    <t xml:space="preserve">Atliktų veiklų skaičius </t>
  </si>
  <si>
    <t>Lietaus nuotėkio plotas, iš kurio surenkamam paviršiniam (lietaus) vandeniui tvarkyti įrengta ir (ar) rekonstruota infrastruktūra</t>
  </si>
  <si>
    <t>Vežtų ir palaidotų neatpažintų mirusių asmenų dalis nuo būtinų palaidoti asmenų skaičiaus</t>
  </si>
  <si>
    <t>Sudarytų infrastruktūros plėtros sutarčių dalis nuo visų pateiktų pasiūlymų dėl infrastruktūros sutarčių sudarymo</t>
  </si>
  <si>
    <t>Projekto „Ateities urbanistinių centrų įveiklinimas pasitelkiant kultūra ir kūrybiškumu grįstas pokyčių strategijas“ (santrumpa angl. „T-Factor“) įgyvendinimas</t>
  </si>
  <si>
    <t>Parengtų architektūrinių-urbanistinių studijų skaičius</t>
  </si>
  <si>
    <t>Miesto bendruomenės įtraukimas įgyvendinant programos „Iniciatyvos Kaunui“ urbanistikos ir architektūros srities projektus</t>
  </si>
  <si>
    <t>Suorganizuota renginių (urbanistinių scenarijų pristatymų) skaičius</t>
  </si>
  <si>
    <t>Kauno būsto modernizavimo agentūros veiklos efektyvumo užtikrinimas</t>
  </si>
  <si>
    <t>Daugiabučių gyvenamųjų namų, kurių gyventojai nori atnaujinti (modernizuoti) daugiabučius gyvenamuosius namus ir sieki įgyvendinti energinį efektyvumą didinančias priemones, skaičius</t>
  </si>
  <si>
    <t>Parengtų Savivaldybės administracijos direktoriaus įsakymų dėl draudimo rūkyti daugiabučių namų balkonuose, terasose ir lodžijose, nuosavybės teise priklausančiuose atskiriems savininkams, dalis nuo visų gautų prašymų</t>
  </si>
  <si>
    <t>Prižiūrimų Kauno miesto gėlynų ir vejų plotas</t>
  </si>
  <si>
    <t xml:space="preserve">Naikinamų Sosnovskio barščių plotas </t>
  </si>
  <si>
    <t>Inicijuoti su akademinėmis miesto institucijomis tyrimų ir plėtros programą, skirtą žiedinės ekonomikos principams diegti Kaune</t>
  </si>
  <si>
    <t>Panaudoti miestui priklausančias nenaudojamas erdves ar statinius žiedinės ekonomikos verslo modeliu grįsto verslo inkubavimui ir taip skatinti naujų ir inovatyvių produktų bei paslaugų atsiradimą Kauno mieste</t>
  </si>
  <si>
    <t xml:space="preserve">Palaikyti ir plėsti tinklą „Natura“ </t>
  </si>
  <si>
    <t>Sudaryti tinkamas sąlygas natūraliai saugomoms buveinėms gerinti, plėtoti ir išsaugoti</t>
  </si>
  <si>
    <t>Gedimino skvero, Kovo 11-osios parko, A. Gustaičio skvero, Liepų al. skvero, Naugardiškių parko sutvarkymas (rekonstravimas), A. Samulevičiaus-Samuolio skvero ir jo prieigų sutvarkymas, Prūsų skvero (kitų inžinerinių statinių skvere, Naujakurių g. 78B, Kaune, ir prieigose, statybos projektas), Vaišvydavos parko, Santakos ir Neries krantinės parkų sutvarkymo užbaigimas</t>
  </si>
  <si>
    <t>Remontuojamos įstaigos: Kauno šokio teatras ,,Aura“, Kauno kultūros centras, Vinco Kudirkos viešoji biblioteka, Kauno menininkų namai. Rengiami techniniai projektai: VšĮ ,,Girstutis“ kultūros ir sporto centro pastato išorės ir vidaus remontas, Juozo Gruodžio namų tvarkybos darbai, pastato L. Zamenhofo g. 12 fasado remontas ir dažymo darbai, Vinco Kudirkos viešosios bibliotekos Aleksoto padalinio šilumos mazgas, Savanorių pr. 380 pastato šilumos mazgas ir šildymo sistemos rekonstrukcija, Kauno menininkų namų vidaus patalpų remontas ir inžinerinių sistemų atnaujinimas</t>
  </si>
  <si>
    <t>2023 m. kovo 31 d.</t>
  </si>
  <si>
    <t>įsakymu Nr. A-1170</t>
  </si>
  <si>
    <t>a231170.docx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</si>
</sst>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0427]#,##0.00;\-#,##0.00;&quot;&quot;"/>
  </numFmts>
  <fonts count="14" x14ac:knownFonts="1">
    <font>
      <sz val="11"/>
      <color theme="1"/>
      <name val="Calibri"/>
      <family val="2"/>
      <charset val="186"/>
      <scheme val="minor"/>
    </font>
    <font>
      <b/>
      <sz val="10"/>
      <color rgb="FF000000"/>
      <name val="Times New Roman"/>
      <family val="1"/>
    </font>
    <font>
      <sz val="10"/>
      <color rgb="FF000000"/>
      <name val="Times New Roman"/>
      <family val="1"/>
    </font>
    <font>
      <b/>
      <sz val="10"/>
      <name val="Times New Roman"/>
      <family val="1"/>
    </font>
    <font>
      <sz val="10"/>
      <color rgb="FF000000"/>
      <name val="Times New Roman"/>
      <family val="1"/>
      <charset val="186"/>
    </font>
    <font>
      <sz val="10"/>
      <color rgb="FFFF0000"/>
      <name val="Times New Roman"/>
      <family val="1"/>
      <charset val="186"/>
    </font>
    <font>
      <sz val="10"/>
      <color theme="1"/>
      <name val="Calibri"/>
      <family val="2"/>
      <charset val="186"/>
      <scheme val="minor"/>
    </font>
    <font>
      <b/>
      <sz val="10"/>
      <color rgb="FF000000"/>
      <name val="Times New Roman"/>
      <family val="1"/>
      <charset val="186"/>
    </font>
    <font>
      <sz val="10"/>
      <name val="Times New Roman"/>
      <family val="1"/>
      <charset val="186"/>
    </font>
    <font>
      <sz val="10"/>
      <name val="Times New Roman"/>
      <family val="1"/>
    </font>
    <font>
      <b/>
      <sz val="11"/>
      <name val="Times New Roman"/>
      <family val="1"/>
      <charset val="186"/>
    </font>
    <font>
      <sz val="14"/>
      <color rgb="FF000000"/>
      <name val="Times New Roman"/>
      <family val="1"/>
    </font>
    <font>
      <i/>
      <sz val="10"/>
      <color rgb="FF000000"/>
      <name val="Times New Roman"/>
      <family val="1"/>
      <charset val="186"/>
    </font>
    <font>
      <u/>
      <sz val="11"/>
      <color theme="10"/>
      <name val="Calibri"/>
      <family val="2"/>
      <charset val="186"/>
      <scheme val="minor"/>
    </font>
  </fonts>
  <fills count="9">
    <fill>
      <patternFill patternType="none"/>
    </fill>
    <fill>
      <patternFill patternType="gray125"/>
    </fill>
    <fill>
      <patternFill patternType="solid">
        <fgColor rgb="FFF9F96E"/>
        <bgColor rgb="FFF9F96E"/>
      </patternFill>
    </fill>
    <fill>
      <patternFill patternType="solid">
        <fgColor rgb="FFC3E2F6"/>
        <bgColor rgb="FFC3E2F6"/>
      </patternFill>
    </fill>
    <fill>
      <patternFill patternType="solid">
        <fgColor rgb="FFECD9F8"/>
        <bgColor rgb="FFECD9F8"/>
      </patternFill>
    </fill>
    <fill>
      <patternFill patternType="solid">
        <fgColor rgb="FFF2D8BF"/>
        <bgColor rgb="FFF2D8BF"/>
      </patternFill>
    </fill>
    <fill>
      <patternFill patternType="solid">
        <fgColor theme="0"/>
        <bgColor rgb="FFF5EDD1"/>
      </patternFill>
    </fill>
    <fill>
      <patternFill patternType="solid">
        <fgColor rgb="FFFFFFFF"/>
        <bgColor indexed="64"/>
      </patternFill>
    </fill>
    <fill>
      <patternFill patternType="solid">
        <fgColor theme="0"/>
        <bgColor indexed="64"/>
      </patternFill>
    </fill>
  </fills>
  <borders count="166">
    <border>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indexed="64"/>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bottom/>
      <diagonal/>
    </border>
    <border>
      <left/>
      <right style="thin">
        <color rgb="FF000000"/>
      </right>
      <top/>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thin">
        <color rgb="FF000000"/>
      </bottom>
      <diagonal/>
    </border>
    <border>
      <left style="thin">
        <color rgb="FF000000"/>
      </left>
      <right/>
      <top/>
      <bottom style="medium">
        <color rgb="FF000000"/>
      </bottom>
      <diagonal/>
    </border>
    <border>
      <left style="thin">
        <color rgb="FF000000"/>
      </left>
      <right style="thin">
        <color rgb="FF000000"/>
      </right>
      <top/>
      <bottom style="thin">
        <color rgb="FF000000"/>
      </bottom>
      <diagonal/>
    </border>
    <border>
      <left style="medium">
        <color indexed="64"/>
      </left>
      <right/>
      <top/>
      <bottom/>
      <diagonal/>
    </border>
    <border>
      <left style="thin">
        <color rgb="FF000000"/>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
      <left/>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thin">
        <color rgb="FF000000"/>
      </right>
      <top style="thin">
        <color rgb="FF000000"/>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indexed="64"/>
      </right>
      <top style="medium">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medium">
        <color rgb="FF000000"/>
      </bottom>
      <diagonal/>
    </border>
    <border>
      <left style="thin">
        <color rgb="FF000000"/>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medium">
        <color indexed="64"/>
      </bottom>
      <diagonal/>
    </border>
    <border>
      <left style="thin">
        <color rgb="FF000000"/>
      </left>
      <right style="thin">
        <color indexed="64"/>
      </right>
      <top style="medium">
        <color rgb="FF000000"/>
      </top>
      <bottom style="medium">
        <color indexed="64"/>
      </bottom>
      <diagonal/>
    </border>
    <border>
      <left style="thin">
        <color rgb="FF000000"/>
      </left>
      <right style="thin">
        <color indexed="64"/>
      </right>
      <top style="medium">
        <color indexed="64"/>
      </top>
      <bottom style="medium">
        <color indexed="64"/>
      </bottom>
      <diagonal/>
    </border>
    <border>
      <left style="thin">
        <color rgb="FF000000"/>
      </left>
      <right style="thin">
        <color indexed="64"/>
      </right>
      <top style="medium">
        <color rgb="FF000000"/>
      </top>
      <bottom/>
      <diagonal/>
    </border>
    <border>
      <left style="thin">
        <color indexed="64"/>
      </left>
      <right style="thin">
        <color indexed="64"/>
      </right>
      <top style="thin">
        <color indexed="64"/>
      </top>
      <bottom/>
      <diagonal/>
    </border>
    <border>
      <left style="thin">
        <color rgb="FF000000"/>
      </left>
      <right style="thin">
        <color indexed="64"/>
      </right>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right/>
      <top style="thin">
        <color rgb="FF000000"/>
      </top>
      <bottom style="medium">
        <color indexed="64"/>
      </bottom>
      <diagonal/>
    </border>
    <border>
      <left style="thin">
        <color indexed="64"/>
      </left>
      <right/>
      <top style="medium">
        <color indexed="64"/>
      </top>
      <bottom style="thin">
        <color indexed="64"/>
      </bottom>
      <diagonal/>
    </border>
    <border>
      <left style="thin">
        <color rgb="FF000000"/>
      </left>
      <right style="thin">
        <color indexed="64"/>
      </right>
      <top style="medium">
        <color indexed="64"/>
      </top>
      <bottom style="thin">
        <color rgb="FF000000"/>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rgb="FF000000"/>
      </right>
      <top/>
      <bottom style="thin">
        <color rgb="FF000000"/>
      </bottom>
      <diagonal/>
    </border>
    <border>
      <left style="medium">
        <color rgb="FF000000"/>
      </left>
      <right style="thin">
        <color rgb="FF000000"/>
      </right>
      <top style="medium">
        <color rgb="FF000000"/>
      </top>
      <bottom style="medium">
        <color indexed="64"/>
      </bottom>
      <diagonal/>
    </border>
    <border>
      <left style="thin">
        <color indexed="64"/>
      </left>
      <right style="thin">
        <color rgb="FF000000"/>
      </right>
      <top style="thin">
        <color rgb="FF000000"/>
      </top>
      <bottom style="medium">
        <color indexed="64"/>
      </bottom>
      <diagonal/>
    </border>
    <border>
      <left/>
      <right style="thin">
        <color rgb="FF000000"/>
      </right>
      <top style="medium">
        <color indexed="64"/>
      </top>
      <bottom style="thin">
        <color rgb="FF000000"/>
      </bottom>
      <diagonal/>
    </border>
    <border>
      <left/>
      <right style="thin">
        <color rgb="FF000000"/>
      </right>
      <top style="thin">
        <color rgb="FF000000"/>
      </top>
      <bottom/>
      <diagonal/>
    </border>
    <border>
      <left/>
      <right style="thin">
        <color indexed="64"/>
      </right>
      <top/>
      <bottom style="thin">
        <color indexed="64"/>
      </bottom>
      <diagonal/>
    </border>
    <border>
      <left style="medium">
        <color rgb="FF000000"/>
      </left>
      <right style="thin">
        <color rgb="FF000000"/>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rgb="FF000000"/>
      </left>
      <right style="thin">
        <color indexed="64"/>
      </right>
      <top style="medium">
        <color indexed="64"/>
      </top>
      <bottom/>
      <diagonal/>
    </border>
    <border>
      <left style="thin">
        <color rgb="FF000000"/>
      </left>
      <right style="thin">
        <color indexed="64"/>
      </right>
      <top/>
      <bottom style="medium">
        <color rgb="FF000000"/>
      </bottom>
      <diagonal/>
    </border>
    <border>
      <left/>
      <right style="thin">
        <color rgb="FF000000"/>
      </right>
      <top style="medium">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rgb="FF000000"/>
      </right>
      <top style="medium">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rgb="FF000000"/>
      </top>
      <bottom/>
      <diagonal/>
    </border>
    <border>
      <left style="thin">
        <color indexed="64"/>
      </left>
      <right style="medium">
        <color indexed="64"/>
      </right>
      <top/>
      <bottom/>
      <diagonal/>
    </border>
    <border>
      <left style="thin">
        <color indexed="64"/>
      </left>
      <right style="medium">
        <color indexed="64"/>
      </right>
      <top/>
      <bottom style="medium">
        <color rgb="FF000000"/>
      </bottom>
      <diagonal/>
    </border>
    <border>
      <left style="thin">
        <color rgb="FF000000"/>
      </left>
      <right style="thin">
        <color rgb="FF000000"/>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rgb="FF000000"/>
      </top>
      <bottom style="medium">
        <color indexed="64"/>
      </bottom>
      <diagonal/>
    </border>
    <border>
      <left/>
      <right style="medium">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style="thin">
        <color rgb="FF000000"/>
      </right>
      <top style="medium">
        <color indexed="64"/>
      </top>
      <bottom/>
      <diagonal/>
    </border>
    <border>
      <left style="thin">
        <color indexed="64"/>
      </left>
      <right style="thin">
        <color rgb="FF000000"/>
      </right>
      <top/>
      <bottom/>
      <diagonal/>
    </border>
    <border>
      <left style="thin">
        <color indexed="64"/>
      </left>
      <right style="thin">
        <color rgb="FF000000"/>
      </right>
      <top/>
      <bottom style="medium">
        <color indexed="64"/>
      </bottom>
      <diagonal/>
    </border>
    <border>
      <left style="thin">
        <color indexed="64"/>
      </left>
      <right/>
      <top/>
      <bottom style="medium">
        <color rgb="FF000000"/>
      </bottom>
      <diagonal/>
    </border>
    <border>
      <left style="thin">
        <color rgb="FF000000"/>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thin">
        <color indexed="64"/>
      </left>
      <right/>
      <top style="medium">
        <color rgb="FF000000"/>
      </top>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style="thin">
        <color indexed="64"/>
      </top>
      <bottom/>
      <diagonal/>
    </border>
    <border>
      <left style="thin">
        <color indexed="64"/>
      </left>
      <right style="medium">
        <color indexed="64"/>
      </right>
      <top style="thin">
        <color indexed="64"/>
      </top>
      <bottom/>
      <diagonal/>
    </border>
    <border>
      <left style="thin">
        <color indexed="64"/>
      </left>
      <right style="thin">
        <color rgb="FF000000"/>
      </right>
      <top style="thin">
        <color rgb="FF000000"/>
      </top>
      <bottom/>
      <diagonal/>
    </border>
    <border>
      <left/>
      <right style="medium">
        <color indexed="64"/>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rgb="FF000000"/>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thin">
        <color rgb="FF000000"/>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style="thin">
        <color rgb="FF000000"/>
      </right>
      <top style="medium">
        <color indexed="64"/>
      </top>
      <bottom style="medium">
        <color indexed="64"/>
      </bottom>
      <diagonal/>
    </border>
    <border>
      <left style="thin">
        <color indexed="64"/>
      </left>
      <right style="thin">
        <color rgb="FF000000"/>
      </right>
      <top/>
      <bottom style="medium">
        <color rgb="FF000000"/>
      </bottom>
      <diagonal/>
    </border>
    <border>
      <left/>
      <right style="thin">
        <color indexed="64"/>
      </right>
      <top style="medium">
        <color indexed="64"/>
      </top>
      <bottom style="medium">
        <color indexed="64"/>
      </bottom>
      <diagonal/>
    </border>
    <border>
      <left style="thin">
        <color rgb="FF000000"/>
      </left>
      <right style="thin">
        <color indexed="64"/>
      </right>
      <top style="thin">
        <color indexed="64"/>
      </top>
      <bottom style="thin">
        <color indexed="64"/>
      </bottom>
      <diagonal/>
    </border>
    <border>
      <left/>
      <right/>
      <top style="thin">
        <color indexed="64"/>
      </top>
      <bottom style="medium">
        <color indexed="64"/>
      </bottom>
      <diagonal/>
    </border>
    <border>
      <left style="thin">
        <color rgb="FF000000"/>
      </left>
      <right style="thin">
        <color indexed="64"/>
      </right>
      <top style="medium">
        <color indexed="64"/>
      </top>
      <bottom style="thin">
        <color indexed="64"/>
      </bottom>
      <diagonal/>
    </border>
    <border>
      <left style="thin">
        <color rgb="FF000000"/>
      </left>
      <right style="thin">
        <color indexed="64"/>
      </right>
      <top/>
      <bottom style="thin">
        <color indexed="64"/>
      </bottom>
      <diagonal/>
    </border>
    <border>
      <left style="medium">
        <color rgb="FF000000"/>
      </left>
      <right style="thin">
        <color indexed="64"/>
      </right>
      <top/>
      <bottom style="medium">
        <color indexed="64"/>
      </bottom>
      <diagonal/>
    </border>
    <border>
      <left style="medium">
        <color rgb="FF000000"/>
      </left>
      <right style="thin">
        <color rgb="FF000000"/>
      </right>
      <top style="medium">
        <color indexed="64"/>
      </top>
      <bottom/>
      <diagonal/>
    </border>
    <border>
      <left style="medium">
        <color indexed="64"/>
      </left>
      <right style="thin">
        <color indexed="64"/>
      </right>
      <top/>
      <bottom style="thin">
        <color indexed="64"/>
      </bottom>
      <diagonal/>
    </border>
    <border>
      <left style="medium">
        <color rgb="FF000000"/>
      </left>
      <right style="thin">
        <color indexed="64"/>
      </right>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style="medium">
        <color indexed="64"/>
      </bottom>
      <diagonal/>
    </border>
    <border>
      <left style="medium">
        <color rgb="FF000000"/>
      </left>
      <right style="thin">
        <color indexed="64"/>
      </right>
      <top style="medium">
        <color indexed="64"/>
      </top>
      <bottom style="thin">
        <color indexed="64"/>
      </bottom>
      <diagonal/>
    </border>
    <border>
      <left style="medium">
        <color rgb="FF000000"/>
      </left>
      <right style="thin">
        <color indexed="64"/>
      </right>
      <top style="medium">
        <color indexed="64"/>
      </top>
      <bottom style="medium">
        <color indexed="64"/>
      </bottom>
      <diagonal/>
    </border>
    <border>
      <left style="medium">
        <color rgb="FF000000"/>
      </left>
      <right style="thin">
        <color indexed="64"/>
      </right>
      <top style="medium">
        <color indexed="64"/>
      </top>
      <bottom/>
      <diagonal/>
    </border>
    <border>
      <left style="medium">
        <color rgb="FF000000"/>
      </left>
      <right style="thin">
        <color indexed="64"/>
      </right>
      <top/>
      <bottom/>
      <diagonal/>
    </border>
  </borders>
  <cellStyleXfs count="2">
    <xf numFmtId="0" fontId="0" fillId="0" borderId="0"/>
    <xf numFmtId="0" fontId="13" fillId="0" borderId="0" applyNumberFormat="0" applyFill="0" applyBorder="0" applyAlignment="0" applyProtection="0"/>
  </cellStyleXfs>
  <cellXfs count="1198">
    <xf numFmtId="0" fontId="0" fillId="0" borderId="0" xfId="0"/>
    <xf numFmtId="0" fontId="1" fillId="0" borderId="0" xfId="0" applyFont="1" applyFill="1" applyAlignment="1">
      <alignment horizontal="right" wrapText="1"/>
    </xf>
    <xf numFmtId="0" fontId="1" fillId="0" borderId="0" xfId="0" applyFont="1" applyFill="1" applyAlignment="1">
      <alignment horizontal="center" wrapText="1"/>
    </xf>
    <xf numFmtId="0" fontId="2" fillId="0" borderId="0" xfId="0" applyFont="1" applyFill="1" applyAlignment="1">
      <alignment horizontal="right" wrapText="1"/>
    </xf>
    <xf numFmtId="0" fontId="2" fillId="0" borderId="0" xfId="0" applyFont="1" applyAlignment="1">
      <alignment wrapText="1"/>
    </xf>
    <xf numFmtId="0" fontId="2" fillId="0" borderId="0" xfId="0" applyFont="1" applyAlignment="1">
      <alignment horizontal="left" vertical="top" wrapText="1"/>
    </xf>
    <xf numFmtId="0" fontId="2" fillId="0" borderId="0" xfId="0" applyFont="1" applyAlignment="1">
      <alignment horizontal="right" vertical="top" wrapText="1"/>
    </xf>
    <xf numFmtId="0" fontId="2" fillId="0" borderId="37" xfId="0" applyFont="1" applyBorder="1" applyAlignment="1">
      <alignment horizontal="left" vertical="top" wrapText="1"/>
    </xf>
    <xf numFmtId="0" fontId="2" fillId="0" borderId="37" xfId="0" applyFont="1" applyBorder="1" applyAlignment="1">
      <alignment horizontal="center" vertical="top" wrapText="1"/>
    </xf>
    <xf numFmtId="0" fontId="2" fillId="0" borderId="37" xfId="0" applyFont="1" applyBorder="1" applyAlignment="1">
      <alignment horizontal="right" vertical="top" wrapText="1"/>
    </xf>
    <xf numFmtId="0" fontId="2" fillId="0" borderId="37" xfId="0" applyFont="1" applyBorder="1" applyAlignment="1">
      <alignment horizontal="right" wrapText="1"/>
    </xf>
    <xf numFmtId="0" fontId="2" fillId="0" borderId="37" xfId="0" applyFont="1" applyBorder="1" applyAlignment="1">
      <alignment wrapText="1"/>
    </xf>
    <xf numFmtId="0" fontId="2" fillId="0" borderId="35" xfId="0" applyFont="1" applyFill="1" applyBorder="1" applyAlignment="1">
      <alignment wrapText="1"/>
    </xf>
    <xf numFmtId="0" fontId="2" fillId="0" borderId="0" xfId="0" applyFont="1" applyFill="1" applyAlignment="1">
      <alignment wrapText="1"/>
    </xf>
    <xf numFmtId="0" fontId="4" fillId="2" borderId="12" xfId="0" applyFont="1" applyFill="1" applyBorder="1" applyAlignment="1" applyProtection="1">
      <alignment vertical="top" wrapText="1" readingOrder="1"/>
      <protection locked="0"/>
    </xf>
    <xf numFmtId="0" fontId="2" fillId="0" borderId="35" xfId="0" applyFont="1" applyBorder="1" applyAlignment="1">
      <alignment wrapText="1"/>
    </xf>
    <xf numFmtId="0" fontId="2" fillId="3" borderId="12" xfId="0" applyFont="1" applyFill="1" applyBorder="1" applyAlignment="1" applyProtection="1">
      <alignment vertical="top" wrapText="1" readingOrder="1"/>
      <protection locked="0"/>
    </xf>
    <xf numFmtId="0" fontId="2" fillId="4" borderId="12" xfId="0" applyFont="1" applyFill="1" applyBorder="1" applyAlignment="1" applyProtection="1">
      <alignment vertical="top" wrapText="1" readingOrder="1"/>
      <protection locked="0"/>
    </xf>
    <xf numFmtId="0" fontId="2" fillId="5" borderId="14" xfId="0" applyFont="1" applyFill="1" applyBorder="1" applyAlignment="1" applyProtection="1">
      <alignment vertical="top" wrapText="1" readingOrder="1"/>
      <protection locked="0"/>
    </xf>
    <xf numFmtId="0" fontId="2" fillId="0" borderId="18" xfId="0" applyFont="1" applyBorder="1" applyAlignment="1" applyProtection="1">
      <alignment horizontal="left" vertical="top" wrapText="1" readingOrder="1"/>
      <protection locked="0"/>
    </xf>
    <xf numFmtId="0" fontId="2" fillId="0" borderId="18" xfId="0" applyFont="1" applyBorder="1" applyAlignment="1" applyProtection="1">
      <alignment horizontal="center" vertical="top" wrapText="1" readingOrder="1"/>
      <protection locked="0"/>
    </xf>
    <xf numFmtId="0" fontId="2" fillId="0" borderId="18" xfId="0" applyFont="1" applyBorder="1" applyAlignment="1" applyProtection="1">
      <alignment horizontal="right" vertical="top" wrapText="1" readingOrder="1"/>
      <protection locked="0"/>
    </xf>
    <xf numFmtId="0" fontId="2" fillId="0" borderId="13" xfId="0" applyNumberFormat="1" applyFont="1" applyFill="1" applyBorder="1" applyAlignment="1" applyProtection="1">
      <alignment horizontal="right" vertical="top" wrapText="1"/>
      <protection locked="0"/>
    </xf>
    <xf numFmtId="0" fontId="2" fillId="0" borderId="59" xfId="0" applyNumberFormat="1" applyFont="1" applyFill="1" applyBorder="1" applyAlignment="1" applyProtection="1">
      <alignment horizontal="right" vertical="top" wrapText="1"/>
      <protection locked="0"/>
    </xf>
    <xf numFmtId="0" fontId="2" fillId="0" borderId="54" xfId="0" applyNumberFormat="1" applyFont="1" applyFill="1" applyBorder="1" applyAlignment="1" applyProtection="1">
      <alignment horizontal="right" vertical="top" wrapText="1"/>
      <protection locked="0"/>
    </xf>
    <xf numFmtId="0" fontId="2" fillId="0" borderId="19" xfId="0" applyFont="1" applyBorder="1" applyAlignment="1" applyProtection="1">
      <alignment horizontal="left" vertical="top" wrapText="1" readingOrder="1"/>
      <protection locked="0"/>
    </xf>
    <xf numFmtId="0" fontId="2" fillId="0" borderId="19" xfId="0" applyFont="1" applyBorder="1" applyAlignment="1" applyProtection="1">
      <alignment horizontal="center" vertical="top" wrapText="1" readingOrder="1"/>
      <protection locked="0"/>
    </xf>
    <xf numFmtId="0" fontId="2" fillId="0" borderId="19" xfId="0" applyFont="1" applyBorder="1" applyAlignment="1" applyProtection="1">
      <alignment horizontal="right" vertical="top" wrapText="1" readingOrder="1"/>
      <protection locked="0"/>
    </xf>
    <xf numFmtId="0" fontId="2" fillId="0" borderId="19" xfId="0" applyNumberFormat="1" applyFont="1" applyFill="1" applyBorder="1" applyAlignment="1" applyProtection="1">
      <alignment horizontal="right" vertical="top" wrapText="1"/>
      <protection locked="0"/>
    </xf>
    <xf numFmtId="0" fontId="2" fillId="0" borderId="60" xfId="0" applyNumberFormat="1" applyFont="1" applyFill="1" applyBorder="1" applyAlignment="1" applyProtection="1">
      <alignment horizontal="right" vertical="top" wrapText="1"/>
      <protection locked="0"/>
    </xf>
    <xf numFmtId="0" fontId="2" fillId="0" borderId="85" xfId="0" applyNumberFormat="1" applyFont="1" applyFill="1" applyBorder="1" applyAlignment="1" applyProtection="1">
      <alignment horizontal="right" vertical="top" wrapText="1"/>
      <protection locked="0"/>
    </xf>
    <xf numFmtId="0" fontId="2" fillId="0" borderId="22" xfId="0" applyFont="1" applyBorder="1" applyAlignment="1" applyProtection="1">
      <alignment horizontal="left" vertical="top" wrapText="1" readingOrder="1"/>
      <protection locked="0"/>
    </xf>
    <xf numFmtId="0" fontId="2" fillId="0" borderId="22" xfId="0" applyFont="1" applyBorder="1" applyAlignment="1" applyProtection="1">
      <alignment horizontal="center" vertical="top" wrapText="1" readingOrder="1"/>
      <protection locked="0"/>
    </xf>
    <xf numFmtId="0" fontId="2" fillId="0" borderId="22" xfId="0" applyFont="1" applyBorder="1" applyAlignment="1" applyProtection="1">
      <alignment horizontal="right" vertical="top" wrapText="1" readingOrder="1"/>
      <protection locked="0"/>
    </xf>
    <xf numFmtId="0" fontId="2" fillId="0" borderId="22" xfId="0" applyNumberFormat="1" applyFont="1" applyFill="1" applyBorder="1" applyAlignment="1" applyProtection="1">
      <alignment horizontal="right" vertical="top" wrapText="1"/>
      <protection locked="0"/>
    </xf>
    <xf numFmtId="0" fontId="2" fillId="0" borderId="73" xfId="0" applyNumberFormat="1" applyFont="1" applyFill="1" applyBorder="1" applyAlignment="1" applyProtection="1">
      <alignment horizontal="right" vertical="top" wrapText="1"/>
      <protection locked="0"/>
    </xf>
    <xf numFmtId="0" fontId="2" fillId="0" borderId="86" xfId="0" applyNumberFormat="1" applyFont="1" applyFill="1" applyBorder="1" applyAlignment="1" applyProtection="1">
      <alignment horizontal="right" vertical="top" wrapText="1"/>
      <protection locked="0"/>
    </xf>
    <xf numFmtId="0" fontId="2" fillId="5" borderId="5" xfId="0" applyFont="1" applyFill="1" applyBorder="1" applyAlignment="1" applyProtection="1">
      <alignment vertical="top" wrapText="1" readingOrder="1"/>
      <protection locked="0"/>
    </xf>
    <xf numFmtId="0" fontId="2" fillId="0" borderId="13" xfId="0" applyNumberFormat="1" applyFont="1" applyFill="1" applyBorder="1" applyAlignment="1" applyProtection="1">
      <alignment horizontal="left" vertical="top" wrapText="1"/>
      <protection locked="0"/>
    </xf>
    <xf numFmtId="0" fontId="2" fillId="0" borderId="13" xfId="0" applyNumberFormat="1" applyFont="1" applyFill="1" applyBorder="1" applyAlignment="1" applyProtection="1">
      <alignment horizontal="center" vertical="top" wrapText="1"/>
      <protection locked="0"/>
    </xf>
    <xf numFmtId="0" fontId="2" fillId="0" borderId="19" xfId="0" applyNumberFormat="1" applyFont="1" applyFill="1" applyBorder="1" applyAlignment="1" applyProtection="1">
      <alignment horizontal="left" vertical="top" wrapText="1"/>
      <protection locked="0"/>
    </xf>
    <xf numFmtId="0" fontId="2" fillId="0" borderId="19" xfId="0" applyNumberFormat="1" applyFont="1" applyFill="1" applyBorder="1" applyAlignment="1" applyProtection="1">
      <alignment horizontal="center" vertical="top" wrapText="1"/>
      <protection locked="0"/>
    </xf>
    <xf numFmtId="0" fontId="2" fillId="4" borderId="27" xfId="0" applyFont="1" applyFill="1" applyBorder="1" applyAlignment="1" applyProtection="1">
      <alignment vertical="top" wrapText="1" readingOrder="1"/>
      <protection locked="0"/>
    </xf>
    <xf numFmtId="0" fontId="2" fillId="6" borderId="18" xfId="0" applyFont="1" applyFill="1" applyBorder="1" applyAlignment="1" applyProtection="1">
      <alignment horizontal="left" vertical="top" wrapText="1" readingOrder="1"/>
      <protection locked="0"/>
    </xf>
    <xf numFmtId="164" fontId="2" fillId="0" borderId="18" xfId="0" applyNumberFormat="1" applyFont="1" applyBorder="1" applyAlignment="1">
      <alignment horizontal="right" vertical="top" wrapText="1" readingOrder="1"/>
    </xf>
    <xf numFmtId="0" fontId="4" fillId="0" borderId="13" xfId="0" applyNumberFormat="1" applyFont="1" applyFill="1" applyBorder="1" applyAlignment="1" applyProtection="1">
      <alignment horizontal="right" vertical="top" wrapText="1"/>
      <protection locked="0"/>
    </xf>
    <xf numFmtId="0" fontId="4" fillId="0" borderId="59" xfId="0" applyNumberFormat="1" applyFont="1" applyFill="1" applyBorder="1" applyAlignment="1" applyProtection="1">
      <alignment horizontal="right" vertical="top" wrapText="1"/>
      <protection locked="0"/>
    </xf>
    <xf numFmtId="0" fontId="4" fillId="0" borderId="54" xfId="0" applyNumberFormat="1" applyFont="1" applyFill="1" applyBorder="1" applyAlignment="1" applyProtection="1">
      <alignment horizontal="right" vertical="top" wrapText="1"/>
      <protection locked="0"/>
    </xf>
    <xf numFmtId="164" fontId="2" fillId="0" borderId="19" xfId="0" applyNumberFormat="1" applyFont="1" applyBorder="1" applyAlignment="1" applyProtection="1">
      <alignment horizontal="right" vertical="top" wrapText="1" readingOrder="1"/>
      <protection locked="0"/>
    </xf>
    <xf numFmtId="0" fontId="4" fillId="0" borderId="7" xfId="0" applyNumberFormat="1" applyFont="1" applyFill="1" applyBorder="1" applyAlignment="1" applyProtection="1">
      <alignment horizontal="right" vertical="top" wrapText="1"/>
      <protection locked="0"/>
    </xf>
    <xf numFmtId="0" fontId="4" fillId="0" borderId="72" xfId="0" applyNumberFormat="1" applyFont="1" applyFill="1" applyBorder="1" applyAlignment="1" applyProtection="1">
      <alignment horizontal="right" vertical="top" wrapText="1"/>
      <protection locked="0"/>
    </xf>
    <xf numFmtId="0" fontId="4" fillId="0" borderId="71" xfId="0" applyNumberFormat="1" applyFont="1" applyFill="1" applyBorder="1" applyAlignment="1" applyProtection="1">
      <alignment horizontal="right" vertical="top" wrapText="1"/>
      <protection locked="0"/>
    </xf>
    <xf numFmtId="164" fontId="2" fillId="0" borderId="22" xfId="0" applyNumberFormat="1" applyFont="1" applyBorder="1" applyAlignment="1" applyProtection="1">
      <alignment horizontal="right" vertical="top" wrapText="1" readingOrder="1"/>
      <protection locked="0"/>
    </xf>
    <xf numFmtId="0" fontId="2" fillId="5" borderId="32" xfId="0" applyFont="1" applyFill="1" applyBorder="1" applyAlignment="1" applyProtection="1">
      <alignment vertical="top" wrapText="1" readingOrder="1"/>
      <protection locked="0"/>
    </xf>
    <xf numFmtId="0" fontId="2" fillId="5" borderId="12" xfId="0" applyFont="1" applyFill="1" applyBorder="1" applyAlignment="1" applyProtection="1">
      <alignment vertical="top" wrapText="1" readingOrder="1"/>
      <protection locked="0"/>
    </xf>
    <xf numFmtId="0" fontId="2" fillId="0" borderId="27" xfId="0" applyFont="1" applyBorder="1" applyAlignment="1" applyProtection="1">
      <alignment vertical="top" wrapText="1" readingOrder="1"/>
      <protection locked="0"/>
    </xf>
    <xf numFmtId="0" fontId="2" fillId="0" borderId="31" xfId="0" applyFont="1" applyBorder="1" applyAlignment="1" applyProtection="1">
      <alignment horizontal="left" vertical="top" wrapText="1" readingOrder="1"/>
      <protection locked="0"/>
    </xf>
    <xf numFmtId="164" fontId="2" fillId="0" borderId="31" xfId="0" applyNumberFormat="1" applyFont="1" applyBorder="1" applyAlignment="1">
      <alignment horizontal="right" vertical="top" wrapText="1" readingOrder="1"/>
    </xf>
    <xf numFmtId="0" fontId="2" fillId="0" borderId="6" xfId="0" applyFont="1" applyBorder="1" applyAlignment="1" applyProtection="1">
      <alignment horizontal="left" vertical="top" wrapText="1" readingOrder="1"/>
      <protection locked="0"/>
    </xf>
    <xf numFmtId="0" fontId="2" fillId="0" borderId="23" xfId="0" applyFont="1" applyBorder="1" applyAlignment="1" applyProtection="1">
      <alignment horizontal="center" vertical="top" wrapText="1" readingOrder="1"/>
      <protection locked="0"/>
    </xf>
    <xf numFmtId="0" fontId="2" fillId="0" borderId="41" xfId="0" applyFont="1" applyBorder="1" applyAlignment="1" applyProtection="1">
      <alignment horizontal="right" vertical="top" wrapText="1" readingOrder="1"/>
      <protection locked="0"/>
    </xf>
    <xf numFmtId="0" fontId="2" fillId="0" borderId="41" xfId="0" applyNumberFormat="1" applyFont="1" applyFill="1" applyBorder="1" applyAlignment="1" applyProtection="1">
      <alignment horizontal="right" vertical="top" wrapText="1"/>
      <protection locked="0"/>
    </xf>
    <xf numFmtId="0" fontId="2" fillId="0" borderId="87" xfId="0" applyNumberFormat="1" applyFont="1" applyFill="1" applyBorder="1" applyAlignment="1" applyProtection="1">
      <alignment horizontal="right" vertical="top" wrapText="1"/>
      <protection locked="0"/>
    </xf>
    <xf numFmtId="0" fontId="2" fillId="4" borderId="32" xfId="0" applyFont="1" applyFill="1" applyBorder="1" applyAlignment="1" applyProtection="1">
      <alignment vertical="top" wrapText="1" readingOrder="1"/>
      <protection locked="0"/>
    </xf>
    <xf numFmtId="0" fontId="4" fillId="0" borderId="85" xfId="0" applyNumberFormat="1" applyFont="1" applyFill="1" applyBorder="1" applyAlignment="1" applyProtection="1">
      <alignment horizontal="right" vertical="top" wrapText="1"/>
      <protection locked="0"/>
    </xf>
    <xf numFmtId="0" fontId="4" fillId="0" borderId="19" xfId="0" applyNumberFormat="1" applyFont="1" applyFill="1" applyBorder="1" applyAlignment="1" applyProtection="1">
      <alignment horizontal="right" vertical="top" wrapText="1"/>
      <protection locked="0"/>
    </xf>
    <xf numFmtId="0" fontId="4" fillId="0" borderId="60" xfId="0" applyNumberFormat="1" applyFont="1" applyFill="1" applyBorder="1" applyAlignment="1" applyProtection="1">
      <alignment horizontal="right" vertical="top" wrapText="1"/>
      <protection locked="0"/>
    </xf>
    <xf numFmtId="0" fontId="2" fillId="0" borderId="43" xfId="0" applyFont="1" applyBorder="1" applyAlignment="1" applyProtection="1">
      <alignment horizontal="left" vertical="top" wrapText="1" readingOrder="1"/>
      <protection locked="0"/>
    </xf>
    <xf numFmtId="164" fontId="2" fillId="0" borderId="43" xfId="0" applyNumberFormat="1" applyFont="1" applyBorder="1" applyAlignment="1" applyProtection="1">
      <alignment horizontal="right" vertical="top" wrapText="1" readingOrder="1"/>
      <protection locked="0"/>
    </xf>
    <xf numFmtId="0" fontId="2" fillId="0" borderId="39" xfId="0" applyFont="1" applyBorder="1" applyAlignment="1" applyProtection="1">
      <alignment horizontal="left" vertical="top" wrapText="1" readingOrder="1"/>
      <protection locked="0"/>
    </xf>
    <xf numFmtId="164" fontId="2" fillId="0" borderId="39" xfId="0" applyNumberFormat="1" applyFont="1" applyBorder="1" applyAlignment="1" applyProtection="1">
      <alignment horizontal="right" vertical="top" wrapText="1" readingOrder="1"/>
      <protection locked="0"/>
    </xf>
    <xf numFmtId="0" fontId="2" fillId="0" borderId="81" xfId="0" applyFont="1" applyBorder="1" applyAlignment="1" applyProtection="1">
      <alignment horizontal="left" vertical="top" wrapText="1" readingOrder="1"/>
      <protection locked="0"/>
    </xf>
    <xf numFmtId="0" fontId="2" fillId="6" borderId="34" xfId="0" applyFont="1" applyFill="1" applyBorder="1" applyAlignment="1" applyProtection="1">
      <alignment horizontal="left" vertical="top" wrapText="1" readingOrder="1"/>
      <protection locked="0"/>
    </xf>
    <xf numFmtId="164" fontId="2" fillId="0" borderId="34" xfId="0" applyNumberFormat="1" applyFont="1" applyBorder="1" applyAlignment="1">
      <alignment horizontal="right" vertical="top" wrapText="1" readingOrder="1"/>
    </xf>
    <xf numFmtId="0" fontId="2" fillId="0" borderId="7" xfId="0" applyFont="1" applyBorder="1" applyAlignment="1" applyProtection="1">
      <alignment horizontal="left" vertical="top" wrapText="1" readingOrder="1"/>
      <protection locked="0"/>
    </xf>
    <xf numFmtId="0" fontId="2" fillId="0" borderId="7" xfId="0" applyFont="1" applyBorder="1" applyAlignment="1" applyProtection="1">
      <alignment horizontal="center" vertical="top" wrapText="1" readingOrder="1"/>
      <protection locked="0"/>
    </xf>
    <xf numFmtId="0" fontId="4" fillId="0" borderId="22" xfId="0" applyNumberFormat="1" applyFont="1" applyFill="1" applyBorder="1" applyAlignment="1" applyProtection="1">
      <alignment horizontal="right" vertical="top" wrapText="1"/>
      <protection locked="0"/>
    </xf>
    <xf numFmtId="0" fontId="4" fillId="0" borderId="73" xfId="0" applyNumberFormat="1" applyFont="1" applyFill="1" applyBorder="1" applyAlignment="1" applyProtection="1">
      <alignment horizontal="right" vertical="top" wrapText="1"/>
      <protection locked="0"/>
    </xf>
    <xf numFmtId="0" fontId="4" fillId="0" borderId="86" xfId="0" applyNumberFormat="1" applyFont="1" applyFill="1" applyBorder="1" applyAlignment="1" applyProtection="1">
      <alignment horizontal="right" vertical="top" wrapText="1"/>
      <protection locked="0"/>
    </xf>
    <xf numFmtId="164" fontId="2" fillId="0" borderId="7" xfId="0" applyNumberFormat="1" applyFont="1" applyBorder="1" applyAlignment="1" applyProtection="1">
      <alignment horizontal="right" vertical="top" wrapText="1" readingOrder="1"/>
      <protection locked="0"/>
    </xf>
    <xf numFmtId="0" fontId="2" fillId="0" borderId="39" xfId="0" applyFont="1" applyBorder="1" applyAlignment="1" applyProtection="1">
      <alignment horizontal="right" vertical="top" wrapText="1" readingOrder="1"/>
      <protection locked="0"/>
    </xf>
    <xf numFmtId="0" fontId="4" fillId="0" borderId="39" xfId="0" applyNumberFormat="1" applyFont="1" applyFill="1" applyBorder="1" applyAlignment="1" applyProtection="1">
      <alignment horizontal="right" vertical="top" wrapText="1"/>
      <protection locked="0"/>
    </xf>
    <xf numFmtId="0" fontId="4" fillId="0" borderId="63" xfId="0" applyNumberFormat="1" applyFont="1" applyFill="1" applyBorder="1" applyAlignment="1" applyProtection="1">
      <alignment horizontal="right" vertical="top" wrapText="1"/>
      <protection locked="0"/>
    </xf>
    <xf numFmtId="0" fontId="2" fillId="6" borderId="2" xfId="0" applyFont="1" applyFill="1" applyBorder="1" applyAlignment="1" applyProtection="1">
      <alignment horizontal="left" vertical="top" wrapText="1" readingOrder="1"/>
      <protection locked="0"/>
    </xf>
    <xf numFmtId="164" fontId="2" fillId="0" borderId="31" xfId="0" applyNumberFormat="1" applyFont="1" applyBorder="1" applyAlignment="1" applyProtection="1">
      <alignment horizontal="right" vertical="top" wrapText="1" readingOrder="1"/>
      <protection locked="0"/>
    </xf>
    <xf numFmtId="0" fontId="2" fillId="0" borderId="31" xfId="0" applyFont="1" applyBorder="1" applyAlignment="1" applyProtection="1">
      <alignment horizontal="center" vertical="top" wrapText="1" readingOrder="1"/>
      <protection locked="0"/>
    </xf>
    <xf numFmtId="0" fontId="2" fillId="7" borderId="31" xfId="0" applyFont="1" applyFill="1" applyBorder="1" applyAlignment="1" applyProtection="1">
      <alignment horizontal="right" vertical="top" wrapText="1" readingOrder="1"/>
      <protection locked="0"/>
    </xf>
    <xf numFmtId="0" fontId="4" fillId="0" borderId="48" xfId="0" applyNumberFormat="1" applyFont="1" applyFill="1" applyBorder="1" applyAlignment="1" applyProtection="1">
      <alignment horizontal="right" vertical="top" wrapText="1"/>
      <protection locked="0"/>
    </xf>
    <xf numFmtId="0" fontId="4" fillId="0" borderId="74" xfId="0" applyNumberFormat="1" applyFont="1" applyFill="1" applyBorder="1" applyAlignment="1" applyProtection="1">
      <alignment horizontal="right" vertical="top" wrapText="1"/>
      <protection locked="0"/>
    </xf>
    <xf numFmtId="0" fontId="4" fillId="0" borderId="47" xfId="0" applyNumberFormat="1" applyFont="1" applyFill="1" applyBorder="1" applyAlignment="1" applyProtection="1">
      <alignment horizontal="right" vertical="top" wrapText="1"/>
      <protection locked="0"/>
    </xf>
    <xf numFmtId="0" fontId="2" fillId="0" borderId="21" xfId="0" applyFont="1" applyBorder="1" applyAlignment="1" applyProtection="1">
      <alignment horizontal="left" vertical="top" wrapText="1" readingOrder="1"/>
      <protection locked="0"/>
    </xf>
    <xf numFmtId="0" fontId="2" fillId="0" borderId="21" xfId="0" applyFont="1" applyBorder="1" applyAlignment="1" applyProtection="1">
      <alignment horizontal="center" vertical="top" wrapText="1" readingOrder="1"/>
      <protection locked="0"/>
    </xf>
    <xf numFmtId="0" fontId="2" fillId="0" borderId="21" xfId="0" applyFont="1" applyBorder="1" applyAlignment="1" applyProtection="1">
      <alignment horizontal="right" vertical="top" wrapText="1" readingOrder="1"/>
      <protection locked="0"/>
    </xf>
    <xf numFmtId="0" fontId="2" fillId="0" borderId="2" xfId="0" applyFont="1" applyBorder="1" applyAlignment="1" applyProtection="1">
      <alignment horizontal="left" vertical="top" wrapText="1" readingOrder="1"/>
      <protection locked="0"/>
    </xf>
    <xf numFmtId="0" fontId="2" fillId="0" borderId="6" xfId="0" applyFont="1" applyBorder="1" applyAlignment="1" applyProtection="1">
      <alignment horizontal="center" vertical="top" wrapText="1" readingOrder="1"/>
      <protection locked="0"/>
    </xf>
    <xf numFmtId="0" fontId="2" fillId="0" borderId="6" xfId="0" applyFont="1" applyBorder="1" applyAlignment="1" applyProtection="1">
      <alignment horizontal="right" vertical="top" wrapText="1" readingOrder="1"/>
      <protection locked="0"/>
    </xf>
    <xf numFmtId="0" fontId="2" fillId="0" borderId="31" xfId="0" applyFont="1" applyBorder="1" applyAlignment="1" applyProtection="1">
      <alignment horizontal="right" vertical="top" wrapText="1" readingOrder="1"/>
      <protection locked="0"/>
    </xf>
    <xf numFmtId="164" fontId="2" fillId="0" borderId="6" xfId="0" applyNumberFormat="1" applyFont="1" applyBorder="1" applyAlignment="1" applyProtection="1">
      <alignment horizontal="right" vertical="top" wrapText="1" readingOrder="1"/>
      <protection locked="0"/>
    </xf>
    <xf numFmtId="0" fontId="2" fillId="0" borderId="34" xfId="0" applyFont="1" applyBorder="1" applyAlignment="1" applyProtection="1">
      <alignment horizontal="left" vertical="top" wrapText="1" readingOrder="1"/>
      <protection locked="0"/>
    </xf>
    <xf numFmtId="164" fontId="2" fillId="0" borderId="34" xfId="0" applyNumberFormat="1" applyFont="1" applyBorder="1" applyAlignment="1" applyProtection="1">
      <alignment horizontal="right" vertical="top" wrapText="1" readingOrder="1"/>
      <protection locked="0"/>
    </xf>
    <xf numFmtId="0" fontId="2" fillId="0" borderId="34" xfId="0" applyFont="1" applyBorder="1" applyAlignment="1" applyProtection="1">
      <alignment horizontal="center" vertical="top" wrapText="1" readingOrder="1"/>
      <protection locked="0"/>
    </xf>
    <xf numFmtId="0" fontId="2" fillId="0" borderId="34" xfId="0" applyFont="1" applyBorder="1" applyAlignment="1" applyProtection="1">
      <alignment horizontal="right" vertical="top" wrapText="1" readingOrder="1"/>
      <protection locked="0"/>
    </xf>
    <xf numFmtId="0" fontId="2" fillId="0" borderId="13" xfId="0" applyFont="1" applyBorder="1" applyAlignment="1" applyProtection="1">
      <alignment horizontal="left" vertical="top" wrapText="1" readingOrder="1"/>
      <protection locked="0"/>
    </xf>
    <xf numFmtId="164" fontId="2" fillId="0" borderId="13" xfId="0" applyNumberFormat="1" applyFont="1" applyBorder="1" applyAlignment="1" applyProtection="1">
      <alignment horizontal="right" vertical="top" wrapText="1" readingOrder="1"/>
      <protection locked="0"/>
    </xf>
    <xf numFmtId="0" fontId="2" fillId="0" borderId="13" xfId="0" applyFont="1" applyBorder="1" applyAlignment="1" applyProtection="1">
      <alignment horizontal="center" vertical="top" wrapText="1" readingOrder="1"/>
      <protection locked="0"/>
    </xf>
    <xf numFmtId="0" fontId="2" fillId="0" borderId="13" xfId="0" applyFont="1" applyBorder="1" applyAlignment="1" applyProtection="1">
      <alignment horizontal="right" vertical="top" wrapText="1" readingOrder="1"/>
      <protection locked="0"/>
    </xf>
    <xf numFmtId="0" fontId="2" fillId="0" borderId="17" xfId="0" applyFont="1" applyBorder="1" applyAlignment="1" applyProtection="1">
      <alignment horizontal="left" vertical="top" wrapText="1" readingOrder="1"/>
      <protection locked="0"/>
    </xf>
    <xf numFmtId="164" fontId="2" fillId="0" borderId="17" xfId="0" applyNumberFormat="1" applyFont="1" applyBorder="1" applyAlignment="1" applyProtection="1">
      <alignment horizontal="right" vertical="top" wrapText="1" readingOrder="1"/>
      <protection locked="0"/>
    </xf>
    <xf numFmtId="0" fontId="2" fillId="0" borderId="17" xfId="0" applyFont="1" applyBorder="1" applyAlignment="1" applyProtection="1">
      <alignment horizontal="center" vertical="top" wrapText="1" readingOrder="1"/>
      <protection locked="0"/>
    </xf>
    <xf numFmtId="0" fontId="2" fillId="0" borderId="17" xfId="0" applyFont="1" applyBorder="1" applyAlignment="1" applyProtection="1">
      <alignment horizontal="right" vertical="top" wrapText="1" readingOrder="1"/>
      <protection locked="0"/>
    </xf>
    <xf numFmtId="0" fontId="2" fillId="0" borderId="32" xfId="0" applyFont="1" applyBorder="1" applyAlignment="1" applyProtection="1">
      <alignment vertical="top" wrapText="1" readingOrder="1"/>
      <protection locked="0"/>
    </xf>
    <xf numFmtId="0" fontId="2" fillId="0" borderId="14" xfId="0" applyFont="1" applyBorder="1" applyAlignment="1" applyProtection="1">
      <alignment vertical="top" wrapText="1" readingOrder="1"/>
      <protection locked="0"/>
    </xf>
    <xf numFmtId="0" fontId="4" fillId="0" borderId="31" xfId="0" applyNumberFormat="1" applyFont="1" applyFill="1" applyBorder="1" applyAlignment="1" applyProtection="1">
      <alignment horizontal="right" vertical="top" wrapText="1"/>
      <protection locked="0"/>
    </xf>
    <xf numFmtId="0" fontId="4" fillId="0" borderId="75" xfId="0" applyNumberFormat="1" applyFont="1" applyFill="1" applyBorder="1" applyAlignment="1" applyProtection="1">
      <alignment horizontal="right" vertical="top" wrapText="1"/>
      <protection locked="0"/>
    </xf>
    <xf numFmtId="0" fontId="4" fillId="0" borderId="29" xfId="0" applyNumberFormat="1" applyFont="1" applyFill="1" applyBorder="1" applyAlignment="1" applyProtection="1">
      <alignment horizontal="right" vertical="top" wrapText="1"/>
      <protection locked="0"/>
    </xf>
    <xf numFmtId="0" fontId="4" fillId="0" borderId="17" xfId="0" applyNumberFormat="1" applyFont="1" applyFill="1" applyBorder="1" applyAlignment="1" applyProtection="1">
      <alignment horizontal="right" vertical="top" wrapText="1"/>
      <protection locked="0"/>
    </xf>
    <xf numFmtId="0" fontId="4" fillId="0" borderId="76" xfId="0" applyNumberFormat="1" applyFont="1" applyFill="1" applyBorder="1" applyAlignment="1" applyProtection="1">
      <alignment horizontal="right" vertical="top" wrapText="1"/>
      <protection locked="0"/>
    </xf>
    <xf numFmtId="0" fontId="4" fillId="0" borderId="16" xfId="0" applyNumberFormat="1" applyFont="1" applyFill="1" applyBorder="1" applyAlignment="1" applyProtection="1">
      <alignment horizontal="right" vertical="top" wrapText="1"/>
      <protection locked="0"/>
    </xf>
    <xf numFmtId="164" fontId="2" fillId="0" borderId="2" xfId="0" applyNumberFormat="1" applyFont="1" applyBorder="1" applyAlignment="1">
      <alignment horizontal="right" vertical="top" wrapText="1" readingOrder="1"/>
    </xf>
    <xf numFmtId="0" fontId="2" fillId="0" borderId="52" xfId="0" applyFont="1" applyBorder="1" applyAlignment="1" applyProtection="1">
      <alignment horizontal="right" vertical="top" wrapText="1" readingOrder="1"/>
      <protection locked="0"/>
    </xf>
    <xf numFmtId="0" fontId="2" fillId="0" borderId="66" xfId="0" applyNumberFormat="1" applyFont="1" applyFill="1" applyBorder="1" applyAlignment="1" applyProtection="1">
      <alignment horizontal="right" vertical="top" wrapText="1"/>
      <protection locked="0"/>
    </xf>
    <xf numFmtId="0" fontId="2" fillId="0" borderId="82" xfId="0" applyFont="1" applyBorder="1" applyAlignment="1">
      <alignment wrapText="1"/>
    </xf>
    <xf numFmtId="0" fontId="2" fillId="0" borderId="84" xfId="0" applyFont="1" applyBorder="1" applyAlignment="1">
      <alignment wrapText="1"/>
    </xf>
    <xf numFmtId="0" fontId="2" fillId="5" borderId="27" xfId="0" applyFont="1" applyFill="1" applyBorder="1" applyAlignment="1" applyProtection="1">
      <alignment vertical="top" wrapText="1" readingOrder="1"/>
      <protection locked="0"/>
    </xf>
    <xf numFmtId="0" fontId="2" fillId="5" borderId="20" xfId="0" applyFont="1" applyFill="1" applyBorder="1" applyAlignment="1" applyProtection="1">
      <alignment vertical="top" wrapText="1" readingOrder="1"/>
      <protection locked="0"/>
    </xf>
    <xf numFmtId="0" fontId="2" fillId="0" borderId="0" xfId="0" applyFont="1" applyFill="1" applyAlignment="1" applyProtection="1">
      <alignment vertical="top" wrapText="1" readingOrder="1"/>
      <protection locked="0"/>
    </xf>
    <xf numFmtId="0" fontId="2" fillId="0" borderId="0" xfId="0" applyFont="1" applyFill="1" applyAlignment="1" applyProtection="1">
      <alignment horizontal="left" vertical="top" wrapText="1" readingOrder="1"/>
      <protection locked="0"/>
    </xf>
    <xf numFmtId="164" fontId="2" fillId="0" borderId="0" xfId="0" applyNumberFormat="1" applyFont="1" applyFill="1" applyAlignment="1" applyProtection="1">
      <alignment horizontal="right" vertical="top" wrapText="1" readingOrder="1"/>
      <protection locked="0"/>
    </xf>
    <xf numFmtId="0" fontId="2" fillId="0" borderId="0" xfId="0" applyFont="1" applyFill="1" applyAlignment="1" applyProtection="1">
      <alignment horizontal="center" vertical="top" wrapText="1" readingOrder="1"/>
      <protection locked="0"/>
    </xf>
    <xf numFmtId="0" fontId="2" fillId="0" borderId="0" xfId="0" applyFont="1" applyFill="1" applyAlignment="1" applyProtection="1">
      <alignment horizontal="right" vertical="top" wrapText="1" readingOrder="1"/>
      <protection locked="0"/>
    </xf>
    <xf numFmtId="0" fontId="6" fillId="0" borderId="0" xfId="0" applyFont="1" applyFill="1" applyBorder="1" applyAlignment="1">
      <alignment horizontal="right" vertical="top"/>
    </xf>
    <xf numFmtId="0" fontId="2" fillId="0" borderId="0" xfId="0" applyFont="1" applyAlignment="1">
      <alignment horizontal="center" vertical="top" wrapText="1"/>
    </xf>
    <xf numFmtId="0" fontId="2" fillId="0" borderId="0" xfId="0" applyFont="1" applyAlignment="1">
      <alignment horizontal="right" wrapText="1"/>
    </xf>
    <xf numFmtId="0" fontId="4" fillId="0" borderId="0" xfId="0" applyFont="1" applyAlignment="1">
      <alignment horizontal="left"/>
    </xf>
    <xf numFmtId="0" fontId="4" fillId="0" borderId="0" xfId="0" applyFont="1" applyAlignment="1">
      <alignment horizontal="left" wrapText="1"/>
    </xf>
    <xf numFmtId="0" fontId="4" fillId="0" borderId="0" xfId="0" applyFont="1" applyAlignment="1">
      <alignment horizontal="right" wrapText="1"/>
    </xf>
    <xf numFmtId="0" fontId="4" fillId="0" borderId="0" xfId="0" applyFont="1" applyAlignment="1">
      <alignment wrapText="1"/>
    </xf>
    <xf numFmtId="0" fontId="7" fillId="0" borderId="35" xfId="0" applyFont="1" applyFill="1" applyBorder="1" applyAlignment="1">
      <alignment horizontal="center" vertical="center" wrapText="1"/>
    </xf>
    <xf numFmtId="0" fontId="7" fillId="0" borderId="0" xfId="0" applyFont="1" applyFill="1" applyAlignment="1">
      <alignment horizontal="center" vertical="center" wrapText="1"/>
    </xf>
    <xf numFmtId="0" fontId="4" fillId="2" borderId="12" xfId="0" applyFont="1" applyFill="1" applyBorder="1" applyAlignment="1" applyProtection="1">
      <alignment horizontal="left" vertical="top"/>
      <protection locked="0"/>
    </xf>
    <xf numFmtId="0" fontId="4" fillId="0" borderId="35" xfId="0" applyFont="1" applyBorder="1" applyAlignment="1">
      <alignment wrapText="1"/>
    </xf>
    <xf numFmtId="0" fontId="4" fillId="0" borderId="0" xfId="0" applyFont="1" applyBorder="1" applyAlignment="1">
      <alignment wrapText="1"/>
    </xf>
    <xf numFmtId="0" fontId="4" fillId="3" borderId="12" xfId="0" applyFont="1" applyFill="1" applyBorder="1" applyAlignment="1" applyProtection="1">
      <alignment horizontal="left" vertical="top"/>
      <protection locked="0"/>
    </xf>
    <xf numFmtId="0" fontId="4" fillId="4" borderId="12" xfId="0" applyFont="1" applyFill="1" applyBorder="1" applyAlignment="1" applyProtection="1">
      <alignment horizontal="left" vertical="top"/>
      <protection locked="0"/>
    </xf>
    <xf numFmtId="0" fontId="4" fillId="5" borderId="12" xfId="0" applyFont="1" applyFill="1" applyBorder="1" applyAlignment="1" applyProtection="1">
      <alignment horizontal="left" vertical="top"/>
      <protection locked="0"/>
    </xf>
    <xf numFmtId="0" fontId="4" fillId="0" borderId="12" xfId="0" applyFont="1" applyBorder="1" applyAlignment="1" applyProtection="1">
      <alignment horizontal="left" vertical="top"/>
      <protection locked="0"/>
    </xf>
    <xf numFmtId="0" fontId="4" fillId="0" borderId="13" xfId="0" applyFont="1" applyBorder="1" applyAlignment="1" applyProtection="1">
      <alignment horizontal="left" vertical="top" wrapText="1"/>
      <protection locked="0"/>
    </xf>
    <xf numFmtId="164" fontId="4" fillId="0" borderId="13" xfId="0" applyNumberFormat="1" applyFont="1" applyBorder="1" applyAlignment="1" applyProtection="1">
      <alignment horizontal="right" vertical="top" wrapText="1"/>
      <protection locked="0"/>
    </xf>
    <xf numFmtId="0" fontId="4" fillId="0" borderId="31" xfId="0" applyFont="1" applyBorder="1" applyAlignment="1" applyProtection="1">
      <alignment horizontal="left" vertical="top" wrapText="1"/>
      <protection locked="0"/>
    </xf>
    <xf numFmtId="0" fontId="4" fillId="0" borderId="31" xfId="0" applyFont="1" applyBorder="1" applyAlignment="1" applyProtection="1">
      <alignment horizontal="center" vertical="top" wrapText="1"/>
      <protection locked="0"/>
    </xf>
    <xf numFmtId="0" fontId="4" fillId="0" borderId="31" xfId="0" applyFont="1" applyBorder="1" applyAlignment="1" applyProtection="1">
      <alignment horizontal="right" vertical="top" wrapText="1"/>
      <protection locked="0"/>
    </xf>
    <xf numFmtId="0" fontId="4" fillId="0" borderId="34" xfId="0" applyFont="1" applyBorder="1" applyAlignment="1" applyProtection="1">
      <alignment horizontal="left" vertical="top" wrapText="1"/>
      <protection locked="0"/>
    </xf>
    <xf numFmtId="0" fontId="4" fillId="0" borderId="34" xfId="0" applyFont="1" applyBorder="1" applyAlignment="1" applyProtection="1">
      <alignment horizontal="center" vertical="top" wrapText="1"/>
      <protection locked="0"/>
    </xf>
    <xf numFmtId="0" fontId="4" fillId="0" borderId="34" xfId="0" applyFont="1" applyBorder="1" applyAlignment="1" applyProtection="1">
      <alignment horizontal="right" vertical="top" wrapText="1"/>
      <protection locked="0"/>
    </xf>
    <xf numFmtId="0" fontId="4" fillId="0" borderId="13" xfId="0" applyFont="1" applyBorder="1" applyAlignment="1" applyProtection="1">
      <alignment horizontal="center" vertical="top" wrapText="1"/>
      <protection locked="0"/>
    </xf>
    <xf numFmtId="0" fontId="4" fillId="0" borderId="13" xfId="0" applyFont="1" applyBorder="1" applyAlignment="1" applyProtection="1">
      <alignment horizontal="right" vertical="top" wrapText="1"/>
      <protection locked="0"/>
    </xf>
    <xf numFmtId="0" fontId="4" fillId="0" borderId="48" xfId="0" applyFont="1" applyBorder="1" applyAlignment="1" applyProtection="1">
      <alignment horizontal="left" vertical="top" wrapText="1"/>
      <protection locked="0"/>
    </xf>
    <xf numFmtId="0" fontId="4" fillId="0" borderId="48" xfId="0" applyFont="1" applyBorder="1" applyAlignment="1" applyProtection="1">
      <alignment horizontal="center" vertical="top" wrapText="1"/>
      <protection locked="0"/>
    </xf>
    <xf numFmtId="0" fontId="4" fillId="0" borderId="48" xfId="0" applyFont="1" applyBorder="1" applyAlignment="1" applyProtection="1">
      <alignment horizontal="right" vertical="top" wrapText="1"/>
      <protection locked="0"/>
    </xf>
    <xf numFmtId="0" fontId="4" fillId="0" borderId="17" xfId="0" applyFont="1" applyBorder="1" applyAlignment="1" applyProtection="1">
      <alignment horizontal="left" vertical="top" wrapText="1"/>
      <protection locked="0"/>
    </xf>
    <xf numFmtId="164" fontId="4" fillId="0" borderId="17" xfId="0" applyNumberFormat="1" applyFont="1" applyBorder="1" applyAlignment="1" applyProtection="1">
      <alignment horizontal="right" vertical="top" wrapText="1"/>
      <protection locked="0"/>
    </xf>
    <xf numFmtId="0" fontId="4" fillId="5" borderId="27" xfId="0" applyFont="1" applyFill="1" applyBorder="1" applyAlignment="1" applyProtection="1">
      <alignment horizontal="left" vertical="top"/>
      <protection locked="0"/>
    </xf>
    <xf numFmtId="0" fontId="4" fillId="0" borderId="19" xfId="0" applyFont="1" applyBorder="1" applyAlignment="1" applyProtection="1">
      <alignment horizontal="left" vertical="top" wrapText="1"/>
      <protection locked="0"/>
    </xf>
    <xf numFmtId="0" fontId="4" fillId="0" borderId="19" xfId="0" applyFont="1" applyBorder="1" applyAlignment="1" applyProtection="1">
      <alignment horizontal="center" vertical="top" wrapText="1"/>
      <protection locked="0"/>
    </xf>
    <xf numFmtId="0" fontId="4" fillId="0" borderId="19" xfId="0" applyFont="1" applyBorder="1" applyAlignment="1" applyProtection="1">
      <alignment horizontal="right" vertical="top" wrapText="1"/>
      <protection locked="0"/>
    </xf>
    <xf numFmtId="0" fontId="4" fillId="5" borderId="45" xfId="0" applyFont="1" applyFill="1" applyBorder="1" applyAlignment="1" applyProtection="1">
      <alignment horizontal="left" vertical="top"/>
      <protection locked="0"/>
    </xf>
    <xf numFmtId="0" fontId="4" fillId="0" borderId="41" xfId="0" applyFont="1" applyBorder="1" applyAlignment="1" applyProtection="1">
      <alignment horizontal="left" vertical="top" wrapText="1"/>
      <protection locked="0"/>
    </xf>
    <xf numFmtId="0" fontId="4" fillId="0" borderId="4" xfId="0" applyNumberFormat="1" applyFont="1" applyFill="1" applyBorder="1" applyAlignment="1" applyProtection="1">
      <alignment horizontal="right" vertical="top" wrapText="1"/>
      <protection locked="0"/>
    </xf>
    <xf numFmtId="0" fontId="4" fillId="0" borderId="43" xfId="0" applyFont="1" applyBorder="1" applyAlignment="1" applyProtection="1">
      <alignment horizontal="left" vertical="top" wrapText="1"/>
      <protection locked="0"/>
    </xf>
    <xf numFmtId="164" fontId="4" fillId="0" borderId="43" xfId="0" applyNumberFormat="1" applyFont="1" applyBorder="1" applyAlignment="1" applyProtection="1">
      <alignment horizontal="right" vertical="top" wrapText="1"/>
      <protection locked="0"/>
    </xf>
    <xf numFmtId="0" fontId="4" fillId="0" borderId="21" xfId="0" applyNumberFormat="1" applyFont="1" applyFill="1" applyBorder="1" applyAlignment="1" applyProtection="1">
      <alignment horizontal="right" vertical="top" wrapText="1"/>
      <protection locked="0"/>
    </xf>
    <xf numFmtId="0" fontId="4" fillId="0" borderId="78" xfId="0" applyNumberFormat="1" applyFont="1" applyFill="1" applyBorder="1" applyAlignment="1" applyProtection="1">
      <alignment horizontal="right" vertical="top" wrapText="1"/>
      <protection locked="0"/>
    </xf>
    <xf numFmtId="0" fontId="4" fillId="0" borderId="37" xfId="0" applyNumberFormat="1" applyFont="1" applyFill="1" applyBorder="1" applyAlignment="1" applyProtection="1">
      <alignment horizontal="right" vertical="top" wrapText="1"/>
      <protection locked="0"/>
    </xf>
    <xf numFmtId="0" fontId="4" fillId="4" borderId="32" xfId="0" applyFont="1" applyFill="1" applyBorder="1" applyAlignment="1" applyProtection="1">
      <alignment horizontal="left" vertical="top"/>
      <protection locked="0"/>
    </xf>
    <xf numFmtId="0" fontId="4" fillId="0" borderId="41" xfId="0" applyFont="1" applyBorder="1" applyAlignment="1" applyProtection="1">
      <alignment vertical="top" wrapText="1"/>
      <protection locked="0"/>
    </xf>
    <xf numFmtId="164" fontId="4" fillId="0" borderId="41" xfId="0" applyNumberFormat="1" applyFont="1" applyBorder="1" applyAlignment="1">
      <alignment vertical="top" wrapText="1"/>
    </xf>
    <xf numFmtId="0" fontId="4" fillId="0" borderId="43" xfId="0" applyFont="1" applyBorder="1" applyAlignment="1" applyProtection="1">
      <alignment vertical="top" wrapText="1"/>
      <protection locked="0"/>
    </xf>
    <xf numFmtId="164" fontId="4" fillId="0" borderId="43" xfId="0" applyNumberFormat="1" applyFont="1" applyBorder="1" applyAlignment="1" applyProtection="1">
      <alignment vertical="top" wrapText="1"/>
      <protection locked="0"/>
    </xf>
    <xf numFmtId="0" fontId="4" fillId="0" borderId="43" xfId="0" applyFont="1" applyBorder="1" applyAlignment="1" applyProtection="1">
      <alignment horizontal="center" vertical="top" wrapText="1"/>
      <protection locked="0"/>
    </xf>
    <xf numFmtId="0" fontId="4" fillId="0" borderId="43" xfId="0" applyFont="1" applyBorder="1" applyAlignment="1" applyProtection="1">
      <alignment horizontal="right" vertical="top" wrapText="1"/>
      <protection locked="0"/>
    </xf>
    <xf numFmtId="0" fontId="4" fillId="0" borderId="39" xfId="0" applyFont="1" applyBorder="1" applyAlignment="1" applyProtection="1">
      <alignment horizontal="left" vertical="top" wrapText="1"/>
      <protection locked="0"/>
    </xf>
    <xf numFmtId="0" fontId="4" fillId="0" borderId="39" xfId="0" applyFont="1" applyBorder="1" applyAlignment="1" applyProtection="1">
      <alignment horizontal="center" vertical="top" wrapText="1"/>
      <protection locked="0"/>
    </xf>
    <xf numFmtId="0" fontId="4" fillId="0" borderId="39" xfId="0" applyFont="1" applyBorder="1" applyAlignment="1" applyProtection="1">
      <alignment horizontal="right" vertical="top" wrapText="1"/>
      <protection locked="0"/>
    </xf>
    <xf numFmtId="0" fontId="4" fillId="0" borderId="94" xfId="0" applyNumberFormat="1" applyFont="1" applyFill="1" applyBorder="1" applyAlignment="1" applyProtection="1">
      <alignment horizontal="right" vertical="top" wrapText="1"/>
      <protection locked="0"/>
    </xf>
    <xf numFmtId="0" fontId="4" fillId="0" borderId="2" xfId="0" applyFont="1" applyBorder="1" applyAlignment="1" applyProtection="1">
      <alignment vertical="top" wrapText="1"/>
      <protection locked="0"/>
    </xf>
    <xf numFmtId="164" fontId="4" fillId="0" borderId="2" xfId="0" applyNumberFormat="1" applyFont="1" applyBorder="1" applyAlignment="1">
      <alignment vertical="top" wrapText="1"/>
    </xf>
    <xf numFmtId="0" fontId="4" fillId="0" borderId="7" xfId="0" applyFont="1" applyBorder="1" applyAlignment="1" applyProtection="1">
      <alignment vertical="top" wrapText="1"/>
      <protection locked="0"/>
    </xf>
    <xf numFmtId="164" fontId="4" fillId="0" borderId="7" xfId="0" applyNumberFormat="1" applyFont="1" applyBorder="1" applyAlignment="1" applyProtection="1">
      <alignment vertical="top" wrapText="1"/>
      <protection locked="0"/>
    </xf>
    <xf numFmtId="0" fontId="4" fillId="0" borderId="7" xfId="0" applyFont="1" applyBorder="1" applyAlignment="1" applyProtection="1">
      <alignment horizontal="left" vertical="top" wrapText="1"/>
      <protection locked="0"/>
    </xf>
    <xf numFmtId="0" fontId="4" fillId="0" borderId="7" xfId="0" applyFont="1" applyBorder="1" applyAlignment="1" applyProtection="1">
      <alignment horizontal="center" vertical="top" wrapText="1"/>
      <protection locked="0"/>
    </xf>
    <xf numFmtId="0" fontId="4" fillId="0" borderId="7" xfId="0" applyFont="1" applyBorder="1" applyAlignment="1" applyProtection="1">
      <alignment horizontal="right" vertical="top" wrapText="1"/>
      <protection locked="0"/>
    </xf>
    <xf numFmtId="0" fontId="4" fillId="0" borderId="66" xfId="0" applyFont="1" applyBorder="1" applyAlignment="1" applyProtection="1">
      <alignment vertical="top" wrapText="1"/>
      <protection locked="0"/>
    </xf>
    <xf numFmtId="164" fontId="4" fillId="0" borderId="66" xfId="0" applyNumberFormat="1" applyFont="1" applyBorder="1" applyAlignment="1">
      <alignment vertical="top" wrapText="1"/>
    </xf>
    <xf numFmtId="0" fontId="4" fillId="0" borderId="41" xfId="0" applyFont="1" applyBorder="1" applyAlignment="1" applyProtection="1">
      <alignment horizontal="center" vertical="top" wrapText="1"/>
      <protection locked="0"/>
    </xf>
    <xf numFmtId="0" fontId="4" fillId="0" borderId="41" xfId="0" applyFont="1" applyBorder="1" applyAlignment="1" applyProtection="1">
      <alignment horizontal="right" vertical="top" wrapText="1"/>
      <protection locked="0"/>
    </xf>
    <xf numFmtId="0" fontId="4" fillId="0" borderId="66" xfId="0" applyFont="1" applyBorder="1" applyAlignment="1" applyProtection="1">
      <alignment horizontal="left" vertical="top" wrapText="1"/>
      <protection locked="0"/>
    </xf>
    <xf numFmtId="0" fontId="4" fillId="0" borderId="66" xfId="0" applyFont="1" applyBorder="1" applyAlignment="1" applyProtection="1">
      <alignment horizontal="center" vertical="top" wrapText="1"/>
      <protection locked="0"/>
    </xf>
    <xf numFmtId="0" fontId="4" fillId="7" borderId="66" xfId="0" applyFont="1" applyFill="1" applyBorder="1" applyAlignment="1" applyProtection="1">
      <alignment horizontal="right" vertical="top" wrapText="1"/>
      <protection locked="0"/>
    </xf>
    <xf numFmtId="0" fontId="8" fillId="0" borderId="48" xfId="0" applyNumberFormat="1" applyFont="1" applyFill="1" applyBorder="1" applyAlignment="1" applyProtection="1">
      <alignment horizontal="right" vertical="top" wrapText="1"/>
      <protection locked="0"/>
    </xf>
    <xf numFmtId="0" fontId="8" fillId="0" borderId="74" xfId="0" applyNumberFormat="1" applyFont="1" applyFill="1" applyBorder="1" applyAlignment="1" applyProtection="1">
      <alignment horizontal="right" vertical="top" wrapText="1"/>
      <protection locked="0"/>
    </xf>
    <xf numFmtId="0" fontId="8" fillId="0" borderId="47" xfId="0" applyNumberFormat="1" applyFont="1" applyFill="1" applyBorder="1" applyAlignment="1" applyProtection="1">
      <alignment horizontal="right" vertical="top" wrapText="1"/>
      <protection locked="0"/>
    </xf>
    <xf numFmtId="164" fontId="4" fillId="0" borderId="13" xfId="0" applyNumberFormat="1" applyFont="1" applyBorder="1" applyAlignment="1">
      <alignment horizontal="right" vertical="top" wrapText="1"/>
    </xf>
    <xf numFmtId="164" fontId="4" fillId="0" borderId="19" xfId="0" applyNumberFormat="1" applyFont="1" applyBorder="1" applyAlignment="1" applyProtection="1">
      <alignment horizontal="right" vertical="top" wrapText="1"/>
      <protection locked="0"/>
    </xf>
    <xf numFmtId="0" fontId="4" fillId="7" borderId="21" xfId="0" applyFont="1" applyFill="1" applyBorder="1" applyAlignment="1" applyProtection="1">
      <alignment horizontal="right" vertical="top" wrapText="1"/>
      <protection locked="0"/>
    </xf>
    <xf numFmtId="0" fontId="4" fillId="0" borderId="21" xfId="0" applyFont="1" applyBorder="1" applyAlignment="1" applyProtection="1">
      <alignment horizontal="left" vertical="top" wrapText="1"/>
      <protection locked="0"/>
    </xf>
    <xf numFmtId="164" fontId="4" fillId="0" borderId="21" xfId="0" applyNumberFormat="1" applyFont="1" applyBorder="1" applyAlignment="1" applyProtection="1">
      <alignment horizontal="right" vertical="top" wrapText="1"/>
      <protection locked="0"/>
    </xf>
    <xf numFmtId="0" fontId="4" fillId="5" borderId="32" xfId="0" applyFont="1" applyFill="1" applyBorder="1" applyAlignment="1" applyProtection="1">
      <alignment horizontal="left" vertical="top"/>
      <protection locked="0"/>
    </xf>
    <xf numFmtId="0" fontId="4" fillId="0" borderId="22" xfId="0" applyFont="1" applyBorder="1" applyAlignment="1" applyProtection="1">
      <alignment horizontal="left" vertical="top" wrapText="1"/>
      <protection locked="0"/>
    </xf>
    <xf numFmtId="0" fontId="4" fillId="0" borderId="22" xfId="0" applyFont="1" applyBorder="1" applyAlignment="1" applyProtection="1">
      <alignment horizontal="center" vertical="top" wrapText="1"/>
      <protection locked="0"/>
    </xf>
    <xf numFmtId="0" fontId="4" fillId="0" borderId="22" xfId="0" applyFont="1" applyBorder="1" applyAlignment="1" applyProtection="1">
      <alignment horizontal="right" vertical="top" wrapText="1"/>
      <protection locked="0"/>
    </xf>
    <xf numFmtId="0" fontId="4" fillId="0" borderId="45" xfId="0" applyFont="1" applyBorder="1" applyAlignment="1" applyProtection="1">
      <alignment horizontal="left" vertical="top"/>
      <protection locked="0"/>
    </xf>
    <xf numFmtId="164" fontId="4" fillId="0" borderId="48" xfId="0" applyNumberFormat="1" applyFont="1" applyBorder="1" applyAlignment="1" applyProtection="1">
      <alignment horizontal="right" vertical="top" wrapText="1"/>
      <protection locked="0"/>
    </xf>
    <xf numFmtId="0" fontId="4" fillId="0" borderId="21" xfId="0" applyFont="1" applyBorder="1" applyAlignment="1" applyProtection="1">
      <alignment horizontal="center" vertical="top" wrapText="1"/>
      <protection locked="0"/>
    </xf>
    <xf numFmtId="0" fontId="4" fillId="0" borderId="21" xfId="0" applyFont="1" applyBorder="1" applyAlignment="1" applyProtection="1">
      <alignment horizontal="right" vertical="top" wrapText="1"/>
      <protection locked="0"/>
    </xf>
    <xf numFmtId="0" fontId="4" fillId="0" borderId="6" xfId="0" applyFont="1" applyBorder="1" applyAlignment="1" applyProtection="1">
      <alignment horizontal="left" vertical="top" wrapText="1"/>
      <protection locked="0"/>
    </xf>
    <xf numFmtId="164" fontId="4" fillId="0" borderId="34" xfId="0" applyNumberFormat="1" applyFont="1" applyBorder="1" applyAlignment="1" applyProtection="1">
      <alignment horizontal="right" vertical="top" wrapText="1"/>
      <protection locked="0"/>
    </xf>
    <xf numFmtId="164" fontId="4" fillId="0" borderId="8" xfId="0" applyNumberFormat="1" applyFont="1" applyBorder="1" applyAlignment="1" applyProtection="1">
      <alignment horizontal="right" vertical="top" wrapText="1"/>
      <protection locked="0"/>
    </xf>
    <xf numFmtId="2" fontId="4" fillId="0" borderId="34" xfId="0" applyNumberFormat="1" applyFont="1" applyBorder="1" applyAlignment="1" applyProtection="1">
      <alignment horizontal="right" vertical="top" wrapText="1"/>
      <protection locked="0"/>
    </xf>
    <xf numFmtId="2" fontId="4" fillId="0" borderId="19" xfId="0" applyNumberFormat="1" applyFont="1" applyBorder="1" applyAlignment="1" applyProtection="1">
      <alignment horizontal="right" vertical="top" wrapText="1"/>
      <protection locked="0"/>
    </xf>
    <xf numFmtId="164" fontId="4" fillId="0" borderId="7" xfId="0" applyNumberFormat="1" applyFont="1" applyBorder="1" applyAlignment="1" applyProtection="1">
      <alignment horizontal="right" vertical="top" wrapText="1"/>
      <protection locked="0"/>
    </xf>
    <xf numFmtId="2" fontId="4" fillId="0" borderId="7" xfId="0" applyNumberFormat="1" applyFont="1" applyBorder="1" applyAlignment="1" applyProtection="1">
      <alignment horizontal="right" vertical="top" wrapText="1"/>
      <protection locked="0"/>
    </xf>
    <xf numFmtId="2" fontId="4" fillId="0" borderId="13" xfId="0" applyNumberFormat="1" applyFont="1" applyBorder="1" applyAlignment="1" applyProtection="1">
      <alignment horizontal="right" vertical="top" wrapText="1"/>
      <protection locked="0"/>
    </xf>
    <xf numFmtId="2" fontId="4" fillId="0" borderId="43" xfId="0" applyNumberFormat="1" applyFont="1" applyBorder="1" applyAlignment="1" applyProtection="1">
      <alignment horizontal="right" vertical="top" wrapText="1"/>
      <protection locked="0"/>
    </xf>
    <xf numFmtId="2" fontId="4" fillId="0" borderId="21" xfId="0" applyNumberFormat="1" applyFont="1" applyBorder="1" applyAlignment="1" applyProtection="1">
      <alignment horizontal="right" vertical="top" wrapText="1"/>
      <protection locked="0"/>
    </xf>
    <xf numFmtId="164" fontId="4" fillId="0" borderId="34" xfId="0" applyNumberFormat="1" applyFont="1" applyBorder="1" applyAlignment="1">
      <alignment horizontal="right" vertical="top" wrapText="1"/>
    </xf>
    <xf numFmtId="164" fontId="4" fillId="0" borderId="22" xfId="0" applyNumberFormat="1" applyFont="1" applyBorder="1" applyAlignment="1" applyProtection="1">
      <alignment horizontal="right" vertical="top" wrapText="1"/>
      <protection locked="0"/>
    </xf>
    <xf numFmtId="0" fontId="4" fillId="0" borderId="17" xfId="0" applyFont="1" applyBorder="1" applyAlignment="1" applyProtection="1">
      <alignment horizontal="center" vertical="top" wrapText="1"/>
      <protection locked="0"/>
    </xf>
    <xf numFmtId="2" fontId="4" fillId="0" borderId="17" xfId="0" applyNumberFormat="1" applyFont="1" applyBorder="1" applyAlignment="1" applyProtection="1">
      <alignment horizontal="right" vertical="top" wrapText="1"/>
      <protection locked="0"/>
    </xf>
    <xf numFmtId="0" fontId="4" fillId="0" borderId="109" xfId="0" applyFont="1" applyBorder="1" applyAlignment="1" applyProtection="1">
      <alignment horizontal="left" vertical="top" wrapText="1"/>
      <protection locked="0"/>
    </xf>
    <xf numFmtId="164" fontId="4" fillId="0" borderId="39" xfId="0" applyNumberFormat="1" applyFont="1" applyBorder="1" applyAlignment="1" applyProtection="1">
      <alignment horizontal="right" vertical="top" wrapText="1"/>
      <protection locked="0"/>
    </xf>
    <xf numFmtId="164" fontId="4" fillId="0" borderId="17" xfId="0" applyNumberFormat="1" applyFont="1" applyBorder="1" applyAlignment="1">
      <alignment horizontal="right" vertical="top" wrapText="1"/>
    </xf>
    <xf numFmtId="0" fontId="4" fillId="8" borderId="35" xfId="0" applyFont="1" applyFill="1" applyBorder="1" applyAlignment="1">
      <alignment wrapText="1"/>
    </xf>
    <xf numFmtId="0" fontId="4" fillId="0" borderId="6" xfId="0" applyFont="1" applyBorder="1" applyAlignment="1" applyProtection="1">
      <alignment vertical="top" wrapText="1"/>
      <protection locked="0"/>
    </xf>
    <xf numFmtId="164" fontId="4" fillId="0" borderId="6" xfId="0" applyNumberFormat="1" applyFont="1" applyBorder="1" applyAlignment="1">
      <alignment vertical="top" wrapText="1"/>
    </xf>
    <xf numFmtId="0" fontId="4" fillId="0" borderId="18" xfId="0" applyFont="1" applyBorder="1" applyAlignment="1" applyProtection="1">
      <alignment horizontal="left" vertical="top" wrapText="1"/>
      <protection locked="0"/>
    </xf>
    <xf numFmtId="0" fontId="4" fillId="0" borderId="18" xfId="0" applyFont="1" applyBorder="1" applyAlignment="1" applyProtection="1">
      <alignment horizontal="center" vertical="top" wrapText="1"/>
      <protection locked="0"/>
    </xf>
    <xf numFmtId="2" fontId="8" fillId="0" borderId="13" xfId="0" applyNumberFormat="1" applyFont="1" applyBorder="1" applyAlignment="1" applyProtection="1">
      <alignment horizontal="right" vertical="top" wrapText="1"/>
      <protection locked="0"/>
    </xf>
    <xf numFmtId="2" fontId="8" fillId="0" borderId="19" xfId="0" applyNumberFormat="1" applyFont="1" applyBorder="1" applyAlignment="1" applyProtection="1">
      <alignment horizontal="right" vertical="top" wrapText="1"/>
      <protection locked="0"/>
    </xf>
    <xf numFmtId="164" fontId="4" fillId="0" borderId="66" xfId="0" applyNumberFormat="1" applyFont="1" applyBorder="1" applyAlignment="1">
      <alignment horizontal="right" vertical="top" wrapText="1"/>
    </xf>
    <xf numFmtId="164" fontId="4" fillId="0" borderId="31" xfId="0" applyNumberFormat="1" applyFont="1" applyBorder="1" applyAlignment="1" applyProtection="1">
      <alignment horizontal="right" vertical="top" wrapText="1"/>
      <protection locked="0"/>
    </xf>
    <xf numFmtId="2" fontId="4" fillId="0" borderId="31" xfId="0" applyNumberFormat="1" applyFont="1" applyBorder="1" applyAlignment="1" applyProtection="1">
      <alignment horizontal="right" vertical="top" wrapText="1"/>
      <protection locked="0"/>
    </xf>
    <xf numFmtId="0" fontId="4" fillId="0" borderId="18" xfId="0" applyNumberFormat="1" applyFont="1" applyFill="1" applyBorder="1" applyAlignment="1" applyProtection="1">
      <alignment horizontal="right" vertical="top" wrapText="1"/>
      <protection locked="0"/>
    </xf>
    <xf numFmtId="0" fontId="4" fillId="0" borderId="88" xfId="0" applyNumberFormat="1" applyFont="1" applyFill="1" applyBorder="1" applyAlignment="1" applyProtection="1">
      <alignment horizontal="right" vertical="top" wrapText="1"/>
      <protection locked="0"/>
    </xf>
    <xf numFmtId="0" fontId="4" fillId="0" borderId="2" xfId="0" applyNumberFormat="1" applyFont="1" applyFill="1" applyBorder="1" applyAlignment="1" applyProtection="1">
      <alignment horizontal="right" vertical="top" wrapText="1"/>
      <protection locked="0"/>
    </xf>
    <xf numFmtId="0" fontId="4" fillId="0" borderId="103" xfId="0" applyNumberFormat="1" applyFont="1" applyFill="1" applyBorder="1" applyAlignment="1" applyProtection="1">
      <alignment horizontal="right" vertical="top" wrapText="1"/>
      <protection locked="0"/>
    </xf>
    <xf numFmtId="0" fontId="4" fillId="0" borderId="67" xfId="0" applyNumberFormat="1" applyFont="1" applyFill="1" applyBorder="1" applyAlignment="1" applyProtection="1">
      <alignment horizontal="right" vertical="top" wrapText="1"/>
      <protection locked="0"/>
    </xf>
    <xf numFmtId="2" fontId="4" fillId="0" borderId="48" xfId="0" applyNumberFormat="1" applyFont="1" applyBorder="1" applyAlignment="1" applyProtection="1">
      <alignment horizontal="right" vertical="top" wrapText="1"/>
      <protection locked="0"/>
    </xf>
    <xf numFmtId="0" fontId="4" fillId="0" borderId="32" xfId="0" applyFont="1" applyBorder="1" applyAlignment="1" applyProtection="1">
      <alignment horizontal="left" vertical="top"/>
      <protection locked="0"/>
    </xf>
    <xf numFmtId="0" fontId="4" fillId="0" borderId="110" xfId="0" applyFont="1" applyBorder="1" applyAlignment="1" applyProtection="1">
      <alignment horizontal="left" vertical="top" wrapText="1"/>
      <protection locked="0"/>
    </xf>
    <xf numFmtId="0" fontId="4" fillId="0" borderId="49" xfId="0" applyFont="1" applyBorder="1" applyAlignment="1" applyProtection="1">
      <alignment horizontal="center" vertical="top" wrapText="1"/>
      <protection locked="0"/>
    </xf>
    <xf numFmtId="2" fontId="4" fillId="0" borderId="49" xfId="0" applyNumberFormat="1" applyFont="1" applyBorder="1" applyAlignment="1" applyProtection="1">
      <alignment horizontal="right" vertical="top" wrapText="1"/>
      <protection locked="0"/>
    </xf>
    <xf numFmtId="0" fontId="4" fillId="0" borderId="108" xfId="0" applyFont="1" applyBorder="1" applyAlignment="1" applyProtection="1">
      <alignment horizontal="left" vertical="top" wrapText="1"/>
      <protection locked="0"/>
    </xf>
    <xf numFmtId="0" fontId="4" fillId="0" borderId="51" xfId="0" applyFont="1" applyBorder="1" applyAlignment="1" applyProtection="1">
      <alignment horizontal="center" vertical="top" wrapText="1"/>
      <protection locked="0"/>
    </xf>
    <xf numFmtId="2" fontId="4" fillId="0" borderId="51" xfId="0" applyNumberFormat="1" applyFont="1" applyBorder="1" applyAlignment="1" applyProtection="1">
      <alignment horizontal="right" vertical="top" wrapText="1"/>
      <protection locked="0"/>
    </xf>
    <xf numFmtId="2" fontId="4" fillId="7" borderId="18" xfId="0" applyNumberFormat="1" applyFont="1" applyFill="1" applyBorder="1" applyAlignment="1" applyProtection="1">
      <alignment horizontal="right" vertical="top" wrapText="1"/>
      <protection locked="0"/>
    </xf>
    <xf numFmtId="2" fontId="8" fillId="7" borderId="19" xfId="0" applyNumberFormat="1" applyFont="1" applyFill="1" applyBorder="1" applyAlignment="1" applyProtection="1">
      <alignment horizontal="right" vertical="top" wrapText="1"/>
      <protection locked="0"/>
    </xf>
    <xf numFmtId="0" fontId="4" fillId="7" borderId="22" xfId="0" applyFont="1" applyFill="1" applyBorder="1" applyAlignment="1" applyProtection="1">
      <alignment horizontal="center" vertical="top" wrapText="1"/>
      <protection locked="0"/>
    </xf>
    <xf numFmtId="2" fontId="8" fillId="7" borderId="22" xfId="0" applyNumberFormat="1" applyFont="1" applyFill="1" applyBorder="1" applyAlignment="1" applyProtection="1">
      <alignment horizontal="right" vertical="top" wrapText="1"/>
      <protection locked="0"/>
    </xf>
    <xf numFmtId="164" fontId="4" fillId="0" borderId="6" xfId="0" applyNumberFormat="1" applyFont="1" applyBorder="1" applyAlignment="1" applyProtection="1">
      <alignment horizontal="right" vertical="top" wrapText="1"/>
      <protection locked="0"/>
    </xf>
    <xf numFmtId="2" fontId="8" fillId="8" borderId="21" xfId="0" applyNumberFormat="1" applyFont="1" applyFill="1" applyBorder="1" applyAlignment="1" applyProtection="1">
      <alignment horizontal="right" vertical="top" wrapText="1"/>
      <protection locked="0"/>
    </xf>
    <xf numFmtId="0" fontId="4" fillId="0" borderId="17" xfId="0" applyFont="1" applyBorder="1" applyAlignment="1" applyProtection="1">
      <alignment horizontal="right" vertical="top" wrapText="1"/>
      <protection locked="0"/>
    </xf>
    <xf numFmtId="0" fontId="4" fillId="0" borderId="6" xfId="0" applyFont="1" applyBorder="1" applyAlignment="1" applyProtection="1">
      <alignment horizontal="right" vertical="top" wrapText="1"/>
      <protection locked="0"/>
    </xf>
    <xf numFmtId="0" fontId="4" fillId="0" borderId="27" xfId="0" applyFont="1" applyBorder="1" applyAlignment="1" applyProtection="1">
      <alignment horizontal="left" vertical="top"/>
      <protection locked="0"/>
    </xf>
    <xf numFmtId="164" fontId="4" fillId="0" borderId="48" xfId="0" applyNumberFormat="1" applyFont="1" applyBorder="1" applyAlignment="1">
      <alignment horizontal="right" vertical="top" wrapText="1"/>
    </xf>
    <xf numFmtId="164" fontId="4" fillId="0" borderId="18" xfId="0" applyNumberFormat="1" applyFont="1" applyBorder="1" applyAlignment="1">
      <alignment horizontal="right" vertical="top" wrapText="1"/>
    </xf>
    <xf numFmtId="0" fontId="4" fillId="0" borderId="111" xfId="0" applyNumberFormat="1" applyFont="1" applyFill="1" applyBorder="1" applyAlignment="1" applyProtection="1">
      <alignment horizontal="right" vertical="top" wrapText="1"/>
      <protection locked="0"/>
    </xf>
    <xf numFmtId="0" fontId="4" fillId="0" borderId="112" xfId="0" applyNumberFormat="1" applyFont="1" applyFill="1" applyBorder="1" applyAlignment="1" applyProtection="1">
      <alignment horizontal="right" vertical="top" wrapText="1"/>
      <protection locked="0"/>
    </xf>
    <xf numFmtId="0" fontId="4" fillId="4" borderId="45" xfId="0" applyFont="1" applyFill="1" applyBorder="1" applyAlignment="1" applyProtection="1">
      <alignment horizontal="left" vertical="top"/>
      <protection locked="0"/>
    </xf>
    <xf numFmtId="164" fontId="4" fillId="0" borderId="0" xfId="0" applyNumberFormat="1" applyFont="1" applyAlignment="1">
      <alignment wrapText="1"/>
    </xf>
    <xf numFmtId="0" fontId="4" fillId="0" borderId="12" xfId="0" applyFont="1" applyFill="1" applyBorder="1" applyAlignment="1" applyProtection="1">
      <alignment horizontal="left" vertical="top"/>
      <protection locked="0"/>
    </xf>
    <xf numFmtId="0" fontId="4" fillId="0" borderId="35" xfId="0" applyFont="1" applyFill="1" applyBorder="1" applyAlignment="1">
      <alignment wrapText="1"/>
    </xf>
    <xf numFmtId="0" fontId="4" fillId="0" borderId="0" xfId="0" applyFont="1" applyFill="1" applyAlignment="1">
      <alignment wrapText="1"/>
    </xf>
    <xf numFmtId="0" fontId="4" fillId="0" borderId="18" xfId="0" applyFont="1" applyBorder="1" applyAlignment="1" applyProtection="1">
      <alignment horizontal="right" vertical="top" wrapText="1"/>
      <protection locked="0"/>
    </xf>
    <xf numFmtId="0" fontId="4" fillId="0" borderId="34" xfId="0" applyNumberFormat="1" applyFont="1" applyFill="1" applyBorder="1" applyAlignment="1" applyProtection="1">
      <alignment horizontal="right" vertical="top" wrapText="1"/>
      <protection locked="0"/>
    </xf>
    <xf numFmtId="0" fontId="4" fillId="0" borderId="61" xfId="0" applyNumberFormat="1" applyFont="1" applyFill="1" applyBorder="1" applyAlignment="1" applyProtection="1">
      <alignment horizontal="right" vertical="top" wrapText="1"/>
      <protection locked="0"/>
    </xf>
    <xf numFmtId="0" fontId="4" fillId="7" borderId="48" xfId="0" applyFont="1" applyFill="1" applyBorder="1" applyAlignment="1" applyProtection="1">
      <alignment horizontal="right" vertical="top" wrapText="1"/>
      <protection locked="0"/>
    </xf>
    <xf numFmtId="0" fontId="4" fillId="0" borderId="62" xfId="0" applyFont="1" applyBorder="1" applyAlignment="1" applyProtection="1">
      <alignment horizontal="right" vertical="top" wrapText="1"/>
      <protection locked="0"/>
    </xf>
    <xf numFmtId="0" fontId="4" fillId="0" borderId="66" xfId="0" applyNumberFormat="1" applyFont="1" applyFill="1" applyBorder="1" applyAlignment="1" applyProtection="1">
      <alignment horizontal="right" vertical="top" wrapText="1"/>
      <protection locked="0"/>
    </xf>
    <xf numFmtId="0" fontId="4" fillId="0" borderId="82" xfId="0" applyFont="1" applyBorder="1" applyAlignment="1">
      <alignment wrapText="1"/>
    </xf>
    <xf numFmtId="0" fontId="4" fillId="0" borderId="8" xfId="0" applyFont="1" applyBorder="1" applyAlignment="1" applyProtection="1">
      <alignment horizontal="right" vertical="top" wrapText="1"/>
      <protection locked="0"/>
    </xf>
    <xf numFmtId="0" fontId="4" fillId="0" borderId="84" xfId="0" applyFont="1" applyBorder="1" applyAlignment="1">
      <alignment wrapText="1"/>
    </xf>
    <xf numFmtId="0" fontId="4" fillId="0" borderId="53" xfId="0" applyFont="1" applyBorder="1" applyAlignment="1" applyProtection="1">
      <alignment horizontal="right" vertical="top" wrapText="1"/>
      <protection locked="0"/>
    </xf>
    <xf numFmtId="0" fontId="4" fillId="0" borderId="52" xfId="0" applyNumberFormat="1" applyFont="1" applyFill="1" applyBorder="1" applyAlignment="1" applyProtection="1">
      <alignment horizontal="right" vertical="top" wrapText="1"/>
      <protection locked="0"/>
    </xf>
    <xf numFmtId="0" fontId="4" fillId="0" borderId="106" xfId="0" applyNumberFormat="1" applyFont="1" applyFill="1" applyBorder="1" applyAlignment="1" applyProtection="1">
      <alignment horizontal="right" vertical="top" wrapText="1"/>
      <protection locked="0"/>
    </xf>
    <xf numFmtId="0" fontId="4" fillId="0" borderId="46" xfId="0" applyFont="1" applyBorder="1" applyAlignment="1" applyProtection="1">
      <alignment horizontal="right" vertical="top" wrapText="1"/>
      <protection locked="0"/>
    </xf>
    <xf numFmtId="0" fontId="4" fillId="0" borderId="51" xfId="0" applyNumberFormat="1" applyFont="1" applyFill="1" applyBorder="1" applyAlignment="1" applyProtection="1">
      <alignment horizontal="right" vertical="top" wrapText="1"/>
      <protection locked="0"/>
    </xf>
    <xf numFmtId="0" fontId="4" fillId="0" borderId="107" xfId="0" applyNumberFormat="1" applyFont="1" applyFill="1" applyBorder="1" applyAlignment="1" applyProtection="1">
      <alignment horizontal="right" vertical="top" wrapText="1"/>
      <protection locked="0"/>
    </xf>
    <xf numFmtId="0" fontId="4" fillId="7" borderId="13" xfId="0" applyFont="1" applyFill="1" applyBorder="1" applyAlignment="1">
      <alignment horizontal="right" vertical="top" wrapText="1"/>
    </xf>
    <xf numFmtId="0" fontId="4" fillId="7" borderId="48" xfId="0" applyFont="1" applyFill="1" applyBorder="1" applyAlignment="1">
      <alignment horizontal="right" vertical="top" wrapText="1"/>
    </xf>
    <xf numFmtId="0" fontId="4" fillId="7" borderId="34" xfId="0" applyFont="1" applyFill="1" applyBorder="1" applyAlignment="1">
      <alignment horizontal="right" vertical="top" wrapText="1"/>
    </xf>
    <xf numFmtId="0" fontId="4" fillId="7" borderId="19" xfId="0" applyFont="1" applyFill="1" applyBorder="1" applyAlignment="1">
      <alignment horizontal="right" wrapText="1"/>
    </xf>
    <xf numFmtId="0" fontId="4" fillId="7" borderId="17" xfId="0" applyFont="1" applyFill="1" applyBorder="1" applyAlignment="1">
      <alignment horizontal="right" vertical="top" wrapText="1"/>
    </xf>
    <xf numFmtId="0" fontId="4" fillId="7" borderId="41" xfId="0" applyFont="1" applyFill="1" applyBorder="1" applyAlignment="1">
      <alignment horizontal="right" vertical="top" wrapText="1"/>
    </xf>
    <xf numFmtId="0" fontId="4" fillId="7" borderId="39" xfId="0" applyFont="1" applyFill="1" applyBorder="1" applyAlignment="1">
      <alignment horizontal="right" vertical="top" wrapText="1"/>
    </xf>
    <xf numFmtId="0" fontId="4" fillId="7" borderId="31" xfId="0" applyFont="1" applyFill="1" applyBorder="1" applyAlignment="1">
      <alignment horizontal="right" vertical="top" wrapText="1"/>
    </xf>
    <xf numFmtId="4" fontId="4" fillId="0" borderId="21" xfId="0" applyNumberFormat="1" applyFont="1" applyBorder="1" applyAlignment="1" applyProtection="1">
      <alignment horizontal="right" vertical="top" wrapText="1"/>
      <protection locked="0"/>
    </xf>
    <xf numFmtId="0" fontId="7" fillId="0" borderId="0" xfId="0" applyFont="1" applyFill="1" applyAlignment="1" applyProtection="1">
      <alignment horizontal="left" vertical="top"/>
      <protection locked="0"/>
    </xf>
    <xf numFmtId="0" fontId="7" fillId="0" borderId="0" xfId="0" applyFont="1" applyFill="1" applyAlignment="1" applyProtection="1">
      <alignment horizontal="left" vertical="top" wrapText="1"/>
      <protection locked="0"/>
    </xf>
    <xf numFmtId="164" fontId="7" fillId="0" borderId="0" xfId="0" applyNumberFormat="1" applyFont="1" applyFill="1" applyAlignment="1" applyProtection="1">
      <alignment horizontal="right" vertical="top" wrapText="1"/>
      <protection locked="0"/>
    </xf>
    <xf numFmtId="0" fontId="7" fillId="0" borderId="0" xfId="0" applyFont="1" applyFill="1" applyAlignment="1" applyProtection="1">
      <alignment horizontal="center" vertical="top" wrapText="1"/>
      <protection locked="0"/>
    </xf>
    <xf numFmtId="0" fontId="7" fillId="0" borderId="0" xfId="0" applyFont="1" applyFill="1" applyAlignment="1" applyProtection="1">
      <alignment horizontal="right" vertical="top" wrapText="1"/>
      <protection locked="0"/>
    </xf>
    <xf numFmtId="4" fontId="2" fillId="0" borderId="0" xfId="0" applyNumberFormat="1" applyFont="1" applyAlignment="1">
      <alignment horizontal="right" vertical="top" wrapText="1"/>
    </xf>
    <xf numFmtId="0" fontId="2" fillId="2" borderId="56" xfId="0" applyFont="1" applyFill="1" applyBorder="1" applyAlignment="1" applyProtection="1">
      <alignment horizontal="left" vertical="top" wrapText="1" readingOrder="1"/>
      <protection locked="0"/>
    </xf>
    <xf numFmtId="0" fontId="2" fillId="3" borderId="56" xfId="0" applyFont="1" applyFill="1" applyBorder="1" applyAlignment="1" applyProtection="1">
      <alignment horizontal="left" vertical="top" wrapText="1" readingOrder="1"/>
      <protection locked="0"/>
    </xf>
    <xf numFmtId="0" fontId="2" fillId="4" borderId="56" xfId="0" applyFont="1" applyFill="1" applyBorder="1" applyAlignment="1" applyProtection="1">
      <alignment horizontal="left" vertical="top" wrapText="1" readingOrder="1"/>
      <protection locked="0"/>
    </xf>
    <xf numFmtId="0" fontId="2" fillId="5" borderId="56" xfId="0" applyFont="1" applyFill="1" applyBorder="1" applyAlignment="1" applyProtection="1">
      <alignment horizontal="left" vertical="top" wrapText="1" readingOrder="1"/>
      <protection locked="0"/>
    </xf>
    <xf numFmtId="0" fontId="2" fillId="0" borderId="18" xfId="0" applyNumberFormat="1" applyFont="1" applyFill="1" applyBorder="1" applyAlignment="1" applyProtection="1">
      <alignment horizontal="right" vertical="top" wrapText="1"/>
      <protection locked="0"/>
    </xf>
    <xf numFmtId="0" fontId="2" fillId="0" borderId="88" xfId="0" applyNumberFormat="1" applyFont="1" applyFill="1" applyBorder="1" applyAlignment="1" applyProtection="1">
      <alignment horizontal="right" vertical="top" wrapText="1"/>
      <protection locked="0"/>
    </xf>
    <xf numFmtId="0" fontId="2" fillId="0" borderId="4" xfId="0" applyNumberFormat="1" applyFont="1" applyFill="1" applyBorder="1" applyAlignment="1" applyProtection="1">
      <alignment horizontal="right" vertical="top" wrapText="1"/>
      <protection locked="0"/>
    </xf>
    <xf numFmtId="0" fontId="2" fillId="0" borderId="7" xfId="0" applyFont="1" applyBorder="1" applyAlignment="1" applyProtection="1">
      <alignment horizontal="right" vertical="top" wrapText="1" readingOrder="1"/>
      <protection locked="0"/>
    </xf>
    <xf numFmtId="0" fontId="2" fillId="0" borderId="57" xfId="0" applyFont="1" applyBorder="1" applyAlignment="1" applyProtection="1">
      <alignment horizontal="left" vertical="top" wrapText="1" readingOrder="1"/>
      <protection locked="0"/>
    </xf>
    <xf numFmtId="4" fontId="2" fillId="0" borderId="34" xfId="0" applyNumberFormat="1" applyFont="1" applyBorder="1" applyAlignment="1" applyProtection="1">
      <alignment horizontal="right" vertical="top" wrapText="1" readingOrder="1"/>
      <protection locked="0"/>
    </xf>
    <xf numFmtId="0" fontId="2" fillId="0" borderId="31" xfId="0" applyNumberFormat="1" applyFont="1" applyFill="1" applyBorder="1" applyAlignment="1" applyProtection="1">
      <alignment horizontal="right" vertical="top" wrapText="1"/>
      <protection locked="0"/>
    </xf>
    <xf numFmtId="0" fontId="2" fillId="0" borderId="75" xfId="0" applyNumberFormat="1" applyFont="1" applyFill="1" applyBorder="1" applyAlignment="1" applyProtection="1">
      <alignment horizontal="right" vertical="top" wrapText="1"/>
      <protection locked="0"/>
    </xf>
    <xf numFmtId="0" fontId="2" fillId="0" borderId="29" xfId="0" applyNumberFormat="1" applyFont="1" applyFill="1" applyBorder="1" applyAlignment="1" applyProtection="1">
      <alignment horizontal="right" vertical="top" wrapText="1"/>
      <protection locked="0"/>
    </xf>
    <xf numFmtId="2" fontId="2" fillId="0" borderId="13" xfId="0" applyNumberFormat="1" applyFont="1" applyFill="1" applyBorder="1" applyAlignment="1" applyProtection="1">
      <alignment horizontal="right" vertical="top" wrapText="1" readingOrder="1"/>
      <protection locked="0"/>
    </xf>
    <xf numFmtId="2" fontId="2" fillId="0" borderId="19" xfId="0" applyNumberFormat="1" applyFont="1" applyFill="1" applyBorder="1" applyAlignment="1" applyProtection="1">
      <alignment horizontal="right" vertical="top" wrapText="1" readingOrder="1"/>
      <protection locked="0"/>
    </xf>
    <xf numFmtId="4" fontId="2" fillId="0" borderId="17" xfId="0" applyNumberFormat="1" applyFont="1" applyBorder="1" applyAlignment="1" applyProtection="1">
      <alignment horizontal="right" vertical="top" wrapText="1" readingOrder="1"/>
      <protection locked="0"/>
    </xf>
    <xf numFmtId="0" fontId="2" fillId="0" borderId="93" xfId="0" applyFont="1" applyBorder="1" applyAlignment="1" applyProtection="1">
      <alignment horizontal="left" vertical="top" wrapText="1" readingOrder="1"/>
      <protection locked="0"/>
    </xf>
    <xf numFmtId="0" fontId="2" fillId="0" borderId="48" xfId="0" applyFont="1" applyBorder="1" applyAlignment="1" applyProtection="1">
      <alignment horizontal="left" vertical="top" wrapText="1" readingOrder="1"/>
      <protection locked="0"/>
    </xf>
    <xf numFmtId="4" fontId="2" fillId="0" borderId="48" xfId="0" applyNumberFormat="1" applyFont="1" applyBorder="1" applyAlignment="1" applyProtection="1">
      <alignment horizontal="right" vertical="top" wrapText="1" readingOrder="1"/>
      <protection locked="0"/>
    </xf>
    <xf numFmtId="0" fontId="2" fillId="0" borderId="17" xfId="0" applyFont="1" applyFill="1" applyBorder="1" applyAlignment="1" applyProtection="1">
      <alignment horizontal="right" vertical="top" wrapText="1" readingOrder="1"/>
      <protection locked="0"/>
    </xf>
    <xf numFmtId="0" fontId="2" fillId="0" borderId="89" xfId="0" applyFont="1" applyBorder="1" applyAlignment="1" applyProtection="1">
      <alignment horizontal="left" vertical="top" wrapText="1" readingOrder="1"/>
      <protection locked="0"/>
    </xf>
    <xf numFmtId="0" fontId="2" fillId="0" borderId="41" xfId="0" applyFont="1" applyBorder="1" applyAlignment="1" applyProtection="1">
      <alignment horizontal="center" vertical="top" wrapText="1" readingOrder="1"/>
      <protection locked="0"/>
    </xf>
    <xf numFmtId="0" fontId="2" fillId="0" borderId="90" xfId="0" applyFont="1" applyBorder="1" applyAlignment="1" applyProtection="1">
      <alignment horizontal="left" vertical="top" wrapText="1" readingOrder="1"/>
      <protection locked="0"/>
    </xf>
    <xf numFmtId="0" fontId="2" fillId="0" borderId="43" xfId="0" applyFont="1" applyBorder="1" applyAlignment="1" applyProtection="1">
      <alignment horizontal="center" vertical="top" wrapText="1" readingOrder="1"/>
      <protection locked="0"/>
    </xf>
    <xf numFmtId="0" fontId="2" fillId="0" borderId="43" xfId="0" applyFont="1" applyBorder="1" applyAlignment="1" applyProtection="1">
      <alignment horizontal="right" vertical="top" wrapText="1" readingOrder="1"/>
      <protection locked="0"/>
    </xf>
    <xf numFmtId="0" fontId="2" fillId="0" borderId="80" xfId="0" applyNumberFormat="1" applyFont="1" applyFill="1" applyBorder="1" applyAlignment="1" applyProtection="1">
      <alignment horizontal="right" vertical="top" wrapText="1"/>
      <protection locked="0"/>
    </xf>
    <xf numFmtId="0" fontId="2" fillId="0" borderId="92" xfId="0" applyFont="1" applyBorder="1" applyAlignment="1" applyProtection="1">
      <alignment horizontal="left" vertical="top" wrapText="1" readingOrder="1"/>
      <protection locked="0"/>
    </xf>
    <xf numFmtId="0" fontId="2" fillId="0" borderId="80" xfId="0" applyFont="1" applyBorder="1" applyAlignment="1" applyProtection="1">
      <alignment horizontal="left" vertical="top" wrapText="1" readingOrder="1"/>
      <protection locked="0"/>
    </xf>
    <xf numFmtId="4" fontId="2" fillId="0" borderId="31" xfId="0" applyNumberFormat="1" applyFont="1" applyBorder="1" applyAlignment="1" applyProtection="1">
      <alignment horizontal="right" vertical="top" wrapText="1" readingOrder="1"/>
      <protection locked="0"/>
    </xf>
    <xf numFmtId="2" fontId="2" fillId="8" borderId="22" xfId="0" applyNumberFormat="1" applyFont="1" applyFill="1" applyBorder="1" applyAlignment="1" applyProtection="1">
      <alignment horizontal="right" vertical="top" wrapText="1" readingOrder="1"/>
      <protection locked="0"/>
    </xf>
    <xf numFmtId="0" fontId="2" fillId="0" borderId="8" xfId="0" applyFont="1" applyBorder="1" applyAlignment="1" applyProtection="1">
      <alignment horizontal="center" vertical="top" wrapText="1" readingOrder="1"/>
      <protection locked="0"/>
    </xf>
    <xf numFmtId="0" fontId="2" fillId="0" borderId="56" xfId="0" applyFont="1" applyBorder="1" applyAlignment="1" applyProtection="1">
      <alignment horizontal="left" vertical="top" wrapText="1" readingOrder="1"/>
      <protection locked="0"/>
    </xf>
    <xf numFmtId="4" fontId="2" fillId="0" borderId="13" xfId="0" applyNumberFormat="1" applyFont="1" applyBorder="1" applyAlignment="1" applyProtection="1">
      <alignment horizontal="right" vertical="top" wrapText="1" readingOrder="1"/>
      <protection locked="0"/>
    </xf>
    <xf numFmtId="2" fontId="2" fillId="8" borderId="13" xfId="0" applyNumberFormat="1" applyFont="1" applyFill="1" applyBorder="1" applyAlignment="1" applyProtection="1">
      <alignment horizontal="right" vertical="top" wrapText="1" readingOrder="1"/>
      <protection locked="0"/>
    </xf>
    <xf numFmtId="0" fontId="2" fillId="0" borderId="48" xfId="0" applyFont="1" applyBorder="1" applyAlignment="1" applyProtection="1">
      <alignment horizontal="center" vertical="top" wrapText="1" readingOrder="1"/>
      <protection locked="0"/>
    </xf>
    <xf numFmtId="0" fontId="2" fillId="0" borderId="48" xfId="0" applyFont="1" applyBorder="1" applyAlignment="1" applyProtection="1">
      <alignment horizontal="right" vertical="top" wrapText="1" readingOrder="1"/>
      <protection locked="0"/>
    </xf>
    <xf numFmtId="0" fontId="2" fillId="0" borderId="48" xfId="0" applyNumberFormat="1" applyFont="1" applyFill="1" applyBorder="1" applyAlignment="1" applyProtection="1">
      <alignment horizontal="right" vertical="top" wrapText="1"/>
      <protection locked="0"/>
    </xf>
    <xf numFmtId="0" fontId="2" fillId="0" borderId="74" xfId="0" applyNumberFormat="1" applyFont="1" applyFill="1" applyBorder="1" applyAlignment="1" applyProtection="1">
      <alignment horizontal="right" vertical="top" wrapText="1"/>
      <protection locked="0"/>
    </xf>
    <xf numFmtId="0" fontId="2" fillId="0" borderId="47" xfId="0" applyNumberFormat="1" applyFont="1" applyFill="1" applyBorder="1" applyAlignment="1" applyProtection="1">
      <alignment horizontal="right" vertical="top" wrapText="1"/>
      <protection locked="0"/>
    </xf>
    <xf numFmtId="0" fontId="2" fillId="5" borderId="93" xfId="0" applyFont="1" applyFill="1" applyBorder="1" applyAlignment="1" applyProtection="1">
      <alignment horizontal="left" vertical="top" wrapText="1" readingOrder="1"/>
      <protection locked="0"/>
    </xf>
    <xf numFmtId="0" fontId="2" fillId="0" borderId="69" xfId="0" applyFont="1" applyBorder="1" applyAlignment="1" applyProtection="1">
      <alignment horizontal="left" vertical="top" wrapText="1" readingOrder="1"/>
      <protection locked="0"/>
    </xf>
    <xf numFmtId="0" fontId="2" fillId="0" borderId="100" xfId="0" applyFont="1" applyBorder="1" applyAlignment="1" applyProtection="1">
      <alignment horizontal="center" vertical="top" wrapText="1" readingOrder="1"/>
      <protection locked="0"/>
    </xf>
    <xf numFmtId="0" fontId="2" fillId="0" borderId="100" xfId="0" applyFont="1" applyBorder="1" applyAlignment="1" applyProtection="1">
      <alignment horizontal="right" vertical="top" wrapText="1" readingOrder="1"/>
      <protection locked="0"/>
    </xf>
    <xf numFmtId="0" fontId="2" fillId="0" borderId="17" xfId="0" applyNumberFormat="1" applyFont="1" applyFill="1" applyBorder="1" applyAlignment="1" applyProtection="1">
      <alignment horizontal="right" vertical="top" wrapText="1"/>
      <protection locked="0"/>
    </xf>
    <xf numFmtId="0" fontId="2" fillId="0" borderId="76" xfId="0" applyNumberFormat="1" applyFont="1" applyFill="1" applyBorder="1" applyAlignment="1" applyProtection="1">
      <alignment horizontal="right" vertical="top" wrapText="1"/>
      <protection locked="0"/>
    </xf>
    <xf numFmtId="0" fontId="2" fillId="0" borderId="16" xfId="0" applyNumberFormat="1" applyFont="1" applyFill="1" applyBorder="1" applyAlignment="1" applyProtection="1">
      <alignment horizontal="right" vertical="top" wrapText="1"/>
      <protection locked="0"/>
    </xf>
    <xf numFmtId="0" fontId="2" fillId="0" borderId="43" xfId="0" applyNumberFormat="1" applyFont="1" applyFill="1" applyBorder="1" applyAlignment="1" applyProtection="1">
      <alignment horizontal="right" vertical="top" wrapText="1"/>
      <protection locked="0"/>
    </xf>
    <xf numFmtId="0" fontId="2" fillId="0" borderId="83" xfId="0" applyNumberFormat="1" applyFont="1" applyFill="1" applyBorder="1" applyAlignment="1" applyProtection="1">
      <alignment horizontal="right" vertical="top" wrapText="1"/>
      <protection locked="0"/>
    </xf>
    <xf numFmtId="0" fontId="2" fillId="0" borderId="34" xfId="0" applyNumberFormat="1" applyFont="1" applyFill="1" applyBorder="1" applyAlignment="1" applyProtection="1">
      <alignment horizontal="right" vertical="top" wrapText="1"/>
      <protection locked="0"/>
    </xf>
    <xf numFmtId="0" fontId="2" fillId="0" borderId="61" xfId="0" applyNumberFormat="1" applyFont="1" applyFill="1" applyBorder="1" applyAlignment="1" applyProtection="1">
      <alignment horizontal="right" vertical="top" wrapText="1"/>
      <protection locked="0"/>
    </xf>
    <xf numFmtId="0" fontId="2" fillId="0" borderId="63" xfId="0" applyNumberFormat="1" applyFont="1" applyFill="1" applyBorder="1" applyAlignment="1" applyProtection="1">
      <alignment horizontal="right" vertical="top" wrapText="1"/>
      <protection locked="0"/>
    </xf>
    <xf numFmtId="0" fontId="2" fillId="8" borderId="13" xfId="0" applyFont="1" applyFill="1" applyBorder="1" applyAlignment="1" applyProtection="1">
      <alignment horizontal="left" vertical="top" wrapText="1" readingOrder="1"/>
      <protection locked="0"/>
    </xf>
    <xf numFmtId="0" fontId="2" fillId="8" borderId="13" xfId="0" applyFont="1" applyFill="1" applyBorder="1" applyAlignment="1" applyProtection="1">
      <alignment horizontal="center" vertical="top" wrapText="1" readingOrder="1"/>
      <protection locked="0"/>
    </xf>
    <xf numFmtId="0" fontId="2" fillId="0" borderId="105" xfId="0" applyFont="1" applyBorder="1" applyAlignment="1" applyProtection="1">
      <alignment horizontal="left" vertical="top" wrapText="1" readingOrder="1"/>
      <protection locked="0"/>
    </xf>
    <xf numFmtId="4" fontId="2" fillId="0" borderId="2" xfId="0" applyNumberFormat="1" applyFont="1" applyBorder="1" applyAlignment="1">
      <alignment horizontal="right" vertical="top" wrapText="1" readingOrder="1"/>
    </xf>
    <xf numFmtId="0" fontId="2" fillId="7" borderId="2" xfId="0" applyFont="1" applyFill="1" applyBorder="1" applyAlignment="1" applyProtection="1">
      <alignment horizontal="center" vertical="top" wrapText="1" readingOrder="1"/>
      <protection locked="0"/>
    </xf>
    <xf numFmtId="0" fontId="2" fillId="7" borderId="2" xfId="0" applyFont="1" applyFill="1" applyBorder="1" applyAlignment="1" applyProtection="1">
      <alignment horizontal="right" vertical="top" wrapText="1" readingOrder="1"/>
      <protection locked="0"/>
    </xf>
    <xf numFmtId="4" fontId="2" fillId="0" borderId="43" xfId="0" applyNumberFormat="1" applyFont="1" applyBorder="1" applyAlignment="1" applyProtection="1">
      <alignment horizontal="right" vertical="top" wrapText="1" readingOrder="1"/>
      <protection locked="0"/>
    </xf>
    <xf numFmtId="0" fontId="2" fillId="7" borderId="43" xfId="0" applyFont="1" applyFill="1" applyBorder="1" applyAlignment="1" applyProtection="1">
      <alignment horizontal="center" vertical="top" wrapText="1" readingOrder="1"/>
      <protection locked="0"/>
    </xf>
    <xf numFmtId="0" fontId="2" fillId="7" borderId="43" xfId="0" applyFont="1" applyFill="1" applyBorder="1" applyAlignment="1" applyProtection="1">
      <alignment horizontal="right" vertical="top" wrapText="1" readingOrder="1"/>
      <protection locked="0"/>
    </xf>
    <xf numFmtId="0" fontId="2" fillId="0" borderId="108" xfId="0" applyFont="1" applyBorder="1" applyAlignment="1" applyProtection="1">
      <alignment horizontal="left" vertical="top" wrapText="1" readingOrder="1"/>
      <protection locked="0"/>
    </xf>
    <xf numFmtId="4" fontId="2" fillId="0" borderId="51" xfId="0" applyNumberFormat="1" applyFont="1" applyBorder="1" applyAlignment="1" applyProtection="1">
      <alignment horizontal="right" vertical="top" wrapText="1" readingOrder="1"/>
      <protection locked="0"/>
    </xf>
    <xf numFmtId="0" fontId="2" fillId="0" borderId="51" xfId="0" applyFont="1" applyBorder="1" applyAlignment="1" applyProtection="1">
      <alignment horizontal="left" vertical="top" wrapText="1" readingOrder="1"/>
      <protection locked="0"/>
    </xf>
    <xf numFmtId="0" fontId="2" fillId="7" borderId="51" xfId="0" applyFont="1" applyFill="1" applyBorder="1" applyAlignment="1" applyProtection="1">
      <alignment horizontal="center" vertical="top" wrapText="1" readingOrder="1"/>
      <protection locked="0"/>
    </xf>
    <xf numFmtId="0" fontId="2" fillId="7" borderId="51" xfId="0" applyFont="1" applyFill="1" applyBorder="1" applyAlignment="1" applyProtection="1">
      <alignment horizontal="right" vertical="top" wrapText="1" readingOrder="1"/>
      <protection locked="0"/>
    </xf>
    <xf numFmtId="0" fontId="2" fillId="5" borderId="57" xfId="0" applyFont="1" applyFill="1" applyBorder="1" applyAlignment="1" applyProtection="1">
      <alignment horizontal="left" vertical="top" wrapText="1" readingOrder="1"/>
      <protection locked="0"/>
    </xf>
    <xf numFmtId="0" fontId="2" fillId="7" borderId="13" xfId="0" applyFont="1" applyFill="1" applyBorder="1" applyAlignment="1" applyProtection="1">
      <alignment horizontal="right" vertical="top" wrapText="1" readingOrder="1"/>
      <protection locked="0"/>
    </xf>
    <xf numFmtId="0" fontId="2" fillId="0" borderId="95" xfId="0" applyFont="1" applyBorder="1" applyAlignment="1" applyProtection="1">
      <alignment horizontal="left" vertical="top" wrapText="1" readingOrder="1"/>
      <protection locked="0"/>
    </xf>
    <xf numFmtId="0" fontId="2" fillId="0" borderId="96" xfId="0" applyFont="1" applyBorder="1" applyAlignment="1" applyProtection="1">
      <alignment horizontal="left" vertical="top" wrapText="1" readingOrder="1"/>
      <protection locked="0"/>
    </xf>
    <xf numFmtId="0" fontId="2" fillId="0" borderId="97" xfId="0" applyFont="1" applyBorder="1" applyAlignment="1" applyProtection="1">
      <alignment horizontal="left" vertical="top" wrapText="1" readingOrder="1"/>
      <protection locked="0"/>
    </xf>
    <xf numFmtId="0" fontId="2" fillId="0" borderId="66" xfId="0" applyFont="1" applyBorder="1" applyAlignment="1" applyProtection="1">
      <alignment horizontal="center" vertical="top" wrapText="1" readingOrder="1"/>
      <protection locked="0"/>
    </xf>
    <xf numFmtId="0" fontId="2" fillId="0" borderId="66" xfId="0" applyFont="1" applyBorder="1" applyAlignment="1" applyProtection="1">
      <alignment horizontal="right" vertical="top" wrapText="1" readingOrder="1"/>
      <protection locked="0"/>
    </xf>
    <xf numFmtId="0" fontId="2" fillId="0" borderId="91" xfId="0" applyFont="1" applyBorder="1" applyAlignment="1" applyProtection="1">
      <alignment horizontal="left" vertical="top" wrapText="1" readingOrder="1"/>
      <protection locked="0"/>
    </xf>
    <xf numFmtId="0" fontId="2" fillId="0" borderId="39" xfId="0" applyFont="1" applyBorder="1" applyAlignment="1" applyProtection="1">
      <alignment horizontal="center" vertical="top" wrapText="1" readingOrder="1"/>
      <protection locked="0"/>
    </xf>
    <xf numFmtId="0" fontId="2" fillId="0" borderId="94" xfId="0" applyNumberFormat="1" applyFont="1" applyFill="1" applyBorder="1" applyAlignment="1" applyProtection="1">
      <alignment horizontal="right" vertical="top" wrapText="1"/>
      <protection locked="0"/>
    </xf>
    <xf numFmtId="0" fontId="2" fillId="0" borderId="52" xfId="0" applyFont="1" applyBorder="1" applyAlignment="1" applyProtection="1">
      <alignment horizontal="left" vertical="top" wrapText="1" readingOrder="1"/>
      <protection locked="0"/>
    </xf>
    <xf numFmtId="4" fontId="2" fillId="0" borderId="52" xfId="0" applyNumberFormat="1" applyFont="1" applyBorder="1" applyAlignment="1" applyProtection="1">
      <alignment horizontal="right" vertical="top" wrapText="1" readingOrder="1"/>
      <protection locked="0"/>
    </xf>
    <xf numFmtId="0" fontId="2" fillId="0" borderId="52" xfId="0" applyFont="1" applyBorder="1" applyAlignment="1" applyProtection="1">
      <alignment horizontal="center" vertical="top" wrapText="1" readingOrder="1"/>
      <protection locked="0"/>
    </xf>
    <xf numFmtId="0" fontId="2" fillId="7" borderId="0" xfId="0" applyFont="1" applyFill="1" applyAlignment="1">
      <alignment wrapText="1"/>
    </xf>
    <xf numFmtId="4" fontId="2" fillId="0" borderId="13" xfId="0" applyNumberFormat="1" applyFont="1" applyBorder="1" applyAlignment="1">
      <alignment horizontal="right" vertical="top" wrapText="1" readingOrder="1"/>
    </xf>
    <xf numFmtId="0" fontId="2" fillId="0" borderId="62" xfId="0" applyFont="1" applyBorder="1" applyAlignment="1" applyProtection="1">
      <alignment horizontal="right" vertical="top" wrapText="1" readingOrder="1"/>
      <protection locked="0"/>
    </xf>
    <xf numFmtId="0" fontId="2" fillId="0" borderId="82" xfId="0" applyNumberFormat="1" applyFont="1" applyFill="1" applyBorder="1" applyAlignment="1" applyProtection="1">
      <alignment horizontal="right" vertical="top" wrapText="1"/>
      <protection locked="0"/>
    </xf>
    <xf numFmtId="4" fontId="2" fillId="0" borderId="19" xfId="0" applyNumberFormat="1" applyFont="1" applyBorder="1" applyAlignment="1" applyProtection="1">
      <alignment horizontal="right" vertical="top" wrapText="1" readingOrder="1"/>
      <protection locked="0"/>
    </xf>
    <xf numFmtId="4" fontId="2" fillId="0" borderId="7" xfId="0" applyNumberFormat="1" applyFont="1" applyBorder="1" applyAlignment="1" applyProtection="1">
      <alignment horizontal="right" vertical="top" wrapText="1" readingOrder="1"/>
      <protection locked="0"/>
    </xf>
    <xf numFmtId="0" fontId="2" fillId="7" borderId="19" xfId="0" applyFont="1" applyFill="1" applyBorder="1" applyAlignment="1" applyProtection="1">
      <alignment horizontal="left" vertical="top" wrapText="1" readingOrder="1"/>
      <protection locked="0"/>
    </xf>
    <xf numFmtId="0" fontId="2" fillId="7" borderId="19" xfId="0" applyFont="1" applyFill="1" applyBorder="1" applyAlignment="1" applyProtection="1">
      <alignment horizontal="center" vertical="top" wrapText="1" readingOrder="1"/>
      <protection locked="0"/>
    </xf>
    <xf numFmtId="0" fontId="2" fillId="7" borderId="19" xfId="0" applyFont="1" applyFill="1" applyBorder="1" applyAlignment="1" applyProtection="1">
      <alignment horizontal="right" vertical="top" wrapText="1" readingOrder="1"/>
      <protection locked="0"/>
    </xf>
    <xf numFmtId="0" fontId="9" fillId="0" borderId="19" xfId="0" applyFont="1" applyBorder="1" applyAlignment="1" applyProtection="1">
      <alignment horizontal="left" vertical="top" wrapText="1" readingOrder="1"/>
      <protection locked="0"/>
    </xf>
    <xf numFmtId="0" fontId="9" fillId="0" borderId="13" xfId="0" applyFont="1" applyBorder="1" applyAlignment="1" applyProtection="1">
      <alignment horizontal="left" vertical="top" wrapText="1" readingOrder="1"/>
      <protection locked="0"/>
    </xf>
    <xf numFmtId="0" fontId="2" fillId="4" borderId="57" xfId="0" applyFont="1" applyFill="1" applyBorder="1" applyAlignment="1" applyProtection="1">
      <alignment horizontal="left" vertical="top" wrapText="1" readingOrder="1"/>
      <protection locked="0"/>
    </xf>
    <xf numFmtId="0" fontId="2" fillId="0" borderId="25" xfId="0" applyFont="1" applyFill="1" applyBorder="1" applyAlignment="1" applyProtection="1">
      <alignment horizontal="left" vertical="top" wrapText="1" readingOrder="1"/>
      <protection locked="0"/>
    </xf>
    <xf numFmtId="0" fontId="2" fillId="0" borderId="6" xfId="0" applyFont="1" applyFill="1" applyBorder="1" applyAlignment="1" applyProtection="1">
      <alignment horizontal="left" vertical="top" wrapText="1" readingOrder="1"/>
      <protection locked="0"/>
    </xf>
    <xf numFmtId="0" fontId="2" fillId="0" borderId="6" xfId="0" applyFont="1" applyFill="1" applyBorder="1" applyAlignment="1" applyProtection="1">
      <alignment horizontal="center" vertical="top" wrapText="1" readingOrder="1"/>
      <protection locked="0"/>
    </xf>
    <xf numFmtId="0" fontId="2" fillId="0" borderId="6" xfId="0" applyFont="1" applyFill="1" applyBorder="1" applyAlignment="1" applyProtection="1">
      <alignment horizontal="right" vertical="top" wrapText="1" readingOrder="1"/>
      <protection locked="0"/>
    </xf>
    <xf numFmtId="0" fontId="2" fillId="0" borderId="41" xfId="0" applyFont="1" applyBorder="1" applyAlignment="1" applyProtection="1">
      <alignment horizontal="left" vertical="top" wrapText="1" readingOrder="1"/>
      <protection locked="0"/>
    </xf>
    <xf numFmtId="0" fontId="2" fillId="0" borderId="66" xfId="0" applyFont="1" applyBorder="1" applyAlignment="1" applyProtection="1">
      <alignment horizontal="left" vertical="top" wrapText="1" readingOrder="1"/>
      <protection locked="0"/>
    </xf>
    <xf numFmtId="0" fontId="2" fillId="0" borderId="39" xfId="0" applyNumberFormat="1" applyFont="1" applyFill="1" applyBorder="1" applyAlignment="1" applyProtection="1">
      <alignment horizontal="right" vertical="top" wrapText="1"/>
      <protection locked="0"/>
    </xf>
    <xf numFmtId="0" fontId="2" fillId="0" borderId="84" xfId="0" applyNumberFormat="1" applyFont="1" applyFill="1" applyBorder="1" applyAlignment="1" applyProtection="1">
      <alignment horizontal="right" vertical="top" wrapText="1"/>
      <protection locked="0"/>
    </xf>
    <xf numFmtId="0" fontId="2" fillId="0" borderId="6" xfId="0" applyFont="1" applyBorder="1" applyAlignment="1" applyProtection="1">
      <alignment vertical="top" wrapText="1" readingOrder="1"/>
      <protection locked="0"/>
    </xf>
    <xf numFmtId="4" fontId="2" fillId="0" borderId="6" xfId="0" applyNumberFormat="1" applyFont="1" applyBorder="1" applyAlignment="1">
      <alignment vertical="top" wrapText="1" readingOrder="1"/>
    </xf>
    <xf numFmtId="4" fontId="2" fillId="0" borderId="34" xfId="0" applyNumberFormat="1" applyFont="1" applyBorder="1" applyAlignment="1">
      <alignment horizontal="right" vertical="top" wrapText="1" readingOrder="1"/>
    </xf>
    <xf numFmtId="0" fontId="2" fillId="0" borderId="62" xfId="0" applyFont="1" applyFill="1" applyBorder="1" applyAlignment="1" applyProtection="1">
      <alignment horizontal="right" vertical="top" wrapText="1" readingOrder="1"/>
      <protection locked="0"/>
    </xf>
    <xf numFmtId="0" fontId="2" fillId="0" borderId="8" xfId="0" applyFont="1" applyFill="1" applyBorder="1" applyAlignment="1" applyProtection="1">
      <alignment horizontal="right" vertical="top" wrapText="1" readingOrder="1"/>
      <protection locked="0"/>
    </xf>
    <xf numFmtId="4" fontId="2" fillId="0" borderId="17" xfId="0" applyNumberFormat="1" applyFont="1" applyBorder="1" applyAlignment="1">
      <alignment horizontal="right" vertical="top" wrapText="1" readingOrder="1"/>
    </xf>
    <xf numFmtId="4" fontId="2" fillId="0" borderId="18" xfId="0" applyNumberFormat="1" applyFont="1" applyBorder="1" applyAlignment="1">
      <alignment horizontal="right" vertical="top" wrapText="1" readingOrder="1"/>
    </xf>
    <xf numFmtId="4" fontId="2" fillId="0" borderId="22" xfId="0" applyNumberFormat="1" applyFont="1" applyBorder="1" applyAlignment="1" applyProtection="1">
      <alignment horizontal="right" vertical="top" wrapText="1" readingOrder="1"/>
      <protection locked="0"/>
    </xf>
    <xf numFmtId="0" fontId="2" fillId="0" borderId="23" xfId="0" applyFont="1" applyFill="1" applyBorder="1" applyAlignment="1" applyProtection="1">
      <alignment horizontal="right" vertical="top" wrapText="1" readingOrder="1"/>
      <protection locked="0"/>
    </xf>
    <xf numFmtId="0" fontId="2" fillId="5" borderId="25" xfId="0" applyFont="1" applyFill="1" applyBorder="1" applyAlignment="1" applyProtection="1">
      <alignment horizontal="left" vertical="top" wrapText="1" readingOrder="1"/>
      <protection locked="0"/>
    </xf>
    <xf numFmtId="0" fontId="2" fillId="0" borderId="2" xfId="0" applyFont="1" applyBorder="1" applyAlignment="1" applyProtection="1">
      <alignment horizontal="center" vertical="top" wrapText="1" readingOrder="1"/>
      <protection locked="0"/>
    </xf>
    <xf numFmtId="0" fontId="2" fillId="0" borderId="65" xfId="0" applyFont="1" applyBorder="1" applyAlignment="1" applyProtection="1">
      <alignment horizontal="right" vertical="top" wrapText="1" readingOrder="1"/>
      <protection locked="0"/>
    </xf>
    <xf numFmtId="4" fontId="2" fillId="0" borderId="48" xfId="0" applyNumberFormat="1" applyFont="1" applyBorder="1" applyAlignment="1">
      <alignment horizontal="right" vertical="top" wrapText="1" readingOrder="1"/>
    </xf>
    <xf numFmtId="0" fontId="2" fillId="0" borderId="15" xfId="0" applyFont="1" applyBorder="1" applyAlignment="1" applyProtection="1">
      <alignment horizontal="right" vertical="top" wrapText="1" readingOrder="1"/>
      <protection locked="0"/>
    </xf>
    <xf numFmtId="4" fontId="2" fillId="0" borderId="41" xfId="0" applyNumberFormat="1" applyFont="1" applyBorder="1" applyAlignment="1">
      <alignment horizontal="right" vertical="top" wrapText="1" readingOrder="1"/>
    </xf>
    <xf numFmtId="4" fontId="2" fillId="0" borderId="39" xfId="0" applyNumberFormat="1" applyFont="1" applyBorder="1" applyAlignment="1" applyProtection="1">
      <alignment horizontal="right" vertical="top" wrapText="1" readingOrder="1"/>
      <protection locked="0"/>
    </xf>
    <xf numFmtId="0" fontId="2" fillId="4" borderId="25" xfId="0" applyFont="1" applyFill="1" applyBorder="1" applyAlignment="1" applyProtection="1">
      <alignment horizontal="left" vertical="top" wrapText="1" readingOrder="1"/>
      <protection locked="0"/>
    </xf>
    <xf numFmtId="0" fontId="2" fillId="0" borderId="8" xfId="0" applyFont="1" applyBorder="1" applyAlignment="1" applyProtection="1">
      <alignment horizontal="right" vertical="top" wrapText="1" readingOrder="1"/>
      <protection locked="0"/>
    </xf>
    <xf numFmtId="0" fontId="2" fillId="0" borderId="53" xfId="0" applyFont="1" applyBorder="1" applyAlignment="1" applyProtection="1">
      <alignment horizontal="right" vertical="top" wrapText="1" readingOrder="1"/>
      <protection locked="0"/>
    </xf>
    <xf numFmtId="0" fontId="2" fillId="0" borderId="46" xfId="0" applyFont="1" applyBorder="1" applyAlignment="1" applyProtection="1">
      <alignment horizontal="right" vertical="top" wrapText="1" readingOrder="1"/>
      <protection locked="0"/>
    </xf>
    <xf numFmtId="0" fontId="2" fillId="0" borderId="52" xfId="0" applyNumberFormat="1" applyFont="1" applyFill="1" applyBorder="1" applyAlignment="1" applyProtection="1">
      <alignment horizontal="right" vertical="top" wrapText="1"/>
      <protection locked="0"/>
    </xf>
    <xf numFmtId="0" fontId="2" fillId="0" borderId="36" xfId="0" applyFont="1" applyBorder="1" applyAlignment="1" applyProtection="1">
      <alignment horizontal="right" vertical="top" wrapText="1" readingOrder="1"/>
      <protection locked="0"/>
    </xf>
    <xf numFmtId="0" fontId="2" fillId="0" borderId="51" xfId="0" applyNumberFormat="1" applyFont="1" applyFill="1" applyBorder="1" applyAlignment="1" applyProtection="1">
      <alignment horizontal="right" vertical="top" wrapText="1"/>
      <protection locked="0"/>
    </xf>
    <xf numFmtId="0" fontId="2" fillId="0" borderId="107" xfId="0" applyNumberFormat="1" applyFont="1" applyFill="1" applyBorder="1" applyAlignment="1" applyProtection="1">
      <alignment horizontal="right" vertical="top" wrapText="1"/>
      <protection locked="0"/>
    </xf>
    <xf numFmtId="0" fontId="2" fillId="7" borderId="66" xfId="0" applyFont="1" applyFill="1" applyBorder="1" applyAlignment="1" applyProtection="1">
      <alignment vertical="top" wrapText="1" readingOrder="1"/>
      <protection locked="0"/>
    </xf>
    <xf numFmtId="0" fontId="2" fillId="7" borderId="43" xfId="0" applyFont="1" applyFill="1" applyBorder="1" applyAlignment="1" applyProtection="1">
      <alignment vertical="top" wrapText="1" readingOrder="1"/>
      <protection locked="0"/>
    </xf>
    <xf numFmtId="0" fontId="2" fillId="7" borderId="39" xfId="0" applyFont="1" applyFill="1" applyBorder="1" applyAlignment="1" applyProtection="1">
      <alignment vertical="top" wrapText="1" readingOrder="1"/>
      <protection locked="0"/>
    </xf>
    <xf numFmtId="0" fontId="2" fillId="0" borderId="19" xfId="0" applyFont="1" applyFill="1" applyBorder="1" applyAlignment="1" applyProtection="1">
      <alignment horizontal="right" vertical="top" wrapText="1" readingOrder="1"/>
      <protection locked="0"/>
    </xf>
    <xf numFmtId="0" fontId="2" fillId="0" borderId="79" xfId="0" applyFont="1" applyBorder="1" applyAlignment="1" applyProtection="1">
      <alignment horizontal="right" vertical="top" wrapText="1" readingOrder="1"/>
      <protection locked="0"/>
    </xf>
    <xf numFmtId="0" fontId="2" fillId="0" borderId="7" xfId="0" applyFont="1" applyBorder="1" applyAlignment="1" applyProtection="1">
      <alignment vertical="top" wrapText="1" readingOrder="1"/>
      <protection locked="0"/>
    </xf>
    <xf numFmtId="4" fontId="2" fillId="0" borderId="7" xfId="0" applyNumberFormat="1" applyFont="1" applyBorder="1" applyAlignment="1" applyProtection="1">
      <alignment vertical="top" wrapText="1" readingOrder="1"/>
      <protection locked="0"/>
    </xf>
    <xf numFmtId="0" fontId="2" fillId="5" borderId="58" xfId="0" applyFont="1" applyFill="1" applyBorder="1" applyAlignment="1" applyProtection="1">
      <alignment horizontal="left" vertical="top" wrapText="1" readingOrder="1"/>
      <protection locked="0"/>
    </xf>
    <xf numFmtId="4" fontId="2" fillId="0" borderId="0" xfId="0" applyNumberFormat="1" applyFont="1" applyFill="1" applyAlignment="1" applyProtection="1">
      <alignment horizontal="right" vertical="top" wrapText="1" readingOrder="1"/>
      <protection locked="0"/>
    </xf>
    <xf numFmtId="0" fontId="2" fillId="0" borderId="0" xfId="0" applyFont="1" applyFill="1" applyAlignment="1">
      <alignment horizontal="left" vertical="top" wrapText="1"/>
    </xf>
    <xf numFmtId="4" fontId="2" fillId="0" borderId="0" xfId="0" applyNumberFormat="1" applyFont="1" applyFill="1" applyBorder="1" applyAlignment="1">
      <alignment horizontal="right" vertical="top" wrapText="1"/>
    </xf>
    <xf numFmtId="0" fontId="8" fillId="0" borderId="0" xfId="0" applyNumberFormat="1" applyFont="1" applyFill="1" applyAlignment="1" applyProtection="1">
      <alignment wrapText="1"/>
    </xf>
    <xf numFmtId="0" fontId="8" fillId="0" borderId="0" xfId="0" applyNumberFormat="1" applyFont="1" applyFill="1" applyAlignment="1" applyProtection="1">
      <alignment horizontal="left" wrapText="1"/>
    </xf>
    <xf numFmtId="0" fontId="8" fillId="0" borderId="0" xfId="0" applyFont="1" applyFill="1" applyAlignment="1"/>
    <xf numFmtId="0" fontId="2" fillId="0" borderId="6" xfId="0" applyFont="1" applyBorder="1" applyAlignment="1" applyProtection="1">
      <alignment horizontal="left" vertical="top" wrapText="1" readingOrder="1"/>
      <protection locked="0"/>
    </xf>
    <xf numFmtId="0" fontId="2" fillId="0" borderId="21" xfId="0" applyFont="1" applyBorder="1" applyAlignment="1" applyProtection="1">
      <alignment horizontal="left" vertical="top" wrapText="1" readingOrder="1"/>
      <protection locked="0"/>
    </xf>
    <xf numFmtId="0" fontId="2" fillId="0" borderId="7" xfId="0" applyFont="1" applyBorder="1" applyAlignment="1" applyProtection="1">
      <alignment horizontal="left" vertical="top" wrapText="1" readingOrder="1"/>
      <protection locked="0"/>
    </xf>
    <xf numFmtId="0" fontId="2" fillId="0" borderId="21" xfId="0" applyFont="1" applyBorder="1" applyAlignment="1" applyProtection="1">
      <alignment horizontal="center" vertical="top" wrapText="1" readingOrder="1"/>
      <protection locked="0"/>
    </xf>
    <xf numFmtId="164" fontId="2" fillId="0" borderId="2" xfId="0" applyNumberFormat="1" applyFont="1" applyBorder="1" applyAlignment="1">
      <alignment horizontal="right" vertical="top" wrapText="1" readingOrder="1"/>
    </xf>
    <xf numFmtId="164" fontId="2" fillId="0" borderId="6" xfId="0" applyNumberFormat="1" applyFont="1" applyBorder="1" applyAlignment="1" applyProtection="1">
      <alignment horizontal="right" vertical="top" wrapText="1" readingOrder="1"/>
      <protection locked="0"/>
    </xf>
    <xf numFmtId="164" fontId="2" fillId="0" borderId="21" xfId="0" applyNumberFormat="1" applyFont="1" applyBorder="1" applyAlignment="1" applyProtection="1">
      <alignment horizontal="right" vertical="top" wrapText="1" readingOrder="1"/>
      <protection locked="0"/>
    </xf>
    <xf numFmtId="0" fontId="2" fillId="6" borderId="2" xfId="0" applyFont="1" applyFill="1" applyBorder="1" applyAlignment="1" applyProtection="1">
      <alignment horizontal="left" vertical="top" wrapText="1" readingOrder="1"/>
      <protection locked="0"/>
    </xf>
    <xf numFmtId="0" fontId="2" fillId="6" borderId="34" xfId="0" applyFont="1" applyFill="1" applyBorder="1" applyAlignment="1" applyProtection="1">
      <alignment horizontal="left" vertical="top" wrapText="1" readingOrder="1"/>
      <protection locked="0"/>
    </xf>
    <xf numFmtId="0" fontId="2" fillId="0" borderId="34" xfId="0" applyFont="1" applyBorder="1" applyAlignment="1" applyProtection="1">
      <alignment horizontal="left" vertical="top" wrapText="1" readingOrder="1"/>
      <protection locked="0"/>
    </xf>
    <xf numFmtId="164" fontId="2" fillId="0" borderId="7" xfId="0" applyNumberFormat="1" applyFont="1" applyBorder="1" applyAlignment="1" applyProtection="1">
      <alignment horizontal="right" vertical="top" wrapText="1" readingOrder="1"/>
      <protection locked="0"/>
    </xf>
    <xf numFmtId="0" fontId="4" fillId="0" borderId="6"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164" fontId="4" fillId="0" borderId="21" xfId="0" applyNumberFormat="1" applyFont="1" applyBorder="1" applyAlignment="1" applyProtection="1">
      <alignment horizontal="right" vertical="top" wrapText="1"/>
      <protection locked="0"/>
    </xf>
    <xf numFmtId="0" fontId="5" fillId="0" borderId="35" xfId="0" applyFont="1" applyBorder="1" applyAlignment="1">
      <alignment horizontal="left" vertical="top" wrapText="1"/>
    </xf>
    <xf numFmtId="0" fontId="4" fillId="0" borderId="39" xfId="0" applyFont="1" applyBorder="1" applyAlignment="1" applyProtection="1">
      <alignment horizontal="left" vertical="top" wrapText="1"/>
      <protection locked="0"/>
    </xf>
    <xf numFmtId="0" fontId="4" fillId="0" borderId="66" xfId="0" applyFont="1" applyBorder="1" applyAlignment="1" applyProtection="1">
      <alignment horizontal="left" vertical="top" wrapText="1"/>
      <protection locked="0"/>
    </xf>
    <xf numFmtId="0" fontId="4" fillId="0" borderId="43" xfId="0" applyFont="1" applyBorder="1" applyAlignment="1" applyProtection="1">
      <alignment horizontal="left" vertical="top" wrapText="1"/>
      <protection locked="0"/>
    </xf>
    <xf numFmtId="164" fontId="4" fillId="0" borderId="6" xfId="0" applyNumberFormat="1" applyFont="1" applyBorder="1" applyAlignment="1" applyProtection="1">
      <alignment horizontal="right" vertical="top" wrapText="1"/>
      <protection locked="0"/>
    </xf>
    <xf numFmtId="164" fontId="4" fillId="0" borderId="43" xfId="0" applyNumberFormat="1" applyFont="1" applyBorder="1" applyAlignment="1" applyProtection="1">
      <alignment horizontal="right" vertical="top" wrapText="1"/>
      <protection locked="0"/>
    </xf>
    <xf numFmtId="164" fontId="4" fillId="0" borderId="39" xfId="0" applyNumberFormat="1" applyFont="1" applyBorder="1" applyAlignment="1" applyProtection="1">
      <alignment horizontal="right" vertical="top" wrapText="1"/>
      <protection locked="0"/>
    </xf>
    <xf numFmtId="0" fontId="4" fillId="0" borderId="66" xfId="0" applyFont="1" applyBorder="1" applyAlignment="1" applyProtection="1">
      <alignment horizontal="center" vertical="top" wrapText="1"/>
      <protection locked="0"/>
    </xf>
    <xf numFmtId="164" fontId="4" fillId="0" borderId="77" xfId="0" applyNumberFormat="1" applyFont="1" applyBorder="1" applyAlignment="1" applyProtection="1">
      <alignment horizontal="right" vertical="top" wrapText="1"/>
      <protection locked="0"/>
    </xf>
    <xf numFmtId="0" fontId="4" fillId="0" borderId="77" xfId="0" applyFont="1" applyBorder="1" applyAlignment="1" applyProtection="1">
      <alignment horizontal="left" vertical="top" wrapText="1"/>
      <protection locked="0"/>
    </xf>
    <xf numFmtId="0" fontId="4" fillId="0" borderId="21" xfId="0" applyFont="1" applyBorder="1" applyAlignment="1" applyProtection="1">
      <alignment horizontal="center" vertical="top" wrapText="1"/>
      <protection locked="0"/>
    </xf>
    <xf numFmtId="0" fontId="4" fillId="0" borderId="66" xfId="0" applyFont="1" applyBorder="1" applyAlignment="1" applyProtection="1">
      <alignment horizontal="right" vertical="top" wrapText="1"/>
      <protection locked="0"/>
    </xf>
    <xf numFmtId="0" fontId="2" fillId="0" borderId="39" xfId="0" applyFont="1" applyBorder="1" applyAlignment="1" applyProtection="1">
      <alignment horizontal="left" vertical="top" wrapText="1" readingOrder="1"/>
      <protection locked="0"/>
    </xf>
    <xf numFmtId="4" fontId="2" fillId="0" borderId="6" xfId="0" applyNumberFormat="1" applyFont="1" applyBorder="1" applyAlignment="1" applyProtection="1">
      <alignment horizontal="right" vertical="top" wrapText="1" readingOrder="1"/>
      <protection locked="0"/>
    </xf>
    <xf numFmtId="4" fontId="2" fillId="0" borderId="7" xfId="0" applyNumberFormat="1" applyFont="1" applyBorder="1" applyAlignment="1" applyProtection="1">
      <alignment horizontal="right" vertical="top" wrapText="1" readingOrder="1"/>
      <protection locked="0"/>
    </xf>
    <xf numFmtId="0" fontId="2" fillId="0" borderId="66" xfId="0" applyFont="1" applyBorder="1" applyAlignment="1" applyProtection="1">
      <alignment horizontal="right" vertical="top" wrapText="1" readingOrder="1"/>
      <protection locked="0"/>
    </xf>
    <xf numFmtId="0" fontId="2" fillId="0" borderId="66" xfId="0" applyNumberFormat="1" applyFont="1" applyFill="1" applyBorder="1" applyAlignment="1" applyProtection="1">
      <alignment horizontal="right" vertical="top" wrapText="1"/>
      <protection locked="0"/>
    </xf>
    <xf numFmtId="0" fontId="2" fillId="0" borderId="66" xfId="0" applyFont="1" applyBorder="1" applyAlignment="1" applyProtection="1">
      <alignment horizontal="center" vertical="top" wrapText="1" readingOrder="1"/>
      <protection locked="0"/>
    </xf>
    <xf numFmtId="4" fontId="2" fillId="0" borderId="51" xfId="0" applyNumberFormat="1" applyFont="1" applyBorder="1" applyAlignment="1" applyProtection="1">
      <alignment horizontal="right" vertical="top" wrapText="1" readingOrder="1"/>
      <protection locked="0"/>
    </xf>
    <xf numFmtId="0" fontId="2" fillId="0" borderId="51" xfId="0" applyFont="1" applyBorder="1" applyAlignment="1" applyProtection="1">
      <alignment horizontal="left" vertical="top" wrapText="1" readingOrder="1"/>
      <protection locked="0"/>
    </xf>
    <xf numFmtId="0" fontId="2" fillId="0" borderId="66" xfId="0" applyFont="1" applyBorder="1" applyAlignment="1" applyProtection="1">
      <alignment horizontal="left" vertical="top" wrapText="1" readingOrder="1"/>
      <protection locked="0"/>
    </xf>
    <xf numFmtId="0" fontId="2" fillId="0" borderId="82" xfId="0" applyNumberFormat="1" applyFont="1" applyFill="1" applyBorder="1" applyAlignment="1" applyProtection="1">
      <alignment horizontal="right" vertical="top" wrapText="1"/>
      <protection locked="0"/>
    </xf>
    <xf numFmtId="0" fontId="2" fillId="0" borderId="6" xfId="0" applyFont="1" applyBorder="1" applyAlignment="1" applyProtection="1">
      <alignment horizontal="center" vertical="top" wrapText="1" readingOrder="1"/>
      <protection locked="0"/>
    </xf>
    <xf numFmtId="0" fontId="2" fillId="0" borderId="23" xfId="0" applyFont="1" applyBorder="1" applyAlignment="1" applyProtection="1">
      <alignment horizontal="right" vertical="top" wrapText="1" readingOrder="1"/>
      <protection locked="0"/>
    </xf>
    <xf numFmtId="0" fontId="4" fillId="0" borderId="66" xfId="0" applyNumberFormat="1" applyFont="1" applyFill="1" applyBorder="1" applyAlignment="1" applyProtection="1">
      <alignment horizontal="right" vertical="top" wrapText="1"/>
      <protection locked="0"/>
    </xf>
    <xf numFmtId="0" fontId="2" fillId="6" borderId="119" xfId="0" applyFont="1" applyFill="1" applyBorder="1" applyAlignment="1" applyProtection="1">
      <alignment horizontal="left" vertical="top" wrapText="1" readingOrder="1"/>
      <protection locked="0"/>
    </xf>
    <xf numFmtId="164" fontId="2" fillId="0" borderId="119" xfId="0" applyNumberFormat="1" applyFont="1" applyBorder="1" applyAlignment="1">
      <alignment horizontal="right" vertical="top" wrapText="1" readingOrder="1"/>
    </xf>
    <xf numFmtId="0" fontId="9" fillId="0" borderId="19" xfId="0" applyFont="1" applyBorder="1" applyAlignment="1" applyProtection="1">
      <alignment horizontal="center" vertical="top" wrapText="1" readingOrder="1"/>
      <protection locked="0"/>
    </xf>
    <xf numFmtId="0" fontId="9" fillId="0" borderId="19" xfId="0" applyFont="1" applyBorder="1" applyAlignment="1" applyProtection="1">
      <alignment horizontal="right" vertical="top" wrapText="1" readingOrder="1"/>
      <protection locked="0"/>
    </xf>
    <xf numFmtId="0" fontId="9" fillId="0" borderId="19" xfId="0" applyNumberFormat="1" applyFont="1" applyFill="1" applyBorder="1" applyAlignment="1" applyProtection="1">
      <alignment horizontal="right" vertical="top" wrapText="1"/>
      <protection locked="0"/>
    </xf>
    <xf numFmtId="0" fontId="9" fillId="0" borderId="60" xfId="0" applyNumberFormat="1" applyFont="1" applyFill="1" applyBorder="1" applyAlignment="1" applyProtection="1">
      <alignment horizontal="right" vertical="top" wrapText="1"/>
      <protection locked="0"/>
    </xf>
    <xf numFmtId="0" fontId="9" fillId="0" borderId="13" xfId="0" applyFont="1" applyBorder="1" applyAlignment="1" applyProtection="1">
      <alignment horizontal="center" vertical="top" wrapText="1" readingOrder="1"/>
      <protection locked="0"/>
    </xf>
    <xf numFmtId="0" fontId="9" fillId="0" borderId="13" xfId="0" applyFont="1" applyBorder="1" applyAlignment="1" applyProtection="1">
      <alignment horizontal="right" vertical="top" wrapText="1" readingOrder="1"/>
      <protection locked="0"/>
    </xf>
    <xf numFmtId="0" fontId="9" fillId="0" borderId="13" xfId="0" applyNumberFormat="1" applyFont="1" applyFill="1" applyBorder="1" applyAlignment="1" applyProtection="1">
      <alignment horizontal="right" vertical="top" wrapText="1"/>
      <protection locked="0"/>
    </xf>
    <xf numFmtId="0" fontId="9" fillId="0" borderId="59" xfId="0" applyNumberFormat="1" applyFont="1" applyFill="1" applyBorder="1" applyAlignment="1" applyProtection="1">
      <alignment horizontal="right" vertical="top" wrapText="1"/>
      <protection locked="0"/>
    </xf>
    <xf numFmtId="4" fontId="2" fillId="0" borderId="3" xfId="0" applyNumberFormat="1" applyFont="1" applyBorder="1" applyAlignment="1">
      <alignment horizontal="right" vertical="top" wrapText="1" readingOrder="1"/>
    </xf>
    <xf numFmtId="4" fontId="2" fillId="0" borderId="70" xfId="0" applyNumberFormat="1" applyFont="1" applyBorder="1" applyAlignment="1" applyProtection="1">
      <alignment horizontal="right" vertical="top" wrapText="1" readingOrder="1"/>
      <protection locked="0"/>
    </xf>
    <xf numFmtId="0" fontId="2" fillId="0" borderId="21" xfId="0" applyNumberFormat="1" applyFont="1" applyFill="1" applyBorder="1" applyAlignment="1" applyProtection="1">
      <alignment horizontal="right" vertical="top" wrapText="1"/>
      <protection locked="0"/>
    </xf>
    <xf numFmtId="0" fontId="2" fillId="0" borderId="78" xfId="0" applyNumberFormat="1" applyFont="1" applyFill="1" applyBorder="1" applyAlignment="1" applyProtection="1">
      <alignment horizontal="right" vertical="top" wrapText="1"/>
      <protection locked="0"/>
    </xf>
    <xf numFmtId="4" fontId="2" fillId="0" borderId="84" xfId="0" applyNumberFormat="1" applyFont="1" applyBorder="1" applyAlignment="1" applyProtection="1">
      <alignment horizontal="right" vertical="top" wrapText="1" readingOrder="1"/>
      <protection locked="0"/>
    </xf>
    <xf numFmtId="0" fontId="4" fillId="0" borderId="46" xfId="0" applyFont="1" applyFill="1" applyBorder="1" applyAlignment="1" applyProtection="1">
      <alignment horizontal="center" vertical="top" wrapText="1"/>
      <protection locked="0"/>
    </xf>
    <xf numFmtId="2" fontId="4" fillId="0" borderId="51" xfId="0" applyNumberFormat="1" applyFont="1" applyBorder="1" applyAlignment="1">
      <alignment horizontal="right" vertical="top" wrapText="1"/>
    </xf>
    <xf numFmtId="2" fontId="4" fillId="0" borderId="107" xfId="0" applyNumberFormat="1" applyFont="1" applyFill="1" applyBorder="1" applyAlignment="1" applyProtection="1">
      <alignment horizontal="right" vertical="top" wrapText="1"/>
      <protection locked="0"/>
    </xf>
    <xf numFmtId="0" fontId="4" fillId="0" borderId="123" xfId="0" applyNumberFormat="1" applyFont="1" applyFill="1" applyBorder="1" applyAlignment="1" applyProtection="1">
      <alignment horizontal="right" vertical="top" wrapText="1"/>
      <protection locked="0"/>
    </xf>
    <xf numFmtId="2" fontId="4" fillId="0" borderId="21" xfId="0" applyNumberFormat="1" applyFont="1" applyFill="1" applyBorder="1" applyAlignment="1" applyProtection="1">
      <alignment horizontal="right" vertical="top" wrapText="1"/>
      <protection locked="0"/>
    </xf>
    <xf numFmtId="2" fontId="4" fillId="0" borderId="78" xfId="0" applyNumberFormat="1" applyFont="1" applyFill="1" applyBorder="1" applyAlignment="1" applyProtection="1">
      <alignment horizontal="right" vertical="top" wrapText="1"/>
      <protection locked="0"/>
    </xf>
    <xf numFmtId="0" fontId="8" fillId="0" borderId="34" xfId="0" applyFont="1" applyBorder="1" applyAlignment="1" applyProtection="1">
      <alignment horizontal="left" vertical="top" wrapText="1"/>
      <protection locked="0"/>
    </xf>
    <xf numFmtId="0" fontId="2" fillId="0" borderId="13" xfId="0" applyFont="1" applyFill="1" applyBorder="1" applyAlignment="1" applyProtection="1">
      <alignment horizontal="left" vertical="top" wrapText="1" readingOrder="1"/>
      <protection locked="0"/>
    </xf>
    <xf numFmtId="0" fontId="2" fillId="0" borderId="56" xfId="0" applyFont="1" applyFill="1" applyBorder="1" applyAlignment="1" applyProtection="1">
      <alignment horizontal="left" vertical="top" wrapText="1" readingOrder="1"/>
      <protection locked="0"/>
    </xf>
    <xf numFmtId="4" fontId="2" fillId="0" borderId="13" xfId="0" applyNumberFormat="1" applyFont="1" applyFill="1" applyBorder="1" applyAlignment="1" applyProtection="1">
      <alignment horizontal="right" vertical="top" wrapText="1" readingOrder="1"/>
      <protection locked="0"/>
    </xf>
    <xf numFmtId="0" fontId="2" fillId="0" borderId="6" xfId="0" applyNumberFormat="1" applyFont="1" applyFill="1" applyBorder="1" applyAlignment="1" applyProtection="1">
      <alignment horizontal="right" vertical="top" wrapText="1"/>
      <protection locked="0"/>
    </xf>
    <xf numFmtId="0" fontId="2" fillId="0" borderId="113" xfId="0" applyNumberFormat="1" applyFont="1" applyFill="1" applyBorder="1" applyAlignment="1" applyProtection="1">
      <alignment horizontal="right" vertical="top" wrapText="1"/>
      <protection locked="0"/>
    </xf>
    <xf numFmtId="0" fontId="2" fillId="0" borderId="0" xfId="0" applyNumberFormat="1" applyFont="1" applyFill="1" applyBorder="1" applyAlignment="1" applyProtection="1">
      <alignment horizontal="right" vertical="top" wrapText="1"/>
      <protection locked="0"/>
    </xf>
    <xf numFmtId="0" fontId="9" fillId="0" borderId="51" xfId="0" applyFont="1" applyBorder="1" applyAlignment="1" applyProtection="1">
      <alignment horizontal="left" vertical="top" wrapText="1" readingOrder="1"/>
      <protection locked="0"/>
    </xf>
    <xf numFmtId="0" fontId="2" fillId="0" borderId="51" xfId="0" applyFont="1" applyBorder="1" applyAlignment="1" applyProtection="1">
      <alignment horizontal="center" vertical="top" wrapText="1" readingOrder="1"/>
      <protection locked="0"/>
    </xf>
    <xf numFmtId="4" fontId="2" fillId="0" borderId="51" xfId="0" applyNumberFormat="1" applyFont="1" applyBorder="1" applyAlignment="1" applyProtection="1">
      <alignment horizontal="center" vertical="top" wrapText="1" readingOrder="1"/>
      <protection locked="0"/>
    </xf>
    <xf numFmtId="0" fontId="2" fillId="0" borderId="30" xfId="0" applyFont="1" applyBorder="1" applyAlignment="1" applyProtection="1">
      <alignment horizontal="left" vertical="top" wrapText="1" readingOrder="1"/>
      <protection locked="0"/>
    </xf>
    <xf numFmtId="0" fontId="2" fillId="0" borderId="106" xfId="0" applyNumberFormat="1" applyFont="1" applyFill="1" applyBorder="1" applyAlignment="1" applyProtection="1">
      <alignment horizontal="center" vertical="top" wrapText="1"/>
      <protection locked="0"/>
    </xf>
    <xf numFmtId="4" fontId="2" fillId="0" borderId="66" xfId="0" applyNumberFormat="1" applyFont="1" applyBorder="1" applyAlignment="1">
      <alignment horizontal="right" vertical="top" wrapText="1" readingOrder="1"/>
    </xf>
    <xf numFmtId="0" fontId="2" fillId="0" borderId="37" xfId="0" applyNumberFormat="1" applyFont="1" applyFill="1" applyBorder="1" applyAlignment="1" applyProtection="1">
      <alignment horizontal="right" vertical="top" wrapText="1"/>
      <protection locked="0"/>
    </xf>
    <xf numFmtId="0" fontId="2" fillId="0" borderId="51" xfId="0" applyFont="1" applyBorder="1" applyAlignment="1" applyProtection="1">
      <alignment horizontal="right" vertical="top" wrapText="1" readingOrder="1"/>
      <protection locked="0"/>
    </xf>
    <xf numFmtId="4" fontId="2" fillId="0" borderId="6" xfId="0" applyNumberFormat="1" applyFont="1" applyFill="1" applyBorder="1" applyAlignment="1" applyProtection="1">
      <alignment horizontal="right" vertical="top" wrapText="1" readingOrder="1"/>
      <protection locked="0"/>
    </xf>
    <xf numFmtId="0" fontId="4" fillId="3" borderId="32" xfId="0" applyFont="1" applyFill="1" applyBorder="1" applyAlignment="1" applyProtection="1">
      <alignment horizontal="left" vertical="top"/>
      <protection locked="0"/>
    </xf>
    <xf numFmtId="0" fontId="4" fillId="0" borderId="48" xfId="0" applyFont="1" applyFill="1" applyBorder="1" applyAlignment="1" applyProtection="1">
      <alignment horizontal="left" vertical="top" wrapText="1"/>
      <protection locked="0"/>
    </xf>
    <xf numFmtId="0" fontId="2" fillId="0" borderId="106" xfId="0" applyNumberFormat="1" applyFont="1" applyFill="1" applyBorder="1" applyAlignment="1" applyProtection="1">
      <alignment horizontal="right" vertical="top" wrapText="1"/>
      <protection locked="0"/>
    </xf>
    <xf numFmtId="0" fontId="8" fillId="0" borderId="13" xfId="0" applyFont="1" applyBorder="1" applyAlignment="1" applyProtection="1">
      <alignment horizontal="left" vertical="top" wrapText="1"/>
      <protection locked="0"/>
    </xf>
    <xf numFmtId="0" fontId="8" fillId="0" borderId="48" xfId="0" applyFont="1" applyBorder="1" applyAlignment="1" applyProtection="1">
      <alignment horizontal="left" vertical="top" wrapText="1"/>
      <protection locked="0"/>
    </xf>
    <xf numFmtId="164" fontId="4" fillId="0" borderId="62" xfId="0" applyNumberFormat="1" applyFont="1" applyBorder="1" applyAlignment="1">
      <alignment horizontal="right" vertical="top" wrapText="1"/>
    </xf>
    <xf numFmtId="0" fontId="2" fillId="7" borderId="35" xfId="0" applyFont="1" applyFill="1" applyBorder="1" applyAlignment="1">
      <alignment wrapText="1"/>
    </xf>
    <xf numFmtId="0" fontId="2" fillId="0" borderId="135" xfId="0" applyNumberFormat="1" applyFont="1" applyFill="1" applyBorder="1" applyAlignment="1" applyProtection="1">
      <alignment horizontal="right" vertical="top" wrapText="1"/>
      <protection locked="0"/>
    </xf>
    <xf numFmtId="164" fontId="2" fillId="0" borderId="62" xfId="0" applyNumberFormat="1" applyFont="1" applyBorder="1" applyAlignment="1">
      <alignment horizontal="right" vertical="top" wrapText="1" readingOrder="1"/>
    </xf>
    <xf numFmtId="164" fontId="2" fillId="0" borderId="8" xfId="0" applyNumberFormat="1" applyFont="1" applyBorder="1" applyAlignment="1" applyProtection="1">
      <alignment horizontal="right" vertical="top" wrapText="1" readingOrder="1"/>
      <protection locked="0"/>
    </xf>
    <xf numFmtId="0" fontId="4" fillId="0" borderId="107" xfId="0" applyNumberFormat="1" applyFont="1" applyFill="1" applyBorder="1" applyAlignment="1" applyProtection="1">
      <alignment vertical="top" wrapText="1"/>
      <protection locked="0"/>
    </xf>
    <xf numFmtId="0" fontId="4" fillId="0" borderId="39"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7" xfId="0" applyFont="1" applyBorder="1" applyAlignment="1" applyProtection="1">
      <alignment horizontal="center" vertical="top" wrapText="1"/>
      <protection locked="0"/>
    </xf>
    <xf numFmtId="164" fontId="4" fillId="0" borderId="39" xfId="0" applyNumberFormat="1" applyFont="1" applyBorder="1" applyAlignment="1" applyProtection="1">
      <alignment horizontal="right" vertical="top" wrapText="1"/>
      <protection locked="0"/>
    </xf>
    <xf numFmtId="164" fontId="4" fillId="0" borderId="21" xfId="0" applyNumberFormat="1" applyFont="1" applyBorder="1" applyAlignment="1" applyProtection="1">
      <alignment horizontal="right" vertical="top" wrapText="1"/>
      <protection locked="0"/>
    </xf>
    <xf numFmtId="0" fontId="2" fillId="0" borderId="34" xfId="0" applyFont="1" applyBorder="1" applyAlignment="1" applyProtection="1">
      <alignment horizontal="left" vertical="top" wrapText="1" readingOrder="1"/>
      <protection locked="0"/>
    </xf>
    <xf numFmtId="0" fontId="2" fillId="0" borderId="21" xfId="0" applyFont="1" applyBorder="1" applyAlignment="1" applyProtection="1">
      <alignment horizontal="left" vertical="top" wrapText="1" readingOrder="1"/>
      <protection locked="0"/>
    </xf>
    <xf numFmtId="0" fontId="2" fillId="0" borderId="21" xfId="0" applyFont="1" applyBorder="1" applyAlignment="1" applyProtection="1">
      <alignment horizontal="center" vertical="top" wrapText="1" readingOrder="1"/>
      <protection locked="0"/>
    </xf>
    <xf numFmtId="0" fontId="2" fillId="0" borderId="21" xfId="0" applyFont="1" applyBorder="1" applyAlignment="1" applyProtection="1">
      <alignment horizontal="right" vertical="top" wrapText="1" readingOrder="1"/>
      <protection locked="0"/>
    </xf>
    <xf numFmtId="0" fontId="2" fillId="0" borderId="66" xfId="0" applyFont="1" applyBorder="1" applyAlignment="1" applyProtection="1">
      <alignment horizontal="center" vertical="top" wrapText="1" readingOrder="1"/>
      <protection locked="0"/>
    </xf>
    <xf numFmtId="0" fontId="2" fillId="0" borderId="66" xfId="0" applyFont="1" applyBorder="1" applyAlignment="1" applyProtection="1">
      <alignment horizontal="right" vertical="top" wrapText="1" readingOrder="1"/>
      <protection locked="0"/>
    </xf>
    <xf numFmtId="0" fontId="2" fillId="0" borderId="39" xfId="0" applyNumberFormat="1" applyFont="1" applyFill="1" applyBorder="1" applyAlignment="1" applyProtection="1">
      <alignment horizontal="right" vertical="top" wrapText="1"/>
      <protection locked="0"/>
    </xf>
    <xf numFmtId="0" fontId="2" fillId="0" borderId="41" xfId="0" applyNumberFormat="1" applyFont="1" applyFill="1" applyBorder="1" applyAlignment="1" applyProtection="1">
      <alignment horizontal="right" vertical="top" wrapText="1"/>
      <protection locked="0"/>
    </xf>
    <xf numFmtId="0" fontId="2" fillId="0" borderId="87" xfId="0" applyNumberFormat="1" applyFont="1" applyFill="1" applyBorder="1" applyAlignment="1" applyProtection="1">
      <alignment horizontal="right" vertical="top" wrapText="1"/>
      <protection locked="0"/>
    </xf>
    <xf numFmtId="0" fontId="2" fillId="0" borderId="41" xfId="0" applyFont="1" applyBorder="1" applyAlignment="1" applyProtection="1">
      <alignment horizontal="left" vertical="top" wrapText="1" readingOrder="1"/>
      <protection locked="0"/>
    </xf>
    <xf numFmtId="4" fontId="2" fillId="0" borderId="41" xfId="0" applyNumberFormat="1" applyFont="1" applyBorder="1" applyAlignment="1">
      <alignment horizontal="right" vertical="top" wrapText="1" readingOrder="1"/>
    </xf>
    <xf numFmtId="0" fontId="2" fillId="0" borderId="41" xfId="0" applyFont="1" applyBorder="1" applyAlignment="1" applyProtection="1">
      <alignment horizontal="center" vertical="top" wrapText="1" readingOrder="1"/>
      <protection locked="0"/>
    </xf>
    <xf numFmtId="0" fontId="2" fillId="0" borderId="41" xfId="0" applyFont="1" applyBorder="1" applyAlignment="1" applyProtection="1">
      <alignment horizontal="right" vertical="top" wrapText="1" readingOrder="1"/>
      <protection locked="0"/>
    </xf>
    <xf numFmtId="0" fontId="2" fillId="0" borderId="34" xfId="0" applyFont="1" applyBorder="1" applyAlignment="1" applyProtection="1">
      <alignment horizontal="left" vertical="top" wrapText="1" readingOrder="1"/>
      <protection locked="0"/>
    </xf>
    <xf numFmtId="4" fontId="2" fillId="0" borderId="21" xfId="0" applyNumberFormat="1" applyFont="1" applyBorder="1" applyAlignment="1" applyProtection="1">
      <alignment horizontal="right" vertical="top" wrapText="1" readingOrder="1"/>
      <protection locked="0"/>
    </xf>
    <xf numFmtId="0" fontId="2" fillId="0" borderId="66" xfId="0" applyNumberFormat="1" applyFont="1" applyFill="1" applyBorder="1" applyAlignment="1" applyProtection="1">
      <alignment horizontal="right" vertical="top" wrapText="1"/>
      <protection locked="0"/>
    </xf>
    <xf numFmtId="0" fontId="2" fillId="5" borderId="45" xfId="0" applyFont="1" applyFill="1" applyBorder="1" applyAlignment="1" applyProtection="1">
      <alignment vertical="top" wrapText="1" readingOrder="1"/>
      <protection locked="0"/>
    </xf>
    <xf numFmtId="0" fontId="4" fillId="0" borderId="31" xfId="0" applyNumberFormat="1" applyFont="1" applyFill="1" applyBorder="1" applyAlignment="1" applyProtection="1">
      <alignment horizontal="center" vertical="top" wrapText="1"/>
      <protection locked="0"/>
    </xf>
    <xf numFmtId="0" fontId="4" fillId="0" borderId="135" xfId="0" applyNumberFormat="1" applyFont="1" applyFill="1" applyBorder="1" applyAlignment="1" applyProtection="1">
      <alignment horizontal="center" vertical="top" wrapText="1"/>
      <protection locked="0"/>
    </xf>
    <xf numFmtId="0" fontId="4" fillId="0" borderId="21" xfId="0" applyFont="1" applyFill="1" applyBorder="1" applyAlignment="1" applyProtection="1">
      <alignment horizontal="left" vertical="top" wrapText="1"/>
      <protection locked="0"/>
    </xf>
    <xf numFmtId="164" fontId="4" fillId="0" borderId="21" xfId="0" applyNumberFormat="1" applyFont="1" applyFill="1" applyBorder="1" applyAlignment="1" applyProtection="1">
      <alignment horizontal="right" vertical="top" wrapText="1"/>
      <protection locked="0"/>
    </xf>
    <xf numFmtId="0" fontId="4" fillId="0" borderId="142" xfId="0" applyFont="1" applyBorder="1" applyAlignment="1" applyProtection="1">
      <alignment horizontal="left" vertical="top" wrapText="1"/>
      <protection locked="0"/>
    </xf>
    <xf numFmtId="0" fontId="4" fillId="0" borderId="72" xfId="0" applyFont="1" applyBorder="1" applyAlignment="1" applyProtection="1">
      <alignment horizontal="right" vertical="top" wrapText="1"/>
      <protection locked="0"/>
    </xf>
    <xf numFmtId="0" fontId="4" fillId="0" borderId="77" xfId="0" applyNumberFormat="1" applyFont="1" applyFill="1" applyBorder="1" applyAlignment="1" applyProtection="1">
      <alignment horizontal="right" vertical="top" wrapText="1"/>
      <protection locked="0"/>
    </xf>
    <xf numFmtId="0" fontId="4" fillId="0" borderId="141" xfId="0" applyNumberFormat="1" applyFont="1" applyFill="1" applyBorder="1" applyAlignment="1" applyProtection="1">
      <alignment horizontal="right" vertical="top" wrapText="1"/>
      <protection locked="0"/>
    </xf>
    <xf numFmtId="0" fontId="4" fillId="0" borderId="66" xfId="0" applyNumberFormat="1" applyFont="1" applyFill="1" applyBorder="1" applyAlignment="1" applyProtection="1">
      <alignment horizontal="right" vertical="top" wrapText="1"/>
      <protection locked="0"/>
    </xf>
    <xf numFmtId="0" fontId="2" fillId="0" borderId="21" xfId="0" applyFont="1" applyBorder="1" applyAlignment="1" applyProtection="1">
      <alignment horizontal="left" vertical="top" wrapText="1" readingOrder="1"/>
      <protection locked="0"/>
    </xf>
    <xf numFmtId="0" fontId="2" fillId="0" borderId="21" xfId="0" applyFont="1" applyBorder="1" applyAlignment="1" applyProtection="1">
      <alignment horizontal="center" vertical="top" wrapText="1" readingOrder="1"/>
      <protection locked="0"/>
    </xf>
    <xf numFmtId="0" fontId="2" fillId="0" borderId="21" xfId="0" applyFont="1" applyBorder="1" applyAlignment="1" applyProtection="1">
      <alignment horizontal="right" vertical="top" wrapText="1" readingOrder="1"/>
      <protection locked="0"/>
    </xf>
    <xf numFmtId="0" fontId="4" fillId="0" borderId="6" xfId="0" applyNumberFormat="1" applyFont="1" applyFill="1" applyBorder="1" applyAlignment="1" applyProtection="1">
      <alignment horizontal="right" vertical="top" wrapText="1"/>
      <protection locked="0"/>
    </xf>
    <xf numFmtId="164" fontId="2" fillId="0" borderId="21" xfId="0" applyNumberFormat="1" applyFont="1" applyBorder="1" applyAlignment="1" applyProtection="1">
      <alignment horizontal="right" vertical="top" wrapText="1" readingOrder="1"/>
      <protection locked="0"/>
    </xf>
    <xf numFmtId="0" fontId="4" fillId="0" borderId="113" xfId="0" applyNumberFormat="1" applyFont="1" applyFill="1" applyBorder="1" applyAlignment="1" applyProtection="1">
      <alignment horizontal="right" vertical="top" wrapText="1"/>
      <protection locked="0"/>
    </xf>
    <xf numFmtId="0" fontId="4" fillId="0" borderId="21" xfId="0" applyFont="1" applyBorder="1" applyAlignment="1" applyProtection="1">
      <alignment horizontal="left" vertical="top" wrapText="1"/>
      <protection locked="0"/>
    </xf>
    <xf numFmtId="0" fontId="4" fillId="0" borderId="66" xfId="0" applyFont="1" applyBorder="1" applyAlignment="1" applyProtection="1">
      <alignment horizontal="right" vertical="top" wrapText="1"/>
      <protection locked="0"/>
    </xf>
    <xf numFmtId="164" fontId="4" fillId="0" borderId="21" xfId="0" applyNumberFormat="1" applyFont="1" applyBorder="1" applyAlignment="1" applyProtection="1">
      <alignment horizontal="right" vertical="top" wrapText="1"/>
      <protection locked="0"/>
    </xf>
    <xf numFmtId="0" fontId="4" fillId="0" borderId="66" xfId="0" applyFont="1" applyBorder="1" applyAlignment="1" applyProtection="1">
      <alignment horizontal="center" vertical="top" wrapText="1"/>
      <protection locked="0"/>
    </xf>
    <xf numFmtId="0" fontId="2" fillId="0" borderId="94" xfId="0" applyFont="1" applyBorder="1" applyAlignment="1" applyProtection="1">
      <alignment horizontal="left" vertical="top" wrapText="1" readingOrder="1"/>
      <protection locked="0"/>
    </xf>
    <xf numFmtId="0" fontId="2" fillId="0" borderId="143" xfId="0" applyNumberFormat="1" applyFont="1" applyFill="1" applyBorder="1" applyAlignment="1" applyProtection="1">
      <alignment horizontal="right" vertical="top" wrapText="1"/>
      <protection locked="0"/>
    </xf>
    <xf numFmtId="0" fontId="2" fillId="0" borderId="145" xfId="0" applyNumberFormat="1" applyFont="1" applyFill="1" applyBorder="1" applyAlignment="1" applyProtection="1">
      <alignment horizontal="right" vertical="top" wrapText="1"/>
      <protection locked="0"/>
    </xf>
    <xf numFmtId="0" fontId="2" fillId="0" borderId="146" xfId="0" applyNumberFormat="1" applyFont="1" applyFill="1" applyBorder="1" applyAlignment="1" applyProtection="1">
      <alignment horizontal="right" vertical="top" wrapText="1"/>
      <protection locked="0"/>
    </xf>
    <xf numFmtId="0" fontId="2" fillId="0" borderId="147" xfId="0" applyNumberFormat="1" applyFont="1" applyFill="1" applyBorder="1" applyAlignment="1" applyProtection="1">
      <alignment horizontal="right" vertical="top" wrapText="1"/>
      <protection locked="0"/>
    </xf>
    <xf numFmtId="0" fontId="2" fillId="0" borderId="148" xfId="0" applyNumberFormat="1" applyFont="1" applyFill="1" applyBorder="1" applyAlignment="1" applyProtection="1">
      <alignment horizontal="right" vertical="top" wrapText="1"/>
      <protection locked="0"/>
    </xf>
    <xf numFmtId="0" fontId="2" fillId="0" borderId="123" xfId="0" applyNumberFormat="1" applyFont="1" applyFill="1" applyBorder="1" applyAlignment="1" applyProtection="1">
      <alignment horizontal="right" vertical="top" wrapText="1"/>
      <protection locked="0"/>
    </xf>
    <xf numFmtId="0" fontId="2" fillId="0" borderId="149" xfId="0" applyFont="1" applyBorder="1" applyAlignment="1" applyProtection="1">
      <alignment horizontal="left" vertical="top" wrapText="1" readingOrder="1"/>
      <protection locked="0"/>
    </xf>
    <xf numFmtId="0" fontId="2" fillId="0" borderId="114" xfId="0" applyNumberFormat="1" applyFont="1" applyFill="1" applyBorder="1" applyAlignment="1" applyProtection="1">
      <alignment horizontal="right" vertical="top" wrapText="1"/>
      <protection locked="0"/>
    </xf>
    <xf numFmtId="0" fontId="2" fillId="0" borderId="15" xfId="0" applyFont="1" applyBorder="1" applyAlignment="1" applyProtection="1">
      <alignment vertical="top" wrapText="1" readingOrder="1"/>
      <protection locked="0"/>
    </xf>
    <xf numFmtId="0" fontId="2" fillId="0" borderId="66" xfId="0" applyFont="1" applyBorder="1" applyAlignment="1" applyProtection="1">
      <alignment vertical="top" wrapText="1" readingOrder="1"/>
      <protection locked="0"/>
    </xf>
    <xf numFmtId="0" fontId="2" fillId="0" borderId="82" xfId="0" applyNumberFormat="1" applyFont="1" applyFill="1" applyBorder="1" applyAlignment="1" applyProtection="1">
      <alignment vertical="top" wrapText="1"/>
      <protection locked="0"/>
    </xf>
    <xf numFmtId="0" fontId="2" fillId="5" borderId="98" xfId="0" applyFont="1" applyFill="1" applyBorder="1" applyAlignment="1" applyProtection="1">
      <alignment horizontal="left" vertical="top" wrapText="1" readingOrder="1"/>
      <protection locked="0"/>
    </xf>
    <xf numFmtId="4" fontId="2" fillId="0" borderId="53" xfId="0" applyNumberFormat="1" applyFont="1" applyBorder="1" applyAlignment="1">
      <alignment horizontal="right" vertical="top" wrapText="1" readingOrder="1"/>
    </xf>
    <xf numFmtId="4" fontId="2" fillId="0" borderId="8" xfId="0" applyNumberFormat="1" applyFont="1" applyBorder="1" applyAlignment="1" applyProtection="1">
      <alignment horizontal="right" vertical="top" wrapText="1" readingOrder="1"/>
      <protection locked="0"/>
    </xf>
    <xf numFmtId="0" fontId="2" fillId="0" borderId="0" xfId="0" applyFont="1" applyBorder="1" applyAlignment="1">
      <alignment wrapText="1"/>
    </xf>
    <xf numFmtId="0" fontId="2" fillId="0" borderId="144" xfId="0" applyNumberFormat="1" applyFont="1" applyFill="1" applyBorder="1" applyAlignment="1" applyProtection="1">
      <alignment horizontal="right" vertical="top" wrapText="1"/>
      <protection locked="0"/>
    </xf>
    <xf numFmtId="0" fontId="2" fillId="0" borderId="28" xfId="0" applyFont="1" applyBorder="1" applyAlignment="1" applyProtection="1">
      <alignment horizontal="center" vertical="top" wrapText="1" readingOrder="1"/>
      <protection locked="0"/>
    </xf>
    <xf numFmtId="0" fontId="2" fillId="0" borderId="135" xfId="0" applyFont="1" applyBorder="1" applyAlignment="1">
      <alignment horizontal="right" wrapText="1"/>
    </xf>
    <xf numFmtId="0" fontId="4" fillId="0" borderId="21" xfId="0" applyNumberFormat="1" applyFont="1" applyFill="1" applyBorder="1" applyAlignment="1" applyProtection="1">
      <alignment horizontal="right" vertical="top" wrapText="1"/>
      <protection locked="0"/>
    </xf>
    <xf numFmtId="0" fontId="4" fillId="0" borderId="78" xfId="0" applyNumberFormat="1" applyFont="1" applyFill="1" applyBorder="1" applyAlignment="1" applyProtection="1">
      <alignment horizontal="right" vertical="top" wrapText="1"/>
      <protection locked="0"/>
    </xf>
    <xf numFmtId="0" fontId="4" fillId="0" borderId="6"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6" xfId="0" applyFont="1" applyBorder="1" applyAlignment="1" applyProtection="1">
      <alignment horizontal="center" vertical="top" wrapText="1"/>
      <protection locked="0"/>
    </xf>
    <xf numFmtId="164" fontId="4" fillId="0" borderId="21" xfId="0" applyNumberFormat="1" applyFont="1" applyBorder="1" applyAlignment="1" applyProtection="1">
      <alignment horizontal="right" vertical="top" wrapText="1"/>
      <protection locked="0"/>
    </xf>
    <xf numFmtId="0" fontId="4" fillId="0" borderId="0" xfId="0" applyNumberFormat="1" applyFont="1" applyFill="1" applyBorder="1" applyAlignment="1" applyProtection="1">
      <alignment horizontal="right" vertical="top" wrapText="1"/>
      <protection locked="0"/>
    </xf>
    <xf numFmtId="0" fontId="4" fillId="0" borderId="27" xfId="0" applyFont="1" applyFill="1" applyBorder="1" applyAlignment="1" applyProtection="1">
      <alignment horizontal="left" vertical="top"/>
      <protection locked="0"/>
    </xf>
    <xf numFmtId="0" fontId="8" fillId="0" borderId="31" xfId="0" applyFont="1" applyBorder="1" applyAlignment="1" applyProtection="1">
      <alignment horizontal="left" vertical="top" wrapText="1"/>
      <protection locked="0"/>
    </xf>
    <xf numFmtId="0" fontId="8" fillId="0" borderId="31" xfId="0" applyFont="1" applyBorder="1" applyAlignment="1" applyProtection="1">
      <alignment horizontal="center" vertical="top" wrapText="1"/>
      <protection locked="0"/>
    </xf>
    <xf numFmtId="2" fontId="8" fillId="0" borderId="31" xfId="0" applyNumberFormat="1" applyFont="1" applyBorder="1" applyAlignment="1" applyProtection="1">
      <alignment horizontal="right" vertical="top" wrapText="1"/>
      <protection locked="0"/>
    </xf>
    <xf numFmtId="0" fontId="4" fillId="0" borderId="82" xfId="0" applyNumberFormat="1" applyFont="1" applyFill="1" applyBorder="1" applyAlignment="1" applyProtection="1">
      <alignment vertical="top" wrapText="1"/>
      <protection locked="0"/>
    </xf>
    <xf numFmtId="0" fontId="4" fillId="0" borderId="143" xfId="0" applyNumberFormat="1" applyFont="1" applyFill="1" applyBorder="1" applyAlignment="1" applyProtection="1">
      <alignment horizontal="right" vertical="top" wrapText="1"/>
      <protection locked="0"/>
    </xf>
    <xf numFmtId="2" fontId="4" fillId="7" borderId="21" xfId="0" applyNumberFormat="1" applyFont="1" applyFill="1" applyBorder="1" applyAlignment="1" applyProtection="1">
      <alignment horizontal="right" vertical="top" wrapText="1"/>
      <protection locked="0"/>
    </xf>
    <xf numFmtId="0" fontId="4" fillId="0" borderId="37" xfId="0" applyNumberFormat="1" applyFont="1" applyFill="1" applyBorder="1" applyAlignment="1" applyProtection="1">
      <alignment horizontal="left" vertical="top" wrapText="1"/>
      <protection locked="0"/>
    </xf>
    <xf numFmtId="0" fontId="4" fillId="0" borderId="63" xfId="0" applyNumberFormat="1" applyFont="1" applyFill="1" applyBorder="1" applyAlignment="1" applyProtection="1">
      <alignment horizontal="left" vertical="top" wrapText="1"/>
      <protection locked="0"/>
    </xf>
    <xf numFmtId="0" fontId="4" fillId="0" borderId="54" xfId="0" applyNumberFormat="1" applyFont="1" applyFill="1" applyBorder="1" applyAlignment="1" applyProtection="1">
      <alignment horizontal="left" vertical="top" wrapText="1"/>
      <protection locked="0"/>
    </xf>
    <xf numFmtId="0" fontId="4" fillId="0" borderId="71" xfId="0" applyNumberFormat="1" applyFont="1" applyFill="1" applyBorder="1" applyAlignment="1" applyProtection="1">
      <alignment horizontal="left" vertical="top" wrapText="1"/>
      <protection locked="0"/>
    </xf>
    <xf numFmtId="0" fontId="4" fillId="0" borderId="85" xfId="0" applyNumberFormat="1" applyFont="1" applyFill="1" applyBorder="1" applyAlignment="1" applyProtection="1">
      <alignment horizontal="left" vertical="top" wrapText="1"/>
      <protection locked="0"/>
    </xf>
    <xf numFmtId="0" fontId="4" fillId="0" borderId="29" xfId="0" applyNumberFormat="1" applyFont="1" applyFill="1" applyBorder="1" applyAlignment="1" applyProtection="1">
      <alignment horizontal="left" vertical="top" wrapText="1"/>
      <protection locked="0"/>
    </xf>
    <xf numFmtId="0" fontId="4" fillId="0" borderId="86" xfId="0" applyNumberFormat="1" applyFont="1" applyFill="1" applyBorder="1" applyAlignment="1" applyProtection="1">
      <alignment horizontal="left" vertical="top" wrapText="1"/>
      <protection locked="0"/>
    </xf>
    <xf numFmtId="0" fontId="2" fillId="0" borderId="21" xfId="0" applyFont="1" applyBorder="1" applyAlignment="1" applyProtection="1">
      <alignment horizontal="left" vertical="top" wrapText="1" readingOrder="1"/>
      <protection locked="0"/>
    </xf>
    <xf numFmtId="0" fontId="2" fillId="0" borderId="5" xfId="0" applyFont="1" applyBorder="1" applyAlignment="1" applyProtection="1">
      <alignment vertical="top" wrapText="1" readingOrder="1"/>
      <protection locked="0"/>
    </xf>
    <xf numFmtId="0" fontId="2" fillId="0" borderId="20" xfId="0" applyFont="1" applyBorder="1" applyAlignment="1" applyProtection="1">
      <alignment vertical="top" wrapText="1" readingOrder="1"/>
      <protection locked="0"/>
    </xf>
    <xf numFmtId="0" fontId="4" fillId="0" borderId="5" xfId="0" applyFont="1" applyBorder="1" applyAlignment="1" applyProtection="1">
      <alignment horizontal="left" vertical="top"/>
      <protection locked="0"/>
    </xf>
    <xf numFmtId="0" fontId="4" fillId="0" borderId="14" xfId="0" applyFont="1" applyBorder="1" applyAlignment="1" applyProtection="1">
      <alignment horizontal="left" vertical="top"/>
      <protection locked="0"/>
    </xf>
    <xf numFmtId="0" fontId="4" fillId="0" borderId="20" xfId="0" applyFont="1" applyBorder="1" applyAlignment="1" applyProtection="1">
      <alignment horizontal="left" vertical="top"/>
      <protection locked="0"/>
    </xf>
    <xf numFmtId="0" fontId="2" fillId="0" borderId="26" xfId="0" applyFont="1" applyBorder="1" applyAlignment="1" applyProtection="1">
      <alignment horizontal="left" vertical="top" wrapText="1" readingOrder="1"/>
      <protection locked="0"/>
    </xf>
    <xf numFmtId="0" fontId="2" fillId="0" borderId="25" xfId="0" applyFont="1" applyBorder="1" applyAlignment="1" applyProtection="1">
      <alignment horizontal="left" vertical="top" wrapText="1" readingOrder="1"/>
      <protection locked="0"/>
    </xf>
    <xf numFmtId="4" fontId="2" fillId="0" borderId="21" xfId="0" applyNumberFormat="1" applyFont="1" applyBorder="1" applyAlignment="1" applyProtection="1">
      <alignment horizontal="right" vertical="top" wrapText="1" readingOrder="1"/>
      <protection locked="0"/>
    </xf>
    <xf numFmtId="0" fontId="2" fillId="0" borderId="98" xfId="0" applyFont="1" applyBorder="1" applyAlignment="1" applyProtection="1">
      <alignment horizontal="left" vertical="top" wrapText="1" readingOrder="1"/>
      <protection locked="0"/>
    </xf>
    <xf numFmtId="0" fontId="2" fillId="0" borderId="73" xfId="0" applyFont="1" applyBorder="1" applyAlignment="1" applyProtection="1">
      <alignment vertical="top" wrapText="1" readingOrder="1"/>
      <protection locked="0"/>
    </xf>
    <xf numFmtId="4" fontId="2" fillId="0" borderId="73" xfId="0" applyNumberFormat="1" applyFont="1" applyBorder="1" applyAlignment="1" applyProtection="1">
      <alignment horizontal="right" vertical="top" wrapText="1" readingOrder="1"/>
      <protection locked="0"/>
    </xf>
    <xf numFmtId="0" fontId="2" fillId="4" borderId="149" xfId="0" applyFont="1" applyFill="1" applyBorder="1" applyAlignment="1" applyProtection="1">
      <alignment horizontal="left" vertical="top" wrapText="1" readingOrder="1"/>
      <protection locked="0"/>
    </xf>
    <xf numFmtId="0" fontId="2" fillId="0" borderId="163" xfId="0" applyFont="1" applyBorder="1" applyAlignment="1" applyProtection="1">
      <alignment horizontal="left" vertical="top" wrapText="1" readingOrder="1"/>
      <protection locked="0"/>
    </xf>
    <xf numFmtId="0" fontId="2" fillId="0" borderId="156" xfId="0" applyFont="1" applyBorder="1" applyAlignment="1" applyProtection="1">
      <alignment horizontal="left" vertical="top" wrapText="1" readingOrder="1"/>
      <protection locked="0"/>
    </xf>
    <xf numFmtId="0" fontId="2" fillId="0" borderId="157" xfId="0" applyFont="1" applyBorder="1" applyAlignment="1" applyProtection="1">
      <alignment horizontal="left" vertical="top" wrapText="1" readingOrder="1"/>
      <protection locked="0"/>
    </xf>
    <xf numFmtId="0" fontId="2" fillId="5" borderId="149" xfId="0" applyFont="1" applyFill="1" applyBorder="1" applyAlignment="1" applyProtection="1">
      <alignment horizontal="left" vertical="top" wrapText="1" readingOrder="1"/>
      <protection locked="0"/>
    </xf>
    <xf numFmtId="0" fontId="2" fillId="5" borderId="163" xfId="0" applyFont="1" applyFill="1" applyBorder="1" applyAlignment="1" applyProtection="1">
      <alignment horizontal="left" vertical="top" wrapText="1" readingOrder="1"/>
      <protection locked="0"/>
    </xf>
    <xf numFmtId="0" fontId="8" fillId="0" borderId="66" xfId="0" applyFont="1" applyBorder="1" applyAlignment="1" applyProtection="1">
      <alignment horizontal="left" vertical="top" wrapText="1"/>
      <protection locked="0"/>
    </xf>
    <xf numFmtId="0" fontId="8" fillId="0" borderId="43" xfId="0" applyFont="1" applyBorder="1" applyAlignment="1" applyProtection="1">
      <alignment horizontal="left" vertical="top" wrapText="1"/>
      <protection locked="0"/>
    </xf>
    <xf numFmtId="0" fontId="8" fillId="0" borderId="39" xfId="0" applyFont="1" applyBorder="1" applyAlignment="1" applyProtection="1">
      <alignment horizontal="left" vertical="top" wrapText="1"/>
      <protection locked="0"/>
    </xf>
    <xf numFmtId="0" fontId="8" fillId="0" borderId="51" xfId="0" applyFont="1" applyBorder="1" applyAlignment="1" applyProtection="1">
      <alignment horizontal="center" vertical="top" wrapText="1"/>
      <protection locked="0"/>
    </xf>
    <xf numFmtId="0" fontId="8" fillId="0" borderId="41" xfId="0" applyFont="1" applyBorder="1" applyAlignment="1" applyProtection="1">
      <alignment horizontal="left" vertical="top" wrapText="1"/>
      <protection locked="0"/>
    </xf>
    <xf numFmtId="0" fontId="8" fillId="0" borderId="17"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5" xfId="0" applyFont="1" applyFill="1" applyBorder="1" applyAlignment="1" applyProtection="1">
      <alignment horizontal="left" vertical="top"/>
      <protection locked="0"/>
    </xf>
    <xf numFmtId="0" fontId="9" fillId="0" borderId="17" xfId="0" applyFont="1" applyBorder="1" applyAlignment="1" applyProtection="1">
      <alignment horizontal="left" vertical="top" wrapText="1" readingOrder="1"/>
      <protection locked="0"/>
    </xf>
    <xf numFmtId="0" fontId="9" fillId="0" borderId="6" xfId="0" applyFont="1" applyBorder="1" applyAlignment="1" applyProtection="1">
      <alignment horizontal="left" vertical="top" wrapText="1" readingOrder="1"/>
      <protection locked="0"/>
    </xf>
    <xf numFmtId="0" fontId="4" fillId="0" borderId="5" xfId="0" applyFont="1" applyFill="1" applyBorder="1" applyAlignment="1" applyProtection="1">
      <alignment horizontal="left" vertical="top"/>
      <protection locked="0"/>
    </xf>
    <xf numFmtId="0" fontId="9" fillId="0" borderId="1" xfId="0" applyFont="1" applyBorder="1" applyAlignment="1" applyProtection="1">
      <alignment vertical="top" wrapText="1" readingOrder="1"/>
      <protection locked="0"/>
    </xf>
    <xf numFmtId="0" fontId="9" fillId="0" borderId="27" xfId="0" applyFont="1" applyBorder="1" applyAlignment="1" applyProtection="1">
      <alignment vertical="top" wrapText="1" readingOrder="1"/>
      <protection locked="0"/>
    </xf>
    <xf numFmtId="0" fontId="9" fillId="0" borderId="31" xfId="0" applyFont="1" applyBorder="1" applyAlignment="1" applyProtection="1">
      <alignment horizontal="left" vertical="top" wrapText="1" readingOrder="1"/>
      <protection locked="0"/>
    </xf>
    <xf numFmtId="0" fontId="9" fillId="0" borderId="5" xfId="0" applyFont="1" applyBorder="1" applyAlignment="1" applyProtection="1">
      <alignment vertical="top" wrapText="1" readingOrder="1"/>
      <protection locked="0"/>
    </xf>
    <xf numFmtId="0" fontId="9" fillId="0" borderId="32" xfId="0" applyFont="1" applyBorder="1" applyAlignment="1" applyProtection="1">
      <alignment vertical="top" wrapText="1" readingOrder="1"/>
      <protection locked="0"/>
    </xf>
    <xf numFmtId="0" fontId="9" fillId="0" borderId="34" xfId="0" applyFont="1" applyBorder="1" applyAlignment="1" applyProtection="1">
      <alignment horizontal="left" vertical="top" wrapText="1" readingOrder="1"/>
      <protection locked="0"/>
    </xf>
    <xf numFmtId="0" fontId="9" fillId="0" borderId="12" xfId="0" applyFont="1" applyBorder="1" applyAlignment="1" applyProtection="1">
      <alignment vertical="top" wrapText="1" readingOrder="1"/>
      <protection locked="0"/>
    </xf>
    <xf numFmtId="0" fontId="9" fillId="0" borderId="14" xfId="0" applyFont="1" applyBorder="1" applyAlignment="1" applyProtection="1">
      <alignment vertical="top" wrapText="1" readingOrder="1"/>
      <protection locked="0"/>
    </xf>
    <xf numFmtId="0" fontId="2" fillId="0" borderId="14" xfId="0" applyFont="1" applyFill="1" applyBorder="1" applyAlignment="1" applyProtection="1">
      <alignment vertical="top" wrapText="1" readingOrder="1"/>
      <protection locked="0"/>
    </xf>
    <xf numFmtId="164" fontId="8" fillId="0" borderId="41" xfId="0" applyNumberFormat="1" applyFont="1" applyBorder="1" applyAlignment="1">
      <alignment horizontal="right" vertical="top" wrapText="1"/>
    </xf>
    <xf numFmtId="164" fontId="8" fillId="0" borderId="43" xfId="0" applyNumberFormat="1" applyFont="1" applyBorder="1" applyAlignment="1" applyProtection="1">
      <alignment horizontal="right" vertical="top" wrapText="1"/>
      <protection locked="0"/>
    </xf>
    <xf numFmtId="164" fontId="8" fillId="0" borderId="23" xfId="0" applyNumberFormat="1" applyFont="1" applyBorder="1" applyAlignment="1">
      <alignment horizontal="right" vertical="top" wrapText="1"/>
    </xf>
    <xf numFmtId="164" fontId="8" fillId="0" borderId="83" xfId="0" applyNumberFormat="1" applyFont="1" applyBorder="1" applyAlignment="1" applyProtection="1">
      <alignment horizontal="right" vertical="top" wrapText="1"/>
      <protection locked="0"/>
    </xf>
    <xf numFmtId="164" fontId="8" fillId="0" borderId="62" xfId="0" applyNumberFormat="1" applyFont="1" applyBorder="1" applyAlignment="1" applyProtection="1">
      <alignment horizontal="right" vertical="top" wrapText="1"/>
      <protection locked="0"/>
    </xf>
    <xf numFmtId="0" fontId="8" fillId="0" borderId="19" xfId="0" applyFont="1" applyBorder="1" applyAlignment="1" applyProtection="1">
      <alignment horizontal="left" vertical="top" wrapText="1"/>
      <protection locked="0"/>
    </xf>
    <xf numFmtId="164" fontId="8" fillId="0" borderId="8" xfId="0" applyNumberFormat="1" applyFont="1" applyBorder="1" applyAlignment="1" applyProtection="1">
      <alignment horizontal="right" vertical="top" wrapText="1"/>
      <protection locked="0"/>
    </xf>
    <xf numFmtId="164" fontId="8" fillId="0" borderId="13" xfId="0" applyNumberFormat="1" applyFont="1" applyBorder="1" applyAlignment="1">
      <alignment horizontal="right" vertical="top" wrapText="1"/>
    </xf>
    <xf numFmtId="164" fontId="8" fillId="0" borderId="19" xfId="0" applyNumberFormat="1" applyFont="1" applyBorder="1" applyAlignment="1" applyProtection="1">
      <alignment horizontal="right" vertical="top" wrapText="1"/>
      <protection locked="0"/>
    </xf>
    <xf numFmtId="0" fontId="8" fillId="0" borderId="7" xfId="0" applyFont="1" applyBorder="1" applyAlignment="1" applyProtection="1">
      <alignment horizontal="left" vertical="top" wrapText="1"/>
      <protection locked="0"/>
    </xf>
    <xf numFmtId="164" fontId="8" fillId="0" borderId="7" xfId="0" applyNumberFormat="1" applyFont="1" applyBorder="1" applyAlignment="1" applyProtection="1">
      <alignment horizontal="right" vertical="top" wrapText="1"/>
      <protection locked="0"/>
    </xf>
    <xf numFmtId="0" fontId="8" fillId="0" borderId="21" xfId="0" applyFont="1" applyBorder="1" applyAlignment="1" applyProtection="1">
      <alignment horizontal="left" vertical="top" wrapText="1"/>
      <protection locked="0"/>
    </xf>
    <xf numFmtId="164" fontId="8" fillId="0" borderId="21" xfId="0" applyNumberFormat="1" applyFont="1" applyBorder="1" applyAlignment="1" applyProtection="1">
      <alignment horizontal="right" vertical="top" wrapText="1"/>
      <protection locked="0"/>
    </xf>
    <xf numFmtId="164" fontId="8" fillId="0" borderId="34" xfId="0" applyNumberFormat="1" applyFont="1" applyBorder="1" applyAlignment="1">
      <alignment horizontal="right" vertical="top" wrapText="1"/>
    </xf>
    <xf numFmtId="164" fontId="8" fillId="0" borderId="34" xfId="0" applyNumberFormat="1" applyFont="1" applyBorder="1" applyAlignment="1" applyProtection="1">
      <alignment horizontal="right" vertical="top" wrapText="1"/>
      <protection locked="0"/>
    </xf>
    <xf numFmtId="0" fontId="8" fillId="0" borderId="22" xfId="0" applyFont="1" applyBorder="1" applyAlignment="1" applyProtection="1">
      <alignment horizontal="left" vertical="top" wrapText="1"/>
      <protection locked="0"/>
    </xf>
    <xf numFmtId="164" fontId="8" fillId="0" borderId="22" xfId="0" applyNumberFormat="1" applyFont="1" applyBorder="1" applyAlignment="1" applyProtection="1">
      <alignment horizontal="right" vertical="top" wrapText="1"/>
      <protection locked="0"/>
    </xf>
    <xf numFmtId="164" fontId="8" fillId="0" borderId="6" xfId="0" applyNumberFormat="1" applyFont="1" applyBorder="1" applyAlignment="1">
      <alignment horizontal="right" vertical="top" wrapText="1"/>
    </xf>
    <xf numFmtId="0" fontId="8" fillId="0" borderId="109" xfId="0" applyFont="1" applyBorder="1" applyAlignment="1" applyProtection="1">
      <alignment horizontal="left" vertical="top" wrapText="1"/>
      <protection locked="0"/>
    </xf>
    <xf numFmtId="0" fontId="8" fillId="0" borderId="80" xfId="0" applyFont="1" applyBorder="1" applyAlignment="1" applyProtection="1">
      <alignment horizontal="left" vertical="top" wrapText="1"/>
      <protection locked="0"/>
    </xf>
    <xf numFmtId="0" fontId="8" fillId="0" borderId="96" xfId="0" applyFont="1" applyBorder="1" applyAlignment="1" applyProtection="1">
      <alignment horizontal="left" vertical="top" wrapText="1"/>
      <protection locked="0"/>
    </xf>
    <xf numFmtId="0" fontId="8" fillId="0" borderId="91" xfId="0" applyFont="1" applyBorder="1" applyAlignment="1" applyProtection="1">
      <alignment horizontal="left" vertical="top" wrapText="1"/>
      <protection locked="0"/>
    </xf>
    <xf numFmtId="164" fontId="8" fillId="0" borderId="39" xfId="0" applyNumberFormat="1" applyFont="1" applyBorder="1" applyAlignment="1" applyProtection="1">
      <alignment horizontal="right" vertical="top" wrapText="1"/>
      <protection locked="0"/>
    </xf>
    <xf numFmtId="164" fontId="8" fillId="0" borderId="17" xfId="0" applyNumberFormat="1" applyFont="1" applyBorder="1" applyAlignment="1">
      <alignment horizontal="right" vertical="top" wrapText="1"/>
    </xf>
    <xf numFmtId="0" fontId="8" fillId="0" borderId="17" xfId="0" applyFont="1" applyBorder="1" applyAlignment="1" applyProtection="1">
      <alignment vertical="top" wrapText="1"/>
      <protection locked="0"/>
    </xf>
    <xf numFmtId="164" fontId="8" fillId="0" borderId="17" xfId="0" applyNumberFormat="1" applyFont="1" applyBorder="1" applyAlignment="1">
      <alignment vertical="top" wrapText="1"/>
    </xf>
    <xf numFmtId="164" fontId="8" fillId="0" borderId="153" xfId="0" applyNumberFormat="1" applyFont="1" applyBorder="1" applyAlignment="1" applyProtection="1">
      <alignment horizontal="right" vertical="top" wrapText="1"/>
      <protection locked="0"/>
    </xf>
    <xf numFmtId="0" fontId="8" fillId="0" borderId="7" xfId="0" applyFont="1" applyBorder="1" applyAlignment="1" applyProtection="1">
      <alignment vertical="top" wrapText="1"/>
      <protection locked="0"/>
    </xf>
    <xf numFmtId="164" fontId="8" fillId="0" borderId="7" xfId="0" applyNumberFormat="1" applyFont="1" applyBorder="1" applyAlignment="1" applyProtection="1">
      <alignment vertical="top" wrapText="1"/>
      <protection locked="0"/>
    </xf>
    <xf numFmtId="164" fontId="8" fillId="0" borderId="96" xfId="0" applyNumberFormat="1" applyFont="1" applyBorder="1" applyAlignment="1" applyProtection="1">
      <alignment horizontal="right" vertical="top" wrapText="1"/>
      <protection locked="0"/>
    </xf>
    <xf numFmtId="164" fontId="8" fillId="0" borderId="73" xfId="0" applyNumberFormat="1" applyFont="1" applyBorder="1" applyAlignment="1" applyProtection="1">
      <alignment horizontal="right" vertical="top" wrapText="1"/>
      <protection locked="0"/>
    </xf>
    <xf numFmtId="164" fontId="8" fillId="0" borderId="62" xfId="0" applyNumberFormat="1" applyFont="1" applyBorder="1" applyAlignment="1">
      <alignment horizontal="right" vertical="top" wrapText="1"/>
    </xf>
    <xf numFmtId="0" fontId="8" fillId="0" borderId="18" xfId="0" applyFont="1" applyBorder="1" applyAlignment="1" applyProtection="1">
      <alignment horizontal="left" vertical="top" wrapText="1"/>
      <protection locked="0"/>
    </xf>
    <xf numFmtId="164" fontId="8" fillId="0" borderId="18" xfId="0" applyNumberFormat="1" applyFont="1" applyBorder="1" applyAlignment="1">
      <alignment horizontal="right" vertical="top" wrapText="1"/>
    </xf>
    <xf numFmtId="0" fontId="8" fillId="0" borderId="2" xfId="0" applyFont="1" applyBorder="1" applyAlignment="1" applyProtection="1">
      <alignment vertical="top" wrapText="1"/>
      <protection locked="0"/>
    </xf>
    <xf numFmtId="164" fontId="8" fillId="0" borderId="2" xfId="0" applyNumberFormat="1" applyFont="1" applyBorder="1" applyAlignment="1">
      <alignment vertical="top" wrapText="1"/>
    </xf>
    <xf numFmtId="0" fontId="8" fillId="0" borderId="43" xfId="0" applyFont="1" applyBorder="1" applyAlignment="1" applyProtection="1">
      <alignment vertical="top" wrapText="1"/>
      <protection locked="0"/>
    </xf>
    <xf numFmtId="164" fontId="8" fillId="0" borderId="43" xfId="0" applyNumberFormat="1" applyFont="1" applyBorder="1" applyAlignment="1" applyProtection="1">
      <alignment vertical="top" wrapText="1"/>
      <protection locked="0"/>
    </xf>
    <xf numFmtId="0" fontId="8" fillId="0" borderId="2" xfId="0" applyFont="1" applyBorder="1" applyAlignment="1" applyProtection="1">
      <alignment horizontal="left" vertical="top" wrapText="1"/>
      <protection locked="0"/>
    </xf>
    <xf numFmtId="164" fontId="8" fillId="0" borderId="2" xfId="0" applyNumberFormat="1" applyFont="1" applyBorder="1" applyAlignment="1">
      <alignment horizontal="right" vertical="top" wrapText="1"/>
    </xf>
    <xf numFmtId="0" fontId="8" fillId="0" borderId="6" xfId="0" applyFont="1" applyBorder="1" applyAlignment="1" applyProtection="1">
      <alignment vertical="top" wrapText="1"/>
      <protection locked="0"/>
    </xf>
    <xf numFmtId="164" fontId="8" fillId="0" borderId="6" xfId="0" applyNumberFormat="1" applyFont="1" applyBorder="1" applyAlignment="1" applyProtection="1">
      <alignment vertical="top" wrapText="1"/>
      <protection locked="0"/>
    </xf>
    <xf numFmtId="164" fontId="8" fillId="0" borderId="53" xfId="0" applyNumberFormat="1" applyFont="1" applyBorder="1" applyAlignment="1">
      <alignment horizontal="right" vertical="top" wrapText="1"/>
    </xf>
    <xf numFmtId="164" fontId="8" fillId="0" borderId="6" xfId="0" applyNumberFormat="1" applyFont="1" applyBorder="1" applyAlignment="1">
      <alignment vertical="top" wrapText="1"/>
    </xf>
    <xf numFmtId="164" fontId="8" fillId="0" borderId="6" xfId="0" applyNumberFormat="1" applyFont="1" applyBorder="1" applyAlignment="1" applyProtection="1">
      <alignment horizontal="right" vertical="top" wrapText="1"/>
      <protection locked="0"/>
    </xf>
    <xf numFmtId="164" fontId="8" fillId="0" borderId="66" xfId="0" applyNumberFormat="1" applyFont="1" applyBorder="1" applyAlignment="1">
      <alignment horizontal="right" vertical="top" wrapText="1"/>
    </xf>
    <xf numFmtId="164" fontId="8" fillId="0" borderId="13" xfId="0" applyNumberFormat="1" applyFont="1" applyBorder="1" applyAlignment="1" applyProtection="1">
      <alignment horizontal="right" vertical="top" wrapText="1"/>
      <protection locked="0"/>
    </xf>
    <xf numFmtId="0" fontId="8" fillId="0" borderId="13" xfId="0" applyFont="1" applyBorder="1" applyAlignment="1" applyProtection="1">
      <alignment horizontal="center" vertical="top" wrapText="1"/>
      <protection locked="0"/>
    </xf>
    <xf numFmtId="2" fontId="8" fillId="0" borderId="127" xfId="0" applyNumberFormat="1" applyFont="1" applyFill="1" applyBorder="1" applyAlignment="1" applyProtection="1">
      <alignment horizontal="right" vertical="top" wrapText="1"/>
      <protection locked="0"/>
    </xf>
    <xf numFmtId="2" fontId="8" fillId="0" borderId="2" xfId="0" applyNumberFormat="1" applyFont="1" applyFill="1" applyBorder="1" applyAlignment="1" applyProtection="1">
      <alignment horizontal="right" vertical="top" wrapText="1"/>
      <protection locked="0"/>
    </xf>
    <xf numFmtId="2" fontId="8" fillId="0" borderId="103" xfId="0" applyNumberFormat="1" applyFont="1" applyFill="1" applyBorder="1" applyAlignment="1" applyProtection="1">
      <alignment horizontal="right" vertical="top" wrapText="1"/>
      <protection locked="0"/>
    </xf>
    <xf numFmtId="164" fontId="8" fillId="0" borderId="48" xfId="0" applyNumberFormat="1" applyFont="1" applyBorder="1" applyAlignment="1" applyProtection="1">
      <alignment horizontal="right" vertical="top" wrapText="1"/>
      <protection locked="0"/>
    </xf>
    <xf numFmtId="0" fontId="8" fillId="0" borderId="48" xfId="0" applyFont="1" applyBorder="1" applyAlignment="1" applyProtection="1">
      <alignment horizontal="center" vertical="top" wrapText="1"/>
      <protection locked="0"/>
    </xf>
    <xf numFmtId="2" fontId="8" fillId="0" borderId="31" xfId="0" applyNumberFormat="1" applyFont="1" applyFill="1" applyBorder="1" applyAlignment="1" applyProtection="1">
      <alignment horizontal="right" vertical="top" wrapText="1"/>
      <protection locked="0"/>
    </xf>
    <xf numFmtId="2" fontId="8" fillId="0" borderId="75" xfId="0" applyNumberFormat="1" applyFont="1" applyFill="1" applyBorder="1" applyAlignment="1" applyProtection="1">
      <alignment horizontal="right" vertical="top" wrapText="1"/>
      <protection locked="0"/>
    </xf>
    <xf numFmtId="0" fontId="8" fillId="0" borderId="34" xfId="0" applyFont="1" applyBorder="1" applyAlignment="1" applyProtection="1">
      <alignment horizontal="center" vertical="top" wrapText="1"/>
      <protection locked="0"/>
    </xf>
    <xf numFmtId="2" fontId="8" fillId="0" borderId="128" xfId="0" applyNumberFormat="1" applyFont="1" applyFill="1" applyBorder="1" applyAlignment="1" applyProtection="1">
      <alignment horizontal="right" vertical="top" wrapText="1"/>
      <protection locked="0"/>
    </xf>
    <xf numFmtId="2" fontId="8" fillId="0" borderId="6" xfId="0" applyNumberFormat="1" applyFont="1" applyFill="1" applyBorder="1" applyAlignment="1" applyProtection="1">
      <alignment horizontal="right" vertical="top" wrapText="1"/>
      <protection locked="0"/>
    </xf>
    <xf numFmtId="2" fontId="8" fillId="0" borderId="113" xfId="0" applyNumberFormat="1" applyFont="1" applyFill="1" applyBorder="1" applyAlignment="1" applyProtection="1">
      <alignment horizontal="right" vertical="top" wrapText="1"/>
      <protection locked="0"/>
    </xf>
    <xf numFmtId="0" fontId="8" fillId="0" borderId="74" xfId="0" applyFont="1" applyBorder="1" applyAlignment="1" applyProtection="1">
      <alignment horizontal="center" vertical="top" wrapText="1"/>
      <protection locked="0"/>
    </xf>
    <xf numFmtId="0" fontId="8" fillId="0" borderId="53" xfId="0" applyFont="1" applyBorder="1" applyAlignment="1" applyProtection="1">
      <alignment horizontal="left" vertical="top" wrapText="1"/>
      <protection locked="0"/>
    </xf>
    <xf numFmtId="2" fontId="8" fillId="0" borderId="151" xfId="0" applyNumberFormat="1" applyFont="1" applyFill="1" applyBorder="1" applyAlignment="1" applyProtection="1">
      <alignment horizontal="right" vertical="top" wrapText="1"/>
      <protection locked="0"/>
    </xf>
    <xf numFmtId="2" fontId="8" fillId="0" borderId="52" xfId="0" applyNumberFormat="1" applyFont="1" applyFill="1" applyBorder="1" applyAlignment="1" applyProtection="1">
      <alignment horizontal="right" vertical="top" wrapText="1"/>
      <protection locked="0"/>
    </xf>
    <xf numFmtId="0" fontId="4" fillId="0" borderId="6" xfId="0" applyFont="1" applyFill="1" applyBorder="1" applyAlignment="1" applyProtection="1">
      <alignment horizontal="left" vertical="top" wrapText="1"/>
      <protection locked="0"/>
    </xf>
    <xf numFmtId="0" fontId="4" fillId="0" borderId="32" xfId="0" applyFont="1" applyFill="1" applyBorder="1" applyAlignment="1" applyProtection="1">
      <alignment horizontal="left" vertical="top"/>
      <protection locked="0"/>
    </xf>
    <xf numFmtId="0" fontId="4" fillId="0" borderId="34" xfId="0" applyFont="1" applyFill="1" applyBorder="1" applyAlignment="1" applyProtection="1">
      <alignment horizontal="left" vertical="top" wrapText="1"/>
      <protection locked="0"/>
    </xf>
    <xf numFmtId="0" fontId="4" fillId="0" borderId="13" xfId="0" applyFont="1" applyFill="1" applyBorder="1" applyAlignment="1" applyProtection="1">
      <alignment horizontal="left" vertical="top" wrapText="1"/>
      <protection locked="0"/>
    </xf>
    <xf numFmtId="0" fontId="8" fillId="0" borderId="48" xfId="0" applyNumberFormat="1" applyFont="1" applyFill="1" applyBorder="1" applyAlignment="1" applyProtection="1">
      <alignment horizontal="left" vertical="top" wrapText="1" readingOrder="1"/>
      <protection locked="0"/>
    </xf>
    <xf numFmtId="0" fontId="8" fillId="0" borderId="6" xfId="0" applyFont="1" applyFill="1" applyBorder="1" applyAlignment="1" applyProtection="1">
      <alignment horizontal="left" vertical="top" wrapText="1"/>
      <protection locked="0"/>
    </xf>
    <xf numFmtId="0" fontId="8" fillId="0" borderId="11" xfId="0" applyFont="1" applyFill="1" applyBorder="1" applyAlignment="1">
      <alignment horizontal="center" vertical="center" wrapText="1" readingOrder="1"/>
    </xf>
    <xf numFmtId="0" fontId="4" fillId="0" borderId="11" xfId="0" applyNumberFormat="1" applyFont="1" applyFill="1" applyBorder="1" applyAlignment="1" applyProtection="1">
      <alignment horizontal="center" wrapText="1"/>
    </xf>
    <xf numFmtId="0" fontId="4" fillId="0" borderId="64" xfId="0" applyNumberFormat="1" applyFont="1" applyFill="1" applyBorder="1" applyAlignment="1" applyProtection="1">
      <alignment horizontal="center" wrapText="1"/>
    </xf>
    <xf numFmtId="0" fontId="8" fillId="0" borderId="10" xfId="0" applyFont="1" applyFill="1" applyBorder="1" applyAlignment="1">
      <alignment horizontal="center" vertical="center" wrapText="1" readingOrder="1"/>
    </xf>
    <xf numFmtId="0" fontId="4" fillId="0" borderId="10" xfId="0" applyNumberFormat="1" applyFont="1" applyFill="1" applyBorder="1" applyAlignment="1" applyProtection="1">
      <alignment horizontal="center" wrapText="1"/>
    </xf>
    <xf numFmtId="0" fontId="4" fillId="0" borderId="33" xfId="0" applyNumberFormat="1" applyFont="1" applyFill="1" applyBorder="1" applyAlignment="1" applyProtection="1">
      <alignment horizontal="center" wrapText="1"/>
    </xf>
    <xf numFmtId="0" fontId="8" fillId="0" borderId="39" xfId="0" applyFont="1" applyFill="1" applyBorder="1" applyAlignment="1">
      <alignment horizontal="center" vertical="center" wrapText="1" readingOrder="1"/>
    </xf>
    <xf numFmtId="0" fontId="4" fillId="0" borderId="39" xfId="0" applyNumberFormat="1" applyFont="1" applyFill="1" applyBorder="1" applyAlignment="1" applyProtection="1">
      <alignment horizontal="center" wrapText="1"/>
    </xf>
    <xf numFmtId="0" fontId="4" fillId="0" borderId="96" xfId="0" applyFont="1" applyBorder="1" applyAlignment="1" applyProtection="1">
      <alignment horizontal="left" vertical="top" wrapText="1" readingOrder="1"/>
      <protection locked="0"/>
    </xf>
    <xf numFmtId="0" fontId="2" fillId="0" borderId="66" xfId="0" applyFont="1" applyBorder="1" applyAlignment="1" applyProtection="1">
      <alignment horizontal="left" vertical="top" wrapText="1" readingOrder="1"/>
      <protection locked="0"/>
    </xf>
    <xf numFmtId="0" fontId="2" fillId="0" borderId="43" xfId="0" applyFont="1" applyBorder="1" applyAlignment="1" applyProtection="1">
      <alignment horizontal="left" vertical="top" wrapText="1" readingOrder="1"/>
      <protection locked="0"/>
    </xf>
    <xf numFmtId="0" fontId="2" fillId="0" borderId="66" xfId="0" applyFont="1" applyBorder="1" applyAlignment="1" applyProtection="1">
      <alignment horizontal="center" vertical="top" wrapText="1" readingOrder="1"/>
      <protection locked="0"/>
    </xf>
    <xf numFmtId="0" fontId="2" fillId="0" borderId="43" xfId="0" applyFont="1" applyBorder="1" applyAlignment="1" applyProtection="1">
      <alignment horizontal="center" vertical="top" wrapText="1" readingOrder="1"/>
      <protection locked="0"/>
    </xf>
    <xf numFmtId="0" fontId="2" fillId="0" borderId="66" xfId="0" applyFont="1" applyBorder="1" applyAlignment="1" applyProtection="1">
      <alignment horizontal="right" vertical="top" wrapText="1" readingOrder="1"/>
      <protection locked="0"/>
    </xf>
    <xf numFmtId="0" fontId="2" fillId="0" borderId="43" xfId="0" applyFont="1" applyBorder="1" applyAlignment="1" applyProtection="1">
      <alignment horizontal="right" vertical="top" wrapText="1" readingOrder="1"/>
      <protection locked="0"/>
    </xf>
    <xf numFmtId="0" fontId="4" fillId="0" borderId="66" xfId="0" applyNumberFormat="1" applyFont="1" applyFill="1" applyBorder="1" applyAlignment="1" applyProtection="1">
      <alignment horizontal="right" vertical="top" wrapText="1"/>
      <protection locked="0"/>
    </xf>
    <xf numFmtId="0" fontId="4" fillId="0" borderId="43" xfId="0" applyNumberFormat="1" applyFont="1" applyFill="1" applyBorder="1" applyAlignment="1" applyProtection="1">
      <alignment horizontal="right" vertical="top" wrapText="1"/>
      <protection locked="0"/>
    </xf>
    <xf numFmtId="0" fontId="4" fillId="0" borderId="82" xfId="0" applyNumberFormat="1" applyFont="1" applyFill="1" applyBorder="1" applyAlignment="1" applyProtection="1">
      <alignment horizontal="center" vertical="top" wrapText="1"/>
      <protection locked="0"/>
    </xf>
    <xf numFmtId="0" fontId="4" fillId="0" borderId="83" xfId="0" applyNumberFormat="1" applyFont="1" applyFill="1" applyBorder="1" applyAlignment="1" applyProtection="1">
      <alignment horizontal="center" vertical="top" wrapText="1"/>
      <protection locked="0"/>
    </xf>
    <xf numFmtId="0" fontId="2" fillId="0" borderId="1" xfId="0" applyFont="1" applyBorder="1" applyAlignment="1" applyProtection="1">
      <alignment vertical="top" wrapText="1" readingOrder="1"/>
      <protection locked="0"/>
    </xf>
    <xf numFmtId="0" fontId="2" fillId="0" borderId="20" xfId="0" applyFont="1" applyBorder="1" applyAlignment="1" applyProtection="1">
      <alignment vertical="top" wrapText="1" readingOrder="1"/>
      <protection locked="0"/>
    </xf>
    <xf numFmtId="0" fontId="2" fillId="0" borderId="2" xfId="0" applyFont="1" applyBorder="1" applyAlignment="1" applyProtection="1">
      <alignment horizontal="left" vertical="top" wrapText="1" readingOrder="1"/>
      <protection locked="0"/>
    </xf>
    <xf numFmtId="0" fontId="2" fillId="0" borderId="21" xfId="0" applyFont="1" applyBorder="1" applyAlignment="1" applyProtection="1">
      <alignment horizontal="left" vertical="top" wrapText="1" readingOrder="1"/>
      <protection locked="0"/>
    </xf>
    <xf numFmtId="164" fontId="2" fillId="0" borderId="2" xfId="0" applyNumberFormat="1" applyFont="1" applyBorder="1" applyAlignment="1">
      <alignment horizontal="right" vertical="top" wrapText="1" readingOrder="1"/>
    </xf>
    <xf numFmtId="164" fontId="2" fillId="0" borderId="21" xfId="0" applyNumberFormat="1" applyFont="1" applyBorder="1" applyAlignment="1">
      <alignment horizontal="right" vertical="top" wrapText="1" readingOrder="1"/>
    </xf>
    <xf numFmtId="0" fontId="2" fillId="0" borderId="5" xfId="0" applyFont="1" applyBorder="1" applyAlignment="1" applyProtection="1">
      <alignment vertical="top" wrapText="1" readingOrder="1"/>
      <protection locked="0"/>
    </xf>
    <xf numFmtId="0" fontId="2" fillId="0" borderId="6" xfId="0" applyFont="1" applyBorder="1" applyAlignment="1" applyProtection="1">
      <alignment horizontal="left" vertical="top" wrapText="1" readingOrder="1"/>
      <protection locked="0"/>
    </xf>
    <xf numFmtId="0" fontId="2" fillId="0" borderId="7" xfId="0" applyFont="1" applyBorder="1" applyAlignment="1" applyProtection="1">
      <alignment horizontal="left" vertical="top" wrapText="1" readingOrder="1"/>
      <protection locked="0"/>
    </xf>
    <xf numFmtId="0" fontId="4" fillId="0" borderId="39" xfId="0" applyNumberFormat="1" applyFont="1" applyFill="1" applyBorder="1" applyAlignment="1" applyProtection="1">
      <alignment horizontal="right" vertical="top" wrapText="1"/>
      <protection locked="0"/>
    </xf>
    <xf numFmtId="0" fontId="4" fillId="0" borderId="84" xfId="0" applyNumberFormat="1" applyFont="1" applyFill="1" applyBorder="1" applyAlignment="1" applyProtection="1">
      <alignment horizontal="center" vertical="top" wrapText="1"/>
      <protection locked="0"/>
    </xf>
    <xf numFmtId="0" fontId="2" fillId="0" borderId="7" xfId="0" applyFont="1" applyBorder="1" applyAlignment="1" applyProtection="1">
      <alignment horizontal="center" vertical="top" wrapText="1" readingOrder="1"/>
      <protection locked="0"/>
    </xf>
    <xf numFmtId="0" fontId="2" fillId="0" borderId="21" xfId="0" applyFont="1" applyBorder="1" applyAlignment="1" applyProtection="1">
      <alignment horizontal="center" vertical="top" wrapText="1" readingOrder="1"/>
      <protection locked="0"/>
    </xf>
    <xf numFmtId="0" fontId="2" fillId="0" borderId="70" xfId="0" applyFont="1" applyBorder="1" applyAlignment="1" applyProtection="1">
      <alignment horizontal="right" vertical="top" wrapText="1" readingOrder="1"/>
      <protection locked="0"/>
    </xf>
    <xf numFmtId="0" fontId="2" fillId="0" borderId="36" xfId="0" applyFont="1" applyBorder="1" applyAlignment="1" applyProtection="1">
      <alignment horizontal="right" vertical="top" wrapText="1" readingOrder="1"/>
      <protection locked="0"/>
    </xf>
    <xf numFmtId="0" fontId="2" fillId="0" borderId="14" xfId="0" applyFont="1" applyBorder="1" applyAlignment="1" applyProtection="1">
      <alignment vertical="top" wrapText="1" readingOrder="1"/>
      <protection locked="0"/>
    </xf>
    <xf numFmtId="0" fontId="2" fillId="0" borderId="17" xfId="0" applyFont="1" applyBorder="1" applyAlignment="1" applyProtection="1">
      <alignment horizontal="left" vertical="top" wrapText="1" readingOrder="1"/>
      <protection locked="0"/>
    </xf>
    <xf numFmtId="0" fontId="4" fillId="0" borderId="121" xfId="0" applyFont="1" applyFill="1" applyBorder="1" applyAlignment="1">
      <alignment horizontal="center" vertical="center" wrapText="1"/>
    </xf>
    <xf numFmtId="0" fontId="1" fillId="0" borderId="117" xfId="0" applyFont="1" applyFill="1" applyBorder="1" applyAlignment="1">
      <alignment horizontal="center" vertical="center" wrapText="1"/>
    </xf>
    <xf numFmtId="0" fontId="1" fillId="0" borderId="120" xfId="0" applyFont="1" applyFill="1" applyBorder="1" applyAlignment="1">
      <alignment horizontal="center" vertical="center" wrapText="1"/>
    </xf>
    <xf numFmtId="0" fontId="8" fillId="0" borderId="137" xfId="0" applyFont="1" applyFill="1" applyBorder="1" applyAlignment="1">
      <alignment horizontal="center" vertical="center" wrapText="1" readingOrder="1"/>
    </xf>
    <xf numFmtId="0" fontId="3" fillId="0" borderId="138" xfId="0" applyFont="1" applyFill="1" applyBorder="1" applyAlignment="1">
      <alignment horizontal="center" vertical="center" wrapText="1" readingOrder="1"/>
    </xf>
    <xf numFmtId="0" fontId="3" fillId="0" borderId="139" xfId="0" applyFont="1" applyFill="1" applyBorder="1" applyAlignment="1">
      <alignment horizontal="center" vertical="center" wrapText="1" readingOrder="1"/>
    </xf>
    <xf numFmtId="0" fontId="8" fillId="0" borderId="87" xfId="0" applyFont="1" applyFill="1" applyBorder="1" applyAlignment="1">
      <alignment horizontal="center" vertical="center" wrapText="1" readingOrder="1"/>
    </xf>
    <xf numFmtId="0" fontId="3" fillId="0" borderId="136" xfId="0" applyFont="1" applyFill="1" applyBorder="1" applyAlignment="1">
      <alignment horizontal="center" vertical="center" wrapText="1" readingOrder="1"/>
    </xf>
    <xf numFmtId="0" fontId="3" fillId="0" borderId="89" xfId="0" applyFont="1" applyFill="1" applyBorder="1" applyAlignment="1">
      <alignment horizontal="center" vertical="center" wrapText="1" readingOrder="1"/>
    </xf>
    <xf numFmtId="0" fontId="8" fillId="0" borderId="6" xfId="0" applyFont="1" applyFill="1" applyBorder="1" applyAlignment="1">
      <alignment horizontal="center" vertical="center" wrapText="1" readingOrder="1"/>
    </xf>
    <xf numFmtId="0" fontId="3" fillId="0" borderId="10" xfId="0" applyFont="1" applyFill="1" applyBorder="1" applyAlignment="1">
      <alignment horizontal="center" vertical="center" wrapText="1" readingOrder="1"/>
    </xf>
    <xf numFmtId="0" fontId="8" fillId="0" borderId="140" xfId="0" applyFont="1" applyFill="1" applyBorder="1" applyAlignment="1">
      <alignment horizontal="center" vertical="center" wrapText="1" readingOrder="1"/>
    </xf>
    <xf numFmtId="0" fontId="1" fillId="0" borderId="0" xfId="0" applyFont="1" applyFill="1" applyAlignment="1">
      <alignment horizontal="center" vertical="center" wrapText="1"/>
    </xf>
    <xf numFmtId="0" fontId="8" fillId="0" borderId="1" xfId="0" applyFont="1" applyFill="1" applyBorder="1" applyAlignment="1">
      <alignment horizontal="center" vertical="center" wrapText="1" readingOrder="1"/>
    </xf>
    <xf numFmtId="0" fontId="3" fillId="0" borderId="5" xfId="0" applyFont="1" applyFill="1" applyBorder="1" applyAlignment="1">
      <alignment horizontal="center" vertical="center" wrapText="1" readingOrder="1"/>
    </xf>
    <xf numFmtId="0" fontId="3" fillId="0" borderId="9" xfId="0" applyFont="1" applyFill="1" applyBorder="1" applyAlignment="1">
      <alignment horizontal="center" vertical="center" wrapText="1" readingOrder="1"/>
    </xf>
    <xf numFmtId="0" fontId="8" fillId="0" borderId="2" xfId="0" applyFont="1" applyFill="1" applyBorder="1" applyAlignment="1">
      <alignment horizontal="center" vertical="center" wrapText="1" readingOrder="1"/>
    </xf>
    <xf numFmtId="0" fontId="3" fillId="0" borderId="6" xfId="0" applyFont="1" applyFill="1" applyBorder="1" applyAlignment="1">
      <alignment horizontal="center" vertical="center" wrapText="1" readingOrder="1"/>
    </xf>
    <xf numFmtId="0" fontId="8" fillId="0" borderId="65" xfId="0" applyFont="1" applyFill="1" applyBorder="1" applyAlignment="1">
      <alignment horizontal="center" vertical="center" wrapText="1" readingOrder="1"/>
    </xf>
    <xf numFmtId="164" fontId="2" fillId="0" borderId="6" xfId="0" applyNumberFormat="1" applyFont="1" applyBorder="1" applyAlignment="1">
      <alignment horizontal="right" vertical="top" wrapText="1" readingOrder="1"/>
    </xf>
    <xf numFmtId="0" fontId="2" fillId="5" borderId="28" xfId="0" applyFont="1" applyFill="1" applyBorder="1" applyAlignment="1" applyProtection="1">
      <alignment horizontal="left" vertical="top" wrapText="1" readingOrder="1"/>
      <protection locked="0"/>
    </xf>
    <xf numFmtId="0" fontId="2" fillId="5" borderId="29" xfId="0" applyFont="1" applyFill="1" applyBorder="1" applyAlignment="1" applyProtection="1">
      <alignment horizontal="left" vertical="top" wrapText="1" readingOrder="1"/>
      <protection locked="0"/>
    </xf>
    <xf numFmtId="0" fontId="2" fillId="5" borderId="114" xfId="0" applyFont="1" applyFill="1" applyBorder="1" applyAlignment="1" applyProtection="1">
      <alignment horizontal="left" vertical="top" wrapText="1" readingOrder="1"/>
      <protection locked="0"/>
    </xf>
    <xf numFmtId="0" fontId="2" fillId="4" borderId="28" xfId="0" applyFont="1" applyFill="1" applyBorder="1" applyAlignment="1" applyProtection="1">
      <alignment horizontal="left" vertical="top" wrapText="1" readingOrder="1"/>
      <protection locked="0"/>
    </xf>
    <xf numFmtId="0" fontId="2" fillId="4" borderId="29" xfId="0" applyFont="1" applyFill="1" applyBorder="1" applyAlignment="1" applyProtection="1">
      <alignment horizontal="left" vertical="top" wrapText="1" readingOrder="1"/>
      <protection locked="0"/>
    </xf>
    <xf numFmtId="0" fontId="2" fillId="4" borderId="114" xfId="0" applyFont="1" applyFill="1" applyBorder="1" applyAlignment="1" applyProtection="1">
      <alignment horizontal="left" vertical="top" wrapText="1" readingOrder="1"/>
      <protection locked="0"/>
    </xf>
    <xf numFmtId="0" fontId="2" fillId="5" borderId="36" xfId="0" applyFont="1" applyFill="1" applyBorder="1" applyAlignment="1" applyProtection="1">
      <alignment horizontal="left" vertical="top" wrapText="1" readingOrder="1"/>
      <protection locked="0"/>
    </xf>
    <xf numFmtId="0" fontId="2" fillId="5" borderId="37" xfId="0" applyFont="1" applyFill="1" applyBorder="1" applyAlignment="1" applyProtection="1">
      <alignment horizontal="left" vertical="top" wrapText="1" readingOrder="1"/>
      <protection locked="0"/>
    </xf>
    <xf numFmtId="0" fontId="2" fillId="5" borderId="122" xfId="0" applyFont="1" applyFill="1" applyBorder="1" applyAlignment="1" applyProtection="1">
      <alignment horizontal="left" vertical="top" wrapText="1" readingOrder="1"/>
      <protection locked="0"/>
    </xf>
    <xf numFmtId="164" fontId="2" fillId="0" borderId="17" xfId="0" applyNumberFormat="1" applyFont="1" applyBorder="1" applyAlignment="1">
      <alignment horizontal="right" vertical="top" wrapText="1" readingOrder="1"/>
    </xf>
    <xf numFmtId="0" fontId="2" fillId="3" borderId="28" xfId="0" applyFont="1" applyFill="1" applyBorder="1" applyAlignment="1" applyProtection="1">
      <alignment horizontal="left" vertical="top" wrapText="1" readingOrder="1"/>
      <protection locked="0"/>
    </xf>
    <xf numFmtId="0" fontId="2" fillId="3" borderId="29" xfId="0" applyFont="1" applyFill="1" applyBorder="1" applyAlignment="1" applyProtection="1">
      <alignment horizontal="left" vertical="top" wrapText="1" readingOrder="1"/>
      <protection locked="0"/>
    </xf>
    <xf numFmtId="0" fontId="2" fillId="3" borderId="114" xfId="0" applyFont="1" applyFill="1" applyBorder="1" applyAlignment="1" applyProtection="1">
      <alignment horizontal="left" vertical="top" wrapText="1" readingOrder="1"/>
      <protection locked="0"/>
    </xf>
    <xf numFmtId="0" fontId="2" fillId="5" borderId="23" xfId="0" applyFont="1" applyFill="1" applyBorder="1" applyAlignment="1" applyProtection="1">
      <alignment horizontal="left" vertical="top" wrapText="1" readingOrder="1"/>
      <protection locked="0"/>
    </xf>
    <xf numFmtId="0" fontId="2" fillId="5" borderId="0" xfId="0" applyFont="1" applyFill="1" applyBorder="1" applyAlignment="1" applyProtection="1">
      <alignment horizontal="left" vertical="top" wrapText="1" readingOrder="1"/>
      <protection locked="0"/>
    </xf>
    <xf numFmtId="0" fontId="2" fillId="5" borderId="124" xfId="0" applyFont="1" applyFill="1" applyBorder="1" applyAlignment="1" applyProtection="1">
      <alignment horizontal="left" vertical="top" wrapText="1" readingOrder="1"/>
      <protection locked="0"/>
    </xf>
    <xf numFmtId="0" fontId="2" fillId="0" borderId="2" xfId="0" applyFont="1" applyBorder="1" applyAlignment="1" applyProtection="1">
      <alignment horizontal="center" vertical="top" wrapText="1" readingOrder="1"/>
      <protection locked="0"/>
    </xf>
    <xf numFmtId="0" fontId="2" fillId="0" borderId="6" xfId="0" applyFont="1" applyBorder="1" applyAlignment="1" applyProtection="1">
      <alignment horizontal="center" vertical="top" wrapText="1" readingOrder="1"/>
      <protection locked="0"/>
    </xf>
    <xf numFmtId="0" fontId="2" fillId="0" borderId="2" xfId="0" applyFont="1" applyBorder="1" applyAlignment="1" applyProtection="1">
      <alignment horizontal="right" vertical="top" wrapText="1" readingOrder="1"/>
      <protection locked="0"/>
    </xf>
    <xf numFmtId="0" fontId="2" fillId="0" borderId="6" xfId="0" applyFont="1" applyBorder="1" applyAlignment="1" applyProtection="1">
      <alignment horizontal="right" vertical="top" wrapText="1" readingOrder="1"/>
      <protection locked="0"/>
    </xf>
    <xf numFmtId="0" fontId="2" fillId="0" borderId="21" xfId="0" applyFont="1" applyBorder="1" applyAlignment="1" applyProtection="1">
      <alignment horizontal="right" vertical="top" wrapText="1" readingOrder="1"/>
      <protection locked="0"/>
    </xf>
    <xf numFmtId="0" fontId="4" fillId="0" borderId="17" xfId="0" applyNumberFormat="1" applyFont="1" applyFill="1" applyBorder="1" applyAlignment="1" applyProtection="1">
      <alignment horizontal="right" vertical="top" wrapText="1"/>
      <protection locked="0"/>
    </xf>
    <xf numFmtId="0" fontId="4" fillId="0" borderId="6" xfId="0" applyNumberFormat="1" applyFont="1" applyFill="1" applyBorder="1" applyAlignment="1" applyProtection="1">
      <alignment horizontal="right" vertical="top" wrapText="1"/>
      <protection locked="0"/>
    </xf>
    <xf numFmtId="0" fontId="4" fillId="0" borderId="10" xfId="0" applyNumberFormat="1" applyFont="1" applyFill="1" applyBorder="1" applyAlignment="1" applyProtection="1">
      <alignment horizontal="right" vertical="top" wrapText="1"/>
      <protection locked="0"/>
    </xf>
    <xf numFmtId="0" fontId="2" fillId="0" borderId="23" xfId="0" applyFont="1" applyBorder="1" applyAlignment="1" applyProtection="1">
      <alignment horizontal="left" vertical="top" wrapText="1" readingOrder="1"/>
      <protection locked="0"/>
    </xf>
    <xf numFmtId="0" fontId="2" fillId="0" borderId="36" xfId="0" applyFont="1" applyBorder="1" applyAlignment="1" applyProtection="1">
      <alignment horizontal="left" vertical="top" wrapText="1" readingOrder="1"/>
      <protection locked="0"/>
    </xf>
    <xf numFmtId="0" fontId="4" fillId="0" borderId="83" xfId="0" applyNumberFormat="1" applyFont="1" applyFill="1" applyBorder="1" applyAlignment="1" applyProtection="1">
      <alignment horizontal="right" vertical="top" wrapText="1"/>
      <protection locked="0"/>
    </xf>
    <xf numFmtId="0" fontId="4" fillId="0" borderId="84" xfId="0" applyNumberFormat="1" applyFont="1" applyFill="1" applyBorder="1" applyAlignment="1" applyProtection="1">
      <alignment horizontal="right" vertical="top" wrapText="1"/>
      <protection locked="0"/>
    </xf>
    <xf numFmtId="164" fontId="2" fillId="0" borderId="2" xfId="0" applyNumberFormat="1" applyFont="1" applyBorder="1" applyAlignment="1" applyProtection="1">
      <alignment horizontal="right" vertical="top" wrapText="1" readingOrder="1"/>
      <protection locked="0"/>
    </xf>
    <xf numFmtId="164" fontId="2" fillId="0" borderId="6" xfId="0" applyNumberFormat="1" applyFont="1" applyBorder="1" applyAlignment="1" applyProtection="1">
      <alignment horizontal="right" vertical="top" wrapText="1" readingOrder="1"/>
      <protection locked="0"/>
    </xf>
    <xf numFmtId="164" fontId="2" fillId="0" borderId="21" xfId="0" applyNumberFormat="1" applyFont="1" applyBorder="1" applyAlignment="1" applyProtection="1">
      <alignment horizontal="right" vertical="top" wrapText="1" readingOrder="1"/>
      <protection locked="0"/>
    </xf>
    <xf numFmtId="0" fontId="4" fillId="0" borderId="76" xfId="0" applyNumberFormat="1" applyFont="1" applyFill="1" applyBorder="1" applyAlignment="1" applyProtection="1">
      <alignment horizontal="right" vertical="top" wrapText="1"/>
      <protection locked="0"/>
    </xf>
    <xf numFmtId="0" fontId="4" fillId="0" borderId="113" xfId="0" applyNumberFormat="1" applyFont="1" applyFill="1" applyBorder="1" applyAlignment="1" applyProtection="1">
      <alignment horizontal="right" vertical="top" wrapText="1"/>
      <protection locked="0"/>
    </xf>
    <xf numFmtId="0" fontId="4" fillId="0" borderId="104" xfId="0" applyNumberFormat="1" applyFont="1" applyFill="1" applyBorder="1" applyAlignment="1" applyProtection="1">
      <alignment horizontal="right" vertical="top" wrapText="1"/>
      <protection locked="0"/>
    </xf>
    <xf numFmtId="0" fontId="4" fillId="0" borderId="116" xfId="0" applyNumberFormat="1" applyFont="1" applyFill="1" applyBorder="1" applyAlignment="1" applyProtection="1">
      <alignment horizontal="center" vertical="top" wrapText="1"/>
      <protection locked="0"/>
    </xf>
    <xf numFmtId="0" fontId="4" fillId="0" borderId="117" xfId="0" applyNumberFormat="1" applyFont="1" applyFill="1" applyBorder="1" applyAlignment="1" applyProtection="1">
      <alignment horizontal="center" vertical="top" wrapText="1"/>
      <protection locked="0"/>
    </xf>
    <xf numFmtId="0" fontId="4" fillId="0" borderId="118" xfId="0" applyNumberFormat="1" applyFont="1" applyFill="1" applyBorder="1" applyAlignment="1" applyProtection="1">
      <alignment horizontal="center" vertical="top" wrapText="1"/>
      <protection locked="0"/>
    </xf>
    <xf numFmtId="0" fontId="4" fillId="0" borderId="17" xfId="0" applyNumberFormat="1" applyFont="1" applyFill="1" applyBorder="1" applyAlignment="1" applyProtection="1">
      <alignment horizontal="right" vertical="top" wrapText="1" indent="1"/>
      <protection locked="0"/>
    </xf>
    <xf numFmtId="0" fontId="4" fillId="0" borderId="6" xfId="0" applyNumberFormat="1" applyFont="1" applyFill="1" applyBorder="1" applyAlignment="1" applyProtection="1">
      <alignment horizontal="right" vertical="top" wrapText="1" indent="1"/>
      <protection locked="0"/>
    </xf>
    <xf numFmtId="0" fontId="4" fillId="0" borderId="10" xfId="0" applyNumberFormat="1" applyFont="1" applyFill="1" applyBorder="1" applyAlignment="1" applyProtection="1">
      <alignment horizontal="right" vertical="top" wrapText="1" indent="1"/>
      <protection locked="0"/>
    </xf>
    <xf numFmtId="0" fontId="2" fillId="0" borderId="105" xfId="0" applyFont="1" applyBorder="1" applyAlignment="1" applyProtection="1">
      <alignment horizontal="left" vertical="top" wrapText="1" readingOrder="1"/>
      <protection locked="0"/>
    </xf>
    <xf numFmtId="0" fontId="2" fillId="0" borderId="24" xfId="0" applyFont="1" applyBorder="1" applyAlignment="1" applyProtection="1">
      <alignment horizontal="left" vertical="top" wrapText="1" readingOrder="1"/>
      <protection locked="0"/>
    </xf>
    <xf numFmtId="0" fontId="2" fillId="0" borderId="38" xfId="0" applyFont="1" applyBorder="1" applyAlignment="1" applyProtection="1">
      <alignment horizontal="left" vertical="top" wrapText="1" readingOrder="1"/>
      <protection locked="0"/>
    </xf>
    <xf numFmtId="0" fontId="2" fillId="0" borderId="103" xfId="0" applyFont="1" applyBorder="1" applyAlignment="1" applyProtection="1">
      <alignment horizontal="center" vertical="top" wrapText="1" readingOrder="1"/>
      <protection locked="0"/>
    </xf>
    <xf numFmtId="0" fontId="2" fillId="0" borderId="113" xfId="0" applyFont="1" applyBorder="1" applyAlignment="1" applyProtection="1">
      <alignment horizontal="center" vertical="top" wrapText="1" readingOrder="1"/>
      <protection locked="0"/>
    </xf>
    <xf numFmtId="0" fontId="2" fillId="0" borderId="78" xfId="0" applyFont="1" applyBorder="1" applyAlignment="1" applyProtection="1">
      <alignment horizontal="center" vertical="top" wrapText="1" readingOrder="1"/>
      <protection locked="0"/>
    </xf>
    <xf numFmtId="0" fontId="2" fillId="0" borderId="99" xfId="0" applyFont="1" applyBorder="1" applyAlignment="1" applyProtection="1">
      <alignment horizontal="right" vertical="top" wrapText="1" readingOrder="1"/>
      <protection locked="0"/>
    </xf>
    <xf numFmtId="0" fontId="2" fillId="0" borderId="100" xfId="0" applyFont="1" applyBorder="1" applyAlignment="1" applyProtection="1">
      <alignment horizontal="right" vertical="top" wrapText="1" readingOrder="1"/>
      <protection locked="0"/>
    </xf>
    <xf numFmtId="0" fontId="2" fillId="0" borderId="51" xfId="0" applyFont="1" applyBorder="1" applyAlignment="1" applyProtection="1">
      <alignment horizontal="right" vertical="top" wrapText="1" readingOrder="1"/>
      <protection locked="0"/>
    </xf>
    <xf numFmtId="0" fontId="4" fillId="0" borderId="99" xfId="0" applyNumberFormat="1" applyFont="1" applyFill="1" applyBorder="1" applyAlignment="1" applyProtection="1">
      <alignment horizontal="right" vertical="top" wrapText="1"/>
      <protection locked="0"/>
    </xf>
    <xf numFmtId="0" fontId="4" fillId="0" borderId="100" xfId="0" applyNumberFormat="1" applyFont="1" applyFill="1" applyBorder="1" applyAlignment="1" applyProtection="1">
      <alignment horizontal="right" vertical="top" wrapText="1"/>
      <protection locked="0"/>
    </xf>
    <xf numFmtId="0" fontId="4" fillId="0" borderId="51" xfId="0" applyNumberFormat="1" applyFont="1" applyFill="1" applyBorder="1" applyAlignment="1" applyProtection="1">
      <alignment horizontal="right" vertical="top" wrapText="1"/>
      <protection locked="0"/>
    </xf>
    <xf numFmtId="0" fontId="4" fillId="0" borderId="121" xfId="0" applyNumberFormat="1" applyFont="1" applyFill="1" applyBorder="1" applyAlignment="1" applyProtection="1">
      <alignment horizontal="center" vertical="top" wrapText="1"/>
      <protection locked="0"/>
    </xf>
    <xf numFmtId="0" fontId="4" fillId="0" borderId="120" xfId="0" applyNumberFormat="1" applyFont="1" applyFill="1" applyBorder="1" applyAlignment="1" applyProtection="1">
      <alignment horizontal="center" vertical="top" wrapText="1"/>
      <protection locked="0"/>
    </xf>
    <xf numFmtId="0" fontId="10" fillId="0" borderId="0" xfId="0" applyFont="1" applyFill="1" applyAlignment="1">
      <alignment horizontal="center"/>
    </xf>
    <xf numFmtId="0" fontId="2" fillId="5" borderId="131" xfId="0" applyFont="1" applyFill="1" applyBorder="1" applyAlignment="1" applyProtection="1">
      <alignment horizontal="left" vertical="top" wrapText="1" readingOrder="1"/>
      <protection locked="0"/>
    </xf>
    <xf numFmtId="0" fontId="2" fillId="5" borderId="132" xfId="0" applyFont="1" applyFill="1" applyBorder="1" applyAlignment="1" applyProtection="1">
      <alignment horizontal="left" vertical="top" wrapText="1" readingOrder="1"/>
      <protection locked="0"/>
    </xf>
    <xf numFmtId="0" fontId="2" fillId="5" borderId="133" xfId="0" applyFont="1" applyFill="1" applyBorder="1" applyAlignment="1" applyProtection="1">
      <alignment horizontal="left" vertical="top" wrapText="1" readingOrder="1"/>
      <protection locked="0"/>
    </xf>
    <xf numFmtId="0" fontId="2" fillId="5" borderId="65" xfId="0" applyFont="1" applyFill="1" applyBorder="1" applyAlignment="1" applyProtection="1">
      <alignment horizontal="left" vertical="top" wrapText="1" readingOrder="1"/>
      <protection locked="0"/>
    </xf>
    <xf numFmtId="0" fontId="2" fillId="5" borderId="67" xfId="0" applyFont="1" applyFill="1" applyBorder="1" applyAlignment="1" applyProtection="1">
      <alignment horizontal="left" vertical="top" wrapText="1" readingOrder="1"/>
      <protection locked="0"/>
    </xf>
    <xf numFmtId="0" fontId="2" fillId="5" borderId="115" xfId="0" applyFont="1" applyFill="1" applyBorder="1" applyAlignment="1" applyProtection="1">
      <alignment horizontal="left" vertical="top" wrapText="1" readingOrder="1"/>
      <protection locked="0"/>
    </xf>
    <xf numFmtId="0" fontId="4" fillId="0" borderId="116" xfId="0" applyNumberFormat="1" applyFont="1" applyFill="1" applyBorder="1" applyAlignment="1" applyProtection="1">
      <alignment horizontal="right" vertical="top" wrapText="1"/>
      <protection locked="0"/>
    </xf>
    <xf numFmtId="0" fontId="4" fillId="0" borderId="117" xfId="0" applyNumberFormat="1" applyFont="1" applyFill="1" applyBorder="1" applyAlignment="1" applyProtection="1">
      <alignment horizontal="right" vertical="top" wrapText="1"/>
      <protection locked="0"/>
    </xf>
    <xf numFmtId="0" fontId="4" fillId="0" borderId="118" xfId="0" applyNumberFormat="1" applyFont="1" applyFill="1" applyBorder="1" applyAlignment="1" applyProtection="1">
      <alignment horizontal="right" vertical="top" wrapText="1"/>
      <protection locked="0"/>
    </xf>
    <xf numFmtId="0" fontId="4" fillId="0" borderId="21" xfId="0" applyNumberFormat="1" applyFont="1" applyFill="1" applyBorder="1" applyAlignment="1" applyProtection="1">
      <alignment horizontal="right" vertical="top" wrapText="1"/>
      <protection locked="0"/>
    </xf>
    <xf numFmtId="0" fontId="4" fillId="0" borderId="78" xfId="0" applyNumberFormat="1" applyFont="1" applyFill="1" applyBorder="1" applyAlignment="1" applyProtection="1">
      <alignment horizontal="right" vertical="top" wrapText="1"/>
      <protection locked="0"/>
    </xf>
    <xf numFmtId="0" fontId="4" fillId="0" borderId="2" xfId="0" applyNumberFormat="1" applyFont="1" applyFill="1" applyBorder="1" applyAlignment="1" applyProtection="1">
      <alignment horizontal="right" vertical="top" wrapText="1"/>
      <protection locked="0"/>
    </xf>
    <xf numFmtId="0" fontId="4" fillId="0" borderId="103" xfId="0" applyNumberFormat="1"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indent="1" readingOrder="1"/>
      <protection locked="0"/>
    </xf>
    <xf numFmtId="0" fontId="2" fillId="0" borderId="6" xfId="0" applyFont="1" applyBorder="1" applyAlignment="1" applyProtection="1">
      <alignment horizontal="right" vertical="top" wrapText="1" indent="1" readingOrder="1"/>
      <protection locked="0"/>
    </xf>
    <xf numFmtId="0" fontId="2" fillId="0" borderId="21" xfId="0" applyFont="1" applyBorder="1" applyAlignment="1" applyProtection="1">
      <alignment horizontal="right" vertical="top" wrapText="1" indent="1" readingOrder="1"/>
      <protection locked="0"/>
    </xf>
    <xf numFmtId="0" fontId="4" fillId="2" borderId="36" xfId="0" applyFont="1" applyFill="1" applyBorder="1" applyAlignment="1" applyProtection="1">
      <alignment horizontal="left" vertical="top" wrapText="1" readingOrder="1"/>
      <protection locked="0"/>
    </xf>
    <xf numFmtId="0" fontId="4" fillId="2" borderId="37" xfId="0" applyFont="1" applyFill="1" applyBorder="1" applyAlignment="1" applyProtection="1">
      <alignment horizontal="left" vertical="top" wrapText="1" readingOrder="1"/>
      <protection locked="0"/>
    </xf>
    <xf numFmtId="0" fontId="4" fillId="2" borderId="122" xfId="0" applyFont="1" applyFill="1" applyBorder="1" applyAlignment="1" applyProtection="1">
      <alignment horizontal="left" vertical="top" wrapText="1" readingOrder="1"/>
      <protection locked="0"/>
    </xf>
    <xf numFmtId="0" fontId="4" fillId="4" borderId="36" xfId="0" applyFont="1" applyFill="1" applyBorder="1" applyAlignment="1" applyProtection="1">
      <alignment horizontal="left" vertical="top" wrapText="1"/>
      <protection locked="0"/>
    </xf>
    <xf numFmtId="0" fontId="4" fillId="4" borderId="37" xfId="0" applyFont="1" applyFill="1" applyBorder="1" applyAlignment="1" applyProtection="1">
      <alignment horizontal="left" vertical="top" wrapText="1"/>
      <protection locked="0"/>
    </xf>
    <xf numFmtId="0" fontId="8" fillId="0" borderId="99" xfId="0" applyFont="1" applyBorder="1" applyAlignment="1" applyProtection="1">
      <alignment horizontal="center" vertical="top" wrapText="1"/>
      <protection locked="0"/>
    </xf>
    <xf numFmtId="0" fontId="8" fillId="0" borderId="100" xfId="0" applyFont="1" applyBorder="1" applyAlignment="1" applyProtection="1">
      <alignment horizontal="center" vertical="top" wrapText="1"/>
      <protection locked="0"/>
    </xf>
    <xf numFmtId="0" fontId="8" fillId="0" borderId="99" xfId="0" applyFont="1" applyBorder="1" applyAlignment="1" applyProtection="1">
      <alignment horizontal="left" vertical="top" wrapText="1"/>
      <protection locked="0"/>
    </xf>
    <xf numFmtId="0" fontId="8" fillId="0" borderId="100" xfId="0" applyFont="1" applyBorder="1" applyAlignment="1" applyProtection="1">
      <alignment horizontal="left" vertical="top" wrapText="1"/>
      <protection locked="0"/>
    </xf>
    <xf numFmtId="0" fontId="8" fillId="0" borderId="41" xfId="0" applyFont="1" applyBorder="1" applyAlignment="1" applyProtection="1">
      <alignment horizontal="left" vertical="top" wrapText="1"/>
      <protection locked="0"/>
    </xf>
    <xf numFmtId="0" fontId="8" fillId="0" borderId="43" xfId="0" applyFont="1" applyBorder="1" applyAlignment="1" applyProtection="1">
      <alignment horizontal="left" vertical="top" wrapText="1"/>
      <protection locked="0"/>
    </xf>
    <xf numFmtId="0" fontId="8" fillId="0" borderId="39" xfId="0" applyFont="1" applyBorder="1" applyAlignment="1" applyProtection="1">
      <alignment horizontal="left" vertical="top" wrapText="1"/>
      <protection locked="0"/>
    </xf>
    <xf numFmtId="0" fontId="8" fillId="0" borderId="66" xfId="0" applyFont="1" applyBorder="1" applyAlignment="1" applyProtection="1">
      <alignment horizontal="left" vertical="top" wrapText="1"/>
      <protection locked="0"/>
    </xf>
    <xf numFmtId="0" fontId="8" fillId="0" borderId="51" xfId="0" applyFont="1" applyBorder="1" applyAlignment="1" applyProtection="1">
      <alignment horizontal="center" vertical="top" wrapText="1"/>
      <protection locked="0"/>
    </xf>
    <xf numFmtId="164" fontId="4" fillId="0" borderId="2" xfId="0" applyNumberFormat="1" applyFont="1" applyBorder="1" applyAlignment="1">
      <alignment horizontal="right" vertical="top" wrapText="1"/>
    </xf>
    <xf numFmtId="164" fontId="4" fillId="0" borderId="10" xfId="0" applyNumberFormat="1" applyFont="1" applyBorder="1" applyAlignment="1">
      <alignment horizontal="right" vertical="top" wrapText="1"/>
    </xf>
    <xf numFmtId="2" fontId="4" fillId="0" borderId="66" xfId="0" applyNumberFormat="1" applyFont="1" applyFill="1" applyBorder="1" applyAlignment="1" applyProtection="1">
      <alignment horizontal="right" vertical="top" wrapText="1"/>
      <protection locked="0"/>
    </xf>
    <xf numFmtId="2" fontId="4" fillId="0" borderId="43" xfId="0" applyNumberFormat="1" applyFont="1" applyFill="1" applyBorder="1" applyAlignment="1" applyProtection="1">
      <alignment horizontal="right" vertical="top" wrapText="1"/>
      <protection locked="0"/>
    </xf>
    <xf numFmtId="2" fontId="4" fillId="0" borderId="39" xfId="0" applyNumberFormat="1" applyFont="1" applyFill="1" applyBorder="1" applyAlignment="1" applyProtection="1">
      <alignment horizontal="right" vertical="top" wrapText="1"/>
      <protection locked="0"/>
    </xf>
    <xf numFmtId="164" fontId="4" fillId="0" borderId="41" xfId="0" applyNumberFormat="1" applyFont="1" applyBorder="1" applyAlignment="1">
      <alignment horizontal="right" vertical="top" wrapText="1"/>
    </xf>
    <xf numFmtId="164" fontId="4" fillId="0" borderId="43" xfId="0" applyNumberFormat="1" applyFont="1" applyBorder="1" applyAlignment="1">
      <alignment horizontal="right" vertical="top" wrapText="1"/>
    </xf>
    <xf numFmtId="164" fontId="4" fillId="0" borderId="39" xfId="0" applyNumberFormat="1" applyFont="1" applyBorder="1" applyAlignment="1">
      <alignment horizontal="right" vertical="top" wrapText="1"/>
    </xf>
    <xf numFmtId="0" fontId="4" fillId="0" borderId="82" xfId="0" applyNumberFormat="1" applyFont="1" applyFill="1" applyBorder="1" applyAlignment="1" applyProtection="1">
      <alignment horizontal="right" vertical="top" wrapText="1"/>
      <protection locked="0"/>
    </xf>
    <xf numFmtId="2" fontId="4" fillId="0" borderId="15" xfId="0" applyNumberFormat="1" applyFont="1" applyBorder="1" applyAlignment="1" applyProtection="1">
      <alignment horizontal="right" vertical="top" wrapText="1"/>
      <protection locked="0"/>
    </xf>
    <xf numFmtId="2" fontId="4" fillId="0" borderId="23" xfId="0" applyNumberFormat="1" applyFont="1" applyBorder="1" applyAlignment="1" applyProtection="1">
      <alignment horizontal="right" vertical="top" wrapText="1"/>
      <protection locked="0"/>
    </xf>
    <xf numFmtId="2" fontId="4" fillId="0" borderId="33" xfId="0" applyNumberFormat="1" applyFont="1" applyBorder="1" applyAlignment="1" applyProtection="1">
      <alignment horizontal="right" vertical="top" wrapText="1"/>
      <protection locked="0"/>
    </xf>
    <xf numFmtId="2" fontId="4" fillId="7" borderId="23" xfId="0" applyNumberFormat="1" applyFont="1" applyFill="1" applyBorder="1" applyAlignment="1">
      <alignment horizontal="right" vertical="top" wrapText="1"/>
    </xf>
    <xf numFmtId="2" fontId="4" fillId="7" borderId="33" xfId="0" applyNumberFormat="1" applyFont="1" applyFill="1" applyBorder="1" applyAlignment="1">
      <alignment horizontal="right" vertical="top" wrapText="1"/>
    </xf>
    <xf numFmtId="0" fontId="4" fillId="0" borderId="82" xfId="0" applyNumberFormat="1" applyFont="1" applyFill="1" applyBorder="1" applyAlignment="1" applyProtection="1">
      <alignment horizontal="left" vertical="top" wrapText="1"/>
      <protection locked="0"/>
    </xf>
    <xf numFmtId="0" fontId="4" fillId="0" borderId="83" xfId="0" applyNumberFormat="1" applyFont="1" applyFill="1" applyBorder="1" applyAlignment="1" applyProtection="1">
      <alignment horizontal="left" vertical="top" wrapText="1"/>
      <protection locked="0"/>
    </xf>
    <xf numFmtId="0" fontId="4" fillId="0" borderId="84" xfId="0" applyNumberFormat="1" applyFont="1" applyFill="1" applyBorder="1" applyAlignment="1" applyProtection="1">
      <alignment horizontal="left" vertical="top" wrapText="1"/>
      <protection locked="0"/>
    </xf>
    <xf numFmtId="0" fontId="4" fillId="0" borderId="43" xfId="0" applyNumberFormat="1" applyFont="1" applyFill="1" applyBorder="1" applyAlignment="1" applyProtection="1">
      <alignment horizontal="right" vertical="top" wrapText="1" indent="1"/>
      <protection locked="0"/>
    </xf>
    <xf numFmtId="0" fontId="4" fillId="0" borderId="39" xfId="0" applyNumberFormat="1" applyFont="1" applyFill="1" applyBorder="1" applyAlignment="1" applyProtection="1">
      <alignment horizontal="right" vertical="top" wrapText="1" indent="1"/>
      <protection locked="0"/>
    </xf>
    <xf numFmtId="0" fontId="4" fillId="0" borderId="83" xfId="0" applyNumberFormat="1" applyFont="1" applyFill="1" applyBorder="1" applyAlignment="1" applyProtection="1">
      <alignment horizontal="right" vertical="top" wrapText="1" indent="1"/>
      <protection locked="0"/>
    </xf>
    <xf numFmtId="0" fontId="4" fillId="0" borderId="84" xfId="0" applyNumberFormat="1" applyFont="1" applyFill="1" applyBorder="1" applyAlignment="1" applyProtection="1">
      <alignment horizontal="right" vertical="top" wrapText="1" indent="1"/>
      <protection locked="0"/>
    </xf>
    <xf numFmtId="0" fontId="4" fillId="0" borderId="134" xfId="0" applyNumberFormat="1" applyFont="1" applyFill="1" applyBorder="1" applyAlignment="1" applyProtection="1">
      <alignment horizontal="center" vertical="top" wrapText="1"/>
      <protection locked="0"/>
    </xf>
    <xf numFmtId="0" fontId="4" fillId="0" borderId="126" xfId="0" applyNumberFormat="1" applyFont="1" applyFill="1" applyBorder="1" applyAlignment="1" applyProtection="1">
      <alignment horizontal="center" vertical="top" wrapText="1"/>
      <protection locked="0"/>
    </xf>
    <xf numFmtId="0" fontId="4" fillId="0" borderId="130" xfId="0" applyNumberFormat="1" applyFont="1" applyFill="1" applyBorder="1" applyAlignment="1" applyProtection="1">
      <alignment horizontal="center" vertical="top" wrapText="1"/>
      <protection locked="0"/>
    </xf>
    <xf numFmtId="0" fontId="4" fillId="5" borderId="23" xfId="0" applyFont="1" applyFill="1" applyBorder="1" applyAlignment="1" applyProtection="1">
      <alignment horizontal="left" vertical="top" wrapText="1"/>
      <protection locked="0"/>
    </xf>
    <xf numFmtId="0" fontId="4" fillId="5" borderId="0" xfId="0" applyFont="1" applyFill="1" applyBorder="1" applyAlignment="1" applyProtection="1">
      <alignment horizontal="left" vertical="top" wrapText="1"/>
      <protection locked="0"/>
    </xf>
    <xf numFmtId="0" fontId="4" fillId="4" borderId="28" xfId="0" applyFont="1" applyFill="1" applyBorder="1" applyAlignment="1" applyProtection="1">
      <alignment horizontal="left" vertical="top" wrapText="1"/>
      <protection locked="0"/>
    </xf>
    <xf numFmtId="0" fontId="4" fillId="4" borderId="29" xfId="0" applyFont="1" applyFill="1" applyBorder="1" applyAlignment="1" applyProtection="1">
      <alignment horizontal="left" vertical="top" wrapText="1"/>
      <protection locked="0"/>
    </xf>
    <xf numFmtId="0" fontId="4" fillId="5" borderId="36"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164" fontId="4" fillId="0" borderId="17" xfId="0" applyNumberFormat="1" applyFont="1" applyBorder="1" applyAlignment="1">
      <alignment horizontal="right" vertical="top" wrapText="1"/>
    </xf>
    <xf numFmtId="0" fontId="4" fillId="0" borderId="5"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4" fillId="0" borderId="6" xfId="0" applyFont="1" applyBorder="1" applyAlignment="1" applyProtection="1">
      <alignment horizontal="left" vertical="top" wrapText="1"/>
      <protection locked="0"/>
    </xf>
    <xf numFmtId="164" fontId="4" fillId="0" borderId="6" xfId="0" applyNumberFormat="1" applyFont="1" applyBorder="1" applyAlignment="1">
      <alignment horizontal="right" vertical="top" wrapText="1"/>
    </xf>
    <xf numFmtId="0" fontId="4" fillId="0" borderId="70" xfId="0" applyFont="1" applyBorder="1" applyAlignment="1" applyProtection="1">
      <alignment horizontal="right" vertical="top" wrapText="1"/>
      <protection locked="0"/>
    </xf>
    <xf numFmtId="0" fontId="4" fillId="0" borderId="23" xfId="0" applyFont="1" applyBorder="1" applyAlignment="1" applyProtection="1">
      <alignment horizontal="right" vertical="top" wrapText="1"/>
      <protection locked="0"/>
    </xf>
    <xf numFmtId="0" fontId="4" fillId="0" borderId="36" xfId="0" applyFont="1" applyBorder="1" applyAlignment="1" applyProtection="1">
      <alignment horizontal="right" vertical="top" wrapText="1"/>
      <protection locked="0"/>
    </xf>
    <xf numFmtId="0" fontId="4" fillId="0" borderId="14" xfId="0" applyFont="1" applyBorder="1" applyAlignment="1" applyProtection="1">
      <alignment horizontal="left" vertical="top"/>
      <protection locked="0"/>
    </xf>
    <xf numFmtId="0" fontId="4" fillId="0" borderId="33" xfId="0" applyFont="1" applyBorder="1" applyAlignment="1" applyProtection="1">
      <alignment horizontal="right" vertical="top" wrapText="1"/>
      <protection locked="0"/>
    </xf>
    <xf numFmtId="0" fontId="4" fillId="0" borderId="1" xfId="0" applyFont="1" applyBorder="1" applyAlignment="1" applyProtection="1">
      <alignment horizontal="left" vertical="top"/>
      <protection locked="0"/>
    </xf>
    <xf numFmtId="0" fontId="4" fillId="0" borderId="20" xfId="0" applyFont="1" applyBorder="1" applyAlignment="1" applyProtection="1">
      <alignment horizontal="left" vertical="top"/>
      <protection locked="0"/>
    </xf>
    <xf numFmtId="0" fontId="4" fillId="0" borderId="2"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7"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10" xfId="0" applyFont="1" applyBorder="1" applyAlignment="1" applyProtection="1">
      <alignment horizontal="center" vertical="top" wrapText="1"/>
      <protection locked="0"/>
    </xf>
    <xf numFmtId="164" fontId="4" fillId="0" borderId="21" xfId="0" applyNumberFormat="1" applyFont="1" applyBorder="1" applyAlignment="1">
      <alignment horizontal="right" vertical="top" wrapText="1"/>
    </xf>
    <xf numFmtId="0" fontId="4" fillId="0" borderId="40" xfId="0" applyFont="1" applyBorder="1" applyAlignment="1" applyProtection="1">
      <alignment horizontal="left" vertical="top"/>
      <protection locked="0"/>
    </xf>
    <xf numFmtId="0" fontId="4" fillId="0" borderId="42" xfId="0" applyFont="1" applyBorder="1" applyAlignment="1" applyProtection="1">
      <alignment horizontal="left" vertical="top"/>
      <protection locked="0"/>
    </xf>
    <xf numFmtId="0" fontId="4" fillId="0" borderId="44" xfId="0" applyFont="1" applyBorder="1" applyAlignment="1" applyProtection="1">
      <alignment horizontal="left" vertical="top"/>
      <protection locked="0"/>
    </xf>
    <xf numFmtId="0" fontId="4" fillId="0" borderId="66" xfId="0" applyFont="1" applyBorder="1" applyAlignment="1" applyProtection="1">
      <alignment horizontal="left" vertical="top" wrapText="1"/>
      <protection locked="0"/>
    </xf>
    <xf numFmtId="0" fontId="4" fillId="0" borderId="43" xfId="0" applyFont="1" applyBorder="1" applyAlignment="1" applyProtection="1">
      <alignment horizontal="left" vertical="top" wrapText="1"/>
      <protection locked="0"/>
    </xf>
    <xf numFmtId="0" fontId="4" fillId="0" borderId="41" xfId="0" applyFont="1" applyBorder="1" applyAlignment="1" applyProtection="1">
      <alignment horizontal="left" vertical="top" wrapText="1"/>
      <protection locked="0"/>
    </xf>
    <xf numFmtId="0" fontId="4" fillId="0" borderId="39" xfId="0" applyFont="1" applyBorder="1" applyAlignment="1" applyProtection="1">
      <alignment horizontal="left" vertical="top" wrapText="1"/>
      <protection locked="0"/>
    </xf>
    <xf numFmtId="164" fontId="4" fillId="0" borderId="99" xfId="0" applyNumberFormat="1" applyFont="1" applyBorder="1" applyAlignment="1">
      <alignment horizontal="right" vertical="top" wrapText="1"/>
    </xf>
    <xf numFmtId="0" fontId="0" fillId="0" borderId="100" xfId="0" applyBorder="1"/>
    <xf numFmtId="0" fontId="0" fillId="0" borderId="51" xfId="0" applyBorder="1"/>
    <xf numFmtId="0" fontId="4" fillId="0" borderId="99" xfId="0" applyFont="1" applyBorder="1" applyAlignment="1" applyProtection="1">
      <alignment horizontal="left" vertical="top" wrapText="1"/>
      <protection locked="0"/>
    </xf>
    <xf numFmtId="0" fontId="0" fillId="0" borderId="100" xfId="0" applyBorder="1" applyAlignment="1">
      <alignment wrapText="1"/>
    </xf>
    <xf numFmtId="0" fontId="0" fillId="0" borderId="51" xfId="0" applyBorder="1" applyAlignment="1">
      <alignment wrapText="1"/>
    </xf>
    <xf numFmtId="0" fontId="4" fillId="0" borderId="101" xfId="0" applyFont="1" applyBorder="1" applyAlignment="1" applyProtection="1">
      <alignment horizontal="left" vertical="top"/>
      <protection locked="0"/>
    </xf>
    <xf numFmtId="0" fontId="0" fillId="0" borderId="102" xfId="0" applyBorder="1" applyAlignment="1"/>
    <xf numFmtId="0" fontId="0" fillId="0" borderId="50" xfId="0" applyBorder="1" applyAlignment="1"/>
    <xf numFmtId="0" fontId="4" fillId="0" borderId="87" xfId="0" applyFont="1" applyFill="1" applyBorder="1" applyAlignment="1">
      <alignment horizontal="center" vertical="center" wrapText="1"/>
    </xf>
    <xf numFmtId="0" fontId="1" fillId="0" borderId="83" xfId="0" applyFont="1" applyFill="1" applyBorder="1" applyAlignment="1">
      <alignment horizontal="center" vertical="center" wrapText="1"/>
    </xf>
    <xf numFmtId="0" fontId="1" fillId="0" borderId="84" xfId="0" applyFont="1" applyFill="1" applyBorder="1" applyAlignment="1">
      <alignment horizontal="center" vertical="center" wrapText="1"/>
    </xf>
    <xf numFmtId="0" fontId="8" fillId="0" borderId="43" xfId="0" applyFont="1" applyFill="1" applyBorder="1" applyAlignment="1">
      <alignment horizontal="center" vertical="center" wrapText="1" readingOrder="1"/>
    </xf>
    <xf numFmtId="0" fontId="3" fillId="0" borderId="43" xfId="0" applyFont="1" applyFill="1" applyBorder="1" applyAlignment="1">
      <alignment horizontal="center" vertical="center" wrapText="1" readingOrder="1"/>
    </xf>
    <xf numFmtId="0" fontId="3" fillId="0" borderId="67" xfId="0" applyFont="1" applyFill="1" applyBorder="1" applyAlignment="1">
      <alignment horizontal="center" vertical="center" wrapText="1" readingOrder="1"/>
    </xf>
    <xf numFmtId="0" fontId="3" fillId="0" borderId="68" xfId="0" applyFont="1" applyFill="1" applyBorder="1" applyAlignment="1">
      <alignment horizontal="center" vertical="center" wrapText="1" readingOrder="1"/>
    </xf>
    <xf numFmtId="0" fontId="8" fillId="0" borderId="7" xfId="0" applyFont="1" applyFill="1" applyBorder="1" applyAlignment="1">
      <alignment horizontal="center" vertical="center" wrapText="1" readingOrder="1"/>
    </xf>
    <xf numFmtId="0" fontId="8" fillId="0" borderId="70" xfId="0" applyFont="1" applyFill="1" applyBorder="1" applyAlignment="1">
      <alignment horizontal="center" vertical="center" wrapText="1" readingOrder="1"/>
    </xf>
    <xf numFmtId="0" fontId="4" fillId="2" borderId="36" xfId="0" applyFont="1" applyFill="1" applyBorder="1" applyAlignment="1" applyProtection="1">
      <alignment horizontal="left" vertical="top" wrapText="1"/>
      <protection locked="0"/>
    </xf>
    <xf numFmtId="0" fontId="4" fillId="2" borderId="37" xfId="0" applyFont="1" applyFill="1" applyBorder="1" applyAlignment="1" applyProtection="1">
      <alignment horizontal="left" vertical="top" wrapText="1"/>
      <protection locked="0"/>
    </xf>
    <xf numFmtId="0" fontId="4" fillId="3" borderId="28" xfId="0" applyFont="1" applyFill="1" applyBorder="1" applyAlignment="1" applyProtection="1">
      <alignment horizontal="left" vertical="top" wrapText="1"/>
      <protection locked="0"/>
    </xf>
    <xf numFmtId="0" fontId="4" fillId="3" borderId="29" xfId="0" applyFont="1" applyFill="1" applyBorder="1" applyAlignment="1" applyProtection="1">
      <alignment horizontal="left" vertical="top" wrapText="1"/>
      <protection locked="0"/>
    </xf>
    <xf numFmtId="0" fontId="4" fillId="5" borderId="28"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0" borderId="15" xfId="0" applyFont="1" applyBorder="1" applyAlignment="1" applyProtection="1">
      <alignment horizontal="center" vertical="top" wrapText="1"/>
      <protection locked="0"/>
    </xf>
    <xf numFmtId="0" fontId="4" fillId="0" borderId="23" xfId="0" applyFont="1" applyBorder="1" applyAlignment="1" applyProtection="1">
      <alignment horizontal="center" vertical="top" wrapText="1"/>
      <protection locked="0"/>
    </xf>
    <xf numFmtId="0" fontId="4" fillId="0" borderId="33" xfId="0" applyFont="1" applyBorder="1" applyAlignment="1" applyProtection="1">
      <alignment horizontal="center" vertical="top" wrapText="1"/>
      <protection locked="0"/>
    </xf>
    <xf numFmtId="0" fontId="4" fillId="0" borderId="36" xfId="0" applyFont="1" applyBorder="1" applyAlignment="1" applyProtection="1">
      <alignment horizontal="left" vertical="top" wrapText="1"/>
      <protection locked="0"/>
    </xf>
    <xf numFmtId="0" fontId="4" fillId="0" borderId="158" xfId="0" applyFont="1" applyBorder="1" applyAlignment="1" applyProtection="1">
      <alignment horizontal="left" vertical="top"/>
      <protection locked="0"/>
    </xf>
    <xf numFmtId="0" fontId="4" fillId="0" borderId="65" xfId="0" applyFont="1" applyBorder="1" applyAlignment="1" applyProtection="1">
      <alignment horizontal="left" vertical="top" wrapText="1"/>
      <protection locked="0"/>
    </xf>
    <xf numFmtId="0" fontId="4" fillId="0" borderId="23" xfId="0" applyFont="1" applyBorder="1" applyAlignment="1" applyProtection="1">
      <alignment horizontal="left" vertical="top" wrapText="1"/>
      <protection locked="0"/>
    </xf>
    <xf numFmtId="4" fontId="8" fillId="0" borderId="127" xfId="0" applyNumberFormat="1" applyFont="1" applyFill="1" applyBorder="1" applyAlignment="1" applyProtection="1">
      <alignment horizontal="right" vertical="top" wrapText="1"/>
      <protection locked="0"/>
    </xf>
    <xf numFmtId="4" fontId="8" fillId="0" borderId="128" xfId="0" applyNumberFormat="1" applyFont="1" applyFill="1" applyBorder="1" applyAlignment="1" applyProtection="1">
      <alignment horizontal="right" vertical="top" wrapText="1"/>
      <protection locked="0"/>
    </xf>
    <xf numFmtId="4" fontId="8" fillId="0" borderId="129" xfId="0" applyNumberFormat="1" applyFont="1" applyFill="1" applyBorder="1" applyAlignment="1" applyProtection="1">
      <alignment horizontal="right" vertical="top" wrapText="1"/>
      <protection locked="0"/>
    </xf>
    <xf numFmtId="0" fontId="4" fillId="0" borderId="41" xfId="0" applyFont="1" applyBorder="1" applyAlignment="1" applyProtection="1">
      <alignment horizontal="right" vertical="top" wrapText="1"/>
      <protection locked="0"/>
    </xf>
    <xf numFmtId="0" fontId="4" fillId="0" borderId="43" xfId="0" applyFont="1" applyBorder="1" applyAlignment="1" applyProtection="1">
      <alignment horizontal="right" vertical="top" wrapText="1"/>
      <protection locked="0"/>
    </xf>
    <xf numFmtId="0" fontId="4" fillId="0" borderId="39" xfId="0" applyFont="1" applyBorder="1" applyAlignment="1" applyProtection="1">
      <alignment horizontal="right" vertical="top" wrapText="1"/>
      <protection locked="0"/>
    </xf>
    <xf numFmtId="4" fontId="8" fillId="0" borderId="2" xfId="0" applyNumberFormat="1" applyFont="1" applyFill="1" applyBorder="1" applyAlignment="1" applyProtection="1">
      <alignment horizontal="right" vertical="top" wrapText="1"/>
      <protection locked="0"/>
    </xf>
    <xf numFmtId="4" fontId="8" fillId="0" borderId="6" xfId="0" applyNumberFormat="1" applyFont="1" applyFill="1" applyBorder="1" applyAlignment="1" applyProtection="1">
      <alignment horizontal="right" vertical="top" wrapText="1"/>
      <protection locked="0"/>
    </xf>
    <xf numFmtId="4" fontId="8" fillId="0" borderId="21" xfId="0" applyNumberFormat="1" applyFont="1" applyFill="1" applyBorder="1" applyAlignment="1" applyProtection="1">
      <alignment horizontal="right" vertical="top" wrapText="1"/>
      <protection locked="0"/>
    </xf>
    <xf numFmtId="4" fontId="8" fillId="0" borderId="103" xfId="0" applyNumberFormat="1" applyFont="1" applyFill="1" applyBorder="1" applyAlignment="1" applyProtection="1">
      <alignment horizontal="right" vertical="top" wrapText="1"/>
      <protection locked="0"/>
    </xf>
    <xf numFmtId="4" fontId="8" fillId="0" borderId="113" xfId="0" applyNumberFormat="1" applyFont="1" applyFill="1" applyBorder="1" applyAlignment="1" applyProtection="1">
      <alignment horizontal="right" vertical="top" wrapText="1"/>
      <protection locked="0"/>
    </xf>
    <xf numFmtId="4" fontId="8" fillId="0" borderId="78" xfId="0" applyNumberFormat="1" applyFont="1" applyFill="1" applyBorder="1" applyAlignment="1" applyProtection="1">
      <alignment horizontal="right" vertical="top" wrapText="1"/>
      <protection locked="0"/>
    </xf>
    <xf numFmtId="0" fontId="4" fillId="0" borderId="41" xfId="0" applyNumberFormat="1" applyFont="1" applyFill="1" applyBorder="1" applyAlignment="1" applyProtection="1">
      <alignment horizontal="right" vertical="top" wrapText="1"/>
      <protection locked="0"/>
    </xf>
    <xf numFmtId="0" fontId="4" fillId="0" borderId="87" xfId="0" applyNumberFormat="1" applyFont="1" applyFill="1" applyBorder="1" applyAlignment="1" applyProtection="1">
      <alignment horizontal="right" vertical="top" wrapText="1"/>
      <protection locked="0"/>
    </xf>
    <xf numFmtId="0" fontId="8" fillId="0" borderId="2" xfId="0" applyFont="1" applyBorder="1" applyAlignment="1" applyProtection="1">
      <alignment horizontal="left" vertical="top" wrapText="1"/>
      <protection locked="0"/>
    </xf>
    <xf numFmtId="0" fontId="8" fillId="0" borderId="23"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17"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21" xfId="0" applyFont="1" applyBorder="1" applyAlignment="1" applyProtection="1">
      <alignment horizontal="left" vertical="top" wrapText="1"/>
      <protection locked="0"/>
    </xf>
    <xf numFmtId="0" fontId="8" fillId="0" borderId="51" xfId="0" applyFont="1" applyBorder="1" applyAlignment="1" applyProtection="1">
      <alignment horizontal="left" vertical="top" wrapText="1"/>
      <protection locked="0"/>
    </xf>
    <xf numFmtId="2" fontId="8" fillId="0" borderId="127" xfId="0" applyNumberFormat="1" applyFont="1" applyFill="1" applyBorder="1" applyAlignment="1" applyProtection="1">
      <alignment horizontal="right" vertical="top" wrapText="1"/>
      <protection locked="0"/>
    </xf>
    <xf numFmtId="2" fontId="8" fillId="0" borderId="128" xfId="0" applyNumberFormat="1" applyFont="1" applyFill="1" applyBorder="1" applyAlignment="1" applyProtection="1">
      <alignment horizontal="right" vertical="top" wrapText="1"/>
      <protection locked="0"/>
    </xf>
    <xf numFmtId="2" fontId="8" fillId="0" borderId="129" xfId="0" applyNumberFormat="1" applyFont="1" applyFill="1" applyBorder="1" applyAlignment="1" applyProtection="1">
      <alignment horizontal="right" vertical="top" wrapText="1"/>
      <protection locked="0"/>
    </xf>
    <xf numFmtId="0" fontId="4" fillId="0" borderId="14" xfId="0" applyFont="1" applyBorder="1" applyAlignment="1" applyProtection="1">
      <alignment horizontal="center" vertical="top"/>
      <protection locked="0"/>
    </xf>
    <xf numFmtId="0" fontId="4" fillId="0" borderId="5" xfId="0" applyFont="1" applyBorder="1" applyAlignment="1" applyProtection="1">
      <alignment horizontal="center" vertical="top"/>
      <protection locked="0"/>
    </xf>
    <xf numFmtId="0" fontId="4" fillId="0" borderId="9" xfId="0" applyFont="1" applyBorder="1" applyAlignment="1" applyProtection="1">
      <alignment horizontal="center" vertical="top"/>
      <protection locked="0"/>
    </xf>
    <xf numFmtId="0" fontId="8" fillId="0" borderId="155" xfId="0" applyFont="1" applyBorder="1" applyAlignment="1" applyProtection="1">
      <alignment horizontal="left" vertical="top" wrapText="1"/>
      <protection locked="0"/>
    </xf>
    <xf numFmtId="0" fontId="8" fillId="0" borderId="152" xfId="0" applyFont="1" applyBorder="1" applyAlignment="1" applyProtection="1">
      <alignment horizontal="left" vertical="top" wrapText="1"/>
      <protection locked="0"/>
    </xf>
    <xf numFmtId="0" fontId="8" fillId="0" borderId="147" xfId="0" applyFont="1" applyBorder="1" applyAlignment="1" applyProtection="1">
      <alignment horizontal="left" vertical="top" wrapText="1"/>
      <protection locked="0"/>
    </xf>
    <xf numFmtId="0" fontId="8" fillId="0" borderId="103" xfId="0" applyFont="1" applyBorder="1" applyAlignment="1" applyProtection="1">
      <alignment horizontal="left" vertical="top" wrapText="1"/>
      <protection locked="0"/>
    </xf>
    <xf numFmtId="0" fontId="8" fillId="0" borderId="113" xfId="0" applyFont="1" applyBorder="1" applyAlignment="1" applyProtection="1">
      <alignment horizontal="left" vertical="top" wrapText="1"/>
      <protection locked="0"/>
    </xf>
    <xf numFmtId="0" fontId="8" fillId="0" borderId="78" xfId="0" applyFont="1" applyBorder="1" applyAlignment="1" applyProtection="1">
      <alignment horizontal="left" vertical="top" wrapText="1"/>
      <protection locked="0"/>
    </xf>
    <xf numFmtId="0" fontId="8" fillId="0" borderId="36" xfId="0" applyFont="1" applyBorder="1" applyAlignment="1" applyProtection="1">
      <alignment horizontal="left" vertical="top" wrapText="1"/>
      <protection locked="0"/>
    </xf>
    <xf numFmtId="0" fontId="8" fillId="0" borderId="2" xfId="0" applyFont="1" applyBorder="1" applyAlignment="1" applyProtection="1">
      <alignment horizontal="center" vertical="top" wrapText="1"/>
      <protection locked="0"/>
    </xf>
    <xf numFmtId="0" fontId="8" fillId="0" borderId="6" xfId="0" applyFont="1" applyBorder="1" applyAlignment="1" applyProtection="1">
      <alignment horizontal="center" vertical="top" wrapText="1"/>
      <protection locked="0"/>
    </xf>
    <xf numFmtId="0" fontId="8" fillId="0" borderId="23" xfId="0" applyFont="1" applyBorder="1" applyAlignment="1" applyProtection="1">
      <alignment horizontal="center" vertical="top" wrapText="1"/>
      <protection locked="0"/>
    </xf>
    <xf numFmtId="0" fontId="4" fillId="0" borderId="14" xfId="0" applyFont="1" applyFill="1" applyBorder="1" applyAlignment="1" applyProtection="1">
      <alignment horizontal="left" vertical="top"/>
      <protection locked="0"/>
    </xf>
    <xf numFmtId="0" fontId="4" fillId="0" borderId="5" xfId="0" applyFont="1" applyFill="1" applyBorder="1" applyAlignment="1" applyProtection="1">
      <alignment horizontal="left" vertical="top"/>
      <protection locked="0"/>
    </xf>
    <xf numFmtId="0" fontId="4" fillId="0" borderId="9" xfId="0" applyFont="1" applyFill="1" applyBorder="1" applyAlignment="1" applyProtection="1">
      <alignment horizontal="left" vertical="top"/>
      <protection locked="0"/>
    </xf>
    <xf numFmtId="0" fontId="4" fillId="0" borderId="15" xfId="0" applyFont="1" applyBorder="1" applyAlignment="1" applyProtection="1">
      <alignment horizontal="left" vertical="top" wrapText="1"/>
      <protection locked="0"/>
    </xf>
    <xf numFmtId="0" fontId="4" fillId="0" borderId="33" xfId="0" applyFont="1" applyBorder="1" applyAlignment="1" applyProtection="1">
      <alignment horizontal="left" vertical="top" wrapText="1"/>
      <protection locked="0"/>
    </xf>
    <xf numFmtId="0" fontId="4" fillId="0" borderId="17" xfId="0" applyFont="1" applyBorder="1" applyAlignment="1" applyProtection="1">
      <alignment horizontal="center" vertical="top" wrapText="1"/>
      <protection locked="0"/>
    </xf>
    <xf numFmtId="0" fontId="4" fillId="0" borderId="2" xfId="0" applyFont="1" applyBorder="1" applyAlignment="1" applyProtection="1">
      <alignment horizontal="center" vertical="top" wrapText="1"/>
      <protection locked="0"/>
    </xf>
    <xf numFmtId="0" fontId="4" fillId="0" borderId="65" xfId="0" applyFont="1" applyBorder="1" applyAlignment="1" applyProtection="1">
      <alignment horizontal="right" vertical="top" wrapText="1"/>
      <protection locked="0"/>
    </xf>
    <xf numFmtId="164" fontId="4" fillId="0" borderId="17" xfId="0" applyNumberFormat="1" applyFont="1" applyBorder="1" applyAlignment="1" applyProtection="1">
      <alignment horizontal="right" vertical="top" wrapText="1"/>
      <protection locked="0"/>
    </xf>
    <xf numFmtId="164" fontId="4" fillId="0" borderId="6" xfId="0" applyNumberFormat="1" applyFont="1" applyBorder="1" applyAlignment="1" applyProtection="1">
      <alignment horizontal="right" vertical="top" wrapText="1"/>
      <protection locked="0"/>
    </xf>
    <xf numFmtId="164" fontId="4" fillId="0" borderId="10" xfId="0" applyNumberFormat="1" applyFont="1" applyBorder="1" applyAlignment="1" applyProtection="1">
      <alignment horizontal="right" vertical="top" wrapText="1"/>
      <protection locked="0"/>
    </xf>
    <xf numFmtId="164" fontId="4" fillId="0" borderId="41" xfId="0" applyNumberFormat="1" applyFont="1" applyBorder="1" applyAlignment="1" applyProtection="1">
      <alignment horizontal="right" vertical="top" wrapText="1"/>
      <protection locked="0"/>
    </xf>
    <xf numFmtId="164" fontId="4" fillId="0" borderId="43" xfId="0" applyNumberFormat="1" applyFont="1" applyBorder="1" applyAlignment="1" applyProtection="1">
      <alignment horizontal="right" vertical="top" wrapText="1"/>
      <protection locked="0"/>
    </xf>
    <xf numFmtId="164" fontId="4" fillId="0" borderId="39" xfId="0" applyNumberFormat="1" applyFont="1" applyBorder="1" applyAlignment="1" applyProtection="1">
      <alignment horizontal="right" vertical="top" wrapText="1"/>
      <protection locked="0"/>
    </xf>
    <xf numFmtId="0" fontId="8" fillId="0" borderId="5" xfId="0" applyFont="1" applyFill="1" applyBorder="1" applyAlignment="1" applyProtection="1">
      <alignment horizontal="left" vertical="top"/>
      <protection locked="0"/>
    </xf>
    <xf numFmtId="0" fontId="8" fillId="0" borderId="20" xfId="0" applyFont="1" applyFill="1" applyBorder="1" applyAlignment="1" applyProtection="1">
      <alignment horizontal="left" vertical="top"/>
      <protection locked="0"/>
    </xf>
    <xf numFmtId="0" fontId="4" fillId="0" borderId="65" xfId="0" applyFont="1" applyBorder="1" applyAlignment="1" applyProtection="1">
      <alignment horizontal="center" vertical="top" wrapText="1"/>
      <protection locked="0"/>
    </xf>
    <xf numFmtId="0" fontId="4" fillId="0" borderId="36" xfId="0" applyFont="1" applyBorder="1" applyAlignment="1" applyProtection="1">
      <alignment horizontal="center" vertical="top" wrapText="1"/>
      <protection locked="0"/>
    </xf>
    <xf numFmtId="0" fontId="4" fillId="0" borderId="66" xfId="0" applyFont="1" applyBorder="1" applyAlignment="1" applyProtection="1">
      <alignment horizontal="right" vertical="top" wrapText="1"/>
      <protection locked="0"/>
    </xf>
    <xf numFmtId="0" fontId="4" fillId="3" borderId="36" xfId="0" applyFont="1" applyFill="1" applyBorder="1" applyAlignment="1" applyProtection="1">
      <alignment horizontal="left" vertical="top" wrapText="1"/>
      <protection locked="0"/>
    </xf>
    <xf numFmtId="0" fontId="4" fillId="3" borderId="37" xfId="0" applyFont="1" applyFill="1" applyBorder="1" applyAlignment="1" applyProtection="1">
      <alignment horizontal="left" vertical="top" wrapText="1"/>
      <protection locked="0"/>
    </xf>
    <xf numFmtId="0" fontId="4" fillId="0" borderId="125" xfId="0" applyNumberFormat="1" applyFont="1" applyFill="1" applyBorder="1" applyAlignment="1" applyProtection="1">
      <alignment horizontal="center" vertical="top" wrapText="1"/>
      <protection locked="0"/>
    </xf>
    <xf numFmtId="0" fontId="4" fillId="0" borderId="100" xfId="0" applyFont="1" applyBorder="1" applyAlignment="1" applyProtection="1">
      <alignment horizontal="left" vertical="top" wrapText="1"/>
      <protection locked="0"/>
    </xf>
    <xf numFmtId="0" fontId="4" fillId="0" borderId="51" xfId="0" applyFont="1" applyBorder="1" applyAlignment="1" applyProtection="1">
      <alignment horizontal="left" vertical="top" wrapText="1"/>
      <protection locked="0"/>
    </xf>
    <xf numFmtId="0" fontId="4" fillId="0" borderId="99" xfId="0" applyFont="1" applyBorder="1" applyAlignment="1" applyProtection="1">
      <alignment horizontal="center" vertical="top" wrapText="1"/>
      <protection locked="0"/>
    </xf>
    <xf numFmtId="0" fontId="4" fillId="0" borderId="100" xfId="0" applyFont="1" applyBorder="1" applyAlignment="1" applyProtection="1">
      <alignment horizontal="center" vertical="top" wrapText="1"/>
      <protection locked="0"/>
    </xf>
    <xf numFmtId="0" fontId="4" fillId="0" borderId="51" xfId="0" applyFont="1" applyBorder="1" applyAlignment="1" applyProtection="1">
      <alignment horizontal="center" vertical="top" wrapText="1"/>
      <protection locked="0"/>
    </xf>
    <xf numFmtId="0" fontId="4" fillId="0" borderId="41" xfId="0" applyNumberFormat="1" applyFont="1" applyFill="1" applyBorder="1" applyAlignment="1" applyProtection="1">
      <alignment horizontal="right" vertical="top" wrapText="1" indent="1"/>
      <protection locked="0"/>
    </xf>
    <xf numFmtId="0" fontId="5" fillId="0" borderId="35" xfId="0" applyFont="1" applyBorder="1" applyAlignment="1">
      <alignment horizontal="left" vertical="top" wrapText="1"/>
    </xf>
    <xf numFmtId="0" fontId="4" fillId="0" borderId="43" xfId="0" applyFont="1" applyBorder="1" applyAlignment="1" applyProtection="1">
      <alignment horizontal="center" vertical="top" wrapText="1"/>
      <protection locked="0"/>
    </xf>
    <xf numFmtId="0" fontId="4" fillId="0" borderId="39" xfId="0" applyFont="1" applyBorder="1" applyAlignment="1" applyProtection="1">
      <alignment horizontal="center" vertical="top" wrapText="1"/>
      <protection locked="0"/>
    </xf>
    <xf numFmtId="0" fontId="5" fillId="0" borderId="35" xfId="0" applyFont="1" applyBorder="1" applyAlignment="1">
      <alignment horizontal="center" vertical="top" wrapText="1"/>
    </xf>
    <xf numFmtId="164" fontId="4" fillId="0" borderId="2" xfId="0" applyNumberFormat="1" applyFont="1" applyBorder="1" applyAlignment="1" applyProtection="1">
      <alignment horizontal="right" vertical="top" wrapText="1"/>
      <protection locked="0"/>
    </xf>
    <xf numFmtId="164" fontId="4" fillId="0" borderId="21" xfId="0" applyNumberFormat="1" applyFont="1" applyBorder="1" applyAlignment="1" applyProtection="1">
      <alignment horizontal="right" vertical="top" wrapText="1"/>
      <protection locked="0"/>
    </xf>
    <xf numFmtId="2" fontId="4" fillId="0" borderId="70" xfId="0" applyNumberFormat="1" applyFont="1" applyBorder="1" applyAlignment="1" applyProtection="1">
      <alignment horizontal="right" vertical="top" wrapText="1"/>
      <protection locked="0"/>
    </xf>
    <xf numFmtId="164" fontId="4" fillId="0" borderId="23" xfId="0" applyNumberFormat="1" applyFont="1" applyBorder="1" applyAlignment="1">
      <alignment horizontal="right" vertical="top" wrapText="1"/>
    </xf>
    <xf numFmtId="0" fontId="4" fillId="0" borderId="107" xfId="0" applyNumberFormat="1" applyFont="1" applyFill="1" applyBorder="1" applyAlignment="1" applyProtection="1">
      <alignment horizontal="center" vertical="top" wrapText="1"/>
      <protection locked="0"/>
    </xf>
    <xf numFmtId="2" fontId="8" fillId="0" borderId="2" xfId="0" applyNumberFormat="1" applyFont="1" applyFill="1" applyBorder="1" applyAlignment="1" applyProtection="1">
      <alignment horizontal="right" vertical="top" wrapText="1"/>
      <protection locked="0"/>
    </xf>
    <xf numFmtId="2" fontId="8" fillId="0" borderId="6" xfId="0" applyNumberFormat="1" applyFont="1" applyFill="1" applyBorder="1" applyAlignment="1" applyProtection="1">
      <alignment horizontal="right" vertical="top" wrapText="1"/>
      <protection locked="0"/>
    </xf>
    <xf numFmtId="2" fontId="8" fillId="0" borderId="21" xfId="0" applyNumberFormat="1" applyFont="1" applyFill="1" applyBorder="1" applyAlignment="1" applyProtection="1">
      <alignment horizontal="right" vertical="top" wrapText="1"/>
      <protection locked="0"/>
    </xf>
    <xf numFmtId="2" fontId="8" fillId="0" borderId="103" xfId="0" applyNumberFormat="1" applyFont="1" applyFill="1" applyBorder="1" applyAlignment="1" applyProtection="1">
      <alignment horizontal="right" vertical="top" wrapText="1"/>
      <protection locked="0"/>
    </xf>
    <xf numFmtId="2" fontId="8" fillId="0" borderId="113" xfId="0" applyNumberFormat="1" applyFont="1" applyFill="1" applyBorder="1" applyAlignment="1" applyProtection="1">
      <alignment horizontal="right" vertical="top" wrapText="1"/>
      <protection locked="0"/>
    </xf>
    <xf numFmtId="2" fontId="8" fillId="0" borderId="78" xfId="0" applyNumberFormat="1" applyFont="1" applyFill="1" applyBorder="1" applyAlignment="1" applyProtection="1">
      <alignment horizontal="right" vertical="top" wrapText="1"/>
      <protection locked="0"/>
    </xf>
    <xf numFmtId="0" fontId="4" fillId="0" borderId="99" xfId="0" applyFont="1" applyBorder="1" applyAlignment="1" applyProtection="1">
      <alignment horizontal="right" vertical="top" wrapText="1"/>
      <protection locked="0"/>
    </xf>
    <xf numFmtId="0" fontId="4" fillId="0" borderId="100" xfId="0" applyFont="1" applyBorder="1" applyAlignment="1" applyProtection="1">
      <alignment horizontal="right" vertical="top" wrapText="1"/>
      <protection locked="0"/>
    </xf>
    <xf numFmtId="0" fontId="4" fillId="0" borderId="51" xfId="0" applyFont="1" applyBorder="1" applyAlignment="1" applyProtection="1">
      <alignment horizontal="right" vertical="top" wrapText="1"/>
      <protection locked="0"/>
    </xf>
    <xf numFmtId="2" fontId="8" fillId="0" borderId="127" xfId="0" applyNumberFormat="1" applyFont="1" applyFill="1" applyBorder="1" applyAlignment="1" applyProtection="1">
      <alignment vertical="top" wrapText="1"/>
      <protection locked="0"/>
    </xf>
    <xf numFmtId="2" fontId="8" fillId="0" borderId="128" xfId="0" applyNumberFormat="1" applyFont="1" applyFill="1" applyBorder="1" applyAlignment="1" applyProtection="1">
      <alignment vertical="top" wrapText="1"/>
      <protection locked="0"/>
    </xf>
    <xf numFmtId="2" fontId="8" fillId="0" borderId="129" xfId="0" applyNumberFormat="1" applyFont="1" applyFill="1" applyBorder="1" applyAlignment="1" applyProtection="1">
      <alignment vertical="top" wrapText="1"/>
      <protection locked="0"/>
    </xf>
    <xf numFmtId="2" fontId="8" fillId="0" borderId="2" xfId="0" applyNumberFormat="1" applyFont="1" applyFill="1" applyBorder="1" applyAlignment="1" applyProtection="1">
      <alignment vertical="top" wrapText="1"/>
      <protection locked="0"/>
    </xf>
    <xf numFmtId="2" fontId="8" fillId="0" borderId="6" xfId="0" applyNumberFormat="1" applyFont="1" applyFill="1" applyBorder="1" applyAlignment="1" applyProtection="1">
      <alignment vertical="top" wrapText="1"/>
      <protection locked="0"/>
    </xf>
    <xf numFmtId="2" fontId="8" fillId="0" borderId="21" xfId="0" applyNumberFormat="1" applyFont="1" applyFill="1" applyBorder="1" applyAlignment="1" applyProtection="1">
      <alignment vertical="top" wrapText="1"/>
      <protection locked="0"/>
    </xf>
    <xf numFmtId="2" fontId="8" fillId="0" borderId="103" xfId="0" applyNumberFormat="1" applyFont="1" applyFill="1" applyBorder="1" applyAlignment="1" applyProtection="1">
      <alignment vertical="top" wrapText="1"/>
      <protection locked="0"/>
    </xf>
    <xf numFmtId="2" fontId="8" fillId="0" borderId="113" xfId="0" applyNumberFormat="1" applyFont="1" applyFill="1" applyBorder="1" applyAlignment="1" applyProtection="1">
      <alignment vertical="top" wrapText="1"/>
      <protection locked="0"/>
    </xf>
    <xf numFmtId="2" fontId="8" fillId="0" borderId="78" xfId="0" applyNumberFormat="1" applyFont="1" applyFill="1" applyBorder="1" applyAlignment="1" applyProtection="1">
      <alignment vertical="top" wrapText="1"/>
      <protection locked="0"/>
    </xf>
    <xf numFmtId="2" fontId="4" fillId="0" borderId="121" xfId="0" applyNumberFormat="1" applyFont="1" applyFill="1" applyBorder="1" applyAlignment="1" applyProtection="1">
      <alignment horizontal="left" vertical="top" wrapText="1"/>
      <protection locked="0"/>
    </xf>
    <xf numFmtId="2" fontId="4" fillId="0" borderId="117" xfId="0" applyNumberFormat="1" applyFont="1" applyFill="1" applyBorder="1" applyAlignment="1" applyProtection="1">
      <alignment horizontal="left" vertical="top" wrapText="1"/>
      <protection locked="0"/>
    </xf>
    <xf numFmtId="2" fontId="4" fillId="0" borderId="120" xfId="0" applyNumberFormat="1" applyFont="1" applyFill="1" applyBorder="1" applyAlignment="1" applyProtection="1">
      <alignment horizontal="left" vertical="top" wrapText="1"/>
      <protection locked="0"/>
    </xf>
    <xf numFmtId="0" fontId="8" fillId="0" borderId="154" xfId="0" applyFont="1" applyBorder="1" applyAlignment="1" applyProtection="1">
      <alignment horizontal="left" vertical="top" wrapText="1"/>
      <protection locked="0"/>
    </xf>
    <xf numFmtId="0" fontId="8" fillId="0" borderId="66" xfId="0" applyFont="1" applyBorder="1" applyAlignment="1" applyProtection="1">
      <alignment horizontal="center" vertical="top" wrapText="1"/>
      <protection locked="0"/>
    </xf>
    <xf numFmtId="0" fontId="8" fillId="0" borderId="43" xfId="0" applyFont="1" applyBorder="1" applyAlignment="1" applyProtection="1">
      <alignment horizontal="center" vertical="top" wrapText="1"/>
      <protection locked="0"/>
    </xf>
    <xf numFmtId="0" fontId="8" fillId="0" borderId="39" xfId="0" applyFont="1" applyBorder="1" applyAlignment="1" applyProtection="1">
      <alignment horizontal="center" vertical="top" wrapText="1"/>
      <protection locked="0"/>
    </xf>
    <xf numFmtId="2" fontId="8" fillId="0" borderId="1" xfId="0" applyNumberFormat="1" applyFont="1" applyFill="1" applyBorder="1" applyAlignment="1" applyProtection="1">
      <alignment horizontal="right" vertical="top" wrapText="1"/>
      <protection locked="0"/>
    </xf>
    <xf numFmtId="2" fontId="8" fillId="0" borderId="5" xfId="0" applyNumberFormat="1" applyFont="1" applyFill="1" applyBorder="1" applyAlignment="1" applyProtection="1">
      <alignment horizontal="right" vertical="top" wrapText="1"/>
      <protection locked="0"/>
    </xf>
    <xf numFmtId="2" fontId="8" fillId="0" borderId="20" xfId="0" applyNumberFormat="1" applyFont="1" applyFill="1" applyBorder="1" applyAlignment="1" applyProtection="1">
      <alignment horizontal="right" vertical="top" wrapText="1"/>
      <protection locked="0"/>
    </xf>
    <xf numFmtId="0" fontId="2" fillId="0" borderId="82" xfId="0" applyFont="1" applyBorder="1" applyAlignment="1">
      <alignment horizontal="center" wrapText="1"/>
    </xf>
    <xf numFmtId="0" fontId="2" fillId="0" borderId="83" xfId="0" applyFont="1" applyBorder="1" applyAlignment="1">
      <alignment horizontal="center" wrapText="1"/>
    </xf>
    <xf numFmtId="0" fontId="2" fillId="0" borderId="84" xfId="0" applyFont="1" applyBorder="1" applyAlignment="1">
      <alignment horizontal="center" wrapText="1"/>
    </xf>
    <xf numFmtId="2" fontId="4" fillId="0" borderId="121" xfId="0" applyNumberFormat="1" applyFont="1" applyFill="1" applyBorder="1" applyAlignment="1" applyProtection="1">
      <alignment horizontal="right" vertical="top" wrapText="1"/>
      <protection locked="0"/>
    </xf>
    <xf numFmtId="2" fontId="4" fillId="0" borderId="117" xfId="0" applyNumberFormat="1" applyFont="1" applyFill="1" applyBorder="1" applyAlignment="1" applyProtection="1">
      <alignment horizontal="right" vertical="top" wrapText="1"/>
      <protection locked="0"/>
    </xf>
    <xf numFmtId="2" fontId="4" fillId="0" borderId="120" xfId="0" applyNumberFormat="1" applyFont="1" applyFill="1" applyBorder="1" applyAlignment="1" applyProtection="1">
      <alignment horizontal="right" vertical="top" wrapText="1"/>
      <protection locked="0"/>
    </xf>
    <xf numFmtId="2" fontId="8" fillId="0" borderId="150" xfId="0" applyNumberFormat="1" applyFont="1" applyFill="1" applyBorder="1" applyAlignment="1" applyProtection="1">
      <alignment horizontal="right" vertical="top" wrapText="1"/>
      <protection locked="0"/>
    </xf>
    <xf numFmtId="2" fontId="8" fillId="0" borderId="10" xfId="0" applyNumberFormat="1" applyFont="1" applyFill="1" applyBorder="1" applyAlignment="1" applyProtection="1">
      <alignment horizontal="right" vertical="top" wrapText="1"/>
      <protection locked="0"/>
    </xf>
    <xf numFmtId="2" fontId="8" fillId="0" borderId="104" xfId="0" applyNumberFormat="1" applyFont="1" applyFill="1" applyBorder="1" applyAlignment="1" applyProtection="1">
      <alignment horizontal="right" vertical="top" wrapText="1"/>
      <protection locked="0"/>
    </xf>
    <xf numFmtId="0" fontId="2" fillId="0" borderId="83" xfId="0" applyNumberFormat="1" applyFont="1" applyFill="1" applyBorder="1" applyAlignment="1" applyProtection="1">
      <alignment horizontal="right" vertical="top" wrapText="1"/>
      <protection locked="0"/>
    </xf>
    <xf numFmtId="0" fontId="2" fillId="0" borderId="84" xfId="0" applyNumberFormat="1" applyFont="1" applyFill="1" applyBorder="1" applyAlignment="1" applyProtection="1">
      <alignment horizontal="right" vertical="top" wrapText="1"/>
      <protection locked="0"/>
    </xf>
    <xf numFmtId="0" fontId="9" fillId="0" borderId="41" xfId="0" applyFont="1" applyBorder="1" applyAlignment="1">
      <alignment horizontal="left" vertical="top" wrapText="1"/>
    </xf>
    <xf numFmtId="0" fontId="9" fillId="0" borderId="43" xfId="0" applyFont="1" applyBorder="1" applyAlignment="1">
      <alignment horizontal="left" vertical="top" wrapText="1"/>
    </xf>
    <xf numFmtId="0" fontId="9" fillId="0" borderId="39" xfId="0" applyFont="1" applyBorder="1" applyAlignment="1">
      <alignment horizontal="left" vertical="top" wrapText="1"/>
    </xf>
    <xf numFmtId="0" fontId="9" fillId="0" borderId="41" xfId="0" applyFont="1" applyBorder="1" applyAlignment="1">
      <alignment horizontal="center" vertical="top" wrapText="1"/>
    </xf>
    <xf numFmtId="0" fontId="9" fillId="0" borderId="43" xfId="0" applyFont="1" applyBorder="1" applyAlignment="1">
      <alignment horizontal="center" vertical="top" wrapText="1"/>
    </xf>
    <xf numFmtId="0" fontId="9" fillId="0" borderId="39" xfId="0" applyFont="1" applyBorder="1" applyAlignment="1">
      <alignment horizontal="center" vertical="top" wrapText="1"/>
    </xf>
    <xf numFmtId="4" fontId="2" fillId="0" borderId="17" xfId="0" applyNumberFormat="1" applyFont="1" applyBorder="1" applyAlignment="1" applyProtection="1">
      <alignment horizontal="right" vertical="top" wrapText="1" readingOrder="1"/>
      <protection locked="0"/>
    </xf>
    <xf numFmtId="4" fontId="2" fillId="0" borderId="6" xfId="0" applyNumberFormat="1" applyFont="1" applyBorder="1" applyAlignment="1" applyProtection="1">
      <alignment horizontal="right" vertical="top" wrapText="1" readingOrder="1"/>
      <protection locked="0"/>
    </xf>
    <xf numFmtId="4" fontId="2" fillId="0" borderId="2" xfId="0" applyNumberFormat="1" applyFont="1" applyBorder="1" applyAlignment="1" applyProtection="1">
      <alignment horizontal="right" vertical="top" wrapText="1" readingOrder="1"/>
      <protection locked="0"/>
    </xf>
    <xf numFmtId="4" fontId="2" fillId="0" borderId="21" xfId="0" applyNumberFormat="1" applyFont="1" applyBorder="1" applyAlignment="1" applyProtection="1">
      <alignment horizontal="right" vertical="top" wrapText="1" readingOrder="1"/>
      <protection locked="0"/>
    </xf>
    <xf numFmtId="0" fontId="2" fillId="0" borderId="39" xfId="0" applyFont="1" applyBorder="1" applyAlignment="1" applyProtection="1">
      <alignment horizontal="center" vertical="top" wrapText="1" readingOrder="1"/>
      <protection locked="0"/>
    </xf>
    <xf numFmtId="0" fontId="2" fillId="0" borderId="39" xfId="0" applyFont="1" applyBorder="1" applyAlignment="1" applyProtection="1">
      <alignment horizontal="left" vertical="top" wrapText="1" readingOrder="1"/>
      <protection locked="0"/>
    </xf>
    <xf numFmtId="4" fontId="2" fillId="0" borderId="41" xfId="0" applyNumberFormat="1" applyFont="1" applyBorder="1" applyAlignment="1" applyProtection="1">
      <alignment horizontal="right" vertical="top" wrapText="1" readingOrder="1"/>
      <protection locked="0"/>
    </xf>
    <xf numFmtId="4" fontId="2" fillId="0" borderId="43" xfId="0" applyNumberFormat="1" applyFont="1" applyBorder="1" applyAlignment="1" applyProtection="1">
      <alignment horizontal="right" vertical="top" wrapText="1" readingOrder="1"/>
      <protection locked="0"/>
    </xf>
    <xf numFmtId="4" fontId="2" fillId="0" borderId="39" xfId="0" applyNumberFormat="1" applyFont="1" applyBorder="1" applyAlignment="1" applyProtection="1">
      <alignment horizontal="right" vertical="top" wrapText="1" readingOrder="1"/>
      <protection locked="0"/>
    </xf>
    <xf numFmtId="0" fontId="2" fillId="0" borderId="41" xfId="0" applyFont="1" applyBorder="1" applyAlignment="1" applyProtection="1">
      <alignment horizontal="left" vertical="top" wrapText="1" readingOrder="1"/>
      <protection locked="0"/>
    </xf>
    <xf numFmtId="0" fontId="2" fillId="0" borderId="76" xfId="0" applyFont="1" applyBorder="1" applyAlignment="1" applyProtection="1">
      <alignment horizontal="left" vertical="top" wrapText="1" readingOrder="1"/>
      <protection locked="0"/>
    </xf>
    <xf numFmtId="0" fontId="2" fillId="0" borderId="61" xfId="0" applyFont="1" applyBorder="1" applyAlignment="1" applyProtection="1">
      <alignment horizontal="left" vertical="top" wrapText="1" readingOrder="1"/>
      <protection locked="0"/>
    </xf>
    <xf numFmtId="0" fontId="8" fillId="0" borderId="25" xfId="0" applyFont="1" applyFill="1" applyBorder="1" applyAlignment="1">
      <alignment horizontal="center" vertical="center" wrapText="1" readingOrder="1"/>
    </xf>
    <xf numFmtId="0" fontId="3" fillId="0" borderId="26" xfId="0" applyFont="1" applyFill="1" applyBorder="1" applyAlignment="1">
      <alignment horizontal="center" vertical="center" wrapText="1" readingOrder="1"/>
    </xf>
    <xf numFmtId="0" fontId="3" fillId="0" borderId="55" xfId="0" applyFont="1" applyFill="1" applyBorder="1" applyAlignment="1">
      <alignment horizontal="center" vertical="center" wrapText="1" readingOrder="1"/>
    </xf>
    <xf numFmtId="0" fontId="8" fillId="0" borderId="17" xfId="0" applyFont="1" applyFill="1" applyBorder="1" applyAlignment="1">
      <alignment horizontal="center" vertical="center" wrapText="1" readingOrder="1"/>
    </xf>
    <xf numFmtId="4" fontId="8" fillId="0" borderId="15" xfId="0" applyNumberFormat="1" applyFont="1" applyFill="1" applyBorder="1" applyAlignment="1">
      <alignment horizontal="center" vertical="center" wrapText="1" readingOrder="1"/>
    </xf>
    <xf numFmtId="4" fontId="3" fillId="0" borderId="23" xfId="0" applyNumberFormat="1" applyFont="1" applyFill="1" applyBorder="1" applyAlignment="1">
      <alignment horizontal="center" vertical="center" wrapText="1" readingOrder="1"/>
    </xf>
    <xf numFmtId="4" fontId="3" fillId="0" borderId="33" xfId="0" applyNumberFormat="1" applyFont="1" applyFill="1" applyBorder="1" applyAlignment="1">
      <alignment horizontal="center" vertical="center" wrapText="1" readingOrder="1"/>
    </xf>
    <xf numFmtId="0" fontId="8" fillId="0" borderId="41" xfId="0" applyFont="1" applyFill="1" applyBorder="1" applyAlignment="1">
      <alignment horizontal="center" vertical="center" wrapText="1" readingOrder="1"/>
    </xf>
    <xf numFmtId="0" fontId="3" fillId="0" borderId="41" xfId="0" applyFont="1" applyFill="1" applyBorder="1" applyAlignment="1">
      <alignment horizontal="center" vertical="center" wrapText="1" readingOrder="1"/>
    </xf>
    <xf numFmtId="0" fontId="2" fillId="2" borderId="36" xfId="0" applyFont="1" applyFill="1" applyBorder="1" applyAlignment="1" applyProtection="1">
      <alignment horizontal="left" vertical="top" wrapText="1" readingOrder="1"/>
      <protection locked="0"/>
    </xf>
    <xf numFmtId="0" fontId="2" fillId="2" borderId="37" xfId="0" applyFont="1" applyFill="1" applyBorder="1" applyAlignment="1" applyProtection="1">
      <alignment horizontal="left" vertical="top" wrapText="1" readingOrder="1"/>
      <protection locked="0"/>
    </xf>
    <xf numFmtId="0" fontId="3" fillId="0" borderId="39" xfId="0" applyFont="1" applyFill="1" applyBorder="1" applyAlignment="1">
      <alignment horizontal="center" vertical="center" wrapText="1" readingOrder="1"/>
    </xf>
    <xf numFmtId="0" fontId="2" fillId="0" borderId="157" xfId="0" applyFont="1" applyBorder="1" applyAlignment="1" applyProtection="1">
      <alignment horizontal="left" vertical="top" wrapText="1" readingOrder="1"/>
      <protection locked="0"/>
    </xf>
    <xf numFmtId="0" fontId="2" fillId="0" borderId="26" xfId="0" applyFont="1" applyBorder="1" applyAlignment="1" applyProtection="1">
      <alignment horizontal="left" vertical="top" wrapText="1" readingOrder="1"/>
      <protection locked="0"/>
    </xf>
    <xf numFmtId="0" fontId="2" fillId="0" borderId="98" xfId="0" applyFont="1" applyBorder="1" applyAlignment="1" applyProtection="1">
      <alignment horizontal="left" vertical="top" wrapText="1" readingOrder="1"/>
      <protection locked="0"/>
    </xf>
    <xf numFmtId="4" fontId="2" fillId="7" borderId="2" xfId="0" applyNumberFormat="1" applyFont="1" applyFill="1" applyBorder="1" applyAlignment="1" applyProtection="1">
      <alignment horizontal="right" vertical="top" wrapText="1" readingOrder="1"/>
      <protection locked="0"/>
    </xf>
    <xf numFmtId="4" fontId="2" fillId="7" borderId="6" xfId="0" applyNumberFormat="1" applyFont="1" applyFill="1" applyBorder="1" applyAlignment="1" applyProtection="1">
      <alignment horizontal="right" vertical="top" wrapText="1" readingOrder="1"/>
      <protection locked="0"/>
    </xf>
    <xf numFmtId="4" fontId="2" fillId="7" borderId="21" xfId="0" applyNumberFormat="1" applyFont="1" applyFill="1" applyBorder="1" applyAlignment="1" applyProtection="1">
      <alignment horizontal="right" vertical="top" wrapText="1" readingOrder="1"/>
      <protection locked="0"/>
    </xf>
    <xf numFmtId="0" fontId="2" fillId="0" borderId="25" xfId="0" applyFont="1" applyBorder="1" applyAlignment="1" applyProtection="1">
      <alignment horizontal="left" vertical="top" wrapText="1" readingOrder="1"/>
      <protection locked="0"/>
    </xf>
    <xf numFmtId="4" fontId="2" fillId="0" borderId="6" xfId="0" applyNumberFormat="1" applyFont="1" applyBorder="1" applyAlignment="1">
      <alignment horizontal="right" vertical="top" wrapText="1" readingOrder="1"/>
    </xf>
    <xf numFmtId="0" fontId="2" fillId="0" borderId="55" xfId="0" applyFont="1" applyBorder="1" applyAlignment="1" applyProtection="1">
      <alignment horizontal="left" vertical="top" wrapText="1" readingOrder="1"/>
      <protection locked="0"/>
    </xf>
    <xf numFmtId="0" fontId="2" fillId="0" borderId="10" xfId="0" applyFont="1" applyBorder="1" applyAlignment="1" applyProtection="1">
      <alignment horizontal="left" vertical="top" wrapText="1" readingOrder="1"/>
      <protection locked="0"/>
    </xf>
    <xf numFmtId="4" fontId="2" fillId="7" borderId="17" xfId="0" applyNumberFormat="1" applyFont="1" applyFill="1" applyBorder="1" applyAlignment="1">
      <alignment horizontal="right" vertical="top" wrapText="1" readingOrder="1"/>
    </xf>
    <xf numFmtId="4" fontId="2" fillId="7" borderId="6" xfId="0" applyNumberFormat="1" applyFont="1" applyFill="1" applyBorder="1" applyAlignment="1">
      <alignment horizontal="right" vertical="top" wrapText="1" readingOrder="1"/>
    </xf>
    <xf numFmtId="4" fontId="2" fillId="7" borderId="10" xfId="0" applyNumberFormat="1" applyFont="1" applyFill="1" applyBorder="1" applyAlignment="1">
      <alignment horizontal="right" vertical="top" wrapText="1" readingOrder="1"/>
    </xf>
    <xf numFmtId="4" fontId="2" fillId="0" borderId="17" xfId="0" applyNumberFormat="1" applyFont="1" applyBorder="1" applyAlignment="1">
      <alignment horizontal="right" vertical="top" wrapText="1" readingOrder="1"/>
    </xf>
    <xf numFmtId="4" fontId="2" fillId="0" borderId="10" xfId="0" applyNumberFormat="1" applyFont="1" applyBorder="1" applyAlignment="1">
      <alignment horizontal="right" vertical="top" wrapText="1" readingOrder="1"/>
    </xf>
    <xf numFmtId="4" fontId="2" fillId="7" borderId="17" xfId="0" applyNumberFormat="1" applyFont="1" applyFill="1" applyBorder="1" applyAlignment="1" applyProtection="1">
      <alignment horizontal="right" vertical="top" wrapText="1" readingOrder="1"/>
      <protection locked="0"/>
    </xf>
    <xf numFmtId="4" fontId="2" fillId="0" borderId="10" xfId="0" applyNumberFormat="1" applyFont="1" applyBorder="1" applyAlignment="1" applyProtection="1">
      <alignment horizontal="right" vertical="top" wrapText="1" readingOrder="1"/>
      <protection locked="0"/>
    </xf>
    <xf numFmtId="0" fontId="2" fillId="0" borderId="159" xfId="0" applyFont="1" applyBorder="1" applyAlignment="1" applyProtection="1">
      <alignment horizontal="left" vertical="top" wrapText="1" readingOrder="1"/>
      <protection locked="0"/>
    </xf>
    <xf numFmtId="0" fontId="2" fillId="0" borderId="160" xfId="0" applyFont="1" applyBorder="1" applyAlignment="1" applyProtection="1">
      <alignment horizontal="left" vertical="top" wrapText="1" readingOrder="1"/>
      <protection locked="0"/>
    </xf>
    <xf numFmtId="0" fontId="2" fillId="0" borderId="161" xfId="0" applyFont="1" applyBorder="1" applyAlignment="1" applyProtection="1">
      <alignment horizontal="left" vertical="top" wrapText="1" readingOrder="1"/>
      <protection locked="0"/>
    </xf>
    <xf numFmtId="4" fontId="2" fillId="0" borderId="66" xfId="0" applyNumberFormat="1" applyFont="1" applyBorder="1" applyAlignment="1" applyProtection="1">
      <alignment horizontal="right" vertical="top" wrapText="1" readingOrder="1"/>
      <protection locked="0"/>
    </xf>
    <xf numFmtId="0" fontId="2" fillId="0" borderId="162" xfId="0" applyFont="1" applyBorder="1" applyAlignment="1" applyProtection="1">
      <alignment horizontal="left" vertical="top" wrapText="1" readingOrder="1"/>
      <protection locked="0"/>
    </xf>
    <xf numFmtId="4" fontId="2" fillId="0" borderId="66" xfId="0" applyNumberFormat="1" applyFont="1" applyBorder="1" applyAlignment="1" applyProtection="1">
      <alignment horizontal="center" vertical="top" wrapText="1" readingOrder="1"/>
      <protection locked="0"/>
    </xf>
    <xf numFmtId="4" fontId="2" fillId="0" borderId="43" xfId="0" applyNumberFormat="1" applyFont="1" applyBorder="1" applyAlignment="1" applyProtection="1">
      <alignment horizontal="center" vertical="top" wrapText="1" readingOrder="1"/>
      <protection locked="0"/>
    </xf>
    <xf numFmtId="4" fontId="2" fillId="0" borderId="39" xfId="0" applyNumberFormat="1" applyFont="1" applyBorder="1" applyAlignment="1" applyProtection="1">
      <alignment horizontal="center" vertical="top" wrapText="1" readingOrder="1"/>
      <protection locked="0"/>
    </xf>
    <xf numFmtId="0" fontId="9" fillId="0" borderId="17" xfId="0" applyFont="1" applyBorder="1" applyAlignment="1" applyProtection="1">
      <alignment horizontal="left" vertical="top" wrapText="1" readingOrder="1"/>
      <protection locked="0"/>
    </xf>
    <xf numFmtId="0" fontId="9" fillId="0" borderId="6" xfId="0" applyFont="1" applyBorder="1" applyAlignment="1" applyProtection="1">
      <alignment horizontal="left" vertical="top" wrapText="1" readingOrder="1"/>
      <protection locked="0"/>
    </xf>
    <xf numFmtId="0" fontId="9" fillId="0" borderId="10" xfId="0" applyFont="1" applyBorder="1" applyAlignment="1" applyProtection="1">
      <alignment horizontal="left" vertical="top" wrapText="1" readingOrder="1"/>
      <protection locked="0"/>
    </xf>
    <xf numFmtId="0" fontId="2" fillId="0" borderId="164" xfId="0" applyFont="1" applyBorder="1" applyAlignment="1" applyProtection="1">
      <alignment horizontal="left" vertical="top" wrapText="1" readingOrder="1"/>
      <protection locked="0"/>
    </xf>
    <xf numFmtId="0" fontId="2" fillId="0" borderId="165" xfId="0" applyFont="1" applyBorder="1" applyAlignment="1" applyProtection="1">
      <alignment horizontal="left" vertical="top" wrapText="1" readingOrder="1"/>
      <protection locked="0"/>
    </xf>
    <xf numFmtId="0" fontId="2" fillId="0" borderId="156" xfId="0" applyFont="1" applyBorder="1" applyAlignment="1" applyProtection="1">
      <alignment horizontal="left" vertical="top" wrapText="1" readingOrder="1"/>
      <protection locked="0"/>
    </xf>
    <xf numFmtId="0" fontId="9" fillId="0" borderId="21" xfId="0" applyFont="1" applyBorder="1" applyAlignment="1" applyProtection="1">
      <alignment horizontal="left" vertical="top" wrapText="1" readingOrder="1"/>
      <protection locked="0"/>
    </xf>
    <xf numFmtId="4" fontId="2" fillId="0" borderId="103" xfId="0" applyNumberFormat="1" applyFont="1" applyBorder="1" applyAlignment="1" applyProtection="1">
      <alignment horizontal="right" vertical="top" wrapText="1" readingOrder="1"/>
      <protection locked="0"/>
    </xf>
    <xf numFmtId="4" fontId="2" fillId="0" borderId="104" xfId="0" applyNumberFormat="1" applyFont="1" applyBorder="1" applyAlignment="1" applyProtection="1">
      <alignment horizontal="right" vertical="top" wrapText="1" readingOrder="1"/>
      <protection locked="0"/>
    </xf>
    <xf numFmtId="0" fontId="2" fillId="3" borderId="36" xfId="0" applyFont="1" applyFill="1" applyBorder="1" applyAlignment="1" applyProtection="1">
      <alignment horizontal="left" vertical="top" wrapText="1" readingOrder="1"/>
      <protection locked="0"/>
    </xf>
    <xf numFmtId="0" fontId="2" fillId="3" borderId="37" xfId="0" applyFont="1" applyFill="1" applyBorder="1" applyAlignment="1" applyProtection="1">
      <alignment horizontal="left" vertical="top" wrapText="1" readingOrder="1"/>
      <protection locked="0"/>
    </xf>
    <xf numFmtId="0" fontId="2" fillId="0" borderId="66" xfId="0" applyNumberFormat="1" applyFont="1" applyFill="1" applyBorder="1" applyAlignment="1" applyProtection="1">
      <alignment horizontal="right" vertical="top" wrapText="1"/>
      <protection locked="0"/>
    </xf>
    <xf numFmtId="0" fontId="2" fillId="0" borderId="43" xfId="0" applyNumberFormat="1" applyFont="1" applyFill="1" applyBorder="1" applyAlignment="1" applyProtection="1">
      <alignment horizontal="right" vertical="top" wrapText="1"/>
      <protection locked="0"/>
    </xf>
    <xf numFmtId="0" fontId="2" fillId="0" borderId="25" xfId="0" applyFont="1" applyFill="1" applyBorder="1" applyAlignment="1" applyProtection="1">
      <alignment horizontal="left" vertical="top" wrapText="1" readingOrder="1"/>
      <protection locked="0"/>
    </xf>
    <xf numFmtId="0" fontId="2" fillId="0" borderId="26" xfId="0" applyFont="1" applyFill="1" applyBorder="1" applyAlignment="1" applyProtection="1">
      <alignment horizontal="left" vertical="top" wrapText="1" readingOrder="1"/>
      <protection locked="0"/>
    </xf>
    <xf numFmtId="0" fontId="2" fillId="0" borderId="98" xfId="0" applyFont="1" applyFill="1" applyBorder="1" applyAlignment="1" applyProtection="1">
      <alignment horizontal="left" vertical="top" wrapText="1" readingOrder="1"/>
      <protection locked="0"/>
    </xf>
    <xf numFmtId="0" fontId="2" fillId="0" borderId="17" xfId="0" applyFont="1" applyFill="1" applyBorder="1" applyAlignment="1" applyProtection="1">
      <alignment horizontal="left" vertical="top" wrapText="1" readingOrder="1"/>
      <protection locked="0"/>
    </xf>
    <xf numFmtId="0" fontId="2" fillId="0" borderId="6" xfId="0" applyFont="1" applyFill="1" applyBorder="1" applyAlignment="1" applyProtection="1">
      <alignment horizontal="left" vertical="top" wrapText="1" readingOrder="1"/>
      <protection locked="0"/>
    </xf>
    <xf numFmtId="0" fontId="2" fillId="0" borderId="21" xfId="0" applyFont="1" applyFill="1" applyBorder="1" applyAlignment="1" applyProtection="1">
      <alignment horizontal="left" vertical="top" wrapText="1" readingOrder="1"/>
      <protection locked="0"/>
    </xf>
    <xf numFmtId="0" fontId="2" fillId="0" borderId="55" xfId="0" applyFont="1" applyFill="1" applyBorder="1" applyAlignment="1" applyProtection="1">
      <alignment horizontal="left" vertical="top" wrapText="1" readingOrder="1"/>
      <protection locked="0"/>
    </xf>
    <xf numFmtId="0" fontId="2" fillId="0" borderId="10" xfId="0" applyFont="1" applyFill="1" applyBorder="1" applyAlignment="1" applyProtection="1">
      <alignment horizontal="left" vertical="top" wrapText="1" readingOrder="1"/>
      <protection locked="0"/>
    </xf>
    <xf numFmtId="0" fontId="2" fillId="0" borderId="33" xfId="0" applyFont="1" applyBorder="1" applyAlignment="1" applyProtection="1">
      <alignment horizontal="left" vertical="top" wrapText="1" readingOrder="1"/>
      <protection locked="0"/>
    </xf>
    <xf numFmtId="0" fontId="2" fillId="0" borderId="157" xfId="0" applyFont="1" applyFill="1" applyBorder="1" applyAlignment="1" applyProtection="1">
      <alignment horizontal="left" vertical="top" wrapText="1" readingOrder="1"/>
      <protection locked="0"/>
    </xf>
    <xf numFmtId="0" fontId="2" fillId="0" borderId="2" xfId="0" applyFont="1" applyFill="1" applyBorder="1" applyAlignment="1" applyProtection="1">
      <alignment horizontal="left" vertical="top" wrapText="1" readingOrder="1"/>
      <protection locked="0"/>
    </xf>
    <xf numFmtId="4" fontId="9" fillId="0" borderId="41" xfId="0" applyNumberFormat="1" applyFont="1" applyBorder="1" applyAlignment="1" applyProtection="1">
      <alignment horizontal="right" vertical="top" wrapText="1" readingOrder="1"/>
      <protection locked="0"/>
    </xf>
    <xf numFmtId="4" fontId="9" fillId="0" borderId="43" xfId="0" applyNumberFormat="1" applyFont="1" applyBorder="1" applyAlignment="1" applyProtection="1">
      <alignment horizontal="right" vertical="top" wrapText="1" readingOrder="1"/>
      <protection locked="0"/>
    </xf>
    <xf numFmtId="4" fontId="9" fillId="0" borderId="39" xfId="0" applyNumberFormat="1" applyFont="1" applyBorder="1" applyAlignment="1" applyProtection="1">
      <alignment horizontal="right" vertical="top" wrapText="1" readingOrder="1"/>
      <protection locked="0"/>
    </xf>
    <xf numFmtId="4" fontId="9" fillId="0" borderId="41" xfId="0" applyNumberFormat="1" applyFont="1" applyFill="1" applyBorder="1" applyAlignment="1" applyProtection="1">
      <alignment horizontal="right" vertical="top" wrapText="1"/>
      <protection locked="0"/>
    </xf>
    <xf numFmtId="4" fontId="9" fillId="0" borderId="43" xfId="0" applyNumberFormat="1" applyFont="1" applyFill="1" applyBorder="1" applyAlignment="1" applyProtection="1">
      <alignment horizontal="right" vertical="top" wrapText="1"/>
      <protection locked="0"/>
    </xf>
    <xf numFmtId="4" fontId="9" fillId="0" borderId="39" xfId="0" applyNumberFormat="1" applyFont="1" applyFill="1" applyBorder="1" applyAlignment="1" applyProtection="1">
      <alignment horizontal="right" vertical="top" wrapText="1"/>
      <protection locked="0"/>
    </xf>
    <xf numFmtId="0" fontId="2" fillId="0" borderId="17" xfId="0" applyFont="1" applyBorder="1" applyAlignment="1" applyProtection="1">
      <alignment horizontal="center" vertical="top" wrapText="1" readingOrder="1"/>
      <protection locked="0"/>
    </xf>
    <xf numFmtId="0" fontId="2" fillId="0" borderId="10" xfId="0" applyFont="1" applyBorder="1" applyAlignment="1" applyProtection="1">
      <alignment horizontal="center" vertical="top" wrapText="1" readingOrder="1"/>
      <protection locked="0"/>
    </xf>
    <xf numFmtId="0" fontId="2" fillId="0" borderId="15" xfId="0" applyFont="1" applyBorder="1" applyAlignment="1" applyProtection="1">
      <alignment horizontal="right" vertical="top" wrapText="1" readingOrder="1"/>
      <protection locked="0"/>
    </xf>
    <xf numFmtId="0" fontId="2" fillId="0" borderId="23" xfId="0" applyFont="1" applyBorder="1" applyAlignment="1" applyProtection="1">
      <alignment horizontal="right" vertical="top" wrapText="1" readingOrder="1"/>
      <protection locked="0"/>
    </xf>
    <xf numFmtId="0" fontId="2" fillId="0" borderId="33" xfId="0" applyFont="1" applyBorder="1" applyAlignment="1" applyProtection="1">
      <alignment horizontal="right" vertical="top" wrapText="1" readingOrder="1"/>
      <protection locked="0"/>
    </xf>
    <xf numFmtId="0" fontId="2" fillId="0" borderId="39" xfId="0" applyNumberFormat="1" applyFont="1" applyFill="1" applyBorder="1" applyAlignment="1" applyProtection="1">
      <alignment horizontal="right" vertical="top" wrapText="1"/>
      <protection locked="0"/>
    </xf>
    <xf numFmtId="0" fontId="2" fillId="0" borderId="2" xfId="0" applyNumberFormat="1" applyFont="1" applyFill="1" applyBorder="1" applyAlignment="1" applyProtection="1">
      <alignment horizontal="right" vertical="top" wrapText="1"/>
      <protection locked="0"/>
    </xf>
    <xf numFmtId="0" fontId="2" fillId="0" borderId="6" xfId="0" applyNumberFormat="1" applyFont="1" applyFill="1" applyBorder="1" applyAlignment="1" applyProtection="1">
      <alignment horizontal="right" vertical="top" wrapText="1"/>
      <protection locked="0"/>
    </xf>
    <xf numFmtId="0" fontId="2" fillId="0" borderId="103" xfId="0" applyNumberFormat="1" applyFont="1" applyFill="1" applyBorder="1" applyAlignment="1" applyProtection="1">
      <alignment horizontal="right" vertical="top" wrapText="1"/>
      <protection locked="0"/>
    </xf>
    <xf numFmtId="0" fontId="2" fillId="0" borderId="113" xfId="0" applyNumberFormat="1" applyFont="1" applyFill="1" applyBorder="1" applyAlignment="1" applyProtection="1">
      <alignment horizontal="right" vertical="top" wrapText="1"/>
      <protection locked="0"/>
    </xf>
    <xf numFmtId="0" fontId="2" fillId="0" borderId="125" xfId="0" applyNumberFormat="1" applyFont="1" applyFill="1" applyBorder="1" applyAlignment="1" applyProtection="1">
      <alignment horizontal="center" vertical="top" wrapText="1"/>
      <protection locked="0"/>
    </xf>
    <xf numFmtId="0" fontId="2" fillId="0" borderId="126" xfId="0" applyNumberFormat="1" applyFont="1" applyFill="1" applyBorder="1" applyAlignment="1" applyProtection="1">
      <alignment horizontal="center" vertical="top" wrapText="1"/>
      <protection locked="0"/>
    </xf>
    <xf numFmtId="0" fontId="2" fillId="7" borderId="70" xfId="0" applyFont="1" applyFill="1" applyBorder="1" applyAlignment="1" applyProtection="1">
      <alignment horizontal="right" vertical="top" wrapText="1" readingOrder="1"/>
      <protection locked="0"/>
    </xf>
    <xf numFmtId="0" fontId="2" fillId="7" borderId="36" xfId="0" applyFont="1" applyFill="1" applyBorder="1" applyAlignment="1" applyProtection="1">
      <alignment horizontal="right" vertical="top" wrapText="1" readingOrder="1"/>
      <protection locked="0"/>
    </xf>
    <xf numFmtId="0" fontId="2" fillId="4" borderId="36" xfId="0" applyFont="1" applyFill="1" applyBorder="1" applyAlignment="1" applyProtection="1">
      <alignment horizontal="left" vertical="top" wrapText="1" readingOrder="1"/>
      <protection locked="0"/>
    </xf>
    <xf numFmtId="0" fontId="2" fillId="4" borderId="37" xfId="0" applyFont="1" applyFill="1" applyBorder="1" applyAlignment="1" applyProtection="1">
      <alignment horizontal="left" vertical="top" wrapText="1" readingOrder="1"/>
      <protection locked="0"/>
    </xf>
    <xf numFmtId="0" fontId="2" fillId="0" borderId="65" xfId="0" applyFont="1" applyFill="1" applyBorder="1" applyAlignment="1" applyProtection="1">
      <alignment horizontal="center" vertical="top" wrapText="1" readingOrder="1"/>
      <protection locked="0"/>
    </xf>
    <xf numFmtId="0" fontId="2" fillId="0" borderId="67" xfId="0" applyFont="1" applyFill="1" applyBorder="1" applyAlignment="1" applyProtection="1">
      <alignment horizontal="center" vertical="top" wrapText="1" readingOrder="1"/>
      <protection locked="0"/>
    </xf>
    <xf numFmtId="0" fontId="2" fillId="0" borderId="36" xfId="0" applyFont="1" applyFill="1" applyBorder="1" applyAlignment="1" applyProtection="1">
      <alignment horizontal="center" vertical="top" wrapText="1" readingOrder="1"/>
      <protection locked="0"/>
    </xf>
    <xf numFmtId="0" fontId="2" fillId="0" borderId="37" xfId="0" applyFont="1" applyFill="1" applyBorder="1" applyAlignment="1" applyProtection="1">
      <alignment horizontal="center" vertical="top" wrapText="1" readingOrder="1"/>
      <protection locked="0"/>
    </xf>
    <xf numFmtId="0" fontId="2" fillId="0" borderId="99" xfId="0" applyFont="1" applyBorder="1" applyAlignment="1" applyProtection="1">
      <alignment horizontal="left" vertical="top" wrapText="1" readingOrder="1"/>
      <protection locked="0"/>
    </xf>
    <xf numFmtId="0" fontId="2" fillId="0" borderId="100" xfId="0" applyFont="1" applyBorder="1" applyAlignment="1" applyProtection="1">
      <alignment horizontal="left" vertical="top" wrapText="1" readingOrder="1"/>
      <protection locked="0"/>
    </xf>
    <xf numFmtId="0" fontId="2" fillId="0" borderId="51" xfId="0" applyFont="1" applyBorder="1" applyAlignment="1" applyProtection="1">
      <alignment horizontal="left" vertical="top" wrapText="1" readingOrder="1"/>
      <protection locked="0"/>
    </xf>
    <xf numFmtId="0" fontId="2" fillId="0" borderId="99" xfId="0" applyFont="1" applyBorder="1" applyAlignment="1" applyProtection="1">
      <alignment horizontal="center" vertical="top" wrapText="1" readingOrder="1"/>
      <protection locked="0"/>
    </xf>
    <xf numFmtId="0" fontId="2" fillId="0" borderId="100" xfId="0" applyFont="1" applyBorder="1" applyAlignment="1" applyProtection="1">
      <alignment horizontal="center" vertical="top" wrapText="1" readingOrder="1"/>
      <protection locked="0"/>
    </xf>
    <xf numFmtId="0" fontId="2" fillId="0" borderId="51" xfId="0" applyFont="1" applyBorder="1" applyAlignment="1" applyProtection="1">
      <alignment horizontal="center" vertical="top" wrapText="1" readingOrder="1"/>
      <protection locked="0"/>
    </xf>
    <xf numFmtId="0" fontId="2" fillId="7" borderId="127" xfId="0" applyFont="1" applyFill="1" applyBorder="1" applyAlignment="1" applyProtection="1">
      <alignment horizontal="right" vertical="top" wrapText="1" readingOrder="1"/>
      <protection locked="0"/>
    </xf>
    <xf numFmtId="0" fontId="2" fillId="7" borderId="128" xfId="0" applyFont="1" applyFill="1" applyBorder="1" applyAlignment="1" applyProtection="1">
      <alignment horizontal="right" vertical="top" wrapText="1" readingOrder="1"/>
      <protection locked="0"/>
    </xf>
    <xf numFmtId="0" fontId="2" fillId="7" borderId="129" xfId="0" applyFont="1" applyFill="1" applyBorder="1" applyAlignment="1" applyProtection="1">
      <alignment horizontal="right" vertical="top" wrapText="1" readingOrder="1"/>
      <protection locked="0"/>
    </xf>
    <xf numFmtId="0" fontId="2" fillId="0" borderId="10" xfId="0" applyNumberFormat="1" applyFont="1" applyFill="1" applyBorder="1" applyAlignment="1" applyProtection="1">
      <alignment horizontal="right" vertical="top" wrapText="1"/>
      <protection locked="0"/>
    </xf>
    <xf numFmtId="0" fontId="2" fillId="0" borderId="104" xfId="0" applyNumberFormat="1" applyFont="1" applyFill="1" applyBorder="1" applyAlignment="1" applyProtection="1">
      <alignment horizontal="right" vertical="top" wrapText="1"/>
      <protection locked="0"/>
    </xf>
    <xf numFmtId="0" fontId="2" fillId="0" borderId="130" xfId="0" applyNumberFormat="1" applyFont="1" applyFill="1" applyBorder="1" applyAlignment="1" applyProtection="1">
      <alignment horizontal="center" vertical="top" wrapText="1"/>
      <protection locked="0"/>
    </xf>
    <xf numFmtId="4" fontId="2" fillId="0" borderId="99" xfId="0" applyNumberFormat="1" applyFont="1" applyBorder="1" applyAlignment="1" applyProtection="1">
      <alignment horizontal="right" vertical="top" wrapText="1" readingOrder="1"/>
      <protection locked="0"/>
    </xf>
    <xf numFmtId="4" fontId="2" fillId="0" borderId="100" xfId="0" applyNumberFormat="1" applyFont="1" applyBorder="1" applyAlignment="1" applyProtection="1">
      <alignment horizontal="right" vertical="top" wrapText="1" readingOrder="1"/>
      <protection locked="0"/>
    </xf>
    <xf numFmtId="4" fontId="2" fillId="0" borderId="51" xfId="0" applyNumberFormat="1" applyFont="1" applyBorder="1" applyAlignment="1" applyProtection="1">
      <alignment horizontal="right" vertical="top" wrapText="1" readingOrder="1"/>
      <protection locked="0"/>
    </xf>
    <xf numFmtId="0" fontId="2" fillId="0" borderId="39" xfId="0" applyFont="1" applyBorder="1" applyAlignment="1" applyProtection="1">
      <alignment horizontal="right" vertical="top" wrapText="1" readingOrder="1"/>
      <protection locked="0"/>
    </xf>
    <xf numFmtId="0" fontId="2" fillId="7" borderId="33" xfId="0" applyFont="1" applyFill="1" applyBorder="1" applyAlignment="1" applyProtection="1">
      <alignment horizontal="right" vertical="top" wrapText="1" readingOrder="1"/>
      <protection locked="0"/>
    </xf>
    <xf numFmtId="0" fontId="2" fillId="8" borderId="70" xfId="0" applyFont="1" applyFill="1" applyBorder="1" applyAlignment="1" applyProtection="1">
      <alignment horizontal="right" vertical="top" wrapText="1" readingOrder="1"/>
      <protection locked="0"/>
    </xf>
    <xf numFmtId="0" fontId="2" fillId="8" borderId="33" xfId="0" applyFont="1" applyFill="1" applyBorder="1" applyAlignment="1" applyProtection="1">
      <alignment horizontal="right" vertical="top" wrapText="1" readingOrder="1"/>
      <protection locked="0"/>
    </xf>
    <xf numFmtId="0" fontId="2" fillId="0" borderId="72" xfId="0" applyFont="1" applyBorder="1" applyAlignment="1" applyProtection="1">
      <alignment horizontal="left" vertical="top" wrapText="1" readingOrder="1"/>
      <protection locked="0"/>
    </xf>
    <xf numFmtId="0" fontId="2" fillId="0" borderId="104" xfId="0" applyFont="1" applyBorder="1" applyAlignment="1" applyProtection="1">
      <alignment horizontal="left" vertical="top" wrapText="1" readingOrder="1"/>
      <protection locked="0"/>
    </xf>
    <xf numFmtId="0" fontId="2" fillId="0" borderId="77" xfId="0" applyFont="1" applyBorder="1" applyAlignment="1" applyProtection="1">
      <alignment horizontal="center" vertical="top" wrapText="1" readingOrder="1"/>
      <protection locked="0"/>
    </xf>
    <xf numFmtId="0" fontId="2" fillId="0" borderId="77" xfId="0" applyNumberFormat="1" applyFont="1" applyFill="1" applyBorder="1" applyAlignment="1" applyProtection="1">
      <alignment horizontal="right" vertical="top" wrapText="1"/>
      <protection locked="0"/>
    </xf>
    <xf numFmtId="0" fontId="2" fillId="0" borderId="51" xfId="0" applyNumberFormat="1" applyFont="1" applyFill="1" applyBorder="1" applyAlignment="1" applyProtection="1">
      <alignment horizontal="right" vertical="top" wrapText="1"/>
      <protection locked="0"/>
    </xf>
    <xf numFmtId="0" fontId="2" fillId="0" borderId="77" xfId="0" applyFont="1" applyBorder="1" applyAlignment="1" applyProtection="1">
      <alignment horizontal="right" vertical="top" wrapText="1" readingOrder="1"/>
      <protection locked="0"/>
    </xf>
    <xf numFmtId="0" fontId="2" fillId="0" borderId="141" xfId="0" applyNumberFormat="1" applyFont="1" applyFill="1" applyBorder="1" applyAlignment="1" applyProtection="1">
      <alignment horizontal="center" vertical="top" wrapText="1"/>
      <protection locked="0"/>
    </xf>
    <xf numFmtId="0" fontId="2" fillId="0" borderId="120" xfId="0" applyNumberFormat="1" applyFont="1" applyFill="1" applyBorder="1" applyAlignment="1" applyProtection="1">
      <alignment horizontal="center" vertical="top" wrapText="1"/>
      <protection locked="0"/>
    </xf>
    <xf numFmtId="0" fontId="2" fillId="0" borderId="83" xfId="0" applyNumberFormat="1" applyFont="1" applyFill="1" applyBorder="1" applyAlignment="1" applyProtection="1">
      <alignment horizontal="center" vertical="top" wrapText="1"/>
      <protection locked="0"/>
    </xf>
    <xf numFmtId="0" fontId="2" fillId="0" borderId="84" xfId="0" applyNumberFormat="1" applyFont="1" applyFill="1" applyBorder="1" applyAlignment="1" applyProtection="1">
      <alignment horizontal="center" vertical="top" wrapText="1"/>
      <protection locked="0"/>
    </xf>
    <xf numFmtId="0" fontId="2" fillId="0" borderId="82" xfId="0" applyNumberFormat="1" applyFont="1" applyFill="1" applyBorder="1" applyAlignment="1" applyProtection="1">
      <alignment horizontal="right" vertical="top" wrapText="1"/>
      <protection locked="0"/>
    </xf>
    <xf numFmtId="0" fontId="2" fillId="0" borderId="121" xfId="0" applyNumberFormat="1" applyFont="1" applyFill="1" applyBorder="1" applyAlignment="1" applyProtection="1">
      <alignment horizontal="left" vertical="top" wrapText="1"/>
      <protection locked="0"/>
    </xf>
    <xf numFmtId="0" fontId="2" fillId="0" borderId="117" xfId="0" applyNumberFormat="1" applyFont="1" applyFill="1" applyBorder="1" applyAlignment="1" applyProtection="1">
      <alignment horizontal="left" vertical="top" wrapText="1"/>
      <protection locked="0"/>
    </xf>
    <xf numFmtId="0" fontId="2" fillId="0" borderId="120" xfId="0" applyNumberFormat="1" applyFont="1" applyFill="1" applyBorder="1" applyAlignment="1" applyProtection="1">
      <alignment horizontal="left" vertical="top" wrapText="1"/>
      <protection locked="0"/>
    </xf>
    <xf numFmtId="0" fontId="2" fillId="0" borderId="116" xfId="0" applyNumberFormat="1" applyFont="1" applyFill="1" applyBorder="1" applyAlignment="1" applyProtection="1">
      <alignment horizontal="left" vertical="top" wrapText="1"/>
      <protection locked="0"/>
    </xf>
    <xf numFmtId="0" fontId="2" fillId="0" borderId="118" xfId="0" applyNumberFormat="1" applyFont="1" applyFill="1" applyBorder="1" applyAlignment="1" applyProtection="1">
      <alignment horizontal="left" vertical="top" wrapText="1"/>
      <protection locked="0"/>
    </xf>
    <xf numFmtId="0" fontId="2" fillId="5" borderId="106" xfId="0" applyFont="1" applyFill="1" applyBorder="1" applyAlignment="1" applyProtection="1">
      <alignment horizontal="left" vertical="top" wrapText="1" readingOrder="1"/>
      <protection locked="0"/>
    </xf>
    <xf numFmtId="0" fontId="13" fillId="0" borderId="0" xfId="1" applyNumberFormat="1" applyFill="1" applyAlignment="1" applyProtection="1">
      <alignment wrapText="1"/>
    </xf>
  </cellXfs>
  <cellStyles count="2">
    <cellStyle name="Hipersaitas" xfId="1" builtinId="8"/>
    <cellStyle name="Įprastas"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231170.doc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showGridLines="0" tabSelected="1" view="pageLayout" topLeftCell="B1" zoomScale="110" zoomScaleNormal="100" zoomScaleSheetLayoutView="100" zoomScalePageLayoutView="110" workbookViewId="0">
      <selection activeCell="M4" sqref="M4"/>
    </sheetView>
  </sheetViews>
  <sheetFormatPr defaultColWidth="5.28515625" defaultRowHeight="12.75" x14ac:dyDescent="0.2"/>
  <cols>
    <col min="1" max="1" width="9" style="4" customWidth="1"/>
    <col min="2" max="2" width="35.85546875" style="5" customWidth="1"/>
    <col min="3" max="3" width="14.5703125" style="5" customWidth="1"/>
    <col min="4" max="4" width="7" style="5" customWidth="1"/>
    <col min="5" max="5" width="14.42578125" style="6" customWidth="1"/>
    <col min="6" max="6" width="35.85546875" style="5" customWidth="1"/>
    <col min="7" max="7" width="7.28515625" style="131" customWidth="1"/>
    <col min="8" max="8" width="10.5703125" style="6" customWidth="1"/>
    <col min="9" max="12" width="10.28515625" style="132" customWidth="1"/>
    <col min="13" max="13" width="21.28515625" style="4" customWidth="1"/>
    <col min="14" max="16" width="1.42578125" style="4" customWidth="1"/>
    <col min="17" max="16384" width="5.28515625" style="4"/>
  </cols>
  <sheetData>
    <row r="1" spans="1:14" s="435" customFormat="1" x14ac:dyDescent="0.2">
      <c r="H1" s="437"/>
      <c r="I1" s="436"/>
      <c r="K1" s="437" t="s">
        <v>2076</v>
      </c>
    </row>
    <row r="2" spans="1:14" s="435" customFormat="1" x14ac:dyDescent="0.2">
      <c r="H2" s="437"/>
      <c r="I2" s="437"/>
      <c r="J2" s="437"/>
      <c r="K2" s="437" t="s">
        <v>2077</v>
      </c>
    </row>
    <row r="3" spans="1:14" s="435" customFormat="1" x14ac:dyDescent="0.2">
      <c r="H3" s="437"/>
      <c r="I3" s="437"/>
      <c r="J3" s="437"/>
      <c r="K3" s="437" t="s">
        <v>2236</v>
      </c>
    </row>
    <row r="4" spans="1:14" s="435" customFormat="1" ht="15" x14ac:dyDescent="0.25">
      <c r="H4" s="437"/>
      <c r="I4" s="437"/>
      <c r="J4" s="437"/>
      <c r="K4" s="437" t="s">
        <v>2237</v>
      </c>
      <c r="M4" s="1197" t="s">
        <v>2238</v>
      </c>
    </row>
    <row r="5" spans="1:14" s="2" customFormat="1" x14ac:dyDescent="0.2">
      <c r="A5" s="761"/>
      <c r="B5" s="761"/>
      <c r="C5" s="761"/>
      <c r="D5" s="761"/>
      <c r="E5" s="761"/>
      <c r="F5" s="761"/>
      <c r="G5" s="761"/>
      <c r="H5" s="761"/>
      <c r="I5" s="1"/>
      <c r="J5" s="1"/>
      <c r="K5" s="1"/>
      <c r="L5" s="1"/>
    </row>
    <row r="6" spans="1:14" s="435" customFormat="1" ht="14.25" x14ac:dyDescent="0.2">
      <c r="A6" s="823" t="s">
        <v>2078</v>
      </c>
      <c r="B6" s="823"/>
      <c r="C6" s="823"/>
      <c r="D6" s="823"/>
      <c r="E6" s="823"/>
      <c r="F6" s="823"/>
      <c r="G6" s="823"/>
      <c r="H6" s="823"/>
      <c r="I6" s="823"/>
      <c r="J6" s="823"/>
      <c r="K6" s="823"/>
      <c r="L6" s="823"/>
      <c r="M6" s="823"/>
    </row>
    <row r="7" spans="1:14" ht="13.5" thickBot="1" x14ac:dyDescent="0.25">
      <c r="F7" s="7"/>
      <c r="G7" s="8"/>
      <c r="H7" s="9"/>
      <c r="I7" s="10"/>
      <c r="J7" s="10"/>
      <c r="K7" s="10"/>
      <c r="L7" s="10"/>
      <c r="M7" s="11"/>
    </row>
    <row r="8" spans="1:14" s="13" customFormat="1" ht="15.75" customHeight="1" x14ac:dyDescent="0.2">
      <c r="A8" s="762" t="s">
        <v>0</v>
      </c>
      <c r="B8" s="765" t="s">
        <v>1886</v>
      </c>
      <c r="C8" s="765" t="s">
        <v>1</v>
      </c>
      <c r="D8" s="765" t="s">
        <v>2</v>
      </c>
      <c r="E8" s="767" t="s">
        <v>1887</v>
      </c>
      <c r="F8" s="755" t="s">
        <v>2080</v>
      </c>
      <c r="G8" s="756"/>
      <c r="H8" s="756"/>
      <c r="I8" s="756"/>
      <c r="J8" s="756"/>
      <c r="K8" s="756"/>
      <c r="L8" s="757"/>
      <c r="M8" s="749" t="s">
        <v>2089</v>
      </c>
      <c r="N8" s="12"/>
    </row>
    <row r="9" spans="1:14" s="13" customFormat="1" ht="15" customHeight="1" x14ac:dyDescent="0.2">
      <c r="A9" s="763"/>
      <c r="B9" s="766"/>
      <c r="C9" s="766"/>
      <c r="D9" s="766"/>
      <c r="E9" s="766"/>
      <c r="F9" s="758" t="s">
        <v>1888</v>
      </c>
      <c r="G9" s="760" t="s">
        <v>3</v>
      </c>
      <c r="H9" s="752" t="s">
        <v>4</v>
      </c>
      <c r="I9" s="753"/>
      <c r="J9" s="753"/>
      <c r="K9" s="753"/>
      <c r="L9" s="754"/>
      <c r="M9" s="750"/>
      <c r="N9" s="12"/>
    </row>
    <row r="10" spans="1:14" s="13" customFormat="1" ht="15.75" customHeight="1" thickBot="1" x14ac:dyDescent="0.25">
      <c r="A10" s="764"/>
      <c r="B10" s="759"/>
      <c r="C10" s="759"/>
      <c r="D10" s="759"/>
      <c r="E10" s="759"/>
      <c r="F10" s="759"/>
      <c r="G10" s="759"/>
      <c r="H10" s="713" t="s">
        <v>5</v>
      </c>
      <c r="I10" s="714" t="s">
        <v>1889</v>
      </c>
      <c r="J10" s="714" t="s">
        <v>1890</v>
      </c>
      <c r="K10" s="714" t="s">
        <v>1891</v>
      </c>
      <c r="L10" s="715" t="s">
        <v>1892</v>
      </c>
      <c r="M10" s="751"/>
      <c r="N10" s="12"/>
    </row>
    <row r="11" spans="1:14" ht="15.75" customHeight="1" thickBot="1" x14ac:dyDescent="0.25">
      <c r="A11" s="14" t="s">
        <v>6</v>
      </c>
      <c r="B11" s="840" t="s">
        <v>7</v>
      </c>
      <c r="C11" s="841"/>
      <c r="D11" s="841"/>
      <c r="E11" s="841"/>
      <c r="F11" s="841"/>
      <c r="G11" s="841"/>
      <c r="H11" s="841"/>
      <c r="I11" s="841"/>
      <c r="J11" s="841"/>
      <c r="K11" s="841"/>
      <c r="L11" s="841"/>
      <c r="M11" s="842"/>
      <c r="N11" s="15"/>
    </row>
    <row r="12" spans="1:14" ht="15.75" customHeight="1" thickBot="1" x14ac:dyDescent="0.25">
      <c r="A12" s="16" t="s">
        <v>8</v>
      </c>
      <c r="B12" s="779" t="s">
        <v>9</v>
      </c>
      <c r="C12" s="780"/>
      <c r="D12" s="780"/>
      <c r="E12" s="780"/>
      <c r="F12" s="780"/>
      <c r="G12" s="780"/>
      <c r="H12" s="780"/>
      <c r="I12" s="780"/>
      <c r="J12" s="780"/>
      <c r="K12" s="780"/>
      <c r="L12" s="780"/>
      <c r="M12" s="781"/>
      <c r="N12" s="15"/>
    </row>
    <row r="13" spans="1:14" ht="15.75" customHeight="1" thickBot="1" x14ac:dyDescent="0.25">
      <c r="A13" s="17" t="s">
        <v>10</v>
      </c>
      <c r="B13" s="772" t="s">
        <v>11</v>
      </c>
      <c r="C13" s="773"/>
      <c r="D13" s="773"/>
      <c r="E13" s="773"/>
      <c r="F13" s="773"/>
      <c r="G13" s="773"/>
      <c r="H13" s="773"/>
      <c r="I13" s="773"/>
      <c r="J13" s="773"/>
      <c r="K13" s="773"/>
      <c r="L13" s="773"/>
      <c r="M13" s="774"/>
      <c r="N13" s="15"/>
    </row>
    <row r="14" spans="1:14" ht="15.75" customHeight="1" thickBot="1" x14ac:dyDescent="0.25">
      <c r="A14" s="18" t="s">
        <v>12</v>
      </c>
      <c r="B14" s="769" t="s">
        <v>13</v>
      </c>
      <c r="C14" s="770"/>
      <c r="D14" s="770"/>
      <c r="E14" s="770"/>
      <c r="F14" s="770"/>
      <c r="G14" s="770"/>
      <c r="H14" s="770"/>
      <c r="I14" s="770"/>
      <c r="J14" s="770"/>
      <c r="K14" s="770"/>
      <c r="L14" s="770"/>
      <c r="M14" s="771"/>
      <c r="N14" s="15"/>
    </row>
    <row r="15" spans="1:14" ht="42.6" customHeight="1" x14ac:dyDescent="0.2">
      <c r="A15" s="732" t="s">
        <v>14</v>
      </c>
      <c r="B15" s="739" t="s">
        <v>2086</v>
      </c>
      <c r="C15" s="739" t="s">
        <v>15</v>
      </c>
      <c r="D15" s="739" t="s">
        <v>16</v>
      </c>
      <c r="E15" s="768">
        <f t="shared" ref="E15" si="0">SUM(E16:E18)+50000</f>
        <v>50000</v>
      </c>
      <c r="F15" s="447" t="s">
        <v>17</v>
      </c>
      <c r="G15" s="100" t="s">
        <v>18</v>
      </c>
      <c r="H15" s="101" t="s">
        <v>19</v>
      </c>
      <c r="I15" s="350" t="s">
        <v>76</v>
      </c>
      <c r="J15" s="350" t="s">
        <v>76</v>
      </c>
      <c r="K15" s="350" t="s">
        <v>76</v>
      </c>
      <c r="L15" s="351" t="s">
        <v>76</v>
      </c>
      <c r="M15" s="352"/>
      <c r="N15" s="15"/>
    </row>
    <row r="16" spans="1:14" ht="28.35" customHeight="1" x14ac:dyDescent="0.2">
      <c r="A16" s="738"/>
      <c r="B16" s="739"/>
      <c r="C16" s="739"/>
      <c r="D16" s="739"/>
      <c r="E16" s="768"/>
      <c r="F16" s="25" t="s">
        <v>21</v>
      </c>
      <c r="G16" s="26" t="s">
        <v>18</v>
      </c>
      <c r="H16" s="27" t="s">
        <v>20</v>
      </c>
      <c r="I16" s="28" t="s">
        <v>269</v>
      </c>
      <c r="J16" s="28" t="s">
        <v>269</v>
      </c>
      <c r="K16" s="28" t="s">
        <v>269</v>
      </c>
      <c r="L16" s="29" t="s">
        <v>269</v>
      </c>
      <c r="M16" s="30"/>
      <c r="N16" s="15"/>
    </row>
    <row r="17" spans="1:14" ht="42.6" customHeight="1" x14ac:dyDescent="0.2">
      <c r="A17" s="738"/>
      <c r="B17" s="739"/>
      <c r="C17" s="739"/>
      <c r="D17" s="739"/>
      <c r="E17" s="768"/>
      <c r="F17" s="25" t="s">
        <v>2087</v>
      </c>
      <c r="G17" s="26" t="s">
        <v>18</v>
      </c>
      <c r="H17" s="27" t="s">
        <v>23</v>
      </c>
      <c r="I17" s="28" t="s">
        <v>42</v>
      </c>
      <c r="J17" s="28" t="s">
        <v>42</v>
      </c>
      <c r="K17" s="28" t="s">
        <v>42</v>
      </c>
      <c r="L17" s="29" t="s">
        <v>42</v>
      </c>
      <c r="M17" s="30"/>
      <c r="N17" s="15"/>
    </row>
    <row r="18" spans="1:14" ht="27.75" customHeight="1" thickBot="1" x14ac:dyDescent="0.25">
      <c r="A18" s="733"/>
      <c r="B18" s="735"/>
      <c r="C18" s="735"/>
      <c r="D18" s="735"/>
      <c r="E18" s="737"/>
      <c r="F18" s="31" t="s">
        <v>2088</v>
      </c>
      <c r="G18" s="32" t="s">
        <v>18</v>
      </c>
      <c r="H18" s="33" t="s">
        <v>24</v>
      </c>
      <c r="I18" s="34" t="s">
        <v>32</v>
      </c>
      <c r="J18" s="34" t="s">
        <v>32</v>
      </c>
      <c r="K18" s="34" t="s">
        <v>32</v>
      </c>
      <c r="L18" s="35" t="s">
        <v>32</v>
      </c>
      <c r="M18" s="36"/>
      <c r="N18" s="15"/>
    </row>
    <row r="19" spans="1:14" ht="15.75" customHeight="1" thickBot="1" x14ac:dyDescent="0.25">
      <c r="A19" s="37" t="s">
        <v>26</v>
      </c>
      <c r="B19" s="824" t="s">
        <v>27</v>
      </c>
      <c r="C19" s="825"/>
      <c r="D19" s="825"/>
      <c r="E19" s="825"/>
      <c r="F19" s="825"/>
      <c r="G19" s="825"/>
      <c r="H19" s="825"/>
      <c r="I19" s="825"/>
      <c r="J19" s="825"/>
      <c r="K19" s="825"/>
      <c r="L19" s="825"/>
      <c r="M19" s="826"/>
      <c r="N19" s="15"/>
    </row>
    <row r="20" spans="1:14" ht="28.35" customHeight="1" x14ac:dyDescent="0.2">
      <c r="A20" s="747" t="s">
        <v>28</v>
      </c>
      <c r="B20" s="748" t="s">
        <v>29</v>
      </c>
      <c r="C20" s="748" t="s">
        <v>30</v>
      </c>
      <c r="D20" s="748" t="s">
        <v>16</v>
      </c>
      <c r="E20" s="778">
        <f>SUM(E21:E23)+840000</f>
        <v>840000</v>
      </c>
      <c r="F20" s="38" t="s">
        <v>36</v>
      </c>
      <c r="G20" s="39" t="s">
        <v>18</v>
      </c>
      <c r="H20" s="22" t="s">
        <v>1893</v>
      </c>
      <c r="I20" s="22" t="s">
        <v>53</v>
      </c>
      <c r="J20" s="22" t="s">
        <v>53</v>
      </c>
      <c r="K20" s="22" t="s">
        <v>53</v>
      </c>
      <c r="L20" s="23" t="s">
        <v>1893</v>
      </c>
      <c r="M20" s="24"/>
      <c r="N20" s="15"/>
    </row>
    <row r="21" spans="1:14" ht="28.35" customHeight="1" x14ac:dyDescent="0.2">
      <c r="A21" s="738"/>
      <c r="B21" s="739"/>
      <c r="C21" s="739"/>
      <c r="D21" s="739"/>
      <c r="E21" s="768"/>
      <c r="F21" s="40" t="s">
        <v>31</v>
      </c>
      <c r="G21" s="41" t="s">
        <v>18</v>
      </c>
      <c r="H21" s="28" t="s">
        <v>32</v>
      </c>
      <c r="I21" s="28" t="s">
        <v>53</v>
      </c>
      <c r="J21" s="28" t="s">
        <v>53</v>
      </c>
      <c r="K21" s="28" t="s">
        <v>53</v>
      </c>
      <c r="L21" s="29" t="s">
        <v>32</v>
      </c>
      <c r="M21" s="30"/>
      <c r="N21" s="15"/>
    </row>
    <row r="22" spans="1:14" ht="14.1" customHeight="1" x14ac:dyDescent="0.2">
      <c r="A22" s="738"/>
      <c r="B22" s="739"/>
      <c r="C22" s="739"/>
      <c r="D22" s="739"/>
      <c r="E22" s="768"/>
      <c r="F22" s="40" t="s">
        <v>33</v>
      </c>
      <c r="G22" s="41" t="s">
        <v>18</v>
      </c>
      <c r="H22" s="28" t="s">
        <v>34</v>
      </c>
      <c r="I22" s="28" t="s">
        <v>53</v>
      </c>
      <c r="J22" s="28" t="s">
        <v>53</v>
      </c>
      <c r="K22" s="28" t="s">
        <v>53</v>
      </c>
      <c r="L22" s="29" t="s">
        <v>34</v>
      </c>
      <c r="M22" s="30"/>
      <c r="N22" s="15"/>
    </row>
    <row r="23" spans="1:14" ht="42.6" customHeight="1" thickBot="1" x14ac:dyDescent="0.25">
      <c r="A23" s="738"/>
      <c r="B23" s="739"/>
      <c r="C23" s="739"/>
      <c r="D23" s="739"/>
      <c r="E23" s="768"/>
      <c r="F23" s="40" t="s">
        <v>2090</v>
      </c>
      <c r="G23" s="41" t="s">
        <v>18</v>
      </c>
      <c r="H23" s="28" t="s">
        <v>35</v>
      </c>
      <c r="I23" s="28" t="s">
        <v>53</v>
      </c>
      <c r="J23" s="28" t="s">
        <v>53</v>
      </c>
      <c r="K23" s="28" t="s">
        <v>53</v>
      </c>
      <c r="L23" s="29" t="s">
        <v>35</v>
      </c>
      <c r="M23" s="30"/>
      <c r="N23" s="15"/>
    </row>
    <row r="24" spans="1:14" ht="42.6" customHeight="1" x14ac:dyDescent="0.2">
      <c r="A24" s="732" t="s">
        <v>38</v>
      </c>
      <c r="B24" s="734" t="s">
        <v>39</v>
      </c>
      <c r="C24" s="734" t="s">
        <v>40</v>
      </c>
      <c r="D24" s="734" t="s">
        <v>16</v>
      </c>
      <c r="E24" s="736">
        <f>SUM(E25:E25)+7800</f>
        <v>7800</v>
      </c>
      <c r="F24" s="19" t="s">
        <v>41</v>
      </c>
      <c r="G24" s="20" t="s">
        <v>18</v>
      </c>
      <c r="H24" s="21" t="s">
        <v>42</v>
      </c>
      <c r="I24" s="22" t="s">
        <v>196</v>
      </c>
      <c r="J24" s="22" t="s">
        <v>196</v>
      </c>
      <c r="K24" s="22" t="s">
        <v>196</v>
      </c>
      <c r="L24" s="23" t="s">
        <v>196</v>
      </c>
      <c r="M24" s="24"/>
      <c r="N24" s="15"/>
    </row>
    <row r="25" spans="1:14" ht="28.35" customHeight="1" thickBot="1" x14ac:dyDescent="0.25">
      <c r="A25" s="733"/>
      <c r="B25" s="735"/>
      <c r="C25" s="735"/>
      <c r="D25" s="735"/>
      <c r="E25" s="737"/>
      <c r="F25" s="31" t="s">
        <v>43</v>
      </c>
      <c r="G25" s="32" t="s">
        <v>18</v>
      </c>
      <c r="H25" s="33" t="s">
        <v>23</v>
      </c>
      <c r="I25" s="34" t="s">
        <v>42</v>
      </c>
      <c r="J25" s="34" t="s">
        <v>42</v>
      </c>
      <c r="K25" s="34" t="s">
        <v>42</v>
      </c>
      <c r="L25" s="35" t="s">
        <v>42</v>
      </c>
      <c r="M25" s="36"/>
      <c r="N25" s="15"/>
    </row>
    <row r="26" spans="1:14" ht="15.75" customHeight="1" thickBot="1" x14ac:dyDescent="0.25">
      <c r="A26" s="42" t="s">
        <v>44</v>
      </c>
      <c r="B26" s="772" t="s">
        <v>45</v>
      </c>
      <c r="C26" s="773"/>
      <c r="D26" s="773"/>
      <c r="E26" s="773"/>
      <c r="F26" s="773"/>
      <c r="G26" s="773"/>
      <c r="H26" s="773"/>
      <c r="I26" s="773"/>
      <c r="J26" s="773"/>
      <c r="K26" s="773"/>
      <c r="L26" s="773"/>
      <c r="M26" s="774"/>
      <c r="N26" s="15"/>
    </row>
    <row r="27" spans="1:14" ht="15.75" customHeight="1" thickBot="1" x14ac:dyDescent="0.25">
      <c r="A27" s="37" t="s">
        <v>46</v>
      </c>
      <c r="B27" s="827" t="s">
        <v>47</v>
      </c>
      <c r="C27" s="828"/>
      <c r="D27" s="828"/>
      <c r="E27" s="828"/>
      <c r="F27" s="828"/>
      <c r="G27" s="828"/>
      <c r="H27" s="828"/>
      <c r="I27" s="828"/>
      <c r="J27" s="828"/>
      <c r="K27" s="828"/>
      <c r="L27" s="828"/>
      <c r="M27" s="829"/>
      <c r="N27" s="15"/>
    </row>
    <row r="28" spans="1:14" ht="14.1" customHeight="1" x14ac:dyDescent="0.2">
      <c r="A28" s="732" t="s">
        <v>48</v>
      </c>
      <c r="B28" s="734" t="s">
        <v>49</v>
      </c>
      <c r="C28" s="734" t="s">
        <v>30</v>
      </c>
      <c r="D28" s="43" t="s">
        <v>50</v>
      </c>
      <c r="E28" s="44">
        <f t="shared" ref="E28" si="1">SUM(E29:E31)</f>
        <v>12529768</v>
      </c>
      <c r="F28" s="19" t="s">
        <v>51</v>
      </c>
      <c r="G28" s="20" t="s">
        <v>52</v>
      </c>
      <c r="H28" s="21" t="s">
        <v>34</v>
      </c>
      <c r="I28" s="45" t="s">
        <v>34</v>
      </c>
      <c r="J28" s="45" t="s">
        <v>34</v>
      </c>
      <c r="K28" s="45" t="s">
        <v>32</v>
      </c>
      <c r="L28" s="46" t="s">
        <v>32</v>
      </c>
      <c r="M28" s="47"/>
      <c r="N28" s="15"/>
    </row>
    <row r="29" spans="1:14" ht="28.35" customHeight="1" x14ac:dyDescent="0.2">
      <c r="A29" s="738"/>
      <c r="B29" s="739"/>
      <c r="C29" s="739"/>
      <c r="D29" s="25" t="s">
        <v>16</v>
      </c>
      <c r="E29" s="48">
        <v>8873310</v>
      </c>
      <c r="F29" s="25" t="s">
        <v>54</v>
      </c>
      <c r="G29" s="26" t="s">
        <v>55</v>
      </c>
      <c r="H29" s="27" t="s">
        <v>56</v>
      </c>
      <c r="I29" s="49" t="s">
        <v>53</v>
      </c>
      <c r="J29" s="49" t="s">
        <v>53</v>
      </c>
      <c r="K29" s="49" t="s">
        <v>1894</v>
      </c>
      <c r="L29" s="50" t="s">
        <v>53</v>
      </c>
      <c r="M29" s="51"/>
      <c r="N29" s="15"/>
    </row>
    <row r="30" spans="1:14" ht="14.1" customHeight="1" x14ac:dyDescent="0.2">
      <c r="A30" s="738"/>
      <c r="B30" s="739"/>
      <c r="C30" s="739"/>
      <c r="D30" s="25" t="s">
        <v>57</v>
      </c>
      <c r="E30" s="48">
        <v>292778</v>
      </c>
      <c r="F30" s="740" t="s">
        <v>58</v>
      </c>
      <c r="G30" s="743" t="s">
        <v>55</v>
      </c>
      <c r="H30" s="745" t="s">
        <v>59</v>
      </c>
      <c r="I30" s="729" t="s">
        <v>53</v>
      </c>
      <c r="J30" s="729" t="s">
        <v>53</v>
      </c>
      <c r="K30" s="729" t="s">
        <v>1895</v>
      </c>
      <c r="L30" s="729" t="s">
        <v>53</v>
      </c>
      <c r="M30" s="731"/>
      <c r="N30" s="15"/>
    </row>
    <row r="31" spans="1:14" ht="14.1" customHeight="1" thickBot="1" x14ac:dyDescent="0.25">
      <c r="A31" s="733"/>
      <c r="B31" s="735"/>
      <c r="C31" s="735"/>
      <c r="D31" s="31" t="s">
        <v>60</v>
      </c>
      <c r="E31" s="52">
        <v>3363680</v>
      </c>
      <c r="F31" s="735"/>
      <c r="G31" s="744"/>
      <c r="H31" s="746"/>
      <c r="I31" s="741"/>
      <c r="J31" s="741"/>
      <c r="K31" s="741"/>
      <c r="L31" s="741"/>
      <c r="M31" s="742"/>
      <c r="N31" s="15"/>
    </row>
    <row r="32" spans="1:14" ht="15.75" customHeight="1" thickBot="1" x14ac:dyDescent="0.25">
      <c r="A32" s="53" t="s">
        <v>61</v>
      </c>
      <c r="B32" s="769" t="s">
        <v>62</v>
      </c>
      <c r="C32" s="770"/>
      <c r="D32" s="770"/>
      <c r="E32" s="770"/>
      <c r="F32" s="770"/>
      <c r="G32" s="770"/>
      <c r="H32" s="770"/>
      <c r="I32" s="770"/>
      <c r="J32" s="770"/>
      <c r="K32" s="770"/>
      <c r="L32" s="770"/>
      <c r="M32" s="771"/>
      <c r="N32" s="15"/>
    </row>
    <row r="33" spans="1:14" ht="15.75" customHeight="1" thickBot="1" x14ac:dyDescent="0.25">
      <c r="A33" s="17" t="s">
        <v>63</v>
      </c>
      <c r="B33" s="772" t="s">
        <v>64</v>
      </c>
      <c r="C33" s="773"/>
      <c r="D33" s="773"/>
      <c r="E33" s="773"/>
      <c r="F33" s="773"/>
      <c r="G33" s="773"/>
      <c r="H33" s="773"/>
      <c r="I33" s="773"/>
      <c r="J33" s="773"/>
      <c r="K33" s="773"/>
      <c r="L33" s="773"/>
      <c r="M33" s="774"/>
      <c r="N33" s="15"/>
    </row>
    <row r="34" spans="1:14" ht="15.75" customHeight="1" thickBot="1" x14ac:dyDescent="0.25">
      <c r="A34" s="54" t="s">
        <v>65</v>
      </c>
      <c r="B34" s="769" t="s">
        <v>66</v>
      </c>
      <c r="C34" s="770"/>
      <c r="D34" s="770"/>
      <c r="E34" s="770"/>
      <c r="F34" s="770"/>
      <c r="G34" s="770"/>
      <c r="H34" s="770"/>
      <c r="I34" s="770"/>
      <c r="J34" s="770"/>
      <c r="K34" s="770"/>
      <c r="L34" s="770"/>
      <c r="M34" s="771"/>
      <c r="N34" s="15"/>
    </row>
    <row r="35" spans="1:14" ht="15.75" customHeight="1" thickBot="1" x14ac:dyDescent="0.25">
      <c r="A35" s="54" t="s">
        <v>67</v>
      </c>
      <c r="B35" s="769" t="s">
        <v>68</v>
      </c>
      <c r="C35" s="770"/>
      <c r="D35" s="770"/>
      <c r="E35" s="770"/>
      <c r="F35" s="770"/>
      <c r="G35" s="770"/>
      <c r="H35" s="770"/>
      <c r="I35" s="770"/>
      <c r="J35" s="770"/>
      <c r="K35" s="770"/>
      <c r="L35" s="770"/>
      <c r="M35" s="771"/>
      <c r="N35" s="15"/>
    </row>
    <row r="36" spans="1:14" ht="15.75" customHeight="1" thickBot="1" x14ac:dyDescent="0.25">
      <c r="A36" s="18" t="s">
        <v>69</v>
      </c>
      <c r="B36" s="775" t="s">
        <v>70</v>
      </c>
      <c r="C36" s="776"/>
      <c r="D36" s="776"/>
      <c r="E36" s="776"/>
      <c r="F36" s="776"/>
      <c r="G36" s="776"/>
      <c r="H36" s="776"/>
      <c r="I36" s="776"/>
      <c r="J36" s="776"/>
      <c r="K36" s="776"/>
      <c r="L36" s="776"/>
      <c r="M36" s="777"/>
      <c r="N36" s="15"/>
    </row>
    <row r="37" spans="1:14" ht="27.75" customHeight="1" thickBot="1" x14ac:dyDescent="0.25">
      <c r="A37" s="55" t="s">
        <v>71</v>
      </c>
      <c r="B37" s="56" t="s">
        <v>72</v>
      </c>
      <c r="C37" s="56" t="s">
        <v>73</v>
      </c>
      <c r="D37" s="56" t="s">
        <v>16</v>
      </c>
      <c r="E37" s="57">
        <v>215000</v>
      </c>
      <c r="F37" s="58" t="s">
        <v>51</v>
      </c>
      <c r="G37" s="59" t="s">
        <v>52</v>
      </c>
      <c r="H37" s="60" t="s">
        <v>74</v>
      </c>
      <c r="I37" s="61" t="s">
        <v>53</v>
      </c>
      <c r="J37" s="61" t="s">
        <v>53</v>
      </c>
      <c r="K37" s="61" t="s">
        <v>53</v>
      </c>
      <c r="L37" s="61" t="s">
        <v>74</v>
      </c>
      <c r="M37" s="62"/>
      <c r="N37" s="15"/>
    </row>
    <row r="38" spans="1:14" ht="15.75" customHeight="1" thickBot="1" x14ac:dyDescent="0.25">
      <c r="A38" s="63" t="s">
        <v>78</v>
      </c>
      <c r="B38" s="772" t="s">
        <v>79</v>
      </c>
      <c r="C38" s="773"/>
      <c r="D38" s="773"/>
      <c r="E38" s="773"/>
      <c r="F38" s="773"/>
      <c r="G38" s="773"/>
      <c r="H38" s="773"/>
      <c r="I38" s="773"/>
      <c r="J38" s="773"/>
      <c r="K38" s="773"/>
      <c r="L38" s="773"/>
      <c r="M38" s="774"/>
      <c r="N38" s="15"/>
    </row>
    <row r="39" spans="1:14" ht="15.75" customHeight="1" thickBot="1" x14ac:dyDescent="0.25">
      <c r="A39" s="546" t="s">
        <v>80</v>
      </c>
      <c r="B39" s="769" t="s">
        <v>81</v>
      </c>
      <c r="C39" s="770"/>
      <c r="D39" s="770"/>
      <c r="E39" s="770"/>
      <c r="F39" s="770"/>
      <c r="G39" s="770"/>
      <c r="H39" s="770"/>
      <c r="I39" s="770"/>
      <c r="J39" s="770"/>
      <c r="K39" s="770"/>
      <c r="L39" s="770"/>
      <c r="M39" s="771"/>
      <c r="N39" s="15"/>
    </row>
    <row r="40" spans="1:14" ht="15.75" customHeight="1" thickBot="1" x14ac:dyDescent="0.25">
      <c r="A40" s="53" t="s">
        <v>82</v>
      </c>
      <c r="B40" s="769" t="s">
        <v>83</v>
      </c>
      <c r="C40" s="770"/>
      <c r="D40" s="770"/>
      <c r="E40" s="770"/>
      <c r="F40" s="770"/>
      <c r="G40" s="770"/>
      <c r="H40" s="770"/>
      <c r="I40" s="770"/>
      <c r="J40" s="770"/>
      <c r="K40" s="770"/>
      <c r="L40" s="770"/>
      <c r="M40" s="771"/>
      <c r="N40" s="15"/>
    </row>
    <row r="41" spans="1:14" ht="15.75" customHeight="1" thickBot="1" x14ac:dyDescent="0.25">
      <c r="A41" s="16" t="s">
        <v>84</v>
      </c>
      <c r="B41" s="779" t="s">
        <v>2091</v>
      </c>
      <c r="C41" s="780"/>
      <c r="D41" s="780"/>
      <c r="E41" s="780"/>
      <c r="F41" s="780"/>
      <c r="G41" s="780"/>
      <c r="H41" s="780"/>
      <c r="I41" s="780"/>
      <c r="J41" s="780"/>
      <c r="K41" s="780"/>
      <c r="L41" s="780"/>
      <c r="M41" s="781"/>
      <c r="N41" s="15"/>
    </row>
    <row r="42" spans="1:14" ht="15.75" customHeight="1" thickBot="1" x14ac:dyDescent="0.25">
      <c r="A42" s="17" t="s">
        <v>85</v>
      </c>
      <c r="B42" s="772" t="s">
        <v>86</v>
      </c>
      <c r="C42" s="773"/>
      <c r="D42" s="773"/>
      <c r="E42" s="773"/>
      <c r="F42" s="773"/>
      <c r="G42" s="773"/>
      <c r="H42" s="773"/>
      <c r="I42" s="773"/>
      <c r="J42" s="773"/>
      <c r="K42" s="773"/>
      <c r="L42" s="773"/>
      <c r="M42" s="774"/>
      <c r="N42" s="15"/>
    </row>
    <row r="43" spans="1:14" ht="15.75" customHeight="1" thickBot="1" x14ac:dyDescent="0.25">
      <c r="A43" s="18" t="s">
        <v>87</v>
      </c>
      <c r="B43" s="782" t="s">
        <v>88</v>
      </c>
      <c r="C43" s="783"/>
      <c r="D43" s="783"/>
      <c r="E43" s="783"/>
      <c r="F43" s="783"/>
      <c r="G43" s="783"/>
      <c r="H43" s="783"/>
      <c r="I43" s="783"/>
      <c r="J43" s="783"/>
      <c r="K43" s="783"/>
      <c r="L43" s="783"/>
      <c r="M43" s="784"/>
      <c r="N43" s="15"/>
    </row>
    <row r="44" spans="1:14" ht="14.1" customHeight="1" x14ac:dyDescent="0.2">
      <c r="A44" s="732" t="s">
        <v>89</v>
      </c>
      <c r="B44" s="734" t="s">
        <v>90</v>
      </c>
      <c r="C44" s="734" t="s">
        <v>91</v>
      </c>
      <c r="D44" s="445" t="s">
        <v>50</v>
      </c>
      <c r="E44" s="442">
        <f>SUM(E45:E46)</f>
        <v>1634487.57</v>
      </c>
      <c r="F44" s="734" t="s">
        <v>97</v>
      </c>
      <c r="G44" s="785" t="s">
        <v>18</v>
      </c>
      <c r="H44" s="787" t="s">
        <v>98</v>
      </c>
      <c r="I44" s="790" t="s">
        <v>422</v>
      </c>
      <c r="J44" s="790" t="s">
        <v>422</v>
      </c>
      <c r="K44" s="790" t="s">
        <v>154</v>
      </c>
      <c r="L44" s="800" t="s">
        <v>175</v>
      </c>
      <c r="M44" s="803"/>
      <c r="N44" s="15"/>
    </row>
    <row r="45" spans="1:14" ht="14.1" customHeight="1" x14ac:dyDescent="0.2">
      <c r="A45" s="738"/>
      <c r="B45" s="739"/>
      <c r="C45" s="739"/>
      <c r="D45" s="25" t="s">
        <v>94</v>
      </c>
      <c r="E45" s="48">
        <v>261224.57</v>
      </c>
      <c r="F45" s="739"/>
      <c r="G45" s="786"/>
      <c r="H45" s="788"/>
      <c r="I45" s="791"/>
      <c r="J45" s="791"/>
      <c r="K45" s="791"/>
      <c r="L45" s="801"/>
      <c r="M45" s="804"/>
      <c r="N45" s="15"/>
    </row>
    <row r="46" spans="1:14" ht="14.1" customHeight="1" thickBot="1" x14ac:dyDescent="0.25">
      <c r="A46" s="733"/>
      <c r="B46" s="735"/>
      <c r="C46" s="735"/>
      <c r="D46" s="31" t="s">
        <v>16</v>
      </c>
      <c r="E46" s="52">
        <v>1373263</v>
      </c>
      <c r="F46" s="735"/>
      <c r="G46" s="744"/>
      <c r="H46" s="789"/>
      <c r="I46" s="792"/>
      <c r="J46" s="792"/>
      <c r="K46" s="792"/>
      <c r="L46" s="802"/>
      <c r="M46" s="805"/>
      <c r="N46" s="15"/>
    </row>
    <row r="47" spans="1:14" ht="14.1" customHeight="1" x14ac:dyDescent="0.2">
      <c r="A47" s="732" t="s">
        <v>100</v>
      </c>
      <c r="B47" s="734" t="s">
        <v>101</v>
      </c>
      <c r="C47" s="734" t="s">
        <v>91</v>
      </c>
      <c r="D47" s="477" t="s">
        <v>50</v>
      </c>
      <c r="E47" s="478">
        <f>SUM(E48:E49)</f>
        <v>502785.64</v>
      </c>
      <c r="F47" s="734" t="s">
        <v>97</v>
      </c>
      <c r="G47" s="785" t="s">
        <v>18</v>
      </c>
      <c r="H47" s="787" t="s">
        <v>99</v>
      </c>
      <c r="I47" s="790" t="s">
        <v>175</v>
      </c>
      <c r="J47" s="790" t="s">
        <v>422</v>
      </c>
      <c r="K47" s="806" t="s">
        <v>154</v>
      </c>
      <c r="L47" s="800" t="s">
        <v>175</v>
      </c>
      <c r="M47" s="803"/>
      <c r="N47" s="15"/>
    </row>
    <row r="48" spans="1:14" ht="14.1" customHeight="1" x14ac:dyDescent="0.2">
      <c r="A48" s="738"/>
      <c r="B48" s="739"/>
      <c r="C48" s="739"/>
      <c r="D48" s="438" t="s">
        <v>94</v>
      </c>
      <c r="E48" s="443">
        <v>13177.64</v>
      </c>
      <c r="F48" s="739"/>
      <c r="G48" s="786"/>
      <c r="H48" s="788"/>
      <c r="I48" s="791"/>
      <c r="J48" s="791"/>
      <c r="K48" s="807"/>
      <c r="L48" s="801"/>
      <c r="M48" s="804"/>
      <c r="N48" s="15"/>
    </row>
    <row r="49" spans="1:14" ht="14.1" customHeight="1" thickBot="1" x14ac:dyDescent="0.25">
      <c r="A49" s="738"/>
      <c r="B49" s="739"/>
      <c r="C49" s="739"/>
      <c r="D49" s="440" t="s">
        <v>16</v>
      </c>
      <c r="E49" s="448">
        <v>489608</v>
      </c>
      <c r="F49" s="739"/>
      <c r="G49" s="786"/>
      <c r="H49" s="788"/>
      <c r="I49" s="791"/>
      <c r="J49" s="791"/>
      <c r="K49" s="808"/>
      <c r="L49" s="801"/>
      <c r="M49" s="804"/>
      <c r="N49" s="15"/>
    </row>
    <row r="50" spans="1:14" ht="14.1" customHeight="1" x14ac:dyDescent="0.2">
      <c r="A50" s="732" t="s">
        <v>104</v>
      </c>
      <c r="B50" s="734" t="s">
        <v>105</v>
      </c>
      <c r="C50" s="734" t="s">
        <v>91</v>
      </c>
      <c r="D50" s="445" t="s">
        <v>50</v>
      </c>
      <c r="E50" s="442">
        <f>SUM(E51:E52)</f>
        <v>534772.91</v>
      </c>
      <c r="F50" s="809" t="s">
        <v>97</v>
      </c>
      <c r="G50" s="785" t="s">
        <v>18</v>
      </c>
      <c r="H50" s="787" t="s">
        <v>98</v>
      </c>
      <c r="I50" s="790" t="s">
        <v>422</v>
      </c>
      <c r="J50" s="790" t="s">
        <v>422</v>
      </c>
      <c r="K50" s="790" t="s">
        <v>154</v>
      </c>
      <c r="L50" s="800" t="s">
        <v>175</v>
      </c>
      <c r="M50" s="830"/>
      <c r="N50" s="15"/>
    </row>
    <row r="51" spans="1:14" ht="14.1" customHeight="1" x14ac:dyDescent="0.2">
      <c r="A51" s="738"/>
      <c r="B51" s="739"/>
      <c r="C51" s="793"/>
      <c r="D51" s="67" t="s">
        <v>94</v>
      </c>
      <c r="E51" s="68">
        <v>77208.91</v>
      </c>
      <c r="F51" s="810"/>
      <c r="G51" s="786"/>
      <c r="H51" s="788"/>
      <c r="I51" s="791"/>
      <c r="J51" s="791"/>
      <c r="K51" s="791"/>
      <c r="L51" s="801"/>
      <c r="M51" s="831"/>
      <c r="N51" s="15"/>
    </row>
    <row r="52" spans="1:14" ht="14.1" customHeight="1" thickBot="1" x14ac:dyDescent="0.25">
      <c r="A52" s="733"/>
      <c r="B52" s="735"/>
      <c r="C52" s="794"/>
      <c r="D52" s="69" t="s">
        <v>16</v>
      </c>
      <c r="E52" s="70">
        <v>457564</v>
      </c>
      <c r="F52" s="811"/>
      <c r="G52" s="744"/>
      <c r="H52" s="789"/>
      <c r="I52" s="792"/>
      <c r="J52" s="792"/>
      <c r="K52" s="792"/>
      <c r="L52" s="802"/>
      <c r="M52" s="832"/>
      <c r="N52" s="15"/>
    </row>
    <row r="53" spans="1:14" ht="14.1" customHeight="1" x14ac:dyDescent="0.2">
      <c r="A53" s="732" t="s">
        <v>108</v>
      </c>
      <c r="B53" s="734" t="s">
        <v>109</v>
      </c>
      <c r="C53" s="734" t="s">
        <v>91</v>
      </c>
      <c r="D53" s="72" t="s">
        <v>50</v>
      </c>
      <c r="E53" s="73">
        <f>SUM(E54:E55)</f>
        <v>1656800.01</v>
      </c>
      <c r="F53" s="734" t="s">
        <v>97</v>
      </c>
      <c r="G53" s="785" t="s">
        <v>18</v>
      </c>
      <c r="H53" s="787" t="s">
        <v>98</v>
      </c>
      <c r="I53" s="790" t="s">
        <v>422</v>
      </c>
      <c r="J53" s="790" t="s">
        <v>422</v>
      </c>
      <c r="K53" s="790" t="s">
        <v>154</v>
      </c>
      <c r="L53" s="800" t="s">
        <v>175</v>
      </c>
      <c r="M53" s="803"/>
      <c r="N53" s="15"/>
    </row>
    <row r="54" spans="1:14" ht="14.1" customHeight="1" x14ac:dyDescent="0.2">
      <c r="A54" s="738"/>
      <c r="B54" s="739"/>
      <c r="C54" s="739"/>
      <c r="D54" s="25" t="s">
        <v>94</v>
      </c>
      <c r="E54" s="48">
        <v>239466.01</v>
      </c>
      <c r="F54" s="739"/>
      <c r="G54" s="786"/>
      <c r="H54" s="788"/>
      <c r="I54" s="791"/>
      <c r="J54" s="791"/>
      <c r="K54" s="791"/>
      <c r="L54" s="801"/>
      <c r="M54" s="804"/>
      <c r="N54" s="15"/>
    </row>
    <row r="55" spans="1:14" ht="14.1" customHeight="1" thickBot="1" x14ac:dyDescent="0.25">
      <c r="A55" s="738"/>
      <c r="B55" s="739"/>
      <c r="C55" s="739"/>
      <c r="D55" s="440" t="s">
        <v>16</v>
      </c>
      <c r="E55" s="448">
        <v>1417334</v>
      </c>
      <c r="F55" s="735"/>
      <c r="G55" s="744"/>
      <c r="H55" s="789"/>
      <c r="I55" s="833"/>
      <c r="J55" s="833"/>
      <c r="K55" s="833"/>
      <c r="L55" s="834"/>
      <c r="M55" s="822"/>
      <c r="N55" s="15"/>
    </row>
    <row r="56" spans="1:14" ht="14.1" customHeight="1" x14ac:dyDescent="0.2">
      <c r="A56" s="732" t="s">
        <v>111</v>
      </c>
      <c r="B56" s="734" t="s">
        <v>112</v>
      </c>
      <c r="C56" s="734" t="s">
        <v>91</v>
      </c>
      <c r="D56" s="43" t="s">
        <v>50</v>
      </c>
      <c r="E56" s="44">
        <f>SUM(E57:E59)</f>
        <v>2279080.73</v>
      </c>
      <c r="F56" s="734" t="s">
        <v>97</v>
      </c>
      <c r="G56" s="812" t="s">
        <v>18</v>
      </c>
      <c r="H56" s="815" t="s">
        <v>99</v>
      </c>
      <c r="I56" s="818" t="s">
        <v>175</v>
      </c>
      <c r="J56" s="818" t="s">
        <v>422</v>
      </c>
      <c r="K56" s="818" t="s">
        <v>154</v>
      </c>
      <c r="L56" s="818" t="s">
        <v>175</v>
      </c>
      <c r="M56" s="821"/>
      <c r="N56" s="15"/>
    </row>
    <row r="57" spans="1:14" ht="14.1" customHeight="1" x14ac:dyDescent="0.2">
      <c r="A57" s="738"/>
      <c r="B57" s="739"/>
      <c r="C57" s="739"/>
      <c r="D57" s="25" t="s">
        <v>115</v>
      </c>
      <c r="E57" s="48">
        <v>112288</v>
      </c>
      <c r="F57" s="739"/>
      <c r="G57" s="813"/>
      <c r="H57" s="816"/>
      <c r="I57" s="819"/>
      <c r="J57" s="819"/>
      <c r="K57" s="819"/>
      <c r="L57" s="819"/>
      <c r="M57" s="804"/>
      <c r="N57" s="15"/>
    </row>
    <row r="58" spans="1:14" ht="14.1" customHeight="1" x14ac:dyDescent="0.2">
      <c r="A58" s="738"/>
      <c r="B58" s="739"/>
      <c r="C58" s="739"/>
      <c r="D58" s="25" t="s">
        <v>16</v>
      </c>
      <c r="E58" s="48">
        <v>2157649</v>
      </c>
      <c r="F58" s="739"/>
      <c r="G58" s="813"/>
      <c r="H58" s="816"/>
      <c r="I58" s="819"/>
      <c r="J58" s="819"/>
      <c r="K58" s="819"/>
      <c r="L58" s="819"/>
      <c r="M58" s="804"/>
      <c r="N58" s="15"/>
    </row>
    <row r="59" spans="1:14" ht="14.1" customHeight="1" thickBot="1" x14ac:dyDescent="0.25">
      <c r="A59" s="738"/>
      <c r="B59" s="739"/>
      <c r="C59" s="739"/>
      <c r="D59" s="74" t="s">
        <v>94</v>
      </c>
      <c r="E59" s="79">
        <v>9143.73</v>
      </c>
      <c r="F59" s="735"/>
      <c r="G59" s="814"/>
      <c r="H59" s="817"/>
      <c r="I59" s="820"/>
      <c r="J59" s="820"/>
      <c r="K59" s="820"/>
      <c r="L59" s="820"/>
      <c r="M59" s="822"/>
      <c r="N59" s="15"/>
    </row>
    <row r="60" spans="1:14" ht="14.1" customHeight="1" x14ac:dyDescent="0.2">
      <c r="A60" s="732" t="s">
        <v>116</v>
      </c>
      <c r="B60" s="734" t="s">
        <v>117</v>
      </c>
      <c r="C60" s="734" t="s">
        <v>91</v>
      </c>
      <c r="D60" s="445" t="s">
        <v>50</v>
      </c>
      <c r="E60" s="442">
        <f>SUM(E61:E62)</f>
        <v>833663.5</v>
      </c>
      <c r="F60" s="734" t="s">
        <v>97</v>
      </c>
      <c r="G60" s="785" t="s">
        <v>18</v>
      </c>
      <c r="H60" s="787" t="s">
        <v>99</v>
      </c>
      <c r="I60" s="835" t="s">
        <v>175</v>
      </c>
      <c r="J60" s="835" t="s">
        <v>422</v>
      </c>
      <c r="K60" s="835" t="s">
        <v>154</v>
      </c>
      <c r="L60" s="836" t="s">
        <v>175</v>
      </c>
      <c r="M60" s="821"/>
      <c r="N60" s="15"/>
    </row>
    <row r="61" spans="1:14" ht="14.1" customHeight="1" x14ac:dyDescent="0.2">
      <c r="A61" s="738"/>
      <c r="B61" s="739"/>
      <c r="C61" s="739"/>
      <c r="D61" s="25" t="s">
        <v>94</v>
      </c>
      <c r="E61" s="48">
        <v>351434.5</v>
      </c>
      <c r="F61" s="739"/>
      <c r="G61" s="786"/>
      <c r="H61" s="788"/>
      <c r="I61" s="791"/>
      <c r="J61" s="791"/>
      <c r="K61" s="791"/>
      <c r="L61" s="801"/>
      <c r="M61" s="804"/>
      <c r="N61" s="15"/>
    </row>
    <row r="62" spans="1:14" ht="14.1" customHeight="1" thickBot="1" x14ac:dyDescent="0.25">
      <c r="A62" s="733"/>
      <c r="B62" s="735"/>
      <c r="C62" s="735"/>
      <c r="D62" s="31" t="s">
        <v>16</v>
      </c>
      <c r="E62" s="52">
        <v>482229</v>
      </c>
      <c r="F62" s="735"/>
      <c r="G62" s="744"/>
      <c r="H62" s="789"/>
      <c r="I62" s="792"/>
      <c r="J62" s="792"/>
      <c r="K62" s="792"/>
      <c r="L62" s="802"/>
      <c r="M62" s="805"/>
      <c r="N62" s="15"/>
    </row>
    <row r="63" spans="1:14" ht="14.1" customHeight="1" x14ac:dyDescent="0.2">
      <c r="A63" s="738" t="s">
        <v>118</v>
      </c>
      <c r="B63" s="739" t="s">
        <v>119</v>
      </c>
      <c r="C63" s="739" t="s">
        <v>91</v>
      </c>
      <c r="D63" s="72" t="s">
        <v>50</v>
      </c>
      <c r="E63" s="73">
        <f>SUM(E64:E65)</f>
        <v>1479162.53</v>
      </c>
      <c r="F63" s="734" t="s">
        <v>97</v>
      </c>
      <c r="G63" s="785" t="s">
        <v>18</v>
      </c>
      <c r="H63" s="837" t="s">
        <v>99</v>
      </c>
      <c r="I63" s="790" t="s">
        <v>175</v>
      </c>
      <c r="J63" s="790" t="s">
        <v>422</v>
      </c>
      <c r="K63" s="790" t="s">
        <v>154</v>
      </c>
      <c r="L63" s="800" t="s">
        <v>175</v>
      </c>
      <c r="M63" s="803"/>
      <c r="N63" s="15"/>
    </row>
    <row r="64" spans="1:14" ht="14.1" customHeight="1" x14ac:dyDescent="0.2">
      <c r="A64" s="738"/>
      <c r="B64" s="739"/>
      <c r="C64" s="739"/>
      <c r="D64" s="440" t="s">
        <v>94</v>
      </c>
      <c r="E64" s="448">
        <v>108396.53</v>
      </c>
      <c r="F64" s="739"/>
      <c r="G64" s="786"/>
      <c r="H64" s="838"/>
      <c r="I64" s="791"/>
      <c r="J64" s="791"/>
      <c r="K64" s="791"/>
      <c r="L64" s="801"/>
      <c r="M64" s="804"/>
      <c r="N64" s="15"/>
    </row>
    <row r="65" spans="1:14" ht="14.1" customHeight="1" thickBot="1" x14ac:dyDescent="0.25">
      <c r="A65" s="733"/>
      <c r="B65" s="735"/>
      <c r="C65" s="735"/>
      <c r="D65" s="31" t="s">
        <v>16</v>
      </c>
      <c r="E65" s="52">
        <v>1370766</v>
      </c>
      <c r="F65" s="735"/>
      <c r="G65" s="744"/>
      <c r="H65" s="839"/>
      <c r="I65" s="792"/>
      <c r="J65" s="792"/>
      <c r="K65" s="792"/>
      <c r="L65" s="802"/>
      <c r="M65" s="805"/>
      <c r="N65" s="15"/>
    </row>
    <row r="66" spans="1:14" ht="14.1" customHeight="1" x14ac:dyDescent="0.2">
      <c r="A66" s="732" t="s">
        <v>122</v>
      </c>
      <c r="B66" s="734" t="s">
        <v>123</v>
      </c>
      <c r="C66" s="734" t="s">
        <v>91</v>
      </c>
      <c r="D66" s="445" t="s">
        <v>50</v>
      </c>
      <c r="E66" s="442">
        <f>SUM(E67:E68)</f>
        <v>1695105.38</v>
      </c>
      <c r="F66" s="734" t="s">
        <v>97</v>
      </c>
      <c r="G66" s="785" t="s">
        <v>18</v>
      </c>
      <c r="H66" s="787" t="s">
        <v>99</v>
      </c>
      <c r="I66" s="790" t="s">
        <v>175</v>
      </c>
      <c r="J66" s="790" t="s">
        <v>422</v>
      </c>
      <c r="K66" s="790" t="s">
        <v>154</v>
      </c>
      <c r="L66" s="800" t="s">
        <v>175</v>
      </c>
      <c r="M66" s="803"/>
      <c r="N66" s="15"/>
    </row>
    <row r="67" spans="1:14" ht="14.1" customHeight="1" x14ac:dyDescent="0.2">
      <c r="A67" s="738"/>
      <c r="B67" s="739"/>
      <c r="C67" s="739"/>
      <c r="D67" s="25" t="s">
        <v>94</v>
      </c>
      <c r="E67" s="48">
        <v>475712.38</v>
      </c>
      <c r="F67" s="739"/>
      <c r="G67" s="786"/>
      <c r="H67" s="788"/>
      <c r="I67" s="791"/>
      <c r="J67" s="791"/>
      <c r="K67" s="791"/>
      <c r="L67" s="801"/>
      <c r="M67" s="804"/>
      <c r="N67" s="15"/>
    </row>
    <row r="68" spans="1:14" ht="14.1" customHeight="1" thickBot="1" x14ac:dyDescent="0.25">
      <c r="A68" s="733"/>
      <c r="B68" s="735"/>
      <c r="C68" s="735"/>
      <c r="D68" s="31" t="s">
        <v>16</v>
      </c>
      <c r="E68" s="52">
        <v>1219393</v>
      </c>
      <c r="F68" s="735"/>
      <c r="G68" s="744"/>
      <c r="H68" s="789"/>
      <c r="I68" s="792"/>
      <c r="J68" s="792"/>
      <c r="K68" s="792"/>
      <c r="L68" s="802"/>
      <c r="M68" s="805"/>
      <c r="N68" s="15"/>
    </row>
    <row r="69" spans="1:14" ht="14.1" customHeight="1" x14ac:dyDescent="0.2">
      <c r="A69" s="732" t="s">
        <v>125</v>
      </c>
      <c r="B69" s="734" t="s">
        <v>126</v>
      </c>
      <c r="C69" s="734" t="s">
        <v>91</v>
      </c>
      <c r="D69" s="83" t="s">
        <v>50</v>
      </c>
      <c r="E69" s="442">
        <f>SUM(E70:E71)</f>
        <v>627051.32000000007</v>
      </c>
      <c r="F69" s="734" t="s">
        <v>97</v>
      </c>
      <c r="G69" s="785" t="s">
        <v>18</v>
      </c>
      <c r="H69" s="787" t="s">
        <v>98</v>
      </c>
      <c r="I69" s="790" t="s">
        <v>422</v>
      </c>
      <c r="J69" s="790" t="s">
        <v>422</v>
      </c>
      <c r="K69" s="790" t="s">
        <v>154</v>
      </c>
      <c r="L69" s="800" t="s">
        <v>175</v>
      </c>
      <c r="M69" s="830"/>
      <c r="N69" s="15"/>
    </row>
    <row r="70" spans="1:14" ht="14.1" customHeight="1" x14ac:dyDescent="0.2">
      <c r="A70" s="738"/>
      <c r="B70" s="739"/>
      <c r="C70" s="739"/>
      <c r="D70" s="25" t="s">
        <v>94</v>
      </c>
      <c r="E70" s="48">
        <v>168309.32</v>
      </c>
      <c r="F70" s="739"/>
      <c r="G70" s="786"/>
      <c r="H70" s="788"/>
      <c r="I70" s="791"/>
      <c r="J70" s="791"/>
      <c r="K70" s="791"/>
      <c r="L70" s="801"/>
      <c r="M70" s="831"/>
      <c r="N70" s="15"/>
    </row>
    <row r="71" spans="1:14" ht="14.1" customHeight="1" thickBot="1" x14ac:dyDescent="0.25">
      <c r="A71" s="733"/>
      <c r="B71" s="735"/>
      <c r="C71" s="735"/>
      <c r="D71" s="31" t="s">
        <v>16</v>
      </c>
      <c r="E71" s="52">
        <v>458742</v>
      </c>
      <c r="F71" s="735"/>
      <c r="G71" s="744"/>
      <c r="H71" s="789"/>
      <c r="I71" s="792"/>
      <c r="J71" s="792"/>
      <c r="K71" s="792"/>
      <c r="L71" s="802"/>
      <c r="M71" s="832"/>
      <c r="N71" s="15"/>
    </row>
    <row r="72" spans="1:14" ht="42.6" customHeight="1" thickBot="1" x14ac:dyDescent="0.25">
      <c r="A72" s="55" t="s">
        <v>128</v>
      </c>
      <c r="B72" s="56" t="s">
        <v>129</v>
      </c>
      <c r="C72" s="56" t="s">
        <v>130</v>
      </c>
      <c r="D72" s="56" t="s">
        <v>16</v>
      </c>
      <c r="E72" s="84">
        <v>260933</v>
      </c>
      <c r="F72" s="56" t="s">
        <v>131</v>
      </c>
      <c r="G72" s="85" t="s">
        <v>52</v>
      </c>
      <c r="H72" s="86" t="s">
        <v>132</v>
      </c>
      <c r="I72" s="87" t="s">
        <v>53</v>
      </c>
      <c r="J72" s="87" t="s">
        <v>53</v>
      </c>
      <c r="K72" s="87" t="s">
        <v>146</v>
      </c>
      <c r="L72" s="88" t="s">
        <v>634</v>
      </c>
      <c r="M72" s="89"/>
      <c r="N72" s="15"/>
    </row>
    <row r="73" spans="1:14" ht="15.75" customHeight="1" thickBot="1" x14ac:dyDescent="0.25">
      <c r="A73" s="37" t="s">
        <v>133</v>
      </c>
      <c r="B73" s="769" t="s">
        <v>134</v>
      </c>
      <c r="C73" s="770"/>
      <c r="D73" s="770"/>
      <c r="E73" s="770"/>
      <c r="F73" s="770"/>
      <c r="G73" s="770"/>
      <c r="H73" s="770"/>
      <c r="I73" s="770"/>
      <c r="J73" s="770"/>
      <c r="K73" s="770"/>
      <c r="L73" s="770"/>
      <c r="M73" s="771"/>
      <c r="N73" s="15"/>
    </row>
    <row r="74" spans="1:14" ht="42.6" customHeight="1" thickBot="1" x14ac:dyDescent="0.25">
      <c r="A74" s="55" t="s">
        <v>135</v>
      </c>
      <c r="B74" s="439" t="s">
        <v>136</v>
      </c>
      <c r="C74" s="439" t="s">
        <v>91</v>
      </c>
      <c r="D74" s="439" t="s">
        <v>16</v>
      </c>
      <c r="E74" s="444">
        <v>588146</v>
      </c>
      <c r="F74" s="90" t="s">
        <v>51</v>
      </c>
      <c r="G74" s="91" t="s">
        <v>52</v>
      </c>
      <c r="H74" s="92" t="s">
        <v>121</v>
      </c>
      <c r="I74" s="273" t="s">
        <v>53</v>
      </c>
      <c r="J74" s="273" t="s">
        <v>240</v>
      </c>
      <c r="K74" s="273" t="s">
        <v>197</v>
      </c>
      <c r="L74" s="274" t="s">
        <v>1910</v>
      </c>
      <c r="M74" s="82"/>
      <c r="N74" s="15"/>
    </row>
    <row r="75" spans="1:14" ht="15.75" customHeight="1" thickBot="1" x14ac:dyDescent="0.25">
      <c r="A75" s="37" t="s">
        <v>137</v>
      </c>
      <c r="B75" s="769" t="s">
        <v>138</v>
      </c>
      <c r="C75" s="770"/>
      <c r="D75" s="770"/>
      <c r="E75" s="770"/>
      <c r="F75" s="770"/>
      <c r="G75" s="770"/>
      <c r="H75" s="770"/>
      <c r="I75" s="770"/>
      <c r="J75" s="770"/>
      <c r="K75" s="770"/>
      <c r="L75" s="770"/>
      <c r="M75" s="771"/>
      <c r="N75" s="15"/>
    </row>
    <row r="76" spans="1:14" ht="28.35" customHeight="1" thickBot="1" x14ac:dyDescent="0.25">
      <c r="A76" s="635" t="s">
        <v>139</v>
      </c>
      <c r="B76" s="633" t="s">
        <v>140</v>
      </c>
      <c r="C76" s="438" t="s">
        <v>91</v>
      </c>
      <c r="D76" s="438" t="s">
        <v>16</v>
      </c>
      <c r="E76" s="443">
        <v>701580</v>
      </c>
      <c r="F76" s="58" t="s">
        <v>2079</v>
      </c>
      <c r="G76" s="94" t="s">
        <v>18</v>
      </c>
      <c r="H76" s="95" t="s">
        <v>141</v>
      </c>
      <c r="I76" s="273" t="s">
        <v>175</v>
      </c>
      <c r="J76" s="273" t="s">
        <v>419</v>
      </c>
      <c r="K76" s="273" t="s">
        <v>32</v>
      </c>
      <c r="L76" s="274" t="s">
        <v>42</v>
      </c>
      <c r="M76" s="82"/>
      <c r="N76" s="15"/>
    </row>
    <row r="77" spans="1:14" ht="28.35" customHeight="1" thickBot="1" x14ac:dyDescent="0.25">
      <c r="A77" s="636" t="s">
        <v>142</v>
      </c>
      <c r="B77" s="637" t="s">
        <v>143</v>
      </c>
      <c r="C77" s="56" t="s">
        <v>91</v>
      </c>
      <c r="D77" s="56"/>
      <c r="E77" s="84">
        <v>0</v>
      </c>
      <c r="F77" s="56" t="s">
        <v>2079</v>
      </c>
      <c r="G77" s="85" t="s">
        <v>18</v>
      </c>
      <c r="H77" s="96" t="s">
        <v>32</v>
      </c>
      <c r="I77" s="45" t="s">
        <v>159</v>
      </c>
      <c r="J77" s="45" t="s">
        <v>196</v>
      </c>
      <c r="K77" s="45" t="s">
        <v>53</v>
      </c>
      <c r="L77" s="46" t="s">
        <v>159</v>
      </c>
      <c r="M77" s="47"/>
      <c r="N77" s="15"/>
    </row>
    <row r="78" spans="1:14" ht="28.35" customHeight="1" thickBot="1" x14ac:dyDescent="0.25">
      <c r="A78" s="636" t="s">
        <v>144</v>
      </c>
      <c r="B78" s="637" t="s">
        <v>145</v>
      </c>
      <c r="C78" s="56" t="s">
        <v>91</v>
      </c>
      <c r="D78" s="56"/>
      <c r="E78" s="84">
        <v>0</v>
      </c>
      <c r="F78" s="56" t="s">
        <v>2079</v>
      </c>
      <c r="G78" s="85" t="s">
        <v>18</v>
      </c>
      <c r="H78" s="96" t="s">
        <v>146</v>
      </c>
      <c r="I78" s="45" t="s">
        <v>196</v>
      </c>
      <c r="J78" s="45" t="s">
        <v>196</v>
      </c>
      <c r="K78" s="45" t="s">
        <v>53</v>
      </c>
      <c r="L78" s="46" t="s">
        <v>196</v>
      </c>
      <c r="M78" s="47"/>
      <c r="N78" s="15"/>
    </row>
    <row r="79" spans="1:14" ht="42.6" customHeight="1" thickBot="1" x14ac:dyDescent="0.25">
      <c r="A79" s="638" t="s">
        <v>147</v>
      </c>
      <c r="B79" s="633" t="s">
        <v>148</v>
      </c>
      <c r="C79" s="58" t="s">
        <v>91</v>
      </c>
      <c r="D79" s="58"/>
      <c r="E79" s="97">
        <v>0</v>
      </c>
      <c r="F79" s="58" t="s">
        <v>2079</v>
      </c>
      <c r="G79" s="94" t="s">
        <v>18</v>
      </c>
      <c r="H79" s="95" t="s">
        <v>149</v>
      </c>
      <c r="I79" s="45" t="s">
        <v>146</v>
      </c>
      <c r="J79" s="45" t="s">
        <v>196</v>
      </c>
      <c r="K79" s="45" t="s">
        <v>53</v>
      </c>
      <c r="L79" s="46" t="s">
        <v>159</v>
      </c>
      <c r="M79" s="47"/>
      <c r="N79" s="15"/>
    </row>
    <row r="80" spans="1:14" ht="28.35" customHeight="1" thickBot="1" x14ac:dyDescent="0.25">
      <c r="A80" s="636" t="s">
        <v>150</v>
      </c>
      <c r="B80" s="637" t="s">
        <v>151</v>
      </c>
      <c r="C80" s="56" t="s">
        <v>91</v>
      </c>
      <c r="D80" s="56" t="s">
        <v>16</v>
      </c>
      <c r="E80" s="84">
        <v>12000</v>
      </c>
      <c r="F80" s="56" t="s">
        <v>2079</v>
      </c>
      <c r="G80" s="85" t="s">
        <v>18</v>
      </c>
      <c r="H80" s="96" t="s">
        <v>141</v>
      </c>
      <c r="I80" s="87" t="s">
        <v>146</v>
      </c>
      <c r="J80" s="87" t="s">
        <v>34</v>
      </c>
      <c r="K80" s="87" t="s">
        <v>23</v>
      </c>
      <c r="L80" s="88" t="s">
        <v>159</v>
      </c>
      <c r="M80" s="495"/>
      <c r="N80" s="15"/>
    </row>
    <row r="81" spans="1:14" ht="28.35" customHeight="1" thickBot="1" x14ac:dyDescent="0.25">
      <c r="A81" s="639" t="s">
        <v>152</v>
      </c>
      <c r="B81" s="640" t="s">
        <v>153</v>
      </c>
      <c r="C81" s="98" t="s">
        <v>91</v>
      </c>
      <c r="D81" s="98" t="s">
        <v>16</v>
      </c>
      <c r="E81" s="99">
        <v>30000</v>
      </c>
      <c r="F81" s="98" t="s">
        <v>2079</v>
      </c>
      <c r="G81" s="100" t="s">
        <v>18</v>
      </c>
      <c r="H81" s="101" t="s">
        <v>154</v>
      </c>
      <c r="I81" s="273" t="s">
        <v>159</v>
      </c>
      <c r="J81" s="273" t="s">
        <v>159</v>
      </c>
      <c r="K81" s="273" t="s">
        <v>53</v>
      </c>
      <c r="L81" s="274" t="s">
        <v>146</v>
      </c>
      <c r="M81" s="82"/>
      <c r="N81" s="15"/>
    </row>
    <row r="82" spans="1:14" ht="42.6" customHeight="1" thickBot="1" x14ac:dyDescent="0.25">
      <c r="A82" s="641" t="s">
        <v>155</v>
      </c>
      <c r="B82" s="390" t="s">
        <v>156</v>
      </c>
      <c r="C82" s="102" t="s">
        <v>91</v>
      </c>
      <c r="D82" s="102"/>
      <c r="E82" s="103">
        <v>0</v>
      </c>
      <c r="F82" s="102" t="s">
        <v>2079</v>
      </c>
      <c r="G82" s="104" t="s">
        <v>18</v>
      </c>
      <c r="H82" s="105" t="s">
        <v>146</v>
      </c>
      <c r="I82" s="45" t="s">
        <v>196</v>
      </c>
      <c r="J82" s="45" t="s">
        <v>196</v>
      </c>
      <c r="K82" s="45" t="s">
        <v>196</v>
      </c>
      <c r="L82" s="46" t="s">
        <v>53</v>
      </c>
      <c r="M82" s="47"/>
      <c r="N82" s="15"/>
    </row>
    <row r="83" spans="1:14" ht="28.35" customHeight="1" thickBot="1" x14ac:dyDescent="0.25">
      <c r="A83" s="642" t="s">
        <v>157</v>
      </c>
      <c r="B83" s="632" t="s">
        <v>158</v>
      </c>
      <c r="C83" s="106" t="s">
        <v>91</v>
      </c>
      <c r="D83" s="106" t="s">
        <v>16</v>
      </c>
      <c r="E83" s="107">
        <v>10000</v>
      </c>
      <c r="F83" s="106" t="s">
        <v>2079</v>
      </c>
      <c r="G83" s="108" t="s">
        <v>18</v>
      </c>
      <c r="H83" s="109" t="s">
        <v>159</v>
      </c>
      <c r="I83" s="45" t="s">
        <v>196</v>
      </c>
      <c r="J83" s="45" t="s">
        <v>53</v>
      </c>
      <c r="K83" s="45" t="s">
        <v>196</v>
      </c>
      <c r="L83" s="46" t="s">
        <v>53</v>
      </c>
      <c r="M83" s="47"/>
      <c r="N83" s="15"/>
    </row>
    <row r="84" spans="1:14" ht="28.35" customHeight="1" thickBot="1" x14ac:dyDescent="0.25">
      <c r="A84" s="636" t="s">
        <v>160</v>
      </c>
      <c r="B84" s="637" t="s">
        <v>161</v>
      </c>
      <c r="C84" s="56" t="s">
        <v>91</v>
      </c>
      <c r="D84" s="56" t="s">
        <v>16</v>
      </c>
      <c r="E84" s="84">
        <v>15000</v>
      </c>
      <c r="F84" s="56" t="s">
        <v>2079</v>
      </c>
      <c r="G84" s="85" t="s">
        <v>18</v>
      </c>
      <c r="H84" s="96" t="s">
        <v>162</v>
      </c>
      <c r="I84" s="87" t="s">
        <v>159</v>
      </c>
      <c r="J84" s="87" t="s">
        <v>146</v>
      </c>
      <c r="K84" s="87" t="s">
        <v>146</v>
      </c>
      <c r="L84" s="88" t="s">
        <v>146</v>
      </c>
      <c r="M84" s="495"/>
      <c r="N84" s="15"/>
    </row>
    <row r="85" spans="1:14" ht="28.35" customHeight="1" x14ac:dyDescent="0.2">
      <c r="A85" s="732" t="s">
        <v>163</v>
      </c>
      <c r="B85" s="734" t="s">
        <v>164</v>
      </c>
      <c r="C85" s="734" t="s">
        <v>91</v>
      </c>
      <c r="D85" s="734" t="s">
        <v>16</v>
      </c>
      <c r="E85" s="736">
        <f>SUM(E86:E86)+600000</f>
        <v>600000</v>
      </c>
      <c r="F85" s="19" t="s">
        <v>165</v>
      </c>
      <c r="G85" s="20" t="s">
        <v>52</v>
      </c>
      <c r="H85" s="21" t="s">
        <v>96</v>
      </c>
      <c r="I85" s="273" t="s">
        <v>53</v>
      </c>
      <c r="J85" s="273" t="s">
        <v>53</v>
      </c>
      <c r="K85" s="273" t="s">
        <v>53</v>
      </c>
      <c r="L85" s="274" t="s">
        <v>96</v>
      </c>
      <c r="M85" s="82"/>
      <c r="N85" s="15"/>
    </row>
    <row r="86" spans="1:14" ht="28.35" customHeight="1" thickBot="1" x14ac:dyDescent="0.25">
      <c r="A86" s="733"/>
      <c r="B86" s="735"/>
      <c r="C86" s="735"/>
      <c r="D86" s="735"/>
      <c r="E86" s="737"/>
      <c r="F86" s="31" t="s">
        <v>166</v>
      </c>
      <c r="G86" s="32" t="s">
        <v>18</v>
      </c>
      <c r="H86" s="33" t="s">
        <v>167</v>
      </c>
      <c r="I86" s="65" t="s">
        <v>53</v>
      </c>
      <c r="J86" s="65" t="s">
        <v>53</v>
      </c>
      <c r="K86" s="65" t="s">
        <v>53</v>
      </c>
      <c r="L86" s="66" t="s">
        <v>1911</v>
      </c>
      <c r="M86" s="64"/>
      <c r="N86" s="15"/>
    </row>
    <row r="87" spans="1:14" ht="28.35" customHeight="1" thickBot="1" x14ac:dyDescent="0.25">
      <c r="A87" s="110" t="s">
        <v>168</v>
      </c>
      <c r="B87" s="98" t="s">
        <v>169</v>
      </c>
      <c r="C87" s="98" t="s">
        <v>91</v>
      </c>
      <c r="D87" s="98" t="s">
        <v>16</v>
      </c>
      <c r="E87" s="99">
        <v>25000</v>
      </c>
      <c r="F87" s="98" t="s">
        <v>170</v>
      </c>
      <c r="G87" s="100" t="s">
        <v>18</v>
      </c>
      <c r="H87" s="101" t="s">
        <v>171</v>
      </c>
      <c r="I87" s="45" t="s">
        <v>154</v>
      </c>
      <c r="J87" s="45" t="s">
        <v>196</v>
      </c>
      <c r="K87" s="45" t="s">
        <v>32</v>
      </c>
      <c r="L87" s="46" t="s">
        <v>53</v>
      </c>
      <c r="M87" s="47"/>
      <c r="N87" s="15"/>
    </row>
    <row r="88" spans="1:14" ht="28.35" customHeight="1" thickBot="1" x14ac:dyDescent="0.25">
      <c r="A88" s="111" t="s">
        <v>172</v>
      </c>
      <c r="B88" s="106" t="s">
        <v>173</v>
      </c>
      <c r="C88" s="106" t="s">
        <v>91</v>
      </c>
      <c r="D88" s="106" t="s">
        <v>16</v>
      </c>
      <c r="E88" s="107">
        <v>1006800</v>
      </c>
      <c r="F88" s="106" t="s">
        <v>174</v>
      </c>
      <c r="G88" s="108" t="s">
        <v>18</v>
      </c>
      <c r="H88" s="109" t="s">
        <v>175</v>
      </c>
      <c r="I88" s="45" t="s">
        <v>159</v>
      </c>
      <c r="J88" s="45" t="s">
        <v>196</v>
      </c>
      <c r="K88" s="45" t="s">
        <v>196</v>
      </c>
      <c r="L88" s="46" t="s">
        <v>42</v>
      </c>
      <c r="M88" s="47"/>
      <c r="N88" s="15"/>
    </row>
    <row r="89" spans="1:14" ht="28.35" customHeight="1" x14ac:dyDescent="0.2">
      <c r="A89" s="732" t="s">
        <v>176</v>
      </c>
      <c r="B89" s="734" t="s">
        <v>177</v>
      </c>
      <c r="C89" s="734" t="s">
        <v>91</v>
      </c>
      <c r="D89" s="734" t="s">
        <v>16</v>
      </c>
      <c r="E89" s="797">
        <v>1322000</v>
      </c>
      <c r="F89" s="19" t="s">
        <v>178</v>
      </c>
      <c r="G89" s="20" t="s">
        <v>18</v>
      </c>
      <c r="H89" s="21" t="s">
        <v>179</v>
      </c>
      <c r="I89" s="45" t="s">
        <v>1900</v>
      </c>
      <c r="J89" s="45" t="s">
        <v>1900</v>
      </c>
      <c r="K89" s="45" t="s">
        <v>1900</v>
      </c>
      <c r="L89" s="46" t="s">
        <v>53</v>
      </c>
      <c r="M89" s="47"/>
      <c r="N89" s="15"/>
    </row>
    <row r="90" spans="1:14" ht="14.1" customHeight="1" x14ac:dyDescent="0.2">
      <c r="A90" s="738"/>
      <c r="B90" s="739"/>
      <c r="C90" s="739"/>
      <c r="D90" s="739"/>
      <c r="E90" s="798"/>
      <c r="F90" s="25" t="s">
        <v>180</v>
      </c>
      <c r="G90" s="26" t="s">
        <v>18</v>
      </c>
      <c r="H90" s="27" t="s">
        <v>181</v>
      </c>
      <c r="I90" s="65" t="s">
        <v>42</v>
      </c>
      <c r="J90" s="65" t="s">
        <v>42</v>
      </c>
      <c r="K90" s="65" t="s">
        <v>42</v>
      </c>
      <c r="L90" s="66" t="s">
        <v>53</v>
      </c>
      <c r="M90" s="64"/>
      <c r="N90" s="15"/>
    </row>
    <row r="91" spans="1:14" ht="14.1" customHeight="1" thickBot="1" x14ac:dyDescent="0.25">
      <c r="A91" s="733"/>
      <c r="B91" s="735"/>
      <c r="C91" s="735"/>
      <c r="D91" s="735"/>
      <c r="E91" s="799"/>
      <c r="F91" s="31" t="s">
        <v>182</v>
      </c>
      <c r="G91" s="32" t="s">
        <v>18</v>
      </c>
      <c r="H91" s="33" t="s">
        <v>42</v>
      </c>
      <c r="I91" s="76" t="s">
        <v>42</v>
      </c>
      <c r="J91" s="76" t="s">
        <v>53</v>
      </c>
      <c r="K91" s="76" t="s">
        <v>53</v>
      </c>
      <c r="L91" s="77" t="s">
        <v>53</v>
      </c>
      <c r="M91" s="78"/>
      <c r="N91" s="15"/>
    </row>
    <row r="92" spans="1:14" ht="15.75" customHeight="1" thickBot="1" x14ac:dyDescent="0.25">
      <c r="A92" s="53" t="s">
        <v>183</v>
      </c>
      <c r="B92" s="769" t="s">
        <v>184</v>
      </c>
      <c r="C92" s="770"/>
      <c r="D92" s="770"/>
      <c r="E92" s="770"/>
      <c r="F92" s="770"/>
      <c r="G92" s="770"/>
      <c r="H92" s="770"/>
      <c r="I92" s="770"/>
      <c r="J92" s="770"/>
      <c r="K92" s="770"/>
      <c r="L92" s="770"/>
      <c r="M92" s="771"/>
      <c r="N92" s="15"/>
    </row>
    <row r="93" spans="1:14" ht="15.75" customHeight="1" thickBot="1" x14ac:dyDescent="0.25">
      <c r="A93" s="17" t="s">
        <v>185</v>
      </c>
      <c r="B93" s="772" t="s">
        <v>186</v>
      </c>
      <c r="C93" s="773"/>
      <c r="D93" s="773"/>
      <c r="E93" s="773"/>
      <c r="F93" s="773"/>
      <c r="G93" s="773"/>
      <c r="H93" s="773"/>
      <c r="I93" s="773"/>
      <c r="J93" s="773"/>
      <c r="K93" s="773"/>
      <c r="L93" s="773"/>
      <c r="M93" s="774"/>
      <c r="N93" s="15"/>
    </row>
    <row r="94" spans="1:14" ht="15.75" customHeight="1" thickBot="1" x14ac:dyDescent="0.25">
      <c r="A94" s="54" t="s">
        <v>187</v>
      </c>
      <c r="B94" s="769" t="s">
        <v>188</v>
      </c>
      <c r="C94" s="770"/>
      <c r="D94" s="770"/>
      <c r="E94" s="770"/>
      <c r="F94" s="770"/>
      <c r="G94" s="770"/>
      <c r="H94" s="770"/>
      <c r="I94" s="770"/>
      <c r="J94" s="770"/>
      <c r="K94" s="770"/>
      <c r="L94" s="770"/>
      <c r="M94" s="771"/>
      <c r="N94" s="15"/>
    </row>
    <row r="95" spans="1:14" ht="327.75" customHeight="1" thickBot="1" x14ac:dyDescent="0.25">
      <c r="A95" s="643" t="s">
        <v>189</v>
      </c>
      <c r="B95" s="393" t="s">
        <v>190</v>
      </c>
      <c r="C95" s="438" t="s">
        <v>191</v>
      </c>
      <c r="D95" s="438" t="s">
        <v>16</v>
      </c>
      <c r="E95" s="443">
        <v>1106697</v>
      </c>
      <c r="F95" s="58" t="s">
        <v>192</v>
      </c>
      <c r="G95" s="94" t="s">
        <v>52</v>
      </c>
      <c r="H95" s="95" t="s">
        <v>132</v>
      </c>
      <c r="I95" s="170" t="s">
        <v>53</v>
      </c>
      <c r="J95" s="170" t="s">
        <v>53</v>
      </c>
      <c r="K95" s="170" t="s">
        <v>53</v>
      </c>
      <c r="L95" s="171" t="s">
        <v>132</v>
      </c>
      <c r="M95" s="599" t="s">
        <v>2235</v>
      </c>
      <c r="N95" s="15"/>
    </row>
    <row r="96" spans="1:14" ht="28.35" customHeight="1" x14ac:dyDescent="0.2">
      <c r="A96" s="732" t="s">
        <v>193</v>
      </c>
      <c r="B96" s="734" t="s">
        <v>194</v>
      </c>
      <c r="C96" s="734" t="s">
        <v>30</v>
      </c>
      <c r="D96" s="43" t="s">
        <v>50</v>
      </c>
      <c r="E96" s="44">
        <f t="shared" ref="E96" si="2">SUM(E97:E98)</f>
        <v>745000</v>
      </c>
      <c r="F96" s="19" t="s">
        <v>195</v>
      </c>
      <c r="G96" s="20" t="s">
        <v>18</v>
      </c>
      <c r="H96" s="21" t="s">
        <v>196</v>
      </c>
      <c r="I96" s="115" t="s">
        <v>53</v>
      </c>
      <c r="J96" s="115" t="s">
        <v>53</v>
      </c>
      <c r="K96" s="115" t="s">
        <v>196</v>
      </c>
      <c r="L96" s="116" t="s">
        <v>53</v>
      </c>
      <c r="M96" s="117"/>
      <c r="N96" s="15"/>
    </row>
    <row r="97" spans="1:14" ht="14.1" customHeight="1" x14ac:dyDescent="0.2">
      <c r="A97" s="738"/>
      <c r="B97" s="739"/>
      <c r="C97" s="739"/>
      <c r="D97" s="25" t="s">
        <v>16</v>
      </c>
      <c r="E97" s="48">
        <v>111750</v>
      </c>
      <c r="F97" s="740" t="s">
        <v>51</v>
      </c>
      <c r="G97" s="743" t="s">
        <v>52</v>
      </c>
      <c r="H97" s="745" t="s">
        <v>197</v>
      </c>
      <c r="I97" s="729" t="s">
        <v>53</v>
      </c>
      <c r="J97" s="729" t="s">
        <v>53</v>
      </c>
      <c r="K97" s="729" t="s">
        <v>197</v>
      </c>
      <c r="L97" s="729" t="s">
        <v>53</v>
      </c>
      <c r="M97" s="795"/>
      <c r="N97" s="15"/>
    </row>
    <row r="98" spans="1:14" ht="14.1" customHeight="1" thickBot="1" x14ac:dyDescent="0.25">
      <c r="A98" s="733"/>
      <c r="B98" s="735"/>
      <c r="C98" s="735"/>
      <c r="D98" s="31" t="s">
        <v>60</v>
      </c>
      <c r="E98" s="52">
        <v>633250</v>
      </c>
      <c r="F98" s="735"/>
      <c r="G98" s="744"/>
      <c r="H98" s="746"/>
      <c r="I98" s="741"/>
      <c r="J98" s="741"/>
      <c r="K98" s="741"/>
      <c r="L98" s="741"/>
      <c r="M98" s="796"/>
      <c r="N98" s="15"/>
    </row>
    <row r="99" spans="1:14" ht="28.35" customHeight="1" thickBot="1" x14ac:dyDescent="0.25">
      <c r="A99" s="55" t="s">
        <v>198</v>
      </c>
      <c r="B99" s="56" t="s">
        <v>199</v>
      </c>
      <c r="C99" s="56" t="s">
        <v>73</v>
      </c>
      <c r="D99" s="56" t="s">
        <v>16</v>
      </c>
      <c r="E99" s="84">
        <v>1500000</v>
      </c>
      <c r="F99" s="56" t="s">
        <v>51</v>
      </c>
      <c r="G99" s="85" t="s">
        <v>52</v>
      </c>
      <c r="H99" s="96" t="s">
        <v>200</v>
      </c>
      <c r="I99" s="112" t="s">
        <v>32</v>
      </c>
      <c r="J99" s="112" t="s">
        <v>34</v>
      </c>
      <c r="K99" s="112" t="s">
        <v>240</v>
      </c>
      <c r="L99" s="113" t="s">
        <v>24</v>
      </c>
      <c r="M99" s="114"/>
      <c r="N99" s="15"/>
    </row>
    <row r="100" spans="1:14" ht="28.35" customHeight="1" thickBot="1" x14ac:dyDescent="0.25">
      <c r="A100" s="607" t="s">
        <v>201</v>
      </c>
      <c r="B100" s="58" t="s">
        <v>202</v>
      </c>
      <c r="C100" s="58" t="s">
        <v>73</v>
      </c>
      <c r="D100" s="93" t="s">
        <v>16</v>
      </c>
      <c r="E100" s="118">
        <v>300000</v>
      </c>
      <c r="F100" s="58" t="s">
        <v>51</v>
      </c>
      <c r="G100" s="59" t="s">
        <v>52</v>
      </c>
      <c r="H100" s="119" t="s">
        <v>76</v>
      </c>
      <c r="I100" s="120" t="s">
        <v>53</v>
      </c>
      <c r="J100" s="120" t="s">
        <v>32</v>
      </c>
      <c r="K100" s="120" t="s">
        <v>53</v>
      </c>
      <c r="L100" s="120" t="s">
        <v>74</v>
      </c>
      <c r="M100" s="521"/>
      <c r="N100" s="15"/>
    </row>
    <row r="101" spans="1:14" ht="14.1" customHeight="1" x14ac:dyDescent="0.2">
      <c r="A101" s="732" t="s">
        <v>203</v>
      </c>
      <c r="B101" s="734" t="s">
        <v>204</v>
      </c>
      <c r="C101" s="734" t="s">
        <v>205</v>
      </c>
      <c r="D101" s="734" t="s">
        <v>16</v>
      </c>
      <c r="E101" s="736">
        <f>SUM(E102:E102)+3000000</f>
        <v>3000000</v>
      </c>
      <c r="F101" s="19" t="s">
        <v>51</v>
      </c>
      <c r="G101" s="20" t="s">
        <v>52</v>
      </c>
      <c r="H101" s="101" t="s">
        <v>200</v>
      </c>
      <c r="I101" s="22" t="s">
        <v>215</v>
      </c>
      <c r="J101" s="22" t="s">
        <v>75</v>
      </c>
      <c r="K101" s="22" t="s">
        <v>626</v>
      </c>
      <c r="L101" s="23" t="s">
        <v>200</v>
      </c>
      <c r="M101" s="121"/>
      <c r="N101" s="15"/>
    </row>
    <row r="102" spans="1:14" ht="28.35" customHeight="1" thickBot="1" x14ac:dyDescent="0.25">
      <c r="A102" s="733"/>
      <c r="B102" s="735"/>
      <c r="C102" s="735"/>
      <c r="D102" s="735"/>
      <c r="E102" s="737"/>
      <c r="F102" s="31" t="s">
        <v>206</v>
      </c>
      <c r="G102" s="32" t="s">
        <v>55</v>
      </c>
      <c r="H102" s="33" t="s">
        <v>207</v>
      </c>
      <c r="I102" s="34" t="s">
        <v>1912</v>
      </c>
      <c r="J102" s="34" t="s">
        <v>1913</v>
      </c>
      <c r="K102" s="34" t="s">
        <v>313</v>
      </c>
      <c r="L102" s="35" t="s">
        <v>1914</v>
      </c>
      <c r="M102" s="122"/>
      <c r="N102" s="15"/>
    </row>
    <row r="103" spans="1:14" ht="15.75" customHeight="1" thickBot="1" x14ac:dyDescent="0.25">
      <c r="A103" s="37" t="s">
        <v>208</v>
      </c>
      <c r="B103" s="769" t="s">
        <v>209</v>
      </c>
      <c r="C103" s="770"/>
      <c r="D103" s="770"/>
      <c r="E103" s="770"/>
      <c r="F103" s="770"/>
      <c r="G103" s="770"/>
      <c r="H103" s="770"/>
      <c r="I103" s="770"/>
      <c r="J103" s="770"/>
      <c r="K103" s="770"/>
      <c r="L103" s="770"/>
      <c r="M103" s="771"/>
      <c r="N103" s="15"/>
    </row>
    <row r="104" spans="1:14" ht="28.35" customHeight="1" thickBot="1" x14ac:dyDescent="0.25">
      <c r="A104" s="55" t="s">
        <v>210</v>
      </c>
      <c r="B104" s="439" t="s">
        <v>211</v>
      </c>
      <c r="C104" s="439" t="s">
        <v>205</v>
      </c>
      <c r="D104" s="439" t="s">
        <v>16</v>
      </c>
      <c r="E104" s="444">
        <v>6500</v>
      </c>
      <c r="F104" s="90" t="s">
        <v>180</v>
      </c>
      <c r="G104" s="91" t="s">
        <v>18</v>
      </c>
      <c r="H104" s="92" t="s">
        <v>146</v>
      </c>
      <c r="I104" s="273" t="s">
        <v>53</v>
      </c>
      <c r="J104" s="273" t="s">
        <v>53</v>
      </c>
      <c r="K104" s="273" t="s">
        <v>196</v>
      </c>
      <c r="L104" s="274" t="s">
        <v>159</v>
      </c>
      <c r="M104" s="82"/>
      <c r="N104" s="15"/>
    </row>
    <row r="105" spans="1:14" ht="56.85" customHeight="1" thickBot="1" x14ac:dyDescent="0.25">
      <c r="A105" s="607" t="s">
        <v>212</v>
      </c>
      <c r="B105" s="58" t="s">
        <v>213</v>
      </c>
      <c r="C105" s="58" t="s">
        <v>205</v>
      </c>
      <c r="D105" s="58" t="s">
        <v>16</v>
      </c>
      <c r="E105" s="97">
        <v>258128</v>
      </c>
      <c r="F105" s="58" t="s">
        <v>214</v>
      </c>
      <c r="G105" s="94" t="s">
        <v>18</v>
      </c>
      <c r="H105" s="95" t="s">
        <v>20</v>
      </c>
      <c r="I105" s="45" t="s">
        <v>240</v>
      </c>
      <c r="J105" s="45" t="s">
        <v>269</v>
      </c>
      <c r="K105" s="45" t="s">
        <v>75</v>
      </c>
      <c r="L105" s="46" t="s">
        <v>75</v>
      </c>
      <c r="M105" s="47"/>
      <c r="N105" s="15"/>
    </row>
    <row r="106" spans="1:14" ht="14.1" customHeight="1" x14ac:dyDescent="0.2">
      <c r="A106" s="732" t="s">
        <v>216</v>
      </c>
      <c r="B106" s="734" t="s">
        <v>2092</v>
      </c>
      <c r="C106" s="734" t="s">
        <v>30</v>
      </c>
      <c r="D106" s="734" t="s">
        <v>16</v>
      </c>
      <c r="E106" s="736">
        <f>SUM(E107:E107)+410160</f>
        <v>410160</v>
      </c>
      <c r="F106" s="19" t="s">
        <v>51</v>
      </c>
      <c r="G106" s="20" t="s">
        <v>52</v>
      </c>
      <c r="H106" s="21" t="s">
        <v>76</v>
      </c>
      <c r="I106" s="45" t="s">
        <v>53</v>
      </c>
      <c r="J106" s="45" t="s">
        <v>53</v>
      </c>
      <c r="K106" s="45" t="s">
        <v>76</v>
      </c>
      <c r="L106" s="46" t="s">
        <v>53</v>
      </c>
      <c r="M106" s="47"/>
      <c r="N106" s="15"/>
    </row>
    <row r="107" spans="1:14" ht="42.6" customHeight="1" thickBot="1" x14ac:dyDescent="0.25">
      <c r="A107" s="733"/>
      <c r="B107" s="735"/>
      <c r="C107" s="735"/>
      <c r="D107" s="735"/>
      <c r="E107" s="737"/>
      <c r="F107" s="31" t="s">
        <v>217</v>
      </c>
      <c r="G107" s="32" t="s">
        <v>18</v>
      </c>
      <c r="H107" s="33" t="s">
        <v>196</v>
      </c>
      <c r="I107" s="65" t="s">
        <v>53</v>
      </c>
      <c r="J107" s="65" t="s">
        <v>53</v>
      </c>
      <c r="K107" s="65" t="s">
        <v>196</v>
      </c>
      <c r="L107" s="66" t="s">
        <v>53</v>
      </c>
      <c r="M107" s="64"/>
      <c r="N107" s="15"/>
    </row>
    <row r="108" spans="1:14" ht="42.6" customHeight="1" thickBot="1" x14ac:dyDescent="0.25">
      <c r="A108" s="608" t="s">
        <v>218</v>
      </c>
      <c r="B108" s="556" t="s">
        <v>219</v>
      </c>
      <c r="C108" s="556" t="s">
        <v>205</v>
      </c>
      <c r="D108" s="556" t="s">
        <v>16</v>
      </c>
      <c r="E108" s="560">
        <v>153000</v>
      </c>
      <c r="F108" s="556" t="s">
        <v>220</v>
      </c>
      <c r="G108" s="557" t="s">
        <v>18</v>
      </c>
      <c r="H108" s="558" t="s">
        <v>24</v>
      </c>
      <c r="I108" s="87" t="s">
        <v>32</v>
      </c>
      <c r="J108" s="87" t="s">
        <v>32</v>
      </c>
      <c r="K108" s="87" t="s">
        <v>32</v>
      </c>
      <c r="L108" s="88" t="s">
        <v>32</v>
      </c>
      <c r="M108" s="495"/>
      <c r="N108" s="15"/>
    </row>
    <row r="109" spans="1:14" ht="14.1" customHeight="1" x14ac:dyDescent="0.2">
      <c r="A109" s="738" t="s">
        <v>221</v>
      </c>
      <c r="B109" s="739" t="s">
        <v>222</v>
      </c>
      <c r="C109" s="739" t="s">
        <v>30</v>
      </c>
      <c r="D109" s="446" t="s">
        <v>50</v>
      </c>
      <c r="E109" s="73">
        <f t="shared" ref="E109" si="3">SUM(E110:E111)</f>
        <v>250000</v>
      </c>
      <c r="F109" s="543" t="s">
        <v>51</v>
      </c>
      <c r="G109" s="100" t="s">
        <v>52</v>
      </c>
      <c r="H109" s="101" t="s">
        <v>162</v>
      </c>
      <c r="I109" s="559" t="s">
        <v>53</v>
      </c>
      <c r="J109" s="559" t="s">
        <v>53</v>
      </c>
      <c r="K109" s="559" t="s">
        <v>162</v>
      </c>
      <c r="L109" s="561" t="s">
        <v>53</v>
      </c>
      <c r="M109" s="591"/>
      <c r="N109" s="15"/>
    </row>
    <row r="110" spans="1:14" ht="14.1" customHeight="1" x14ac:dyDescent="0.2">
      <c r="A110" s="738"/>
      <c r="B110" s="739"/>
      <c r="C110" s="739"/>
      <c r="D110" s="25" t="s">
        <v>60</v>
      </c>
      <c r="E110" s="48">
        <v>107500</v>
      </c>
      <c r="F110" s="740" t="s">
        <v>223</v>
      </c>
      <c r="G110" s="743" t="s">
        <v>18</v>
      </c>
      <c r="H110" s="745" t="s">
        <v>196</v>
      </c>
      <c r="I110" s="729" t="s">
        <v>53</v>
      </c>
      <c r="J110" s="729" t="s">
        <v>53</v>
      </c>
      <c r="K110" s="729" t="s">
        <v>196</v>
      </c>
      <c r="L110" s="729" t="s">
        <v>53</v>
      </c>
      <c r="M110" s="795"/>
      <c r="N110" s="15"/>
    </row>
    <row r="111" spans="1:14" ht="14.1" customHeight="1" thickBot="1" x14ac:dyDescent="0.25">
      <c r="A111" s="733"/>
      <c r="B111" s="735"/>
      <c r="C111" s="735"/>
      <c r="D111" s="31" t="s">
        <v>16</v>
      </c>
      <c r="E111" s="52">
        <v>142500</v>
      </c>
      <c r="F111" s="735"/>
      <c r="G111" s="744"/>
      <c r="H111" s="746"/>
      <c r="I111" s="741"/>
      <c r="J111" s="741"/>
      <c r="K111" s="741"/>
      <c r="L111" s="741"/>
      <c r="M111" s="796"/>
      <c r="N111" s="15"/>
    </row>
    <row r="112" spans="1:14" ht="15.75" customHeight="1" thickBot="1" x14ac:dyDescent="0.25">
      <c r="A112" s="53" t="s">
        <v>224</v>
      </c>
      <c r="B112" s="769" t="s">
        <v>225</v>
      </c>
      <c r="C112" s="770"/>
      <c r="D112" s="770"/>
      <c r="E112" s="770"/>
      <c r="F112" s="770"/>
      <c r="G112" s="770"/>
      <c r="H112" s="770"/>
      <c r="I112" s="770"/>
      <c r="J112" s="770"/>
      <c r="K112" s="770"/>
      <c r="L112" s="770"/>
      <c r="M112" s="771"/>
      <c r="N112" s="15"/>
    </row>
    <row r="113" spans="1:14" ht="15.75" customHeight="1" thickBot="1" x14ac:dyDescent="0.25">
      <c r="A113" s="17" t="s">
        <v>226</v>
      </c>
      <c r="B113" s="772" t="s">
        <v>227</v>
      </c>
      <c r="C113" s="773"/>
      <c r="D113" s="773"/>
      <c r="E113" s="773"/>
      <c r="F113" s="773"/>
      <c r="G113" s="773"/>
      <c r="H113" s="773"/>
      <c r="I113" s="773"/>
      <c r="J113" s="773"/>
      <c r="K113" s="773"/>
      <c r="L113" s="773"/>
      <c r="M113" s="774"/>
      <c r="N113" s="15"/>
    </row>
    <row r="114" spans="1:14" ht="15.75" customHeight="1" thickBot="1" x14ac:dyDescent="0.25">
      <c r="A114" s="18" t="s">
        <v>228</v>
      </c>
      <c r="B114" s="775" t="s">
        <v>229</v>
      </c>
      <c r="C114" s="776"/>
      <c r="D114" s="776"/>
      <c r="E114" s="776"/>
      <c r="F114" s="776"/>
      <c r="G114" s="776"/>
      <c r="H114" s="776"/>
      <c r="I114" s="776"/>
      <c r="J114" s="776"/>
      <c r="K114" s="776"/>
      <c r="L114" s="776"/>
      <c r="M114" s="777"/>
      <c r="N114" s="15"/>
    </row>
    <row r="115" spans="1:14" ht="28.35" customHeight="1" thickBot="1" x14ac:dyDescent="0.25">
      <c r="A115" s="55" t="s">
        <v>230</v>
      </c>
      <c r="B115" s="56" t="s">
        <v>231</v>
      </c>
      <c r="C115" s="56" t="s">
        <v>30</v>
      </c>
      <c r="D115" s="56"/>
      <c r="E115" s="57"/>
      <c r="F115" s="90" t="s">
        <v>51</v>
      </c>
      <c r="G115" s="91" t="s">
        <v>52</v>
      </c>
      <c r="H115" s="92" t="s">
        <v>34</v>
      </c>
      <c r="I115" s="112" t="s">
        <v>34</v>
      </c>
      <c r="J115" s="112" t="s">
        <v>53</v>
      </c>
      <c r="K115" s="112" t="s">
        <v>53</v>
      </c>
      <c r="L115" s="113" t="s">
        <v>53</v>
      </c>
      <c r="M115" s="114"/>
      <c r="N115" s="15"/>
    </row>
    <row r="116" spans="1:14" ht="15.75" customHeight="1" thickBot="1" x14ac:dyDescent="0.25">
      <c r="A116" s="123" t="s">
        <v>232</v>
      </c>
      <c r="B116" s="769" t="s">
        <v>233</v>
      </c>
      <c r="C116" s="770"/>
      <c r="D116" s="770"/>
      <c r="E116" s="770"/>
      <c r="F116" s="770"/>
      <c r="G116" s="770"/>
      <c r="H116" s="770"/>
      <c r="I116" s="770"/>
      <c r="J116" s="770"/>
      <c r="K116" s="770"/>
      <c r="L116" s="770"/>
      <c r="M116" s="771"/>
      <c r="N116" s="15"/>
    </row>
    <row r="117" spans="1:14" ht="15.75" customHeight="1" thickBot="1" x14ac:dyDescent="0.25">
      <c r="A117" s="53" t="s">
        <v>234</v>
      </c>
      <c r="B117" s="769" t="s">
        <v>235</v>
      </c>
      <c r="C117" s="770"/>
      <c r="D117" s="770"/>
      <c r="E117" s="770"/>
      <c r="F117" s="770"/>
      <c r="G117" s="770"/>
      <c r="H117" s="770"/>
      <c r="I117" s="770"/>
      <c r="J117" s="770"/>
      <c r="K117" s="770"/>
      <c r="L117" s="770"/>
      <c r="M117" s="771"/>
      <c r="N117" s="15"/>
    </row>
    <row r="118" spans="1:14" ht="15.75" customHeight="1" thickBot="1" x14ac:dyDescent="0.25">
      <c r="A118" s="18" t="s">
        <v>236</v>
      </c>
      <c r="B118" s="769" t="s">
        <v>2093</v>
      </c>
      <c r="C118" s="770"/>
      <c r="D118" s="770"/>
      <c r="E118" s="770"/>
      <c r="F118" s="770"/>
      <c r="G118" s="770"/>
      <c r="H118" s="770"/>
      <c r="I118" s="770"/>
      <c r="J118" s="770"/>
      <c r="K118" s="770"/>
      <c r="L118" s="770"/>
      <c r="M118" s="771"/>
      <c r="N118" s="15"/>
    </row>
    <row r="119" spans="1:14" ht="14.1" customHeight="1" x14ac:dyDescent="0.2">
      <c r="A119" s="732" t="s">
        <v>237</v>
      </c>
      <c r="B119" s="739" t="s">
        <v>2094</v>
      </c>
      <c r="C119" s="739" t="s">
        <v>30</v>
      </c>
      <c r="D119" s="446" t="s">
        <v>50</v>
      </c>
      <c r="E119" s="522">
        <f>SUM(E120:E121)</f>
        <v>36167</v>
      </c>
      <c r="F119" s="722" t="s">
        <v>238</v>
      </c>
      <c r="G119" s="724" t="s">
        <v>18</v>
      </c>
      <c r="H119" s="726" t="s">
        <v>32</v>
      </c>
      <c r="I119" s="728" t="s">
        <v>53</v>
      </c>
      <c r="J119" s="728" t="s">
        <v>53</v>
      </c>
      <c r="K119" s="728" t="s">
        <v>32</v>
      </c>
      <c r="L119" s="728" t="s">
        <v>53</v>
      </c>
      <c r="M119" s="730"/>
      <c r="N119" s="15"/>
    </row>
    <row r="120" spans="1:14" ht="14.1" customHeight="1" x14ac:dyDescent="0.2">
      <c r="A120" s="738"/>
      <c r="B120" s="739"/>
      <c r="C120" s="739"/>
      <c r="D120" s="25" t="s">
        <v>239</v>
      </c>
      <c r="E120" s="523">
        <v>5425</v>
      </c>
      <c r="F120" s="723"/>
      <c r="G120" s="725"/>
      <c r="H120" s="727"/>
      <c r="I120" s="729"/>
      <c r="J120" s="729"/>
      <c r="K120" s="729"/>
      <c r="L120" s="729"/>
      <c r="M120" s="731"/>
      <c r="N120" s="15"/>
    </row>
    <row r="121" spans="1:14" ht="14.1" customHeight="1" thickBot="1" x14ac:dyDescent="0.25">
      <c r="A121" s="733"/>
      <c r="B121" s="735"/>
      <c r="C121" s="735"/>
      <c r="D121" s="31" t="s">
        <v>60</v>
      </c>
      <c r="E121" s="52">
        <v>30742</v>
      </c>
      <c r="F121" s="400" t="s">
        <v>51</v>
      </c>
      <c r="G121" s="474" t="s">
        <v>52</v>
      </c>
      <c r="H121" s="475" t="s">
        <v>240</v>
      </c>
      <c r="I121" s="476" t="s">
        <v>53</v>
      </c>
      <c r="J121" s="476" t="s">
        <v>53</v>
      </c>
      <c r="K121" s="476" t="s">
        <v>34</v>
      </c>
      <c r="L121" s="476" t="s">
        <v>32</v>
      </c>
      <c r="M121" s="524"/>
      <c r="N121" s="15"/>
    </row>
    <row r="122" spans="1:14" ht="15.75" customHeight="1" thickBot="1" x14ac:dyDescent="0.25">
      <c r="A122" s="124" t="s">
        <v>241</v>
      </c>
      <c r="B122" s="769" t="s">
        <v>242</v>
      </c>
      <c r="C122" s="770"/>
      <c r="D122" s="770"/>
      <c r="E122" s="770"/>
      <c r="F122" s="770"/>
      <c r="G122" s="770"/>
      <c r="H122" s="770"/>
      <c r="I122" s="770"/>
      <c r="J122" s="770"/>
      <c r="K122" s="770"/>
      <c r="L122" s="770"/>
      <c r="M122" s="771"/>
      <c r="N122" s="15"/>
    </row>
    <row r="123" spans="1:14" s="13" customFormat="1" x14ac:dyDescent="0.2">
      <c r="A123" s="125"/>
      <c r="B123" s="126"/>
      <c r="C123" s="126"/>
      <c r="D123" s="126"/>
      <c r="E123" s="127"/>
      <c r="F123" s="126"/>
      <c r="G123" s="128"/>
      <c r="H123" s="129"/>
      <c r="I123" s="3"/>
      <c r="J123" s="3"/>
      <c r="K123" s="3"/>
      <c r="L123" s="3"/>
    </row>
    <row r="124" spans="1:14" s="13" customFormat="1" x14ac:dyDescent="0.2">
      <c r="A124" s="125"/>
      <c r="B124" s="126"/>
      <c r="C124" s="126"/>
      <c r="D124" s="126"/>
      <c r="E124" s="130"/>
      <c r="F124" s="126"/>
      <c r="G124" s="128"/>
      <c r="H124" s="129"/>
      <c r="I124" s="3"/>
      <c r="J124" s="3"/>
      <c r="K124" s="3"/>
      <c r="L124" s="3"/>
    </row>
    <row r="125" spans="1:14" s="13" customFormat="1" x14ac:dyDescent="0.2">
      <c r="A125" s="125"/>
      <c r="B125" s="126"/>
      <c r="C125" s="126"/>
      <c r="D125" s="126"/>
      <c r="E125" s="127"/>
      <c r="F125" s="126"/>
      <c r="G125" s="128"/>
      <c r="H125" s="129"/>
      <c r="I125" s="3"/>
      <c r="J125" s="3"/>
      <c r="K125" s="3"/>
      <c r="L125" s="3"/>
    </row>
    <row r="126" spans="1:14" s="13" customFormat="1" x14ac:dyDescent="0.2">
      <c r="A126" s="125"/>
      <c r="B126" s="126"/>
      <c r="C126" s="126"/>
      <c r="D126" s="126"/>
      <c r="E126" s="127"/>
      <c r="F126" s="126"/>
      <c r="G126" s="128"/>
      <c r="H126" s="129"/>
      <c r="I126" s="3"/>
      <c r="J126" s="3"/>
      <c r="K126" s="3"/>
      <c r="L126" s="3"/>
    </row>
  </sheetData>
  <mergeCells count="221">
    <mergeCell ref="B114:M114"/>
    <mergeCell ref="B116:M116"/>
    <mergeCell ref="B117:M117"/>
    <mergeCell ref="B118:M118"/>
    <mergeCell ref="B122:M122"/>
    <mergeCell ref="B11:M11"/>
    <mergeCell ref="B12:M12"/>
    <mergeCell ref="B13:M13"/>
    <mergeCell ref="B14:M14"/>
    <mergeCell ref="F69:F71"/>
    <mergeCell ref="G69:G71"/>
    <mergeCell ref="H69:H71"/>
    <mergeCell ref="I69:I71"/>
    <mergeCell ref="J69:J71"/>
    <mergeCell ref="K69:K71"/>
    <mergeCell ref="L69:L71"/>
    <mergeCell ref="M69:M71"/>
    <mergeCell ref="J63:J65"/>
    <mergeCell ref="K63:K65"/>
    <mergeCell ref="L63:L65"/>
    <mergeCell ref="M63:M65"/>
    <mergeCell ref="F53:F55"/>
    <mergeCell ref="G53:G55"/>
    <mergeCell ref="H53:H55"/>
    <mergeCell ref="F66:F68"/>
    <mergeCell ref="G66:G68"/>
    <mergeCell ref="H66:H68"/>
    <mergeCell ref="I66:I68"/>
    <mergeCell ref="J66:J68"/>
    <mergeCell ref="K66:K68"/>
    <mergeCell ref="L66:L68"/>
    <mergeCell ref="M66:M68"/>
    <mergeCell ref="F60:F62"/>
    <mergeCell ref="G60:G62"/>
    <mergeCell ref="H60:H62"/>
    <mergeCell ref="I60:I62"/>
    <mergeCell ref="J60:J62"/>
    <mergeCell ref="K60:K62"/>
    <mergeCell ref="L60:L62"/>
    <mergeCell ref="M60:M62"/>
    <mergeCell ref="F63:F65"/>
    <mergeCell ref="G63:G65"/>
    <mergeCell ref="H63:H65"/>
    <mergeCell ref="I63:I65"/>
    <mergeCell ref="F56:F59"/>
    <mergeCell ref="G56:G59"/>
    <mergeCell ref="H56:H59"/>
    <mergeCell ref="I56:I59"/>
    <mergeCell ref="J56:J59"/>
    <mergeCell ref="K56:K59"/>
    <mergeCell ref="L56:L59"/>
    <mergeCell ref="M56:M59"/>
    <mergeCell ref="A6:M6"/>
    <mergeCell ref="B19:M19"/>
    <mergeCell ref="B26:M26"/>
    <mergeCell ref="B27:M27"/>
    <mergeCell ref="I50:I52"/>
    <mergeCell ref="J50:J52"/>
    <mergeCell ref="K50:K52"/>
    <mergeCell ref="L50:L52"/>
    <mergeCell ref="M50:M52"/>
    <mergeCell ref="I53:I55"/>
    <mergeCell ref="J53:J55"/>
    <mergeCell ref="K53:K55"/>
    <mergeCell ref="L53:L55"/>
    <mergeCell ref="M53:M55"/>
    <mergeCell ref="J44:J46"/>
    <mergeCell ref="K44:K46"/>
    <mergeCell ref="L44:L46"/>
    <mergeCell ref="M44:M46"/>
    <mergeCell ref="A119:A121"/>
    <mergeCell ref="B119:B121"/>
    <mergeCell ref="C119:C121"/>
    <mergeCell ref="A109:A111"/>
    <mergeCell ref="B109:B111"/>
    <mergeCell ref="C109:C111"/>
    <mergeCell ref="F110:F111"/>
    <mergeCell ref="G110:G111"/>
    <mergeCell ref="H110:H111"/>
    <mergeCell ref="F47:F49"/>
    <mergeCell ref="G47:G49"/>
    <mergeCell ref="H47:H49"/>
    <mergeCell ref="I47:I49"/>
    <mergeCell ref="J47:J49"/>
    <mergeCell ref="K47:K49"/>
    <mergeCell ref="L47:L49"/>
    <mergeCell ref="M47:M49"/>
    <mergeCell ref="F50:F52"/>
    <mergeCell ref="G50:G52"/>
    <mergeCell ref="H50:H52"/>
    <mergeCell ref="B112:M112"/>
    <mergeCell ref="B113:M113"/>
    <mergeCell ref="I110:I111"/>
    <mergeCell ref="J110:J111"/>
    <mergeCell ref="K110:K111"/>
    <mergeCell ref="L110:L111"/>
    <mergeCell ref="M110:M111"/>
    <mergeCell ref="A96:A98"/>
    <mergeCell ref="B96:B98"/>
    <mergeCell ref="C96:C98"/>
    <mergeCell ref="F97:F98"/>
    <mergeCell ref="G97:G98"/>
    <mergeCell ref="H97:H98"/>
    <mergeCell ref="A106:A107"/>
    <mergeCell ref="B106:B107"/>
    <mergeCell ref="C106:C107"/>
    <mergeCell ref="D106:D107"/>
    <mergeCell ref="E106:E107"/>
    <mergeCell ref="A101:A102"/>
    <mergeCell ref="B101:B102"/>
    <mergeCell ref="C101:C102"/>
    <mergeCell ref="D101:D102"/>
    <mergeCell ref="E101:E102"/>
    <mergeCell ref="B103:M103"/>
    <mergeCell ref="I97:I98"/>
    <mergeCell ref="J97:J98"/>
    <mergeCell ref="A85:A86"/>
    <mergeCell ref="B85:B86"/>
    <mergeCell ref="C85:C86"/>
    <mergeCell ref="D85:D86"/>
    <mergeCell ref="E85:E86"/>
    <mergeCell ref="B73:M73"/>
    <mergeCell ref="B75:M75"/>
    <mergeCell ref="A69:A71"/>
    <mergeCell ref="B69:B71"/>
    <mergeCell ref="C69:C71"/>
    <mergeCell ref="K97:K98"/>
    <mergeCell ref="L97:L98"/>
    <mergeCell ref="M97:M98"/>
    <mergeCell ref="A89:A91"/>
    <mergeCell ref="B89:B91"/>
    <mergeCell ref="C89:C91"/>
    <mergeCell ref="D89:D91"/>
    <mergeCell ref="E89:E91"/>
    <mergeCell ref="B92:M92"/>
    <mergeCell ref="B93:M93"/>
    <mergeCell ref="B94:M94"/>
    <mergeCell ref="A66:A68"/>
    <mergeCell ref="B66:B68"/>
    <mergeCell ref="C66:C68"/>
    <mergeCell ref="A63:A65"/>
    <mergeCell ref="B63:B65"/>
    <mergeCell ref="C63:C65"/>
    <mergeCell ref="A60:A62"/>
    <mergeCell ref="B60:B62"/>
    <mergeCell ref="C60:C62"/>
    <mergeCell ref="A56:A59"/>
    <mergeCell ref="B56:B59"/>
    <mergeCell ref="C56:C59"/>
    <mergeCell ref="A53:A55"/>
    <mergeCell ref="B53:B55"/>
    <mergeCell ref="C53:C55"/>
    <mergeCell ref="A50:A52"/>
    <mergeCell ref="B50:B52"/>
    <mergeCell ref="C50:C52"/>
    <mergeCell ref="B32:M32"/>
    <mergeCell ref="B33:M33"/>
    <mergeCell ref="B34:M34"/>
    <mergeCell ref="B35:M35"/>
    <mergeCell ref="B36:M36"/>
    <mergeCell ref="C20:C23"/>
    <mergeCell ref="D20:D23"/>
    <mergeCell ref="E20:E23"/>
    <mergeCell ref="A47:A49"/>
    <mergeCell ref="B47:B49"/>
    <mergeCell ref="C47:C49"/>
    <mergeCell ref="A44:A46"/>
    <mergeCell ref="B44:B46"/>
    <mergeCell ref="C44:C46"/>
    <mergeCell ref="B38:M38"/>
    <mergeCell ref="B39:M39"/>
    <mergeCell ref="B40:M40"/>
    <mergeCell ref="B41:M41"/>
    <mergeCell ref="B42:M42"/>
    <mergeCell ref="B43:M43"/>
    <mergeCell ref="F44:F46"/>
    <mergeCell ref="G44:G46"/>
    <mergeCell ref="H44:H46"/>
    <mergeCell ref="I44:I46"/>
    <mergeCell ref="A20:A23"/>
    <mergeCell ref="B20:B23"/>
    <mergeCell ref="M8:M10"/>
    <mergeCell ref="H9:L9"/>
    <mergeCell ref="F8:L8"/>
    <mergeCell ref="F9:F10"/>
    <mergeCell ref="G9:G10"/>
    <mergeCell ref="A5:H5"/>
    <mergeCell ref="A8:A10"/>
    <mergeCell ref="B8:B10"/>
    <mergeCell ref="C8:C10"/>
    <mergeCell ref="D8:D10"/>
    <mergeCell ref="E8:E10"/>
    <mergeCell ref="A15:A18"/>
    <mergeCell ref="B15:B18"/>
    <mergeCell ref="C15:C18"/>
    <mergeCell ref="D15:D18"/>
    <mergeCell ref="E15:E18"/>
    <mergeCell ref="F119:F120"/>
    <mergeCell ref="G119:G120"/>
    <mergeCell ref="H119:H120"/>
    <mergeCell ref="I119:I120"/>
    <mergeCell ref="J119:J120"/>
    <mergeCell ref="K119:K120"/>
    <mergeCell ref="L119:L120"/>
    <mergeCell ref="M119:M120"/>
    <mergeCell ref="A24:A25"/>
    <mergeCell ref="B24:B25"/>
    <mergeCell ref="C24:C25"/>
    <mergeCell ref="D24:D25"/>
    <mergeCell ref="E24:E25"/>
    <mergeCell ref="A28:A31"/>
    <mergeCell ref="B28:B31"/>
    <mergeCell ref="C28:C31"/>
    <mergeCell ref="F30:F31"/>
    <mergeCell ref="I30:I31"/>
    <mergeCell ref="J30:J31"/>
    <mergeCell ref="K30:K31"/>
    <mergeCell ref="L30:L31"/>
    <mergeCell ref="M30:M31"/>
    <mergeCell ref="G30:G31"/>
    <mergeCell ref="H30:H31"/>
  </mergeCells>
  <hyperlinks>
    <hyperlink ref="M4" r:id="rId1"/>
  </hyperlinks>
  <pageMargins left="0.39374999999999999" right="0.39370078740157483" top="0.39370078740157483" bottom="0.39374999999999999" header="0.15748031496062992" footer="0.11811023622047245"/>
  <pageSetup paperSize="9" scale="70" orientation="landscape" useFirstPageNumber="1" r:id="rId2"/>
  <headerFooter differentFirst="1">
    <oddHeader xml:space="preserve">&amp;C&amp;P
</oddHeader>
    <firstHeader xml:space="preserve">&amp;C
</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5"/>
  <sheetViews>
    <sheetView showGridLines="0" view="pageLayout" zoomScale="110" zoomScaleNormal="120" zoomScaleSheetLayoutView="80" zoomScalePageLayoutView="110" workbookViewId="0">
      <selection activeCell="B894" sqref="B894"/>
    </sheetView>
  </sheetViews>
  <sheetFormatPr defaultColWidth="4.42578125" defaultRowHeight="12.75" x14ac:dyDescent="0.2"/>
  <cols>
    <col min="1" max="1" width="9" style="133" customWidth="1"/>
    <col min="2" max="2" width="35.85546875" style="134" customWidth="1"/>
    <col min="3" max="3" width="14.5703125" style="134" customWidth="1"/>
    <col min="4" max="4" width="7" style="134" customWidth="1"/>
    <col min="5" max="5" width="14.5703125" style="135" customWidth="1"/>
    <col min="6" max="6" width="35.85546875" style="134" customWidth="1"/>
    <col min="7" max="7" width="7.28515625" style="136" customWidth="1"/>
    <col min="8" max="8" width="10.5703125" style="135" customWidth="1"/>
    <col min="9" max="12" width="10.28515625" style="132" customWidth="1"/>
    <col min="13" max="13" width="21.28515625" style="4" customWidth="1"/>
    <col min="14" max="16" width="1.42578125" style="136" customWidth="1"/>
    <col min="17" max="16384" width="4.42578125" style="136"/>
  </cols>
  <sheetData>
    <row r="1" spans="1:14" ht="13.5" thickBot="1" x14ac:dyDescent="0.25"/>
    <row r="2" spans="1:14" s="138" customFormat="1" ht="15.75" customHeight="1" x14ac:dyDescent="0.25">
      <c r="A2" s="762" t="s">
        <v>0</v>
      </c>
      <c r="B2" s="765" t="s">
        <v>1886</v>
      </c>
      <c r="C2" s="765" t="s">
        <v>1</v>
      </c>
      <c r="D2" s="765" t="s">
        <v>2</v>
      </c>
      <c r="E2" s="765" t="s">
        <v>1887</v>
      </c>
      <c r="F2" s="767" t="s">
        <v>2080</v>
      </c>
      <c r="G2" s="926"/>
      <c r="H2" s="926"/>
      <c r="I2" s="926"/>
      <c r="J2" s="926"/>
      <c r="K2" s="926"/>
      <c r="L2" s="927"/>
      <c r="M2" s="921" t="s">
        <v>2089</v>
      </c>
      <c r="N2" s="137"/>
    </row>
    <row r="3" spans="1:14" s="138" customFormat="1" ht="15.75" customHeight="1" x14ac:dyDescent="0.25">
      <c r="A3" s="763"/>
      <c r="B3" s="766"/>
      <c r="C3" s="766"/>
      <c r="D3" s="766"/>
      <c r="E3" s="766"/>
      <c r="F3" s="928" t="s">
        <v>1888</v>
      </c>
      <c r="G3" s="929" t="s">
        <v>3</v>
      </c>
      <c r="H3" s="924" t="s">
        <v>4</v>
      </c>
      <c r="I3" s="925"/>
      <c r="J3" s="925"/>
      <c r="K3" s="925"/>
      <c r="L3" s="925"/>
      <c r="M3" s="922"/>
      <c r="N3" s="137"/>
    </row>
    <row r="4" spans="1:14" s="138" customFormat="1" ht="13.5" thickBot="1" x14ac:dyDescent="0.25">
      <c r="A4" s="764"/>
      <c r="B4" s="759"/>
      <c r="C4" s="759"/>
      <c r="D4" s="759"/>
      <c r="E4" s="759"/>
      <c r="F4" s="759"/>
      <c r="G4" s="759"/>
      <c r="H4" s="716" t="s">
        <v>5</v>
      </c>
      <c r="I4" s="717" t="s">
        <v>1889</v>
      </c>
      <c r="J4" s="717" t="s">
        <v>1890</v>
      </c>
      <c r="K4" s="717" t="s">
        <v>1891</v>
      </c>
      <c r="L4" s="718" t="s">
        <v>1892</v>
      </c>
      <c r="M4" s="923"/>
      <c r="N4" s="137"/>
    </row>
    <row r="5" spans="1:14" ht="15.75" customHeight="1" thickBot="1" x14ac:dyDescent="0.25">
      <c r="A5" s="139" t="s">
        <v>243</v>
      </c>
      <c r="B5" s="930" t="s">
        <v>244</v>
      </c>
      <c r="C5" s="931"/>
      <c r="D5" s="931"/>
      <c r="E5" s="931"/>
      <c r="F5" s="931"/>
      <c r="G5" s="931"/>
      <c r="H5" s="931"/>
      <c r="I5" s="931"/>
      <c r="J5" s="931"/>
      <c r="K5" s="931"/>
      <c r="L5" s="931"/>
      <c r="M5" s="931"/>
      <c r="N5" s="140"/>
    </row>
    <row r="6" spans="1:14" ht="15.75" customHeight="1" thickBot="1" x14ac:dyDescent="0.25">
      <c r="A6" s="142" t="s">
        <v>245</v>
      </c>
      <c r="B6" s="932" t="s">
        <v>246</v>
      </c>
      <c r="C6" s="933"/>
      <c r="D6" s="933"/>
      <c r="E6" s="933"/>
      <c r="F6" s="933"/>
      <c r="G6" s="933"/>
      <c r="H6" s="933"/>
      <c r="I6" s="933"/>
      <c r="J6" s="933"/>
      <c r="K6" s="933"/>
      <c r="L6" s="933"/>
      <c r="M6" s="933"/>
      <c r="N6" s="140"/>
    </row>
    <row r="7" spans="1:14" ht="15.75" customHeight="1" thickBot="1" x14ac:dyDescent="0.25">
      <c r="A7" s="143" t="s">
        <v>247</v>
      </c>
      <c r="B7" s="880" t="s">
        <v>248</v>
      </c>
      <c r="C7" s="881"/>
      <c r="D7" s="881"/>
      <c r="E7" s="881"/>
      <c r="F7" s="881"/>
      <c r="G7" s="881"/>
      <c r="H7" s="881"/>
      <c r="I7" s="881"/>
      <c r="J7" s="881"/>
      <c r="K7" s="881"/>
      <c r="L7" s="881"/>
      <c r="M7" s="881"/>
      <c r="N7" s="140"/>
    </row>
    <row r="8" spans="1:14" ht="15.75" customHeight="1" thickBot="1" x14ac:dyDescent="0.25">
      <c r="A8" s="144" t="s">
        <v>249</v>
      </c>
      <c r="B8" s="878" t="s">
        <v>250</v>
      </c>
      <c r="C8" s="879"/>
      <c r="D8" s="879"/>
      <c r="E8" s="879"/>
      <c r="F8" s="879"/>
      <c r="G8" s="879"/>
      <c r="H8" s="879"/>
      <c r="I8" s="879"/>
      <c r="J8" s="879"/>
      <c r="K8" s="879"/>
      <c r="L8" s="879"/>
      <c r="M8" s="879"/>
      <c r="N8" s="140"/>
    </row>
    <row r="9" spans="1:14" ht="56.85" customHeight="1" thickBot="1" x14ac:dyDescent="0.25">
      <c r="A9" s="145" t="s">
        <v>251</v>
      </c>
      <c r="B9" s="156" t="s">
        <v>252</v>
      </c>
      <c r="C9" s="156" t="s">
        <v>253</v>
      </c>
      <c r="D9" s="156" t="s">
        <v>16</v>
      </c>
      <c r="E9" s="211">
        <v>348830</v>
      </c>
      <c r="F9" s="148" t="s">
        <v>254</v>
      </c>
      <c r="G9" s="149" t="s">
        <v>93</v>
      </c>
      <c r="H9" s="150" t="s">
        <v>255</v>
      </c>
      <c r="I9" s="112" t="s">
        <v>53</v>
      </c>
      <c r="J9" s="112" t="s">
        <v>1915</v>
      </c>
      <c r="K9" s="112" t="s">
        <v>53</v>
      </c>
      <c r="L9" s="113" t="s">
        <v>1916</v>
      </c>
      <c r="M9" s="114"/>
      <c r="N9" s="140"/>
    </row>
    <row r="10" spans="1:14" ht="15.75" customHeight="1" thickBot="1" x14ac:dyDescent="0.25">
      <c r="A10" s="144" t="s">
        <v>257</v>
      </c>
      <c r="B10" s="882" t="s">
        <v>258</v>
      </c>
      <c r="C10" s="883"/>
      <c r="D10" s="883"/>
      <c r="E10" s="883"/>
      <c r="F10" s="883"/>
      <c r="G10" s="883"/>
      <c r="H10" s="883"/>
      <c r="I10" s="883"/>
      <c r="J10" s="883"/>
      <c r="K10" s="883"/>
      <c r="L10" s="883"/>
      <c r="M10" s="883"/>
      <c r="N10" s="140"/>
    </row>
    <row r="11" spans="1:14" ht="15.75" customHeight="1" thickBot="1" x14ac:dyDescent="0.25">
      <c r="A11" s="144" t="s">
        <v>259</v>
      </c>
      <c r="B11" s="934" t="s">
        <v>260</v>
      </c>
      <c r="C11" s="935"/>
      <c r="D11" s="935"/>
      <c r="E11" s="935"/>
      <c r="F11" s="935"/>
      <c r="G11" s="935"/>
      <c r="H11" s="935"/>
      <c r="I11" s="935"/>
      <c r="J11" s="935"/>
      <c r="K11" s="935"/>
      <c r="L11" s="935"/>
      <c r="M11" s="935"/>
      <c r="N11" s="140"/>
    </row>
    <row r="12" spans="1:14" ht="15.75" customHeight="1" thickBot="1" x14ac:dyDescent="0.25">
      <c r="A12" s="144" t="s">
        <v>261</v>
      </c>
      <c r="B12" s="882" t="s">
        <v>262</v>
      </c>
      <c r="C12" s="883"/>
      <c r="D12" s="883"/>
      <c r="E12" s="883"/>
      <c r="F12" s="883"/>
      <c r="G12" s="883"/>
      <c r="H12" s="883"/>
      <c r="I12" s="883"/>
      <c r="J12" s="883"/>
      <c r="K12" s="883"/>
      <c r="L12" s="883"/>
      <c r="M12" s="883"/>
      <c r="N12" s="140"/>
    </row>
    <row r="13" spans="1:14" ht="28.35" customHeight="1" thickBot="1" x14ac:dyDescent="0.25">
      <c r="A13" s="145" t="s">
        <v>263</v>
      </c>
      <c r="B13" s="498" t="s">
        <v>2095</v>
      </c>
      <c r="C13" s="151" t="s">
        <v>253</v>
      </c>
      <c r="D13" s="151" t="s">
        <v>16</v>
      </c>
      <c r="E13" s="215">
        <v>54365</v>
      </c>
      <c r="F13" s="151" t="s">
        <v>264</v>
      </c>
      <c r="G13" s="152" t="s">
        <v>18</v>
      </c>
      <c r="H13" s="153" t="s">
        <v>265</v>
      </c>
      <c r="I13" s="273" t="s">
        <v>53</v>
      </c>
      <c r="J13" s="273" t="s">
        <v>53</v>
      </c>
      <c r="K13" s="273" t="s">
        <v>53</v>
      </c>
      <c r="L13" s="274" t="s">
        <v>265</v>
      </c>
      <c r="M13" s="82"/>
      <c r="N13" s="140"/>
    </row>
    <row r="14" spans="1:14" ht="28.35" customHeight="1" thickBot="1" x14ac:dyDescent="0.25">
      <c r="A14" s="145" t="s">
        <v>268</v>
      </c>
      <c r="B14" s="517" t="s">
        <v>2096</v>
      </c>
      <c r="C14" s="146" t="s">
        <v>253</v>
      </c>
      <c r="D14" s="146" t="s">
        <v>16</v>
      </c>
      <c r="E14" s="147">
        <v>53717</v>
      </c>
      <c r="F14" s="146" t="s">
        <v>264</v>
      </c>
      <c r="G14" s="154" t="s">
        <v>18</v>
      </c>
      <c r="H14" s="155" t="s">
        <v>269</v>
      </c>
      <c r="I14" s="45" t="s">
        <v>53</v>
      </c>
      <c r="J14" s="45" t="s">
        <v>53</v>
      </c>
      <c r="K14" s="45" t="s">
        <v>269</v>
      </c>
      <c r="L14" s="46" t="s">
        <v>53</v>
      </c>
      <c r="M14" s="47"/>
      <c r="N14" s="140"/>
    </row>
    <row r="15" spans="1:14" ht="28.35" customHeight="1" thickBot="1" x14ac:dyDescent="0.25">
      <c r="A15" s="145" t="s">
        <v>270</v>
      </c>
      <c r="B15" s="518" t="s">
        <v>271</v>
      </c>
      <c r="C15" s="156" t="s">
        <v>253</v>
      </c>
      <c r="D15" s="156" t="s">
        <v>16</v>
      </c>
      <c r="E15" s="211">
        <v>118250</v>
      </c>
      <c r="F15" s="156" t="s">
        <v>264</v>
      </c>
      <c r="G15" s="157" t="s">
        <v>18</v>
      </c>
      <c r="H15" s="158" t="s">
        <v>175</v>
      </c>
      <c r="I15" s="87" t="s">
        <v>42</v>
      </c>
      <c r="J15" s="87" t="s">
        <v>42</v>
      </c>
      <c r="K15" s="87" t="s">
        <v>53</v>
      </c>
      <c r="L15" s="88" t="s">
        <v>53</v>
      </c>
      <c r="M15" s="89"/>
      <c r="N15" s="140"/>
    </row>
    <row r="16" spans="1:14" ht="15.75" customHeight="1" thickBot="1" x14ac:dyDescent="0.25">
      <c r="A16" s="143" t="s">
        <v>272</v>
      </c>
      <c r="B16" s="843" t="s">
        <v>273</v>
      </c>
      <c r="C16" s="844"/>
      <c r="D16" s="844"/>
      <c r="E16" s="844"/>
      <c r="F16" s="844"/>
      <c r="G16" s="844"/>
      <c r="H16" s="844"/>
      <c r="I16" s="844"/>
      <c r="J16" s="844"/>
      <c r="K16" s="844"/>
      <c r="L16" s="844"/>
      <c r="M16" s="844"/>
      <c r="N16" s="140"/>
    </row>
    <row r="17" spans="1:14" ht="15.75" customHeight="1" thickBot="1" x14ac:dyDescent="0.25">
      <c r="A17" s="144" t="s">
        <v>274</v>
      </c>
      <c r="B17" s="934" t="s">
        <v>275</v>
      </c>
      <c r="C17" s="935"/>
      <c r="D17" s="935"/>
      <c r="E17" s="935"/>
      <c r="F17" s="935"/>
      <c r="G17" s="935"/>
      <c r="H17" s="935"/>
      <c r="I17" s="935"/>
      <c r="J17" s="935"/>
      <c r="K17" s="935"/>
      <c r="L17" s="935"/>
      <c r="M17" s="935"/>
      <c r="N17" s="140"/>
    </row>
    <row r="18" spans="1:14" ht="56.85" customHeight="1" thickBot="1" x14ac:dyDescent="0.25">
      <c r="A18" s="610" t="s">
        <v>276</v>
      </c>
      <c r="B18" s="449" t="s">
        <v>277</v>
      </c>
      <c r="C18" s="449" t="s">
        <v>30</v>
      </c>
      <c r="D18" s="449"/>
      <c r="E18" s="456">
        <v>0</v>
      </c>
      <c r="F18" s="450" t="s">
        <v>278</v>
      </c>
      <c r="G18" s="462" t="s">
        <v>18</v>
      </c>
      <c r="H18" s="213" t="s">
        <v>32</v>
      </c>
      <c r="I18" s="170" t="s">
        <v>32</v>
      </c>
      <c r="J18" s="170" t="s">
        <v>53</v>
      </c>
      <c r="K18" s="170" t="s">
        <v>53</v>
      </c>
      <c r="L18" s="171" t="s">
        <v>53</v>
      </c>
      <c r="M18" s="172"/>
      <c r="N18" s="140"/>
    </row>
    <row r="19" spans="1:14" ht="15.75" customHeight="1" thickBot="1" x14ac:dyDescent="0.25">
      <c r="A19" s="161" t="s">
        <v>279</v>
      </c>
      <c r="B19" s="934" t="s">
        <v>280</v>
      </c>
      <c r="C19" s="935"/>
      <c r="D19" s="935"/>
      <c r="E19" s="935"/>
      <c r="F19" s="935"/>
      <c r="G19" s="935"/>
      <c r="H19" s="935"/>
      <c r="I19" s="935"/>
      <c r="J19" s="935"/>
      <c r="K19" s="935"/>
      <c r="L19" s="935"/>
      <c r="M19" s="935"/>
      <c r="N19" s="140"/>
    </row>
    <row r="20" spans="1:14" ht="28.35" customHeight="1" x14ac:dyDescent="0.2">
      <c r="A20" s="887" t="s">
        <v>281</v>
      </c>
      <c r="B20" s="889" t="s">
        <v>282</v>
      </c>
      <c r="C20" s="889" t="s">
        <v>283</v>
      </c>
      <c r="D20" s="889" t="s">
        <v>16</v>
      </c>
      <c r="E20" s="890">
        <f>SUM(E21:E28)+198180</f>
        <v>198180</v>
      </c>
      <c r="F20" s="151" t="s">
        <v>2097</v>
      </c>
      <c r="G20" s="152" t="s">
        <v>18</v>
      </c>
      <c r="H20" s="153" t="s">
        <v>284</v>
      </c>
      <c r="I20" s="273" t="s">
        <v>286</v>
      </c>
      <c r="J20" s="273" t="s">
        <v>337</v>
      </c>
      <c r="K20" s="273" t="s">
        <v>694</v>
      </c>
      <c r="L20" s="274" t="s">
        <v>336</v>
      </c>
      <c r="M20" s="82"/>
      <c r="N20" s="140"/>
    </row>
    <row r="21" spans="1:14" ht="28.35" customHeight="1" x14ac:dyDescent="0.2">
      <c r="A21" s="887"/>
      <c r="B21" s="889"/>
      <c r="C21" s="889"/>
      <c r="D21" s="889"/>
      <c r="E21" s="890"/>
      <c r="F21" s="162" t="s">
        <v>285</v>
      </c>
      <c r="G21" s="163" t="s">
        <v>18</v>
      </c>
      <c r="H21" s="164" t="s">
        <v>286</v>
      </c>
      <c r="I21" s="65" t="s">
        <v>294</v>
      </c>
      <c r="J21" s="65" t="s">
        <v>1917</v>
      </c>
      <c r="K21" s="65" t="s">
        <v>727</v>
      </c>
      <c r="L21" s="66" t="s">
        <v>75</v>
      </c>
      <c r="M21" s="64"/>
      <c r="N21" s="140"/>
    </row>
    <row r="22" spans="1:14" ht="28.35" customHeight="1" x14ac:dyDescent="0.2">
      <c r="A22" s="887"/>
      <c r="B22" s="889"/>
      <c r="C22" s="889"/>
      <c r="D22" s="889"/>
      <c r="E22" s="890"/>
      <c r="F22" s="162" t="s">
        <v>289</v>
      </c>
      <c r="G22" s="163" t="s">
        <v>18</v>
      </c>
      <c r="H22" s="164" t="s">
        <v>200</v>
      </c>
      <c r="I22" s="65" t="s">
        <v>200</v>
      </c>
      <c r="J22" s="65" t="s">
        <v>200</v>
      </c>
      <c r="K22" s="65" t="s">
        <v>200</v>
      </c>
      <c r="L22" s="66" t="s">
        <v>200</v>
      </c>
      <c r="M22" s="64"/>
      <c r="N22" s="140"/>
    </row>
    <row r="23" spans="1:14" ht="14.1" customHeight="1" x14ac:dyDescent="0.2">
      <c r="A23" s="887"/>
      <c r="B23" s="889"/>
      <c r="C23" s="889"/>
      <c r="D23" s="889"/>
      <c r="E23" s="890"/>
      <c r="F23" s="162" t="s">
        <v>290</v>
      </c>
      <c r="G23" s="163" t="s">
        <v>18</v>
      </c>
      <c r="H23" s="164" t="s">
        <v>291</v>
      </c>
      <c r="I23" s="65" t="s">
        <v>1918</v>
      </c>
      <c r="J23" s="65" t="s">
        <v>1919</v>
      </c>
      <c r="K23" s="65" t="s">
        <v>1920</v>
      </c>
      <c r="L23" s="66" t="s">
        <v>1921</v>
      </c>
      <c r="M23" s="64"/>
      <c r="N23" s="140"/>
    </row>
    <row r="24" spans="1:14" ht="28.35" customHeight="1" x14ac:dyDescent="0.2">
      <c r="A24" s="887"/>
      <c r="B24" s="889"/>
      <c r="C24" s="889"/>
      <c r="D24" s="889"/>
      <c r="E24" s="890"/>
      <c r="F24" s="162" t="s">
        <v>292</v>
      </c>
      <c r="G24" s="163" t="s">
        <v>18</v>
      </c>
      <c r="H24" s="164" t="s">
        <v>293</v>
      </c>
      <c r="I24" s="65" t="s">
        <v>390</v>
      </c>
      <c r="J24" s="65" t="s">
        <v>76</v>
      </c>
      <c r="K24" s="65" t="s">
        <v>175</v>
      </c>
      <c r="L24" s="66" t="s">
        <v>53</v>
      </c>
      <c r="M24" s="64"/>
      <c r="N24" s="140"/>
    </row>
    <row r="25" spans="1:14" ht="28.35" customHeight="1" x14ac:dyDescent="0.2">
      <c r="A25" s="887"/>
      <c r="B25" s="889"/>
      <c r="C25" s="889"/>
      <c r="D25" s="889"/>
      <c r="E25" s="890"/>
      <c r="F25" s="162" t="s">
        <v>295</v>
      </c>
      <c r="G25" s="163" t="s">
        <v>18</v>
      </c>
      <c r="H25" s="164" t="s">
        <v>74</v>
      </c>
      <c r="I25" s="65" t="s">
        <v>146</v>
      </c>
      <c r="J25" s="65" t="s">
        <v>154</v>
      </c>
      <c r="K25" s="65" t="s">
        <v>162</v>
      </c>
      <c r="L25" s="66" t="s">
        <v>42</v>
      </c>
      <c r="M25" s="64"/>
      <c r="N25" s="140"/>
    </row>
    <row r="26" spans="1:14" ht="28.35" customHeight="1" x14ac:dyDescent="0.2">
      <c r="A26" s="887"/>
      <c r="B26" s="889"/>
      <c r="C26" s="889"/>
      <c r="D26" s="889"/>
      <c r="E26" s="890"/>
      <c r="F26" s="162" t="s">
        <v>296</v>
      </c>
      <c r="G26" s="163" t="s">
        <v>18</v>
      </c>
      <c r="H26" s="164" t="s">
        <v>297</v>
      </c>
      <c r="I26" s="65" t="s">
        <v>297</v>
      </c>
      <c r="J26" s="65" t="s">
        <v>53</v>
      </c>
      <c r="K26" s="65" t="s">
        <v>53</v>
      </c>
      <c r="L26" s="66" t="s">
        <v>53</v>
      </c>
      <c r="M26" s="64"/>
      <c r="N26" s="140"/>
    </row>
    <row r="27" spans="1:14" ht="56.85" customHeight="1" x14ac:dyDescent="0.2">
      <c r="A27" s="887"/>
      <c r="B27" s="889"/>
      <c r="C27" s="889"/>
      <c r="D27" s="889"/>
      <c r="E27" s="890"/>
      <c r="F27" s="162" t="s">
        <v>299</v>
      </c>
      <c r="G27" s="163" t="s">
        <v>18</v>
      </c>
      <c r="H27" s="164" t="s">
        <v>159</v>
      </c>
      <c r="I27" s="65" t="s">
        <v>159</v>
      </c>
      <c r="J27" s="65" t="s">
        <v>159</v>
      </c>
      <c r="K27" s="65" t="s">
        <v>159</v>
      </c>
      <c r="L27" s="66" t="s">
        <v>159</v>
      </c>
      <c r="M27" s="64"/>
      <c r="N27" s="140"/>
    </row>
    <row r="28" spans="1:14" ht="28.35" customHeight="1" thickBot="1" x14ac:dyDescent="0.25">
      <c r="A28" s="888"/>
      <c r="B28" s="885"/>
      <c r="C28" s="885"/>
      <c r="D28" s="885"/>
      <c r="E28" s="855"/>
      <c r="F28" s="162" t="s">
        <v>300</v>
      </c>
      <c r="G28" s="163" t="s">
        <v>18</v>
      </c>
      <c r="H28" s="164" t="s">
        <v>42</v>
      </c>
      <c r="I28" s="65" t="s">
        <v>42</v>
      </c>
      <c r="J28" s="65" t="s">
        <v>42</v>
      </c>
      <c r="K28" s="65" t="s">
        <v>42</v>
      </c>
      <c r="L28" s="66" t="s">
        <v>42</v>
      </c>
      <c r="M28" s="64"/>
      <c r="N28" s="140"/>
    </row>
    <row r="29" spans="1:14" ht="28.35" customHeight="1" thickBot="1" x14ac:dyDescent="0.25">
      <c r="A29" s="145" t="s">
        <v>301</v>
      </c>
      <c r="B29" s="156" t="s">
        <v>302</v>
      </c>
      <c r="C29" s="156" t="s">
        <v>283</v>
      </c>
      <c r="D29" s="156" t="s">
        <v>303</v>
      </c>
      <c r="E29" s="211">
        <v>20100</v>
      </c>
      <c r="F29" s="156" t="s">
        <v>304</v>
      </c>
      <c r="G29" s="157" t="s">
        <v>18</v>
      </c>
      <c r="H29" s="158" t="s">
        <v>267</v>
      </c>
      <c r="I29" s="87" t="s">
        <v>267</v>
      </c>
      <c r="J29" s="87" t="s">
        <v>267</v>
      </c>
      <c r="K29" s="87" t="s">
        <v>267</v>
      </c>
      <c r="L29" s="88" t="s">
        <v>267</v>
      </c>
      <c r="M29" s="89"/>
      <c r="N29" s="140"/>
    </row>
    <row r="30" spans="1:14" ht="18" customHeight="1" thickBot="1" x14ac:dyDescent="0.25">
      <c r="A30" s="144" t="s">
        <v>305</v>
      </c>
      <c r="B30" s="882" t="s">
        <v>306</v>
      </c>
      <c r="C30" s="883"/>
      <c r="D30" s="883"/>
      <c r="E30" s="883"/>
      <c r="F30" s="883"/>
      <c r="G30" s="883"/>
      <c r="H30" s="883"/>
      <c r="I30" s="883"/>
      <c r="J30" s="883"/>
      <c r="K30" s="883"/>
      <c r="L30" s="883"/>
      <c r="M30" s="883"/>
      <c r="N30" s="140"/>
    </row>
    <row r="31" spans="1:14" ht="18" customHeight="1" thickBot="1" x14ac:dyDescent="0.25">
      <c r="A31" s="165" t="s">
        <v>307</v>
      </c>
      <c r="B31" s="934" t="s">
        <v>308</v>
      </c>
      <c r="C31" s="935"/>
      <c r="D31" s="935"/>
      <c r="E31" s="935"/>
      <c r="F31" s="935"/>
      <c r="G31" s="935"/>
      <c r="H31" s="935"/>
      <c r="I31" s="935"/>
      <c r="J31" s="935"/>
      <c r="K31" s="935"/>
      <c r="L31" s="935"/>
      <c r="M31" s="935"/>
      <c r="N31" s="140"/>
    </row>
    <row r="32" spans="1:14" ht="14.1" customHeight="1" x14ac:dyDescent="0.2">
      <c r="A32" s="905" t="s">
        <v>309</v>
      </c>
      <c r="B32" s="849" t="s">
        <v>310</v>
      </c>
      <c r="C32" s="849" t="s">
        <v>253</v>
      </c>
      <c r="D32" s="628" t="s">
        <v>50</v>
      </c>
      <c r="E32" s="644">
        <f>SUM(E33:E35)</f>
        <v>1908301.56</v>
      </c>
      <c r="F32" s="847" t="s">
        <v>2081</v>
      </c>
      <c r="G32" s="845" t="s">
        <v>18</v>
      </c>
      <c r="H32" s="964">
        <f>+I32+J32+K32+L32</f>
        <v>10</v>
      </c>
      <c r="I32" s="1017">
        <v>4</v>
      </c>
      <c r="J32" s="1017">
        <v>1</v>
      </c>
      <c r="K32" s="1017">
        <v>1</v>
      </c>
      <c r="L32" s="1020">
        <v>4</v>
      </c>
      <c r="M32" s="821"/>
      <c r="N32" s="140"/>
    </row>
    <row r="33" spans="1:14" ht="14.1" customHeight="1" x14ac:dyDescent="0.2">
      <c r="A33" s="906"/>
      <c r="B33" s="850"/>
      <c r="C33" s="850"/>
      <c r="D33" s="625" t="s">
        <v>312</v>
      </c>
      <c r="E33" s="645">
        <v>1798137</v>
      </c>
      <c r="F33" s="848"/>
      <c r="G33" s="846"/>
      <c r="H33" s="965"/>
      <c r="I33" s="1018"/>
      <c r="J33" s="1018"/>
      <c r="K33" s="1018"/>
      <c r="L33" s="1021"/>
      <c r="M33" s="804"/>
      <c r="N33" s="140"/>
    </row>
    <row r="34" spans="1:14" ht="14.1" customHeight="1" x14ac:dyDescent="0.2">
      <c r="A34" s="906"/>
      <c r="B34" s="850"/>
      <c r="C34" s="850"/>
      <c r="D34" s="625" t="s">
        <v>94</v>
      </c>
      <c r="E34" s="645">
        <v>647.55999999999995</v>
      </c>
      <c r="F34" s="848"/>
      <c r="G34" s="846"/>
      <c r="H34" s="965"/>
      <c r="I34" s="1018"/>
      <c r="J34" s="1018"/>
      <c r="K34" s="1018"/>
      <c r="L34" s="1021"/>
      <c r="M34" s="804"/>
      <c r="N34" s="140"/>
    </row>
    <row r="35" spans="1:14" ht="14.1" customHeight="1" thickBot="1" x14ac:dyDescent="0.25">
      <c r="A35" s="907"/>
      <c r="B35" s="850"/>
      <c r="C35" s="850"/>
      <c r="D35" s="625" t="s">
        <v>16</v>
      </c>
      <c r="E35" s="645">
        <v>109517</v>
      </c>
      <c r="F35" s="963"/>
      <c r="G35" s="853"/>
      <c r="H35" s="966"/>
      <c r="I35" s="1019"/>
      <c r="J35" s="1019"/>
      <c r="K35" s="1019"/>
      <c r="L35" s="1022"/>
      <c r="M35" s="822"/>
      <c r="N35" s="140"/>
    </row>
    <row r="36" spans="1:14" ht="15.75" customHeight="1" thickBot="1" x14ac:dyDescent="0.25">
      <c r="A36" s="173" t="s">
        <v>317</v>
      </c>
      <c r="B36" s="880" t="s">
        <v>318</v>
      </c>
      <c r="C36" s="881"/>
      <c r="D36" s="881"/>
      <c r="E36" s="881"/>
      <c r="F36" s="881"/>
      <c r="G36" s="881"/>
      <c r="H36" s="881"/>
      <c r="I36" s="881"/>
      <c r="J36" s="881"/>
      <c r="K36" s="881"/>
      <c r="L36" s="881"/>
      <c r="M36" s="881"/>
      <c r="N36" s="140"/>
    </row>
    <row r="37" spans="1:14" ht="15.75" customHeight="1" thickBot="1" x14ac:dyDescent="0.25">
      <c r="A37" s="165" t="s">
        <v>319</v>
      </c>
      <c r="B37" s="934" t="s">
        <v>320</v>
      </c>
      <c r="C37" s="935"/>
      <c r="D37" s="935"/>
      <c r="E37" s="935"/>
      <c r="F37" s="935"/>
      <c r="G37" s="935"/>
      <c r="H37" s="935"/>
      <c r="I37" s="935"/>
      <c r="J37" s="935"/>
      <c r="K37" s="935"/>
      <c r="L37" s="935"/>
      <c r="M37" s="935"/>
      <c r="N37" s="140"/>
    </row>
    <row r="38" spans="1:14" ht="42.6" customHeight="1" x14ac:dyDescent="0.2">
      <c r="A38" s="905" t="s">
        <v>321</v>
      </c>
      <c r="B38" s="908" t="s">
        <v>322</v>
      </c>
      <c r="C38" s="908" t="s">
        <v>323</v>
      </c>
      <c r="D38" s="191" t="s">
        <v>50</v>
      </c>
      <c r="E38" s="192">
        <f>SUM(E39:E40)</f>
        <v>2478518.12</v>
      </c>
      <c r="F38" s="454" t="s">
        <v>324</v>
      </c>
      <c r="G38" s="459" t="s">
        <v>18</v>
      </c>
      <c r="H38" s="463" t="s">
        <v>42</v>
      </c>
      <c r="I38" s="273" t="s">
        <v>196</v>
      </c>
      <c r="J38" s="273" t="s">
        <v>196</v>
      </c>
      <c r="K38" s="273" t="s">
        <v>196</v>
      </c>
      <c r="L38" s="274" t="s">
        <v>196</v>
      </c>
      <c r="M38" s="82"/>
      <c r="N38" s="140"/>
    </row>
    <row r="39" spans="1:14" ht="56.85" customHeight="1" x14ac:dyDescent="0.2">
      <c r="A39" s="906"/>
      <c r="B39" s="909"/>
      <c r="C39" s="909"/>
      <c r="D39" s="176" t="s">
        <v>94</v>
      </c>
      <c r="E39" s="177">
        <v>182239.12</v>
      </c>
      <c r="F39" s="168" t="s">
        <v>325</v>
      </c>
      <c r="G39" s="178" t="s">
        <v>52</v>
      </c>
      <c r="H39" s="179" t="s">
        <v>132</v>
      </c>
      <c r="I39" s="65" t="s">
        <v>132</v>
      </c>
      <c r="J39" s="65" t="s">
        <v>132</v>
      </c>
      <c r="K39" s="65" t="s">
        <v>132</v>
      </c>
      <c r="L39" s="66" t="s">
        <v>132</v>
      </c>
      <c r="M39" s="64"/>
      <c r="N39" s="140"/>
    </row>
    <row r="40" spans="1:14" ht="28.35" customHeight="1" thickBot="1" x14ac:dyDescent="0.25">
      <c r="A40" s="906"/>
      <c r="B40" s="909"/>
      <c r="C40" s="909"/>
      <c r="D40" s="461" t="s">
        <v>16</v>
      </c>
      <c r="E40" s="460">
        <v>2296279</v>
      </c>
      <c r="F40" s="180" t="s">
        <v>329</v>
      </c>
      <c r="G40" s="181" t="s">
        <v>18</v>
      </c>
      <c r="H40" s="182" t="s">
        <v>330</v>
      </c>
      <c r="I40" s="183" t="s">
        <v>240</v>
      </c>
      <c r="J40" s="76" t="s">
        <v>24</v>
      </c>
      <c r="K40" s="76" t="s">
        <v>34</v>
      </c>
      <c r="L40" s="77" t="s">
        <v>240</v>
      </c>
      <c r="M40" s="78"/>
      <c r="N40" s="140"/>
    </row>
    <row r="41" spans="1:14" ht="42.6" customHeight="1" x14ac:dyDescent="0.2">
      <c r="A41" s="896" t="s">
        <v>331</v>
      </c>
      <c r="B41" s="898" t="s">
        <v>332</v>
      </c>
      <c r="C41" s="898" t="s">
        <v>323</v>
      </c>
      <c r="D41" s="184" t="s">
        <v>50</v>
      </c>
      <c r="E41" s="185">
        <f>SUM(E42:E43)</f>
        <v>2353580.39</v>
      </c>
      <c r="F41" s="188" t="s">
        <v>324</v>
      </c>
      <c r="G41" s="189" t="s">
        <v>18</v>
      </c>
      <c r="H41" s="190" t="s">
        <v>42</v>
      </c>
      <c r="I41" s="65" t="s">
        <v>196</v>
      </c>
      <c r="J41" s="65" t="s">
        <v>196</v>
      </c>
      <c r="K41" s="65" t="s">
        <v>196</v>
      </c>
      <c r="L41" s="66" t="s">
        <v>196</v>
      </c>
      <c r="M41" s="47"/>
      <c r="N41" s="140"/>
    </row>
    <row r="42" spans="1:14" ht="56.85" customHeight="1" x14ac:dyDescent="0.2">
      <c r="A42" s="887"/>
      <c r="B42" s="889"/>
      <c r="C42" s="889"/>
      <c r="D42" s="186" t="s">
        <v>94</v>
      </c>
      <c r="E42" s="187">
        <v>488650.39</v>
      </c>
      <c r="F42" s="168" t="s">
        <v>325</v>
      </c>
      <c r="G42" s="178" t="s">
        <v>52</v>
      </c>
      <c r="H42" s="179" t="s">
        <v>132</v>
      </c>
      <c r="I42" s="65" t="s">
        <v>132</v>
      </c>
      <c r="J42" s="65" t="s">
        <v>132</v>
      </c>
      <c r="K42" s="65" t="s">
        <v>132</v>
      </c>
      <c r="L42" s="66" t="s">
        <v>132</v>
      </c>
      <c r="M42" s="64"/>
      <c r="N42" s="140"/>
    </row>
    <row r="43" spans="1:14" ht="28.35" customHeight="1" thickBot="1" x14ac:dyDescent="0.25">
      <c r="A43" s="897"/>
      <c r="B43" s="899"/>
      <c r="C43" s="939"/>
      <c r="D43" s="453" t="s">
        <v>16</v>
      </c>
      <c r="E43" s="458">
        <v>1864930</v>
      </c>
      <c r="F43" s="180" t="s">
        <v>329</v>
      </c>
      <c r="G43" s="181" t="s">
        <v>18</v>
      </c>
      <c r="H43" s="182" t="s">
        <v>330</v>
      </c>
      <c r="I43" s="183" t="s">
        <v>240</v>
      </c>
      <c r="J43" s="76" t="s">
        <v>24</v>
      </c>
      <c r="K43" s="76" t="s">
        <v>34</v>
      </c>
      <c r="L43" s="77" t="s">
        <v>240</v>
      </c>
      <c r="M43" s="64"/>
      <c r="N43" s="140"/>
    </row>
    <row r="44" spans="1:14" ht="42.6" customHeight="1" x14ac:dyDescent="0.2">
      <c r="A44" s="940" t="s">
        <v>334</v>
      </c>
      <c r="B44" s="908" t="s">
        <v>335</v>
      </c>
      <c r="C44" s="908" t="s">
        <v>323</v>
      </c>
      <c r="D44" s="191" t="s">
        <v>50</v>
      </c>
      <c r="E44" s="192">
        <f>SUM(E45:E46)</f>
        <v>1013897.79</v>
      </c>
      <c r="F44" s="168" t="s">
        <v>324</v>
      </c>
      <c r="G44" s="178" t="s">
        <v>18</v>
      </c>
      <c r="H44" s="179" t="s">
        <v>42</v>
      </c>
      <c r="I44" s="65" t="s">
        <v>196</v>
      </c>
      <c r="J44" s="65" t="s">
        <v>196</v>
      </c>
      <c r="K44" s="65" t="s">
        <v>196</v>
      </c>
      <c r="L44" s="66" t="s">
        <v>196</v>
      </c>
      <c r="M44" s="64"/>
      <c r="N44" s="140"/>
    </row>
    <row r="45" spans="1:14" ht="56.85" customHeight="1" x14ac:dyDescent="0.2">
      <c r="A45" s="906"/>
      <c r="B45" s="909"/>
      <c r="C45" s="909"/>
      <c r="D45" s="168" t="s">
        <v>94</v>
      </c>
      <c r="E45" s="169">
        <v>103543.79</v>
      </c>
      <c r="F45" s="168" t="s">
        <v>325</v>
      </c>
      <c r="G45" s="178" t="s">
        <v>52</v>
      </c>
      <c r="H45" s="179" t="s">
        <v>132</v>
      </c>
      <c r="I45" s="65" t="s">
        <v>132</v>
      </c>
      <c r="J45" s="65" t="s">
        <v>132</v>
      </c>
      <c r="K45" s="65" t="s">
        <v>132</v>
      </c>
      <c r="L45" s="66" t="s">
        <v>132</v>
      </c>
      <c r="M45" s="64"/>
      <c r="N45" s="140"/>
    </row>
    <row r="46" spans="1:14" ht="28.35" customHeight="1" thickBot="1" x14ac:dyDescent="0.25">
      <c r="A46" s="906"/>
      <c r="B46" s="909"/>
      <c r="C46" s="909"/>
      <c r="D46" s="455" t="s">
        <v>16</v>
      </c>
      <c r="E46" s="457">
        <v>910354</v>
      </c>
      <c r="F46" s="180" t="s">
        <v>329</v>
      </c>
      <c r="G46" s="181" t="s">
        <v>18</v>
      </c>
      <c r="H46" s="182" t="s">
        <v>330</v>
      </c>
      <c r="I46" s="183" t="s">
        <v>240</v>
      </c>
      <c r="J46" s="76" t="s">
        <v>24</v>
      </c>
      <c r="K46" s="76" t="s">
        <v>34</v>
      </c>
      <c r="L46" s="77" t="s">
        <v>240</v>
      </c>
      <c r="M46" s="78"/>
      <c r="N46" s="140"/>
    </row>
    <row r="47" spans="1:14" ht="42.6" customHeight="1" x14ac:dyDescent="0.2">
      <c r="A47" s="896" t="s">
        <v>340</v>
      </c>
      <c r="B47" s="898" t="s">
        <v>341</v>
      </c>
      <c r="C47" s="941" t="s">
        <v>323</v>
      </c>
      <c r="D47" s="174" t="s">
        <v>50</v>
      </c>
      <c r="E47" s="175">
        <f>SUM(E48:E49)</f>
        <v>1181401.8400000001</v>
      </c>
      <c r="F47" s="168" t="s">
        <v>324</v>
      </c>
      <c r="G47" s="178" t="s">
        <v>18</v>
      </c>
      <c r="H47" s="179" t="s">
        <v>42</v>
      </c>
      <c r="I47" s="65" t="s">
        <v>196</v>
      </c>
      <c r="J47" s="65" t="s">
        <v>196</v>
      </c>
      <c r="K47" s="65" t="s">
        <v>196</v>
      </c>
      <c r="L47" s="66" t="s">
        <v>196</v>
      </c>
      <c r="M47" s="64"/>
      <c r="N47" s="140"/>
    </row>
    <row r="48" spans="1:14" ht="56.85" customHeight="1" x14ac:dyDescent="0.2">
      <c r="A48" s="887"/>
      <c r="B48" s="889"/>
      <c r="C48" s="942"/>
      <c r="D48" s="455" t="s">
        <v>94</v>
      </c>
      <c r="E48" s="457">
        <v>251770.84</v>
      </c>
      <c r="F48" s="168" t="s">
        <v>325</v>
      </c>
      <c r="G48" s="178" t="s">
        <v>52</v>
      </c>
      <c r="H48" s="179" t="s">
        <v>132</v>
      </c>
      <c r="I48" s="65" t="s">
        <v>132</v>
      </c>
      <c r="J48" s="65" t="s">
        <v>132</v>
      </c>
      <c r="K48" s="65" t="s">
        <v>132</v>
      </c>
      <c r="L48" s="66" t="s">
        <v>132</v>
      </c>
      <c r="M48" s="64"/>
      <c r="N48" s="140"/>
    </row>
    <row r="49" spans="1:14" ht="28.35" customHeight="1" thickBot="1" x14ac:dyDescent="0.25">
      <c r="A49" s="897"/>
      <c r="B49" s="899"/>
      <c r="C49" s="939"/>
      <c r="D49" s="453" t="s">
        <v>16</v>
      </c>
      <c r="E49" s="458">
        <v>929631</v>
      </c>
      <c r="F49" s="180" t="s">
        <v>329</v>
      </c>
      <c r="G49" s="181" t="s">
        <v>18</v>
      </c>
      <c r="H49" s="182" t="s">
        <v>330</v>
      </c>
      <c r="I49" s="183" t="s">
        <v>240</v>
      </c>
      <c r="J49" s="76" t="s">
        <v>24</v>
      </c>
      <c r="K49" s="76" t="s">
        <v>34</v>
      </c>
      <c r="L49" s="77" t="s">
        <v>240</v>
      </c>
      <c r="M49" s="78"/>
      <c r="N49" s="140"/>
    </row>
    <row r="50" spans="1:14" ht="42.6" customHeight="1" x14ac:dyDescent="0.2">
      <c r="A50" s="940" t="s">
        <v>342</v>
      </c>
      <c r="B50" s="908" t="s">
        <v>343</v>
      </c>
      <c r="C50" s="908" t="s">
        <v>323</v>
      </c>
      <c r="D50" s="191" t="s">
        <v>50</v>
      </c>
      <c r="E50" s="192">
        <f>SUM(E51:E52)</f>
        <v>3490901.74</v>
      </c>
      <c r="F50" s="168" t="s">
        <v>324</v>
      </c>
      <c r="G50" s="178" t="s">
        <v>18</v>
      </c>
      <c r="H50" s="179" t="s">
        <v>42</v>
      </c>
      <c r="I50" s="65" t="s">
        <v>196</v>
      </c>
      <c r="J50" s="65" t="s">
        <v>196</v>
      </c>
      <c r="K50" s="65" t="s">
        <v>196</v>
      </c>
      <c r="L50" s="66" t="s">
        <v>196</v>
      </c>
      <c r="M50" s="47"/>
      <c r="N50" s="140"/>
    </row>
    <row r="51" spans="1:14" ht="56.85" customHeight="1" x14ac:dyDescent="0.2">
      <c r="A51" s="906"/>
      <c r="B51" s="909"/>
      <c r="C51" s="909"/>
      <c r="D51" s="176" t="s">
        <v>94</v>
      </c>
      <c r="E51" s="177">
        <v>772744.74</v>
      </c>
      <c r="F51" s="168" t="s">
        <v>325</v>
      </c>
      <c r="G51" s="178" t="s">
        <v>52</v>
      </c>
      <c r="H51" s="179" t="s">
        <v>132</v>
      </c>
      <c r="I51" s="65" t="s">
        <v>132</v>
      </c>
      <c r="J51" s="65" t="s">
        <v>132</v>
      </c>
      <c r="K51" s="65" t="s">
        <v>132</v>
      </c>
      <c r="L51" s="66" t="s">
        <v>132</v>
      </c>
      <c r="M51" s="64"/>
      <c r="N51" s="140"/>
    </row>
    <row r="52" spans="1:14" ht="28.35" customHeight="1" thickBot="1" x14ac:dyDescent="0.25">
      <c r="A52" s="906"/>
      <c r="B52" s="909"/>
      <c r="C52" s="909"/>
      <c r="D52" s="455" t="s">
        <v>16</v>
      </c>
      <c r="E52" s="457">
        <v>2718157</v>
      </c>
      <c r="F52" s="180" t="s">
        <v>329</v>
      </c>
      <c r="G52" s="181" t="s">
        <v>18</v>
      </c>
      <c r="H52" s="182" t="s">
        <v>330</v>
      </c>
      <c r="I52" s="183" t="s">
        <v>240</v>
      </c>
      <c r="J52" s="76" t="s">
        <v>24</v>
      </c>
      <c r="K52" s="76" t="s">
        <v>34</v>
      </c>
      <c r="L52" s="77" t="s">
        <v>240</v>
      </c>
      <c r="M52" s="78"/>
      <c r="N52" s="140"/>
    </row>
    <row r="53" spans="1:14" ht="28.35" customHeight="1" x14ac:dyDescent="0.2">
      <c r="A53" s="905" t="s">
        <v>344</v>
      </c>
      <c r="B53" s="910" t="s">
        <v>345</v>
      </c>
      <c r="C53" s="910" t="s">
        <v>323</v>
      </c>
      <c r="D53" s="910" t="s">
        <v>16</v>
      </c>
      <c r="E53" s="859">
        <f>SUM(E54:E55)+300000</f>
        <v>300000</v>
      </c>
      <c r="F53" s="166" t="s">
        <v>346</v>
      </c>
      <c r="G53" s="193" t="s">
        <v>18</v>
      </c>
      <c r="H53" s="194" t="s">
        <v>32</v>
      </c>
      <c r="I53" s="45" t="s">
        <v>53</v>
      </c>
      <c r="J53" s="45" t="s">
        <v>53</v>
      </c>
      <c r="K53" s="45" t="s">
        <v>32</v>
      </c>
      <c r="L53" s="46" t="s">
        <v>53</v>
      </c>
      <c r="M53" s="47"/>
      <c r="N53" s="140"/>
    </row>
    <row r="54" spans="1:14" ht="28.35" customHeight="1" x14ac:dyDescent="0.2">
      <c r="A54" s="906"/>
      <c r="B54" s="909"/>
      <c r="C54" s="909"/>
      <c r="D54" s="909"/>
      <c r="E54" s="860"/>
      <c r="F54" s="168" t="s">
        <v>347</v>
      </c>
      <c r="G54" s="178" t="s">
        <v>52</v>
      </c>
      <c r="H54" s="179" t="s">
        <v>348</v>
      </c>
      <c r="I54" s="65" t="s">
        <v>53</v>
      </c>
      <c r="J54" s="65" t="s">
        <v>297</v>
      </c>
      <c r="K54" s="65" t="s">
        <v>1924</v>
      </c>
      <c r="L54" s="66" t="s">
        <v>53</v>
      </c>
      <c r="M54" s="64"/>
      <c r="N54" s="140"/>
    </row>
    <row r="55" spans="1:14" ht="28.35" customHeight="1" thickBot="1" x14ac:dyDescent="0.25">
      <c r="A55" s="907"/>
      <c r="B55" s="911"/>
      <c r="C55" s="911"/>
      <c r="D55" s="911"/>
      <c r="E55" s="861"/>
      <c r="F55" s="180" t="s">
        <v>2098</v>
      </c>
      <c r="G55" s="181" t="s">
        <v>18</v>
      </c>
      <c r="H55" s="182" t="s">
        <v>240</v>
      </c>
      <c r="I55" s="183" t="s">
        <v>53</v>
      </c>
      <c r="J55" s="76" t="s">
        <v>32</v>
      </c>
      <c r="K55" s="76" t="s">
        <v>34</v>
      </c>
      <c r="L55" s="77" t="s">
        <v>53</v>
      </c>
      <c r="M55" s="78"/>
      <c r="N55" s="140"/>
    </row>
    <row r="56" spans="1:14" ht="28.35" customHeight="1" x14ac:dyDescent="0.2">
      <c r="A56" s="918" t="s">
        <v>349</v>
      </c>
      <c r="B56" s="915" t="s">
        <v>350</v>
      </c>
      <c r="C56" s="915" t="s">
        <v>323</v>
      </c>
      <c r="D56" s="915" t="s">
        <v>16</v>
      </c>
      <c r="E56" s="912">
        <f>SUM(E57:E67)+5515000</f>
        <v>5515000</v>
      </c>
      <c r="F56" s="195" t="s">
        <v>351</v>
      </c>
      <c r="G56" s="196" t="s">
        <v>18</v>
      </c>
      <c r="H56" s="197" t="s">
        <v>256</v>
      </c>
      <c r="I56" s="45" t="s">
        <v>53</v>
      </c>
      <c r="J56" s="45" t="s">
        <v>53</v>
      </c>
      <c r="K56" s="45" t="s">
        <v>53</v>
      </c>
      <c r="L56" s="46" t="s">
        <v>1908</v>
      </c>
      <c r="M56" s="47"/>
      <c r="N56" s="140"/>
    </row>
    <row r="57" spans="1:14" ht="14.1" customHeight="1" x14ac:dyDescent="0.2">
      <c r="A57" s="919"/>
      <c r="B57" s="916"/>
      <c r="C57" s="913"/>
      <c r="D57" s="913"/>
      <c r="E57" s="913"/>
      <c r="F57" s="168" t="s">
        <v>353</v>
      </c>
      <c r="G57" s="178" t="s">
        <v>18</v>
      </c>
      <c r="H57" s="179" t="s">
        <v>314</v>
      </c>
      <c r="I57" s="65" t="s">
        <v>53</v>
      </c>
      <c r="J57" s="65" t="s">
        <v>53</v>
      </c>
      <c r="K57" s="65" t="s">
        <v>53</v>
      </c>
      <c r="L57" s="66" t="s">
        <v>1922</v>
      </c>
      <c r="M57" s="64"/>
      <c r="N57" s="140"/>
    </row>
    <row r="58" spans="1:14" ht="28.35" customHeight="1" x14ac:dyDescent="0.2">
      <c r="A58" s="919"/>
      <c r="B58" s="916"/>
      <c r="C58" s="913"/>
      <c r="D58" s="913"/>
      <c r="E58" s="913"/>
      <c r="F58" s="168" t="s">
        <v>354</v>
      </c>
      <c r="G58" s="178" t="s">
        <v>52</v>
      </c>
      <c r="H58" s="179" t="s">
        <v>132</v>
      </c>
      <c r="I58" s="65" t="s">
        <v>215</v>
      </c>
      <c r="J58" s="65" t="s">
        <v>330</v>
      </c>
      <c r="K58" s="65" t="s">
        <v>53</v>
      </c>
      <c r="L58" s="66" t="s">
        <v>53</v>
      </c>
      <c r="M58" s="64"/>
      <c r="N58" s="140"/>
    </row>
    <row r="59" spans="1:14" ht="42.6" customHeight="1" x14ac:dyDescent="0.2">
      <c r="A59" s="919"/>
      <c r="B59" s="916"/>
      <c r="C59" s="913"/>
      <c r="D59" s="913"/>
      <c r="E59" s="913"/>
      <c r="F59" s="168" t="s">
        <v>355</v>
      </c>
      <c r="G59" s="178" t="s">
        <v>52</v>
      </c>
      <c r="H59" s="179" t="s">
        <v>132</v>
      </c>
      <c r="I59" s="65" t="s">
        <v>132</v>
      </c>
      <c r="J59" s="65" t="s">
        <v>132</v>
      </c>
      <c r="K59" s="65" t="s">
        <v>132</v>
      </c>
      <c r="L59" s="66" t="s">
        <v>132</v>
      </c>
      <c r="M59" s="64"/>
      <c r="N59" s="140"/>
    </row>
    <row r="60" spans="1:14" ht="14.1" customHeight="1" x14ac:dyDescent="0.2">
      <c r="A60" s="919"/>
      <c r="B60" s="916"/>
      <c r="C60" s="913"/>
      <c r="D60" s="913"/>
      <c r="E60" s="913"/>
      <c r="F60" s="168" t="s">
        <v>356</v>
      </c>
      <c r="G60" s="178" t="s">
        <v>18</v>
      </c>
      <c r="H60" s="179" t="s">
        <v>34</v>
      </c>
      <c r="I60" s="65" t="s">
        <v>53</v>
      </c>
      <c r="J60" s="65" t="s">
        <v>53</v>
      </c>
      <c r="K60" s="65" t="s">
        <v>53</v>
      </c>
      <c r="L60" s="66" t="s">
        <v>34</v>
      </c>
      <c r="M60" s="64"/>
      <c r="N60" s="140"/>
    </row>
    <row r="61" spans="1:14" ht="56.85" customHeight="1" x14ac:dyDescent="0.2">
      <c r="A61" s="919"/>
      <c r="B61" s="916"/>
      <c r="C61" s="913"/>
      <c r="D61" s="913"/>
      <c r="E61" s="913"/>
      <c r="F61" s="168" t="s">
        <v>2099</v>
      </c>
      <c r="G61" s="178" t="s">
        <v>18</v>
      </c>
      <c r="H61" s="179" t="s">
        <v>315</v>
      </c>
      <c r="I61" s="65" t="s">
        <v>53</v>
      </c>
      <c r="J61" s="65" t="s">
        <v>53</v>
      </c>
      <c r="K61" s="65" t="s">
        <v>53</v>
      </c>
      <c r="L61" s="66" t="s">
        <v>315</v>
      </c>
      <c r="M61" s="64"/>
      <c r="N61" s="140"/>
    </row>
    <row r="62" spans="1:14" ht="28.35" customHeight="1" x14ac:dyDescent="0.2">
      <c r="A62" s="919"/>
      <c r="B62" s="916"/>
      <c r="C62" s="913"/>
      <c r="D62" s="913"/>
      <c r="E62" s="913"/>
      <c r="F62" s="168" t="s">
        <v>357</v>
      </c>
      <c r="G62" s="178" t="s">
        <v>18</v>
      </c>
      <c r="H62" s="179" t="s">
        <v>32</v>
      </c>
      <c r="I62" s="65" t="s">
        <v>53</v>
      </c>
      <c r="J62" s="65" t="s">
        <v>53</v>
      </c>
      <c r="K62" s="65" t="s">
        <v>53</v>
      </c>
      <c r="L62" s="66" t="s">
        <v>32</v>
      </c>
      <c r="M62" s="64"/>
      <c r="N62" s="140"/>
    </row>
    <row r="63" spans="1:14" ht="42.6" customHeight="1" x14ac:dyDescent="0.2">
      <c r="A63" s="919"/>
      <c r="B63" s="916"/>
      <c r="C63" s="913"/>
      <c r="D63" s="913"/>
      <c r="E63" s="913"/>
      <c r="F63" s="168" t="s">
        <v>358</v>
      </c>
      <c r="G63" s="178" t="s">
        <v>18</v>
      </c>
      <c r="H63" s="179" t="s">
        <v>154</v>
      </c>
      <c r="I63" s="65" t="s">
        <v>53</v>
      </c>
      <c r="J63" s="65" t="s">
        <v>53</v>
      </c>
      <c r="K63" s="65" t="s">
        <v>53</v>
      </c>
      <c r="L63" s="66" t="s">
        <v>154</v>
      </c>
      <c r="M63" s="64"/>
      <c r="N63" s="140"/>
    </row>
    <row r="64" spans="1:14" ht="42.6" customHeight="1" x14ac:dyDescent="0.2">
      <c r="A64" s="919"/>
      <c r="B64" s="916"/>
      <c r="C64" s="913"/>
      <c r="D64" s="913"/>
      <c r="E64" s="913"/>
      <c r="F64" s="168" t="s">
        <v>359</v>
      </c>
      <c r="G64" s="178" t="s">
        <v>18</v>
      </c>
      <c r="H64" s="179" t="s">
        <v>175</v>
      </c>
      <c r="I64" s="65" t="s">
        <v>53</v>
      </c>
      <c r="J64" s="65" t="s">
        <v>53</v>
      </c>
      <c r="K64" s="65" t="s">
        <v>53</v>
      </c>
      <c r="L64" s="66" t="s">
        <v>175</v>
      </c>
      <c r="M64" s="64"/>
      <c r="N64" s="140"/>
    </row>
    <row r="65" spans="1:14" ht="42.6" customHeight="1" x14ac:dyDescent="0.2">
      <c r="A65" s="919"/>
      <c r="B65" s="916"/>
      <c r="C65" s="913"/>
      <c r="D65" s="913"/>
      <c r="E65" s="913"/>
      <c r="F65" s="168" t="s">
        <v>2100</v>
      </c>
      <c r="G65" s="178" t="s">
        <v>18</v>
      </c>
      <c r="H65" s="179" t="s">
        <v>360</v>
      </c>
      <c r="I65" s="65" t="s">
        <v>53</v>
      </c>
      <c r="J65" s="65" t="s">
        <v>53</v>
      </c>
      <c r="K65" s="65" t="s">
        <v>53</v>
      </c>
      <c r="L65" s="66" t="s">
        <v>360</v>
      </c>
      <c r="M65" s="64"/>
      <c r="N65" s="140"/>
    </row>
    <row r="66" spans="1:14" ht="28.35" customHeight="1" x14ac:dyDescent="0.2">
      <c r="A66" s="919"/>
      <c r="B66" s="916"/>
      <c r="C66" s="913"/>
      <c r="D66" s="913"/>
      <c r="E66" s="913"/>
      <c r="F66" s="168" t="s">
        <v>361</v>
      </c>
      <c r="G66" s="178" t="s">
        <v>18</v>
      </c>
      <c r="H66" s="179" t="s">
        <v>34</v>
      </c>
      <c r="I66" s="65" t="s">
        <v>53</v>
      </c>
      <c r="J66" s="65" t="s">
        <v>53</v>
      </c>
      <c r="K66" s="65" t="s">
        <v>53</v>
      </c>
      <c r="L66" s="66" t="s">
        <v>34</v>
      </c>
      <c r="M66" s="64"/>
      <c r="N66" s="140"/>
    </row>
    <row r="67" spans="1:14" ht="42.6" customHeight="1" thickBot="1" x14ac:dyDescent="0.25">
      <c r="A67" s="920"/>
      <c r="B67" s="917"/>
      <c r="C67" s="914"/>
      <c r="D67" s="914"/>
      <c r="E67" s="914"/>
      <c r="F67" s="180" t="s">
        <v>362</v>
      </c>
      <c r="G67" s="181" t="s">
        <v>18</v>
      </c>
      <c r="H67" s="182" t="s">
        <v>113</v>
      </c>
      <c r="I67" s="183" t="s">
        <v>53</v>
      </c>
      <c r="J67" s="76" t="s">
        <v>53</v>
      </c>
      <c r="K67" s="76" t="s">
        <v>53</v>
      </c>
      <c r="L67" s="77" t="s">
        <v>113</v>
      </c>
      <c r="M67" s="78"/>
      <c r="N67" s="140"/>
    </row>
    <row r="68" spans="1:14" ht="14.1" customHeight="1" x14ac:dyDescent="0.2">
      <c r="A68" s="887" t="s">
        <v>363</v>
      </c>
      <c r="B68" s="889" t="s">
        <v>364</v>
      </c>
      <c r="C68" s="889" t="s">
        <v>253</v>
      </c>
      <c r="D68" s="889" t="s">
        <v>16</v>
      </c>
      <c r="E68" s="890">
        <f>SUM(E69:E69)+157778</f>
        <v>157778</v>
      </c>
      <c r="F68" s="151" t="s">
        <v>365</v>
      </c>
      <c r="G68" s="152" t="s">
        <v>52</v>
      </c>
      <c r="H68" s="153" t="s">
        <v>76</v>
      </c>
      <c r="I68" s="45" t="s">
        <v>53</v>
      </c>
      <c r="J68" s="45" t="s">
        <v>76</v>
      </c>
      <c r="K68" s="45" t="s">
        <v>53</v>
      </c>
      <c r="L68" s="46" t="s">
        <v>53</v>
      </c>
      <c r="M68" s="47"/>
      <c r="N68" s="140"/>
    </row>
    <row r="69" spans="1:14" ht="28.35" customHeight="1" thickBot="1" x14ac:dyDescent="0.25">
      <c r="A69" s="888"/>
      <c r="B69" s="885"/>
      <c r="C69" s="885"/>
      <c r="D69" s="885"/>
      <c r="E69" s="855"/>
      <c r="F69" s="162" t="s">
        <v>366</v>
      </c>
      <c r="G69" s="163" t="s">
        <v>52</v>
      </c>
      <c r="H69" s="164" t="s">
        <v>121</v>
      </c>
      <c r="I69" s="65" t="s">
        <v>53</v>
      </c>
      <c r="J69" s="65" t="s">
        <v>121</v>
      </c>
      <c r="K69" s="65" t="s">
        <v>53</v>
      </c>
      <c r="L69" s="66" t="s">
        <v>53</v>
      </c>
      <c r="M69" s="64"/>
      <c r="N69" s="140"/>
    </row>
    <row r="70" spans="1:14" ht="56.85" customHeight="1" thickBot="1" x14ac:dyDescent="0.25">
      <c r="A70" s="145" t="s">
        <v>367</v>
      </c>
      <c r="B70" s="146" t="s">
        <v>368</v>
      </c>
      <c r="C70" s="146" t="s">
        <v>323</v>
      </c>
      <c r="D70" s="146"/>
      <c r="E70" s="147">
        <v>0</v>
      </c>
      <c r="F70" s="146" t="s">
        <v>369</v>
      </c>
      <c r="G70" s="154" t="s">
        <v>18</v>
      </c>
      <c r="H70" s="158" t="s">
        <v>42</v>
      </c>
      <c r="I70" s="198" t="s">
        <v>53</v>
      </c>
      <c r="J70" s="198" t="s">
        <v>42</v>
      </c>
      <c r="K70" s="198" t="s">
        <v>53</v>
      </c>
      <c r="L70" s="199" t="s">
        <v>53</v>
      </c>
      <c r="M70" s="200"/>
      <c r="N70" s="140"/>
    </row>
    <row r="71" spans="1:14" ht="14.1" customHeight="1" x14ac:dyDescent="0.2">
      <c r="A71" s="894" t="s">
        <v>370</v>
      </c>
      <c r="B71" s="884" t="s">
        <v>371</v>
      </c>
      <c r="C71" s="884" t="s">
        <v>323</v>
      </c>
      <c r="D71" s="146" t="s">
        <v>50</v>
      </c>
      <c r="E71" s="201">
        <f t="shared" ref="E71" si="0">SUM(E72:E73)</f>
        <v>676679</v>
      </c>
      <c r="F71" s="884" t="s">
        <v>372</v>
      </c>
      <c r="G71" s="936" t="s">
        <v>18</v>
      </c>
      <c r="H71" s="946" t="s">
        <v>159</v>
      </c>
      <c r="I71" s="955" t="s">
        <v>159</v>
      </c>
      <c r="J71" s="955" t="s">
        <v>159</v>
      </c>
      <c r="K71" s="955" t="s">
        <v>159</v>
      </c>
      <c r="L71" s="955" t="s">
        <v>53</v>
      </c>
      <c r="M71" s="956"/>
      <c r="N71" s="140"/>
    </row>
    <row r="72" spans="1:14" ht="14.1" customHeight="1" x14ac:dyDescent="0.2">
      <c r="A72" s="887"/>
      <c r="B72" s="889"/>
      <c r="C72" s="889"/>
      <c r="D72" s="162" t="s">
        <v>16</v>
      </c>
      <c r="E72" s="202">
        <v>466679</v>
      </c>
      <c r="F72" s="889"/>
      <c r="G72" s="937"/>
      <c r="H72" s="947"/>
      <c r="I72" s="729"/>
      <c r="J72" s="729"/>
      <c r="K72" s="729"/>
      <c r="L72" s="729"/>
      <c r="M72" s="795"/>
      <c r="N72" s="140"/>
    </row>
    <row r="73" spans="1:14" ht="14.1" customHeight="1" thickBot="1" x14ac:dyDescent="0.25">
      <c r="A73" s="888"/>
      <c r="B73" s="885"/>
      <c r="C73" s="885"/>
      <c r="D73" s="162" t="s">
        <v>94</v>
      </c>
      <c r="E73" s="202">
        <v>210000</v>
      </c>
      <c r="F73" s="885"/>
      <c r="G73" s="938"/>
      <c r="H73" s="948"/>
      <c r="I73" s="741"/>
      <c r="J73" s="741"/>
      <c r="K73" s="741"/>
      <c r="L73" s="741"/>
      <c r="M73" s="796"/>
      <c r="N73" s="140"/>
    </row>
    <row r="74" spans="1:14" ht="42.6" customHeight="1" thickBot="1" x14ac:dyDescent="0.25">
      <c r="A74" s="145" t="s">
        <v>373</v>
      </c>
      <c r="B74" s="156" t="s">
        <v>374</v>
      </c>
      <c r="C74" s="156" t="s">
        <v>130</v>
      </c>
      <c r="D74" s="156" t="s">
        <v>16</v>
      </c>
      <c r="E74" s="211">
        <v>629254</v>
      </c>
      <c r="F74" s="156" t="s">
        <v>131</v>
      </c>
      <c r="G74" s="157" t="s">
        <v>52</v>
      </c>
      <c r="H74" s="203" t="s">
        <v>132</v>
      </c>
      <c r="I74" s="170" t="s">
        <v>53</v>
      </c>
      <c r="J74" s="170" t="s">
        <v>53</v>
      </c>
      <c r="K74" s="170" t="s">
        <v>146</v>
      </c>
      <c r="L74" s="171" t="s">
        <v>634</v>
      </c>
      <c r="M74" s="172"/>
      <c r="N74" s="140"/>
    </row>
    <row r="75" spans="1:14" ht="15.75" customHeight="1" thickBot="1" x14ac:dyDescent="0.25">
      <c r="A75" s="165" t="s">
        <v>375</v>
      </c>
      <c r="B75" s="882" t="s">
        <v>376</v>
      </c>
      <c r="C75" s="883"/>
      <c r="D75" s="883"/>
      <c r="E75" s="883"/>
      <c r="F75" s="883"/>
      <c r="G75" s="883"/>
      <c r="H75" s="883"/>
      <c r="I75" s="883"/>
      <c r="J75" s="883"/>
      <c r="K75" s="883"/>
      <c r="L75" s="883"/>
      <c r="M75" s="883"/>
      <c r="N75" s="140"/>
    </row>
    <row r="76" spans="1:14" ht="28.35" customHeight="1" thickBot="1" x14ac:dyDescent="0.25">
      <c r="A76" s="611" t="s">
        <v>377</v>
      </c>
      <c r="B76" s="204" t="s">
        <v>378</v>
      </c>
      <c r="C76" s="204" t="s">
        <v>323</v>
      </c>
      <c r="D76" s="204" t="s">
        <v>16</v>
      </c>
      <c r="E76" s="205">
        <v>65000</v>
      </c>
      <c r="F76" s="450" t="s">
        <v>379</v>
      </c>
      <c r="G76" s="462" t="s">
        <v>18</v>
      </c>
      <c r="H76" s="213" t="s">
        <v>196</v>
      </c>
      <c r="I76" s="170" t="s">
        <v>53</v>
      </c>
      <c r="J76" s="170" t="s">
        <v>53</v>
      </c>
      <c r="K76" s="170" t="s">
        <v>53</v>
      </c>
      <c r="L76" s="171" t="s">
        <v>196</v>
      </c>
      <c r="M76" s="172"/>
      <c r="N76" s="140"/>
    </row>
    <row r="77" spans="1:14" ht="15.75" customHeight="1" thickBot="1" x14ac:dyDescent="0.25">
      <c r="A77" s="206" t="s">
        <v>380</v>
      </c>
      <c r="B77" s="934" t="s">
        <v>381</v>
      </c>
      <c r="C77" s="935"/>
      <c r="D77" s="935"/>
      <c r="E77" s="935"/>
      <c r="F77" s="935"/>
      <c r="G77" s="935"/>
      <c r="H77" s="935"/>
      <c r="I77" s="935"/>
      <c r="J77" s="935"/>
      <c r="K77" s="935"/>
      <c r="L77" s="935"/>
      <c r="M77" s="935"/>
      <c r="N77" s="140"/>
    </row>
    <row r="78" spans="1:14" ht="28.35" customHeight="1" x14ac:dyDescent="0.2">
      <c r="A78" s="894" t="s">
        <v>382</v>
      </c>
      <c r="B78" s="889" t="s">
        <v>383</v>
      </c>
      <c r="C78" s="889" t="s">
        <v>323</v>
      </c>
      <c r="D78" s="889" t="s">
        <v>16</v>
      </c>
      <c r="E78" s="890">
        <f>SUM(E79:E83)+119000</f>
        <v>119000</v>
      </c>
      <c r="F78" s="151" t="s">
        <v>2101</v>
      </c>
      <c r="G78" s="152" t="s">
        <v>52</v>
      </c>
      <c r="H78" s="153" t="s">
        <v>384</v>
      </c>
      <c r="I78" s="273" t="s">
        <v>53</v>
      </c>
      <c r="J78" s="273" t="s">
        <v>53</v>
      </c>
      <c r="K78" s="273" t="s">
        <v>53</v>
      </c>
      <c r="L78" s="274" t="s">
        <v>384</v>
      </c>
      <c r="M78" s="82"/>
      <c r="N78" s="140"/>
    </row>
    <row r="79" spans="1:14" ht="14.1" customHeight="1" x14ac:dyDescent="0.2">
      <c r="A79" s="887"/>
      <c r="B79" s="889"/>
      <c r="C79" s="889"/>
      <c r="D79" s="889"/>
      <c r="E79" s="890"/>
      <c r="F79" s="162" t="s">
        <v>385</v>
      </c>
      <c r="G79" s="163" t="s">
        <v>18</v>
      </c>
      <c r="H79" s="164" t="s">
        <v>121</v>
      </c>
      <c r="I79" s="65" t="s">
        <v>53</v>
      </c>
      <c r="J79" s="65" t="s">
        <v>53</v>
      </c>
      <c r="K79" s="65" t="s">
        <v>53</v>
      </c>
      <c r="L79" s="66" t="s">
        <v>121</v>
      </c>
      <c r="M79" s="64"/>
      <c r="N79" s="140"/>
    </row>
    <row r="80" spans="1:14" ht="42.6" customHeight="1" x14ac:dyDescent="0.2">
      <c r="A80" s="887"/>
      <c r="B80" s="889"/>
      <c r="C80" s="889"/>
      <c r="D80" s="889"/>
      <c r="E80" s="890"/>
      <c r="F80" s="162" t="s">
        <v>2102</v>
      </c>
      <c r="G80" s="163" t="s">
        <v>52</v>
      </c>
      <c r="H80" s="164" t="s">
        <v>196</v>
      </c>
      <c r="I80" s="65" t="s">
        <v>196</v>
      </c>
      <c r="J80" s="65" t="s">
        <v>53</v>
      </c>
      <c r="K80" s="65" t="s">
        <v>53</v>
      </c>
      <c r="L80" s="66" t="s">
        <v>53</v>
      </c>
      <c r="M80" s="64"/>
      <c r="N80" s="140"/>
    </row>
    <row r="81" spans="1:14" ht="28.35" customHeight="1" x14ac:dyDescent="0.2">
      <c r="A81" s="887"/>
      <c r="B81" s="889"/>
      <c r="C81" s="889"/>
      <c r="D81" s="889"/>
      <c r="E81" s="890"/>
      <c r="F81" s="162" t="s">
        <v>388</v>
      </c>
      <c r="G81" s="163" t="s">
        <v>18</v>
      </c>
      <c r="H81" s="164" t="s">
        <v>74</v>
      </c>
      <c r="I81" s="65" t="s">
        <v>74</v>
      </c>
      <c r="J81" s="65" t="s">
        <v>53</v>
      </c>
      <c r="K81" s="65" t="s">
        <v>53</v>
      </c>
      <c r="L81" s="66" t="s">
        <v>53</v>
      </c>
      <c r="M81" s="64"/>
      <c r="N81" s="140"/>
    </row>
    <row r="82" spans="1:14" ht="28.35" customHeight="1" x14ac:dyDescent="0.2">
      <c r="A82" s="887"/>
      <c r="B82" s="889"/>
      <c r="C82" s="889"/>
      <c r="D82" s="889"/>
      <c r="E82" s="890"/>
      <c r="F82" s="162" t="s">
        <v>389</v>
      </c>
      <c r="G82" s="163" t="s">
        <v>18</v>
      </c>
      <c r="H82" s="164" t="s">
        <v>390</v>
      </c>
      <c r="I82" s="65" t="s">
        <v>53</v>
      </c>
      <c r="J82" s="65" t="s">
        <v>53</v>
      </c>
      <c r="K82" s="65" t="s">
        <v>390</v>
      </c>
      <c r="L82" s="66" t="s">
        <v>53</v>
      </c>
      <c r="M82" s="64"/>
      <c r="N82" s="140"/>
    </row>
    <row r="83" spans="1:14" ht="14.1" customHeight="1" thickBot="1" x14ac:dyDescent="0.25">
      <c r="A83" s="888"/>
      <c r="B83" s="885"/>
      <c r="C83" s="885"/>
      <c r="D83" s="885"/>
      <c r="E83" s="855"/>
      <c r="F83" s="207" t="s">
        <v>391</v>
      </c>
      <c r="G83" s="208" t="s">
        <v>18</v>
      </c>
      <c r="H83" s="209" t="s">
        <v>196</v>
      </c>
      <c r="I83" s="76" t="s">
        <v>53</v>
      </c>
      <c r="J83" s="76" t="s">
        <v>53</v>
      </c>
      <c r="K83" s="76" t="s">
        <v>53</v>
      </c>
      <c r="L83" s="77" t="s">
        <v>196</v>
      </c>
      <c r="M83" s="78"/>
      <c r="N83" s="140"/>
    </row>
    <row r="84" spans="1:14" ht="15.75" customHeight="1" thickBot="1" x14ac:dyDescent="0.25">
      <c r="A84" s="144" t="s">
        <v>392</v>
      </c>
      <c r="B84" s="882" t="s">
        <v>393</v>
      </c>
      <c r="C84" s="883"/>
      <c r="D84" s="883"/>
      <c r="E84" s="883"/>
      <c r="F84" s="883"/>
      <c r="G84" s="883"/>
      <c r="H84" s="883"/>
      <c r="I84" s="883"/>
      <c r="J84" s="883"/>
      <c r="K84" s="883"/>
      <c r="L84" s="883"/>
      <c r="M84" s="883"/>
      <c r="N84" s="140"/>
    </row>
    <row r="85" spans="1:14" ht="15.75" customHeight="1" thickBot="1" x14ac:dyDescent="0.25">
      <c r="A85" s="144" t="s">
        <v>394</v>
      </c>
      <c r="B85" s="934" t="s">
        <v>395</v>
      </c>
      <c r="C85" s="935"/>
      <c r="D85" s="935"/>
      <c r="E85" s="935"/>
      <c r="F85" s="935"/>
      <c r="G85" s="935"/>
      <c r="H85" s="935"/>
      <c r="I85" s="935"/>
      <c r="J85" s="935"/>
      <c r="K85" s="935"/>
      <c r="L85" s="935"/>
      <c r="M85" s="935"/>
      <c r="N85" s="140"/>
    </row>
    <row r="86" spans="1:14" ht="15.75" customHeight="1" thickBot="1" x14ac:dyDescent="0.25">
      <c r="A86" s="143" t="s">
        <v>396</v>
      </c>
      <c r="B86" s="880" t="s">
        <v>397</v>
      </c>
      <c r="C86" s="881"/>
      <c r="D86" s="881"/>
      <c r="E86" s="881"/>
      <c r="F86" s="881"/>
      <c r="G86" s="881"/>
      <c r="H86" s="881"/>
      <c r="I86" s="881"/>
      <c r="J86" s="881"/>
      <c r="K86" s="881"/>
      <c r="L86" s="881"/>
      <c r="M86" s="881"/>
      <c r="N86" s="140"/>
    </row>
    <row r="87" spans="1:14" ht="15.75" customHeight="1" thickBot="1" x14ac:dyDescent="0.25">
      <c r="A87" s="144" t="s">
        <v>398</v>
      </c>
      <c r="B87" s="934" t="s">
        <v>399</v>
      </c>
      <c r="C87" s="935"/>
      <c r="D87" s="935"/>
      <c r="E87" s="935"/>
      <c r="F87" s="935"/>
      <c r="G87" s="935"/>
      <c r="H87" s="935"/>
      <c r="I87" s="935"/>
      <c r="J87" s="935"/>
      <c r="K87" s="935"/>
      <c r="L87" s="935"/>
      <c r="M87" s="935"/>
      <c r="N87" s="140"/>
    </row>
    <row r="88" spans="1:14" ht="42.6" customHeight="1" thickBot="1" x14ac:dyDescent="0.25">
      <c r="A88" s="210" t="s">
        <v>400</v>
      </c>
      <c r="B88" s="450" t="s">
        <v>2103</v>
      </c>
      <c r="C88" s="450" t="s">
        <v>130</v>
      </c>
      <c r="D88" s="450" t="s">
        <v>312</v>
      </c>
      <c r="E88" s="451">
        <v>18295650</v>
      </c>
      <c r="F88" s="148" t="s">
        <v>401</v>
      </c>
      <c r="G88" s="212" t="s">
        <v>93</v>
      </c>
      <c r="H88" s="213" t="s">
        <v>402</v>
      </c>
      <c r="I88" s="170" t="s">
        <v>1925</v>
      </c>
      <c r="J88" s="170" t="s">
        <v>53</v>
      </c>
      <c r="K88" s="170" t="s">
        <v>53</v>
      </c>
      <c r="L88" s="171" t="s">
        <v>132</v>
      </c>
      <c r="M88" s="172"/>
      <c r="N88" s="140"/>
    </row>
    <row r="89" spans="1:14" ht="14.1" customHeight="1" x14ac:dyDescent="0.2">
      <c r="A89" s="896" t="s">
        <v>403</v>
      </c>
      <c r="B89" s="957" t="s">
        <v>404</v>
      </c>
      <c r="C89" s="957" t="s">
        <v>253</v>
      </c>
      <c r="D89" s="630" t="s">
        <v>50</v>
      </c>
      <c r="E89" s="646">
        <f>SUM(E90:E93)</f>
        <v>1244320.8500000001</v>
      </c>
      <c r="F89" s="852" t="s">
        <v>2081</v>
      </c>
      <c r="G89" s="845" t="s">
        <v>18</v>
      </c>
      <c r="H89" s="943">
        <v>10</v>
      </c>
      <c r="I89" s="949">
        <v>4</v>
      </c>
      <c r="J89" s="949">
        <v>1</v>
      </c>
      <c r="K89" s="949">
        <v>1</v>
      </c>
      <c r="L89" s="952">
        <v>4</v>
      </c>
      <c r="M89" s="821"/>
      <c r="N89" s="140"/>
    </row>
    <row r="90" spans="1:14" ht="14.1" customHeight="1" x14ac:dyDescent="0.2">
      <c r="A90" s="887"/>
      <c r="B90" s="959"/>
      <c r="C90" s="958"/>
      <c r="D90" s="625" t="s">
        <v>312</v>
      </c>
      <c r="E90" s="647">
        <v>425779</v>
      </c>
      <c r="F90" s="850"/>
      <c r="G90" s="846"/>
      <c r="H90" s="944"/>
      <c r="I90" s="950"/>
      <c r="J90" s="950"/>
      <c r="K90" s="950"/>
      <c r="L90" s="953"/>
      <c r="M90" s="804"/>
      <c r="N90" s="140"/>
    </row>
    <row r="91" spans="1:14" ht="14.1" customHeight="1" x14ac:dyDescent="0.2">
      <c r="A91" s="887"/>
      <c r="B91" s="959"/>
      <c r="C91" s="959"/>
      <c r="D91" s="498" t="s">
        <v>115</v>
      </c>
      <c r="E91" s="648">
        <v>3535</v>
      </c>
      <c r="F91" s="850"/>
      <c r="G91" s="846"/>
      <c r="H91" s="944"/>
      <c r="I91" s="950"/>
      <c r="J91" s="950"/>
      <c r="K91" s="950"/>
      <c r="L91" s="953"/>
      <c r="M91" s="804"/>
      <c r="N91" s="140"/>
    </row>
    <row r="92" spans="1:14" ht="14.1" customHeight="1" x14ac:dyDescent="0.2">
      <c r="A92" s="887"/>
      <c r="B92" s="959"/>
      <c r="C92" s="959"/>
      <c r="D92" s="649" t="s">
        <v>94</v>
      </c>
      <c r="E92" s="650">
        <v>99489.85</v>
      </c>
      <c r="F92" s="850"/>
      <c r="G92" s="846"/>
      <c r="H92" s="944"/>
      <c r="I92" s="950"/>
      <c r="J92" s="950"/>
      <c r="K92" s="950"/>
      <c r="L92" s="953"/>
      <c r="M92" s="804"/>
      <c r="N92" s="140"/>
    </row>
    <row r="93" spans="1:14" ht="14.1" customHeight="1" thickBot="1" x14ac:dyDescent="0.25">
      <c r="A93" s="887"/>
      <c r="B93" s="959"/>
      <c r="C93" s="959"/>
      <c r="D93" s="649" t="s">
        <v>16</v>
      </c>
      <c r="E93" s="650">
        <v>715517</v>
      </c>
      <c r="F93" s="851"/>
      <c r="G93" s="853"/>
      <c r="H93" s="945"/>
      <c r="I93" s="951"/>
      <c r="J93" s="951"/>
      <c r="K93" s="951"/>
      <c r="L93" s="954"/>
      <c r="M93" s="822"/>
      <c r="N93" s="140"/>
    </row>
    <row r="94" spans="1:14" ht="14.1" customHeight="1" x14ac:dyDescent="0.2">
      <c r="A94" s="894" t="s">
        <v>405</v>
      </c>
      <c r="B94" s="960" t="s">
        <v>406</v>
      </c>
      <c r="C94" s="960" t="s">
        <v>253</v>
      </c>
      <c r="D94" s="517" t="s">
        <v>50</v>
      </c>
      <c r="E94" s="651">
        <f>SUM(E95:E97)</f>
        <v>1344649.14</v>
      </c>
      <c r="F94" s="847" t="s">
        <v>2081</v>
      </c>
      <c r="G94" s="845" t="s">
        <v>18</v>
      </c>
      <c r="H94" s="943">
        <v>10</v>
      </c>
      <c r="I94" s="949">
        <v>4</v>
      </c>
      <c r="J94" s="949">
        <v>1</v>
      </c>
      <c r="K94" s="949">
        <v>1</v>
      </c>
      <c r="L94" s="952">
        <v>4</v>
      </c>
      <c r="M94" s="821"/>
      <c r="N94" s="140"/>
    </row>
    <row r="95" spans="1:14" ht="14.1" customHeight="1" x14ac:dyDescent="0.2">
      <c r="A95" s="887"/>
      <c r="B95" s="959"/>
      <c r="C95" s="959"/>
      <c r="D95" s="649" t="s">
        <v>312</v>
      </c>
      <c r="E95" s="652">
        <v>491159</v>
      </c>
      <c r="F95" s="848"/>
      <c r="G95" s="846"/>
      <c r="H95" s="944"/>
      <c r="I95" s="950"/>
      <c r="J95" s="950"/>
      <c r="K95" s="950"/>
      <c r="L95" s="953"/>
      <c r="M95" s="804"/>
      <c r="N95" s="140"/>
    </row>
    <row r="96" spans="1:14" ht="14.1" customHeight="1" x14ac:dyDescent="0.2">
      <c r="A96" s="887"/>
      <c r="B96" s="959"/>
      <c r="C96" s="959"/>
      <c r="D96" s="649" t="s">
        <v>16</v>
      </c>
      <c r="E96" s="652">
        <v>732944</v>
      </c>
      <c r="F96" s="848"/>
      <c r="G96" s="846"/>
      <c r="H96" s="944"/>
      <c r="I96" s="950"/>
      <c r="J96" s="950"/>
      <c r="K96" s="950"/>
      <c r="L96" s="953"/>
      <c r="M96" s="804"/>
      <c r="N96" s="140"/>
    </row>
    <row r="97" spans="1:14" ht="14.1" customHeight="1" thickBot="1" x14ac:dyDescent="0.25">
      <c r="A97" s="887"/>
      <c r="B97" s="959"/>
      <c r="C97" s="959"/>
      <c r="D97" s="653" t="s">
        <v>94</v>
      </c>
      <c r="E97" s="654">
        <v>120546.14</v>
      </c>
      <c r="F97" s="963"/>
      <c r="G97" s="853"/>
      <c r="H97" s="945"/>
      <c r="I97" s="951"/>
      <c r="J97" s="951"/>
      <c r="K97" s="951"/>
      <c r="L97" s="954"/>
      <c r="M97" s="822"/>
      <c r="N97" s="140"/>
    </row>
    <row r="98" spans="1:14" ht="14.1" customHeight="1" x14ac:dyDescent="0.2">
      <c r="A98" s="894" t="s">
        <v>407</v>
      </c>
      <c r="B98" s="960" t="s">
        <v>408</v>
      </c>
      <c r="C98" s="960" t="s">
        <v>253</v>
      </c>
      <c r="D98" s="517" t="s">
        <v>50</v>
      </c>
      <c r="E98" s="651">
        <f>SUM(E99:E101)</f>
        <v>1408599</v>
      </c>
      <c r="F98" s="847" t="s">
        <v>2081</v>
      </c>
      <c r="G98" s="845" t="s">
        <v>18</v>
      </c>
      <c r="H98" s="943">
        <v>10</v>
      </c>
      <c r="I98" s="949">
        <v>4</v>
      </c>
      <c r="J98" s="949">
        <v>1</v>
      </c>
      <c r="K98" s="949">
        <v>1</v>
      </c>
      <c r="L98" s="952">
        <v>4</v>
      </c>
      <c r="M98" s="821"/>
      <c r="N98" s="140"/>
    </row>
    <row r="99" spans="1:14" ht="14.1" customHeight="1" x14ac:dyDescent="0.2">
      <c r="A99" s="887"/>
      <c r="B99" s="959"/>
      <c r="C99" s="959"/>
      <c r="D99" s="653" t="s">
        <v>312</v>
      </c>
      <c r="E99" s="654">
        <v>481905</v>
      </c>
      <c r="F99" s="848"/>
      <c r="G99" s="846"/>
      <c r="H99" s="944"/>
      <c r="I99" s="950"/>
      <c r="J99" s="950"/>
      <c r="K99" s="950"/>
      <c r="L99" s="953"/>
      <c r="M99" s="804"/>
      <c r="N99" s="140"/>
    </row>
    <row r="100" spans="1:14" ht="14.1" customHeight="1" x14ac:dyDescent="0.2">
      <c r="A100" s="887"/>
      <c r="B100" s="959"/>
      <c r="C100" s="958"/>
      <c r="D100" s="625" t="s">
        <v>16</v>
      </c>
      <c r="E100" s="645">
        <v>829745</v>
      </c>
      <c r="F100" s="848"/>
      <c r="G100" s="846"/>
      <c r="H100" s="944"/>
      <c r="I100" s="950"/>
      <c r="J100" s="950"/>
      <c r="K100" s="950"/>
      <c r="L100" s="953"/>
      <c r="M100" s="804"/>
      <c r="N100" s="140"/>
    </row>
    <row r="101" spans="1:14" ht="14.1" customHeight="1" thickBot="1" x14ac:dyDescent="0.25">
      <c r="A101" s="897"/>
      <c r="B101" s="962"/>
      <c r="C101" s="962"/>
      <c r="D101" s="655" t="s">
        <v>94</v>
      </c>
      <c r="E101" s="656">
        <v>96949</v>
      </c>
      <c r="F101" s="963"/>
      <c r="G101" s="853"/>
      <c r="H101" s="945"/>
      <c r="I101" s="951"/>
      <c r="J101" s="951"/>
      <c r="K101" s="951"/>
      <c r="L101" s="954"/>
      <c r="M101" s="822"/>
      <c r="N101" s="140"/>
    </row>
    <row r="102" spans="1:14" ht="14.1" customHeight="1" x14ac:dyDescent="0.2">
      <c r="A102" s="896" t="s">
        <v>409</v>
      </c>
      <c r="B102" s="957" t="s">
        <v>410</v>
      </c>
      <c r="C102" s="957" t="s">
        <v>253</v>
      </c>
      <c r="D102" s="498" t="s">
        <v>50</v>
      </c>
      <c r="E102" s="657">
        <f>SUM(E103:E105)</f>
        <v>733645.89</v>
      </c>
      <c r="F102" s="847" t="s">
        <v>2081</v>
      </c>
      <c r="G102" s="845" t="s">
        <v>18</v>
      </c>
      <c r="H102" s="943">
        <v>10</v>
      </c>
      <c r="I102" s="949">
        <v>4</v>
      </c>
      <c r="J102" s="949">
        <v>1</v>
      </c>
      <c r="K102" s="949">
        <v>1</v>
      </c>
      <c r="L102" s="952">
        <v>4</v>
      </c>
      <c r="M102" s="821"/>
      <c r="N102" s="140"/>
    </row>
    <row r="103" spans="1:14" ht="14.1" customHeight="1" x14ac:dyDescent="0.2">
      <c r="A103" s="887"/>
      <c r="B103" s="959"/>
      <c r="C103" s="959"/>
      <c r="D103" s="653" t="s">
        <v>312</v>
      </c>
      <c r="E103" s="654">
        <v>233532</v>
      </c>
      <c r="F103" s="848"/>
      <c r="G103" s="846"/>
      <c r="H103" s="944"/>
      <c r="I103" s="950"/>
      <c r="J103" s="950"/>
      <c r="K103" s="950"/>
      <c r="L103" s="953"/>
      <c r="M103" s="804"/>
      <c r="N103" s="140"/>
    </row>
    <row r="104" spans="1:14" ht="14.1" customHeight="1" x14ac:dyDescent="0.2">
      <c r="A104" s="887"/>
      <c r="B104" s="959"/>
      <c r="C104" s="958"/>
      <c r="D104" s="625" t="s">
        <v>94</v>
      </c>
      <c r="E104" s="645">
        <v>48094.89</v>
      </c>
      <c r="F104" s="848"/>
      <c r="G104" s="846"/>
      <c r="H104" s="944"/>
      <c r="I104" s="950"/>
      <c r="J104" s="950"/>
      <c r="K104" s="950"/>
      <c r="L104" s="953"/>
      <c r="M104" s="804"/>
      <c r="N104" s="140"/>
    </row>
    <row r="105" spans="1:14" ht="14.1" customHeight="1" thickBot="1" x14ac:dyDescent="0.25">
      <c r="A105" s="888"/>
      <c r="B105" s="961"/>
      <c r="C105" s="961"/>
      <c r="D105" s="498" t="s">
        <v>16</v>
      </c>
      <c r="E105" s="658">
        <v>452019</v>
      </c>
      <c r="F105" s="963"/>
      <c r="G105" s="853"/>
      <c r="H105" s="945"/>
      <c r="I105" s="951"/>
      <c r="J105" s="951"/>
      <c r="K105" s="951"/>
      <c r="L105" s="954"/>
      <c r="M105" s="822"/>
      <c r="N105" s="140"/>
    </row>
    <row r="106" spans="1:14" ht="14.1" customHeight="1" x14ac:dyDescent="0.2">
      <c r="A106" s="894" t="s">
        <v>411</v>
      </c>
      <c r="B106" s="960" t="s">
        <v>412</v>
      </c>
      <c r="C106" s="960" t="s">
        <v>253</v>
      </c>
      <c r="D106" s="517" t="s">
        <v>50</v>
      </c>
      <c r="E106" s="651">
        <f>SUM(E107:E110)</f>
        <v>1132896.04</v>
      </c>
      <c r="F106" s="852" t="s">
        <v>2081</v>
      </c>
      <c r="G106" s="845" t="s">
        <v>18</v>
      </c>
      <c r="H106" s="943">
        <v>10</v>
      </c>
      <c r="I106" s="949">
        <v>4</v>
      </c>
      <c r="J106" s="949">
        <v>1</v>
      </c>
      <c r="K106" s="949">
        <v>1</v>
      </c>
      <c r="L106" s="952">
        <v>4</v>
      </c>
      <c r="M106" s="821"/>
      <c r="N106" s="140"/>
    </row>
    <row r="107" spans="1:14" ht="14.1" customHeight="1" x14ac:dyDescent="0.2">
      <c r="A107" s="887"/>
      <c r="B107" s="959"/>
      <c r="C107" s="959"/>
      <c r="D107" s="649" t="s">
        <v>312</v>
      </c>
      <c r="E107" s="652">
        <v>346304</v>
      </c>
      <c r="F107" s="850"/>
      <c r="G107" s="846"/>
      <c r="H107" s="944"/>
      <c r="I107" s="950"/>
      <c r="J107" s="950"/>
      <c r="K107" s="950"/>
      <c r="L107" s="953"/>
      <c r="M107" s="804"/>
      <c r="N107" s="140"/>
    </row>
    <row r="108" spans="1:14" ht="14.1" customHeight="1" x14ac:dyDescent="0.2">
      <c r="A108" s="887"/>
      <c r="B108" s="959"/>
      <c r="C108" s="959"/>
      <c r="D108" s="649" t="s">
        <v>115</v>
      </c>
      <c r="E108" s="652">
        <v>7070</v>
      </c>
      <c r="F108" s="850"/>
      <c r="G108" s="846"/>
      <c r="H108" s="944"/>
      <c r="I108" s="950"/>
      <c r="J108" s="950"/>
      <c r="K108" s="950"/>
      <c r="L108" s="953"/>
      <c r="M108" s="804"/>
      <c r="N108" s="140"/>
    </row>
    <row r="109" spans="1:14" ht="14.1" customHeight="1" x14ac:dyDescent="0.2">
      <c r="A109" s="887"/>
      <c r="B109" s="959"/>
      <c r="C109" s="959"/>
      <c r="D109" s="649" t="s">
        <v>16</v>
      </c>
      <c r="E109" s="652">
        <v>703287</v>
      </c>
      <c r="F109" s="850"/>
      <c r="G109" s="846"/>
      <c r="H109" s="944"/>
      <c r="I109" s="950"/>
      <c r="J109" s="950"/>
      <c r="K109" s="950"/>
      <c r="L109" s="953"/>
      <c r="M109" s="804"/>
      <c r="N109" s="140"/>
    </row>
    <row r="110" spans="1:14" ht="14.1" customHeight="1" thickBot="1" x14ac:dyDescent="0.25">
      <c r="A110" s="888"/>
      <c r="B110" s="961"/>
      <c r="C110" s="961"/>
      <c r="D110" s="659" t="s">
        <v>94</v>
      </c>
      <c r="E110" s="660">
        <v>76235.039999999994</v>
      </c>
      <c r="F110" s="851"/>
      <c r="G110" s="853"/>
      <c r="H110" s="945"/>
      <c r="I110" s="951"/>
      <c r="J110" s="951"/>
      <c r="K110" s="951"/>
      <c r="L110" s="954"/>
      <c r="M110" s="822"/>
      <c r="N110" s="140"/>
    </row>
    <row r="111" spans="1:14" ht="14.1" customHeight="1" x14ac:dyDescent="0.2">
      <c r="A111" s="894" t="s">
        <v>413</v>
      </c>
      <c r="B111" s="960" t="s">
        <v>414</v>
      </c>
      <c r="C111" s="960" t="s">
        <v>253</v>
      </c>
      <c r="D111" s="630" t="s">
        <v>50</v>
      </c>
      <c r="E111" s="661">
        <f>SUM(E112:E114)</f>
        <v>1228872.8900000001</v>
      </c>
      <c r="F111" s="847" t="s">
        <v>2081</v>
      </c>
      <c r="G111" s="845" t="s">
        <v>18</v>
      </c>
      <c r="H111" s="943">
        <v>10</v>
      </c>
      <c r="I111" s="949">
        <v>4</v>
      </c>
      <c r="J111" s="949">
        <v>1</v>
      </c>
      <c r="K111" s="949">
        <v>1</v>
      </c>
      <c r="L111" s="952">
        <v>4</v>
      </c>
      <c r="M111" s="821"/>
      <c r="N111" s="140"/>
    </row>
    <row r="112" spans="1:14" ht="14.1" customHeight="1" x14ac:dyDescent="0.2">
      <c r="A112" s="887"/>
      <c r="B112" s="959"/>
      <c r="C112" s="958"/>
      <c r="D112" s="625" t="s">
        <v>312</v>
      </c>
      <c r="E112" s="645">
        <v>478047</v>
      </c>
      <c r="F112" s="848"/>
      <c r="G112" s="846"/>
      <c r="H112" s="944"/>
      <c r="I112" s="950"/>
      <c r="J112" s="950"/>
      <c r="K112" s="950"/>
      <c r="L112" s="953"/>
      <c r="M112" s="804"/>
      <c r="N112" s="140"/>
    </row>
    <row r="113" spans="1:14" ht="14.1" customHeight="1" x14ac:dyDescent="0.2">
      <c r="A113" s="887"/>
      <c r="B113" s="959"/>
      <c r="C113" s="959"/>
      <c r="D113" s="498" t="s">
        <v>94</v>
      </c>
      <c r="E113" s="658">
        <v>105548.89</v>
      </c>
      <c r="F113" s="848"/>
      <c r="G113" s="846"/>
      <c r="H113" s="944"/>
      <c r="I113" s="950"/>
      <c r="J113" s="950"/>
      <c r="K113" s="950"/>
      <c r="L113" s="953"/>
      <c r="M113" s="804"/>
      <c r="N113" s="140"/>
    </row>
    <row r="114" spans="1:14" ht="14.1" customHeight="1" thickBot="1" x14ac:dyDescent="0.25">
      <c r="A114" s="897"/>
      <c r="B114" s="962"/>
      <c r="C114" s="962"/>
      <c r="D114" s="649" t="s">
        <v>16</v>
      </c>
      <c r="E114" s="652">
        <v>645277</v>
      </c>
      <c r="F114" s="963"/>
      <c r="G114" s="853"/>
      <c r="H114" s="945"/>
      <c r="I114" s="951"/>
      <c r="J114" s="951"/>
      <c r="K114" s="951"/>
      <c r="L114" s="954"/>
      <c r="M114" s="822"/>
      <c r="N114" s="140"/>
    </row>
    <row r="115" spans="1:14" ht="14.1" customHeight="1" x14ac:dyDescent="0.2">
      <c r="A115" s="905" t="s">
        <v>415</v>
      </c>
      <c r="B115" s="849" t="s">
        <v>416</v>
      </c>
      <c r="C115" s="849" t="s">
        <v>253</v>
      </c>
      <c r="D115" s="662" t="s">
        <v>50</v>
      </c>
      <c r="E115" s="651">
        <f>SUM(E116:E118)</f>
        <v>1182779.79</v>
      </c>
      <c r="F115" s="847" t="s">
        <v>2081</v>
      </c>
      <c r="G115" s="845" t="s">
        <v>18</v>
      </c>
      <c r="H115" s="943">
        <v>10</v>
      </c>
      <c r="I115" s="949">
        <v>4</v>
      </c>
      <c r="J115" s="949">
        <v>1</v>
      </c>
      <c r="K115" s="949">
        <v>1</v>
      </c>
      <c r="L115" s="952">
        <v>4</v>
      </c>
      <c r="M115" s="821"/>
      <c r="N115" s="140"/>
    </row>
    <row r="116" spans="1:14" ht="14.1" customHeight="1" x14ac:dyDescent="0.2">
      <c r="A116" s="906"/>
      <c r="B116" s="850"/>
      <c r="C116" s="850"/>
      <c r="D116" s="663" t="s">
        <v>312</v>
      </c>
      <c r="E116" s="652">
        <v>390849</v>
      </c>
      <c r="F116" s="848"/>
      <c r="G116" s="846"/>
      <c r="H116" s="944"/>
      <c r="I116" s="950"/>
      <c r="J116" s="950"/>
      <c r="K116" s="950"/>
      <c r="L116" s="953"/>
      <c r="M116" s="804"/>
      <c r="N116" s="140"/>
    </row>
    <row r="117" spans="1:14" ht="14.1" customHeight="1" x14ac:dyDescent="0.2">
      <c r="A117" s="906"/>
      <c r="B117" s="850"/>
      <c r="C117" s="850"/>
      <c r="D117" s="664" t="s">
        <v>94</v>
      </c>
      <c r="E117" s="654">
        <v>116467.79</v>
      </c>
      <c r="F117" s="848"/>
      <c r="G117" s="846"/>
      <c r="H117" s="944"/>
      <c r="I117" s="950"/>
      <c r="J117" s="950"/>
      <c r="K117" s="950"/>
      <c r="L117" s="953"/>
      <c r="M117" s="804"/>
      <c r="N117" s="140"/>
    </row>
    <row r="118" spans="1:14" ht="14.1" customHeight="1" thickBot="1" x14ac:dyDescent="0.25">
      <c r="A118" s="907"/>
      <c r="B118" s="851"/>
      <c r="C118" s="851"/>
      <c r="D118" s="665" t="s">
        <v>16</v>
      </c>
      <c r="E118" s="666">
        <v>675463</v>
      </c>
      <c r="F118" s="963"/>
      <c r="G118" s="853"/>
      <c r="H118" s="945"/>
      <c r="I118" s="951"/>
      <c r="J118" s="951"/>
      <c r="K118" s="951"/>
      <c r="L118" s="954"/>
      <c r="M118" s="822"/>
      <c r="N118" s="140"/>
    </row>
    <row r="119" spans="1:14" ht="14.1" customHeight="1" x14ac:dyDescent="0.2">
      <c r="A119" s="887" t="s">
        <v>417</v>
      </c>
      <c r="B119" s="959" t="s">
        <v>418</v>
      </c>
      <c r="C119" s="959" t="s">
        <v>253</v>
      </c>
      <c r="D119" s="498" t="s">
        <v>50</v>
      </c>
      <c r="E119" s="657">
        <f>SUM(E120:E122)</f>
        <v>735563.8</v>
      </c>
      <c r="F119" s="847" t="s">
        <v>2081</v>
      </c>
      <c r="G119" s="845" t="s">
        <v>18</v>
      </c>
      <c r="H119" s="943">
        <v>10</v>
      </c>
      <c r="I119" s="949">
        <v>4</v>
      </c>
      <c r="J119" s="949">
        <v>1</v>
      </c>
      <c r="K119" s="949">
        <v>1</v>
      </c>
      <c r="L119" s="952">
        <v>4</v>
      </c>
      <c r="M119" s="821"/>
      <c r="N119" s="140"/>
    </row>
    <row r="120" spans="1:14" ht="14.1" customHeight="1" x14ac:dyDescent="0.2">
      <c r="A120" s="887"/>
      <c r="B120" s="959"/>
      <c r="C120" s="959"/>
      <c r="D120" s="649" t="s">
        <v>312</v>
      </c>
      <c r="E120" s="652">
        <v>269438</v>
      </c>
      <c r="F120" s="848"/>
      <c r="G120" s="846"/>
      <c r="H120" s="944"/>
      <c r="I120" s="950"/>
      <c r="J120" s="950"/>
      <c r="K120" s="950"/>
      <c r="L120" s="953"/>
      <c r="M120" s="804"/>
      <c r="N120" s="140"/>
    </row>
    <row r="121" spans="1:14" ht="14.1" customHeight="1" x14ac:dyDescent="0.2">
      <c r="A121" s="887"/>
      <c r="B121" s="959"/>
      <c r="C121" s="959"/>
      <c r="D121" s="649" t="s">
        <v>94</v>
      </c>
      <c r="E121" s="652">
        <v>58571.8</v>
      </c>
      <c r="F121" s="848"/>
      <c r="G121" s="846"/>
      <c r="H121" s="944"/>
      <c r="I121" s="950"/>
      <c r="J121" s="950"/>
      <c r="K121" s="950"/>
      <c r="L121" s="953"/>
      <c r="M121" s="804"/>
      <c r="N121" s="140"/>
    </row>
    <row r="122" spans="1:14" ht="14.1" customHeight="1" thickBot="1" x14ac:dyDescent="0.25">
      <c r="A122" s="888"/>
      <c r="B122" s="961"/>
      <c r="C122" s="961"/>
      <c r="D122" s="659" t="s">
        <v>16</v>
      </c>
      <c r="E122" s="660">
        <v>407554</v>
      </c>
      <c r="F122" s="963"/>
      <c r="G122" s="853"/>
      <c r="H122" s="945"/>
      <c r="I122" s="951"/>
      <c r="J122" s="951"/>
      <c r="K122" s="951"/>
      <c r="L122" s="954"/>
      <c r="M122" s="822"/>
      <c r="N122" s="140"/>
    </row>
    <row r="123" spans="1:14" ht="14.1" customHeight="1" x14ac:dyDescent="0.2">
      <c r="A123" s="894" t="s">
        <v>420</v>
      </c>
      <c r="B123" s="960" t="s">
        <v>421</v>
      </c>
      <c r="C123" s="960" t="s">
        <v>253</v>
      </c>
      <c r="D123" s="630" t="s">
        <v>50</v>
      </c>
      <c r="E123" s="661">
        <f>SUM(E124:E126)</f>
        <v>702226.76</v>
      </c>
      <c r="F123" s="847" t="s">
        <v>2081</v>
      </c>
      <c r="G123" s="845" t="s">
        <v>18</v>
      </c>
      <c r="H123" s="943">
        <v>10</v>
      </c>
      <c r="I123" s="949">
        <v>4</v>
      </c>
      <c r="J123" s="949">
        <v>1</v>
      </c>
      <c r="K123" s="949">
        <v>1</v>
      </c>
      <c r="L123" s="952">
        <v>4</v>
      </c>
      <c r="M123" s="821"/>
      <c r="N123" s="140"/>
    </row>
    <row r="124" spans="1:14" ht="14.1" customHeight="1" x14ac:dyDescent="0.2">
      <c r="A124" s="887"/>
      <c r="B124" s="959"/>
      <c r="C124" s="958"/>
      <c r="D124" s="625" t="s">
        <v>16</v>
      </c>
      <c r="E124" s="645">
        <v>441486</v>
      </c>
      <c r="F124" s="848"/>
      <c r="G124" s="846"/>
      <c r="H124" s="944"/>
      <c r="I124" s="950"/>
      <c r="J124" s="950"/>
      <c r="K124" s="950"/>
      <c r="L124" s="953"/>
      <c r="M124" s="804"/>
      <c r="N124" s="140"/>
    </row>
    <row r="125" spans="1:14" ht="14.1" customHeight="1" x14ac:dyDescent="0.2">
      <c r="A125" s="887"/>
      <c r="B125" s="959"/>
      <c r="C125" s="959"/>
      <c r="D125" s="498" t="s">
        <v>94</v>
      </c>
      <c r="E125" s="658">
        <v>37372.76</v>
      </c>
      <c r="F125" s="848"/>
      <c r="G125" s="846"/>
      <c r="H125" s="944"/>
      <c r="I125" s="950"/>
      <c r="J125" s="950"/>
      <c r="K125" s="950"/>
      <c r="L125" s="953"/>
      <c r="M125" s="804"/>
      <c r="N125" s="140"/>
    </row>
    <row r="126" spans="1:14" ht="14.1" customHeight="1" thickBot="1" x14ac:dyDescent="0.25">
      <c r="A126" s="888"/>
      <c r="B126" s="961"/>
      <c r="C126" s="961"/>
      <c r="D126" s="649" t="s">
        <v>312</v>
      </c>
      <c r="E126" s="652">
        <v>223368</v>
      </c>
      <c r="F126" s="963"/>
      <c r="G126" s="853"/>
      <c r="H126" s="945"/>
      <c r="I126" s="951"/>
      <c r="J126" s="951"/>
      <c r="K126" s="951"/>
      <c r="L126" s="954"/>
      <c r="M126" s="822"/>
      <c r="N126" s="140"/>
    </row>
    <row r="127" spans="1:14" ht="14.1" customHeight="1" x14ac:dyDescent="0.2">
      <c r="A127" s="894" t="s">
        <v>423</v>
      </c>
      <c r="B127" s="960" t="s">
        <v>424</v>
      </c>
      <c r="C127" s="960" t="s">
        <v>253</v>
      </c>
      <c r="D127" s="517" t="s">
        <v>50</v>
      </c>
      <c r="E127" s="651">
        <f>SUM(E128:E130)</f>
        <v>1052547.53</v>
      </c>
      <c r="F127" s="847" t="s">
        <v>2081</v>
      </c>
      <c r="G127" s="845" t="s">
        <v>18</v>
      </c>
      <c r="H127" s="1026">
        <v>10</v>
      </c>
      <c r="I127" s="1029">
        <v>4</v>
      </c>
      <c r="J127" s="1029">
        <v>1</v>
      </c>
      <c r="K127" s="1029">
        <v>1</v>
      </c>
      <c r="L127" s="1032">
        <v>4</v>
      </c>
      <c r="M127" s="821"/>
      <c r="N127" s="140"/>
    </row>
    <row r="128" spans="1:14" ht="14.1" customHeight="1" x14ac:dyDescent="0.2">
      <c r="A128" s="887"/>
      <c r="B128" s="959"/>
      <c r="C128" s="959"/>
      <c r="D128" s="649" t="s">
        <v>312</v>
      </c>
      <c r="E128" s="652">
        <v>364546</v>
      </c>
      <c r="F128" s="848"/>
      <c r="G128" s="846"/>
      <c r="H128" s="1027"/>
      <c r="I128" s="1030"/>
      <c r="J128" s="1030"/>
      <c r="K128" s="1030"/>
      <c r="L128" s="1033"/>
      <c r="M128" s="804"/>
      <c r="N128" s="140"/>
    </row>
    <row r="129" spans="1:14" ht="14.1" customHeight="1" x14ac:dyDescent="0.2">
      <c r="A129" s="887"/>
      <c r="B129" s="959"/>
      <c r="C129" s="959"/>
      <c r="D129" s="649" t="s">
        <v>94</v>
      </c>
      <c r="E129" s="652">
        <v>78296.53</v>
      </c>
      <c r="F129" s="848"/>
      <c r="G129" s="846"/>
      <c r="H129" s="1027"/>
      <c r="I129" s="1030"/>
      <c r="J129" s="1030"/>
      <c r="K129" s="1030"/>
      <c r="L129" s="1033"/>
      <c r="M129" s="804"/>
      <c r="N129" s="140"/>
    </row>
    <row r="130" spans="1:14" ht="14.1" customHeight="1" thickBot="1" x14ac:dyDescent="0.25">
      <c r="A130" s="888"/>
      <c r="B130" s="961"/>
      <c r="C130" s="961"/>
      <c r="D130" s="649" t="s">
        <v>16</v>
      </c>
      <c r="E130" s="652">
        <v>609705</v>
      </c>
      <c r="F130" s="963"/>
      <c r="G130" s="853"/>
      <c r="H130" s="1028"/>
      <c r="I130" s="1031"/>
      <c r="J130" s="1031"/>
      <c r="K130" s="1031"/>
      <c r="L130" s="1034"/>
      <c r="M130" s="822"/>
      <c r="N130" s="140"/>
    </row>
    <row r="131" spans="1:14" ht="14.1" customHeight="1" x14ac:dyDescent="0.2">
      <c r="A131" s="894" t="s">
        <v>425</v>
      </c>
      <c r="B131" s="960" t="s">
        <v>426</v>
      </c>
      <c r="C131" s="960" t="s">
        <v>253</v>
      </c>
      <c r="D131" s="517" t="s">
        <v>50</v>
      </c>
      <c r="E131" s="651">
        <f>SUM(E132:E134)</f>
        <v>706049.63</v>
      </c>
      <c r="F131" s="847" t="s">
        <v>2081</v>
      </c>
      <c r="G131" s="845" t="s">
        <v>18</v>
      </c>
      <c r="H131" s="1026">
        <v>10</v>
      </c>
      <c r="I131" s="1029">
        <v>4</v>
      </c>
      <c r="J131" s="1029">
        <v>1</v>
      </c>
      <c r="K131" s="1029">
        <v>1</v>
      </c>
      <c r="L131" s="1032">
        <v>4</v>
      </c>
      <c r="M131" s="821"/>
      <c r="N131" s="140"/>
    </row>
    <row r="132" spans="1:14" ht="14.1" customHeight="1" x14ac:dyDescent="0.2">
      <c r="A132" s="887"/>
      <c r="B132" s="959"/>
      <c r="C132" s="959"/>
      <c r="D132" s="649" t="s">
        <v>94</v>
      </c>
      <c r="E132" s="652">
        <v>52220.63</v>
      </c>
      <c r="F132" s="848"/>
      <c r="G132" s="846"/>
      <c r="H132" s="1027"/>
      <c r="I132" s="1030"/>
      <c r="J132" s="1030"/>
      <c r="K132" s="1030"/>
      <c r="L132" s="1033"/>
      <c r="M132" s="804"/>
      <c r="N132" s="140"/>
    </row>
    <row r="133" spans="1:14" ht="14.1" customHeight="1" x14ac:dyDescent="0.2">
      <c r="A133" s="887"/>
      <c r="B133" s="959"/>
      <c r="C133" s="959"/>
      <c r="D133" s="649" t="s">
        <v>16</v>
      </c>
      <c r="E133" s="652">
        <v>417975</v>
      </c>
      <c r="F133" s="848"/>
      <c r="G133" s="846"/>
      <c r="H133" s="1027"/>
      <c r="I133" s="1030"/>
      <c r="J133" s="1030"/>
      <c r="K133" s="1030"/>
      <c r="L133" s="1033"/>
      <c r="M133" s="804"/>
      <c r="N133" s="140"/>
    </row>
    <row r="134" spans="1:14" ht="14.1" customHeight="1" thickBot="1" x14ac:dyDescent="0.25">
      <c r="A134" s="888"/>
      <c r="B134" s="961"/>
      <c r="C134" s="961"/>
      <c r="D134" s="659" t="s">
        <v>312</v>
      </c>
      <c r="E134" s="660">
        <v>235854</v>
      </c>
      <c r="F134" s="963"/>
      <c r="G134" s="853"/>
      <c r="H134" s="1028"/>
      <c r="I134" s="1031"/>
      <c r="J134" s="1031"/>
      <c r="K134" s="1031"/>
      <c r="L134" s="1034"/>
      <c r="M134" s="822"/>
      <c r="N134" s="140"/>
    </row>
    <row r="135" spans="1:14" ht="14.1" customHeight="1" x14ac:dyDescent="0.2">
      <c r="A135" s="894" t="s">
        <v>427</v>
      </c>
      <c r="B135" s="960" t="s">
        <v>428</v>
      </c>
      <c r="C135" s="960" t="s">
        <v>253</v>
      </c>
      <c r="D135" s="630" t="s">
        <v>50</v>
      </c>
      <c r="E135" s="661">
        <f>SUM(E136:E138)</f>
        <v>1126389.51</v>
      </c>
      <c r="F135" s="847" t="s">
        <v>2081</v>
      </c>
      <c r="G135" s="845" t="s">
        <v>18</v>
      </c>
      <c r="H135" s="1026">
        <v>10</v>
      </c>
      <c r="I135" s="1029">
        <v>4</v>
      </c>
      <c r="J135" s="1029">
        <v>1</v>
      </c>
      <c r="K135" s="1029">
        <v>1</v>
      </c>
      <c r="L135" s="1032">
        <v>4</v>
      </c>
      <c r="M135" s="821"/>
      <c r="N135" s="140"/>
    </row>
    <row r="136" spans="1:14" ht="14.1" customHeight="1" x14ac:dyDescent="0.2">
      <c r="A136" s="887"/>
      <c r="B136" s="959"/>
      <c r="C136" s="958"/>
      <c r="D136" s="625" t="s">
        <v>94</v>
      </c>
      <c r="E136" s="645">
        <v>91369.51</v>
      </c>
      <c r="F136" s="848"/>
      <c r="G136" s="846"/>
      <c r="H136" s="1027"/>
      <c r="I136" s="1030"/>
      <c r="J136" s="1030"/>
      <c r="K136" s="1030"/>
      <c r="L136" s="1033"/>
      <c r="M136" s="804"/>
      <c r="N136" s="140"/>
    </row>
    <row r="137" spans="1:14" ht="14.1" customHeight="1" x14ac:dyDescent="0.2">
      <c r="A137" s="887"/>
      <c r="B137" s="959"/>
      <c r="C137" s="959"/>
      <c r="D137" s="498" t="s">
        <v>312</v>
      </c>
      <c r="E137" s="658">
        <v>395491</v>
      </c>
      <c r="F137" s="848"/>
      <c r="G137" s="846"/>
      <c r="H137" s="1027"/>
      <c r="I137" s="1030"/>
      <c r="J137" s="1030"/>
      <c r="K137" s="1030"/>
      <c r="L137" s="1033"/>
      <c r="M137" s="804"/>
      <c r="N137" s="140"/>
    </row>
    <row r="138" spans="1:14" ht="14.1" customHeight="1" thickBot="1" x14ac:dyDescent="0.25">
      <c r="A138" s="888"/>
      <c r="B138" s="961"/>
      <c r="C138" s="961"/>
      <c r="D138" s="649" t="s">
        <v>16</v>
      </c>
      <c r="E138" s="652">
        <v>639529</v>
      </c>
      <c r="F138" s="963"/>
      <c r="G138" s="853"/>
      <c r="H138" s="1028"/>
      <c r="I138" s="1031"/>
      <c r="J138" s="1031"/>
      <c r="K138" s="1031"/>
      <c r="L138" s="1034"/>
      <c r="M138" s="822"/>
      <c r="N138" s="140"/>
    </row>
    <row r="139" spans="1:14" ht="14.1" customHeight="1" x14ac:dyDescent="0.2">
      <c r="A139" s="894" t="s">
        <v>429</v>
      </c>
      <c r="B139" s="960" t="s">
        <v>430</v>
      </c>
      <c r="C139" s="960" t="s">
        <v>253</v>
      </c>
      <c r="D139" s="517" t="s">
        <v>50</v>
      </c>
      <c r="E139" s="651">
        <f>SUM(E140:E142)</f>
        <v>1422101.18</v>
      </c>
      <c r="F139" s="847" t="s">
        <v>2081</v>
      </c>
      <c r="G139" s="845" t="s">
        <v>18</v>
      </c>
      <c r="H139" s="1026">
        <v>10</v>
      </c>
      <c r="I139" s="1029">
        <v>4</v>
      </c>
      <c r="J139" s="1029">
        <v>1</v>
      </c>
      <c r="K139" s="1029">
        <v>1</v>
      </c>
      <c r="L139" s="1032">
        <v>4</v>
      </c>
      <c r="M139" s="821"/>
      <c r="N139" s="140"/>
    </row>
    <row r="140" spans="1:14" ht="14.1" customHeight="1" x14ac:dyDescent="0.2">
      <c r="A140" s="887"/>
      <c r="B140" s="959"/>
      <c r="C140" s="959"/>
      <c r="D140" s="649" t="s">
        <v>312</v>
      </c>
      <c r="E140" s="652">
        <v>528066</v>
      </c>
      <c r="F140" s="848"/>
      <c r="G140" s="846"/>
      <c r="H140" s="1027"/>
      <c r="I140" s="1030"/>
      <c r="J140" s="1030"/>
      <c r="K140" s="1030"/>
      <c r="L140" s="1033"/>
      <c r="M140" s="804"/>
      <c r="N140" s="140"/>
    </row>
    <row r="141" spans="1:14" ht="14.1" customHeight="1" x14ac:dyDescent="0.2">
      <c r="A141" s="887"/>
      <c r="B141" s="959"/>
      <c r="C141" s="959"/>
      <c r="D141" s="649" t="s">
        <v>16</v>
      </c>
      <c r="E141" s="652">
        <v>796811</v>
      </c>
      <c r="F141" s="848"/>
      <c r="G141" s="846"/>
      <c r="H141" s="1027"/>
      <c r="I141" s="1030"/>
      <c r="J141" s="1030"/>
      <c r="K141" s="1030"/>
      <c r="L141" s="1033"/>
      <c r="M141" s="804"/>
      <c r="N141" s="140"/>
    </row>
    <row r="142" spans="1:14" ht="14.1" customHeight="1" thickBot="1" x14ac:dyDescent="0.25">
      <c r="A142" s="888"/>
      <c r="B142" s="961"/>
      <c r="C142" s="961"/>
      <c r="D142" s="649" t="s">
        <v>94</v>
      </c>
      <c r="E142" s="652">
        <v>97224.18</v>
      </c>
      <c r="F142" s="963"/>
      <c r="G142" s="853"/>
      <c r="H142" s="1028"/>
      <c r="I142" s="1031"/>
      <c r="J142" s="1031"/>
      <c r="K142" s="1031"/>
      <c r="L142" s="1034"/>
      <c r="M142" s="822"/>
      <c r="N142" s="140"/>
    </row>
    <row r="143" spans="1:14" ht="14.1" customHeight="1" x14ac:dyDescent="0.2">
      <c r="A143" s="894" t="s">
        <v>431</v>
      </c>
      <c r="B143" s="960" t="s">
        <v>432</v>
      </c>
      <c r="C143" s="960" t="s">
        <v>253</v>
      </c>
      <c r="D143" s="629" t="s">
        <v>50</v>
      </c>
      <c r="E143" s="667">
        <f>SUM(E144:E146)</f>
        <v>1275631.98</v>
      </c>
      <c r="F143" s="847" t="s">
        <v>2081</v>
      </c>
      <c r="G143" s="845" t="s">
        <v>18</v>
      </c>
      <c r="H143" s="1026">
        <v>10</v>
      </c>
      <c r="I143" s="1029">
        <v>4</v>
      </c>
      <c r="J143" s="1029">
        <v>1</v>
      </c>
      <c r="K143" s="1029">
        <v>1</v>
      </c>
      <c r="L143" s="1032">
        <v>4</v>
      </c>
      <c r="M143" s="821"/>
      <c r="N143" s="140"/>
    </row>
    <row r="144" spans="1:14" ht="14.1" customHeight="1" x14ac:dyDescent="0.2">
      <c r="A144" s="887"/>
      <c r="B144" s="959"/>
      <c r="C144" s="958"/>
      <c r="D144" s="625" t="s">
        <v>94</v>
      </c>
      <c r="E144" s="645">
        <v>114166.98</v>
      </c>
      <c r="F144" s="848"/>
      <c r="G144" s="846"/>
      <c r="H144" s="1027"/>
      <c r="I144" s="1030"/>
      <c r="J144" s="1030"/>
      <c r="K144" s="1030"/>
      <c r="L144" s="1033"/>
      <c r="M144" s="804"/>
      <c r="N144" s="140"/>
    </row>
    <row r="145" spans="1:14" ht="14.1" customHeight="1" x14ac:dyDescent="0.2">
      <c r="A145" s="887"/>
      <c r="B145" s="959"/>
      <c r="C145" s="959"/>
      <c r="D145" s="498" t="s">
        <v>312</v>
      </c>
      <c r="E145" s="658">
        <v>471165</v>
      </c>
      <c r="F145" s="848"/>
      <c r="G145" s="846"/>
      <c r="H145" s="1027"/>
      <c r="I145" s="1030"/>
      <c r="J145" s="1030"/>
      <c r="K145" s="1030"/>
      <c r="L145" s="1033"/>
      <c r="M145" s="804"/>
      <c r="N145" s="140"/>
    </row>
    <row r="146" spans="1:14" ht="14.1" customHeight="1" thickBot="1" x14ac:dyDescent="0.25">
      <c r="A146" s="888"/>
      <c r="B146" s="961"/>
      <c r="C146" s="961"/>
      <c r="D146" s="659" t="s">
        <v>16</v>
      </c>
      <c r="E146" s="660">
        <v>690300</v>
      </c>
      <c r="F146" s="963"/>
      <c r="G146" s="853"/>
      <c r="H146" s="1028"/>
      <c r="I146" s="1031"/>
      <c r="J146" s="1031"/>
      <c r="K146" s="1031"/>
      <c r="L146" s="1034"/>
      <c r="M146" s="822"/>
      <c r="N146" s="140"/>
    </row>
    <row r="147" spans="1:14" ht="14.1" customHeight="1" x14ac:dyDescent="0.2">
      <c r="A147" s="894" t="s">
        <v>433</v>
      </c>
      <c r="B147" s="960" t="s">
        <v>434</v>
      </c>
      <c r="C147" s="960" t="s">
        <v>253</v>
      </c>
      <c r="D147" s="498" t="s">
        <v>50</v>
      </c>
      <c r="E147" s="657">
        <f>SUM(E148:E150)</f>
        <v>1288256.8700000001</v>
      </c>
      <c r="F147" s="847" t="s">
        <v>2081</v>
      </c>
      <c r="G147" s="845" t="s">
        <v>18</v>
      </c>
      <c r="H147" s="1026">
        <v>10</v>
      </c>
      <c r="I147" s="1029">
        <v>4</v>
      </c>
      <c r="J147" s="1029">
        <v>1</v>
      </c>
      <c r="K147" s="1029">
        <v>1</v>
      </c>
      <c r="L147" s="1032">
        <v>4</v>
      </c>
      <c r="M147" s="821"/>
      <c r="N147" s="140"/>
    </row>
    <row r="148" spans="1:14" ht="14.1" customHeight="1" x14ac:dyDescent="0.2">
      <c r="A148" s="887"/>
      <c r="B148" s="959"/>
      <c r="C148" s="959"/>
      <c r="D148" s="653" t="s">
        <v>312</v>
      </c>
      <c r="E148" s="654">
        <v>474123</v>
      </c>
      <c r="F148" s="848"/>
      <c r="G148" s="846"/>
      <c r="H148" s="1027"/>
      <c r="I148" s="1030"/>
      <c r="J148" s="1030"/>
      <c r="K148" s="1030"/>
      <c r="L148" s="1033"/>
      <c r="M148" s="804"/>
      <c r="N148" s="140"/>
    </row>
    <row r="149" spans="1:14" ht="14.1" customHeight="1" x14ac:dyDescent="0.2">
      <c r="A149" s="887"/>
      <c r="B149" s="959"/>
      <c r="C149" s="958"/>
      <c r="D149" s="625" t="s">
        <v>94</v>
      </c>
      <c r="E149" s="645">
        <v>105265.87</v>
      </c>
      <c r="F149" s="848"/>
      <c r="G149" s="846"/>
      <c r="H149" s="1027"/>
      <c r="I149" s="1030"/>
      <c r="J149" s="1030"/>
      <c r="K149" s="1030"/>
      <c r="L149" s="1033"/>
      <c r="M149" s="804"/>
      <c r="N149" s="140"/>
    </row>
    <row r="150" spans="1:14" ht="14.1" customHeight="1" thickBot="1" x14ac:dyDescent="0.25">
      <c r="A150" s="888"/>
      <c r="B150" s="961"/>
      <c r="C150" s="961"/>
      <c r="D150" s="498" t="s">
        <v>16</v>
      </c>
      <c r="E150" s="658">
        <v>708868</v>
      </c>
      <c r="F150" s="963"/>
      <c r="G150" s="853"/>
      <c r="H150" s="1028"/>
      <c r="I150" s="1031"/>
      <c r="J150" s="1031"/>
      <c r="K150" s="1031"/>
      <c r="L150" s="1034"/>
      <c r="M150" s="822"/>
      <c r="N150" s="140"/>
    </row>
    <row r="151" spans="1:14" ht="14.1" customHeight="1" x14ac:dyDescent="0.2">
      <c r="A151" s="894" t="s">
        <v>435</v>
      </c>
      <c r="B151" s="960" t="s">
        <v>436</v>
      </c>
      <c r="C151" s="960" t="s">
        <v>253</v>
      </c>
      <c r="D151" s="517" t="s">
        <v>50</v>
      </c>
      <c r="E151" s="651">
        <f>SUM(E152:E154)</f>
        <v>1055892.98</v>
      </c>
      <c r="F151" s="847" t="s">
        <v>2081</v>
      </c>
      <c r="G151" s="845" t="s">
        <v>18</v>
      </c>
      <c r="H151" s="1026">
        <v>10</v>
      </c>
      <c r="I151" s="1029">
        <v>4</v>
      </c>
      <c r="J151" s="1029">
        <v>1</v>
      </c>
      <c r="K151" s="1029">
        <v>1</v>
      </c>
      <c r="L151" s="1032">
        <v>4</v>
      </c>
      <c r="M151" s="821"/>
      <c r="N151" s="140"/>
    </row>
    <row r="152" spans="1:14" ht="14.1" customHeight="1" x14ac:dyDescent="0.2">
      <c r="A152" s="887"/>
      <c r="B152" s="959"/>
      <c r="C152" s="959"/>
      <c r="D152" s="649" t="s">
        <v>312</v>
      </c>
      <c r="E152" s="652">
        <v>344914</v>
      </c>
      <c r="F152" s="848"/>
      <c r="G152" s="846"/>
      <c r="H152" s="1027"/>
      <c r="I152" s="1030"/>
      <c r="J152" s="1030"/>
      <c r="K152" s="1030"/>
      <c r="L152" s="1033"/>
      <c r="M152" s="804"/>
      <c r="N152" s="140"/>
    </row>
    <row r="153" spans="1:14" ht="14.1" customHeight="1" x14ac:dyDescent="0.2">
      <c r="A153" s="887"/>
      <c r="B153" s="959"/>
      <c r="C153" s="959"/>
      <c r="D153" s="649" t="s">
        <v>16</v>
      </c>
      <c r="E153" s="652">
        <v>628716</v>
      </c>
      <c r="F153" s="848"/>
      <c r="G153" s="846"/>
      <c r="H153" s="1027"/>
      <c r="I153" s="1030"/>
      <c r="J153" s="1030"/>
      <c r="K153" s="1030"/>
      <c r="L153" s="1033"/>
      <c r="M153" s="804"/>
      <c r="N153" s="140"/>
    </row>
    <row r="154" spans="1:14" ht="14.1" customHeight="1" thickBot="1" x14ac:dyDescent="0.25">
      <c r="A154" s="888"/>
      <c r="B154" s="961"/>
      <c r="C154" s="961"/>
      <c r="D154" s="649" t="s">
        <v>94</v>
      </c>
      <c r="E154" s="652">
        <v>82262.98</v>
      </c>
      <c r="F154" s="963"/>
      <c r="G154" s="853"/>
      <c r="H154" s="1028"/>
      <c r="I154" s="1031"/>
      <c r="J154" s="1031"/>
      <c r="K154" s="1031"/>
      <c r="L154" s="1034"/>
      <c r="M154" s="822"/>
      <c r="N154" s="140"/>
    </row>
    <row r="155" spans="1:14" ht="14.1" customHeight="1" x14ac:dyDescent="0.2">
      <c r="A155" s="894" t="s">
        <v>437</v>
      </c>
      <c r="B155" s="960" t="s">
        <v>438</v>
      </c>
      <c r="C155" s="960" t="s">
        <v>253</v>
      </c>
      <c r="D155" s="629" t="s">
        <v>50</v>
      </c>
      <c r="E155" s="667">
        <f>SUM(E156:E158)</f>
        <v>682078.02</v>
      </c>
      <c r="F155" s="847" t="s">
        <v>2081</v>
      </c>
      <c r="G155" s="845" t="s">
        <v>18</v>
      </c>
      <c r="H155" s="1026">
        <v>10</v>
      </c>
      <c r="I155" s="1029">
        <v>4</v>
      </c>
      <c r="J155" s="1029">
        <v>1</v>
      </c>
      <c r="K155" s="1029">
        <v>1</v>
      </c>
      <c r="L155" s="1032">
        <v>4</v>
      </c>
      <c r="M155" s="821"/>
      <c r="N155" s="140"/>
    </row>
    <row r="156" spans="1:14" ht="14.1" customHeight="1" x14ac:dyDescent="0.2">
      <c r="A156" s="887"/>
      <c r="B156" s="959"/>
      <c r="C156" s="958"/>
      <c r="D156" s="625" t="s">
        <v>94</v>
      </c>
      <c r="E156" s="645">
        <v>49916.02</v>
      </c>
      <c r="F156" s="848"/>
      <c r="G156" s="846"/>
      <c r="H156" s="1027"/>
      <c r="I156" s="1030"/>
      <c r="J156" s="1030"/>
      <c r="K156" s="1030"/>
      <c r="L156" s="1033"/>
      <c r="M156" s="804"/>
      <c r="N156" s="140"/>
    </row>
    <row r="157" spans="1:14" ht="14.1" customHeight="1" x14ac:dyDescent="0.2">
      <c r="A157" s="887"/>
      <c r="B157" s="959"/>
      <c r="C157" s="959"/>
      <c r="D157" s="498" t="s">
        <v>312</v>
      </c>
      <c r="E157" s="658">
        <v>208097</v>
      </c>
      <c r="F157" s="848"/>
      <c r="G157" s="846"/>
      <c r="H157" s="1027"/>
      <c r="I157" s="1030"/>
      <c r="J157" s="1030"/>
      <c r="K157" s="1030"/>
      <c r="L157" s="1033"/>
      <c r="M157" s="804"/>
      <c r="N157" s="140"/>
    </row>
    <row r="158" spans="1:14" ht="14.1" customHeight="1" thickBot="1" x14ac:dyDescent="0.25">
      <c r="A158" s="888"/>
      <c r="B158" s="961"/>
      <c r="C158" s="961"/>
      <c r="D158" s="659" t="s">
        <v>16</v>
      </c>
      <c r="E158" s="660">
        <v>424065</v>
      </c>
      <c r="F158" s="963"/>
      <c r="G158" s="853"/>
      <c r="H158" s="1028"/>
      <c r="I158" s="1031"/>
      <c r="J158" s="1031"/>
      <c r="K158" s="1031"/>
      <c r="L158" s="1034"/>
      <c r="M158" s="822"/>
      <c r="N158" s="140"/>
    </row>
    <row r="159" spans="1:14" ht="14.1" customHeight="1" x14ac:dyDescent="0.2">
      <c r="A159" s="894" t="s">
        <v>439</v>
      </c>
      <c r="B159" s="960" t="s">
        <v>440</v>
      </c>
      <c r="C159" s="960" t="s">
        <v>253</v>
      </c>
      <c r="D159" s="498" t="s">
        <v>50</v>
      </c>
      <c r="E159" s="657">
        <f t="shared" ref="E159" si="1">SUM(E160:E163)</f>
        <v>1023542.06</v>
      </c>
      <c r="F159" s="852" t="s">
        <v>2081</v>
      </c>
      <c r="G159" s="845" t="s">
        <v>18</v>
      </c>
      <c r="H159" s="1026">
        <v>10</v>
      </c>
      <c r="I159" s="1029">
        <v>4</v>
      </c>
      <c r="J159" s="1029">
        <v>1</v>
      </c>
      <c r="K159" s="1029">
        <v>1</v>
      </c>
      <c r="L159" s="1032">
        <v>4</v>
      </c>
      <c r="M159" s="821"/>
      <c r="N159" s="140"/>
    </row>
    <row r="160" spans="1:14" ht="14.1" customHeight="1" x14ac:dyDescent="0.2">
      <c r="A160" s="887"/>
      <c r="B160" s="959"/>
      <c r="C160" s="959"/>
      <c r="D160" s="649" t="s">
        <v>312</v>
      </c>
      <c r="E160" s="652">
        <v>289092</v>
      </c>
      <c r="F160" s="850"/>
      <c r="G160" s="846"/>
      <c r="H160" s="1027"/>
      <c r="I160" s="1030"/>
      <c r="J160" s="1030"/>
      <c r="K160" s="1030"/>
      <c r="L160" s="1033"/>
      <c r="M160" s="804"/>
      <c r="N160" s="140"/>
    </row>
    <row r="161" spans="1:14" ht="14.1" customHeight="1" x14ac:dyDescent="0.2">
      <c r="A161" s="887"/>
      <c r="B161" s="959"/>
      <c r="C161" s="959"/>
      <c r="D161" s="649" t="s">
        <v>115</v>
      </c>
      <c r="E161" s="652">
        <v>7070</v>
      </c>
      <c r="F161" s="850"/>
      <c r="G161" s="846"/>
      <c r="H161" s="1027"/>
      <c r="I161" s="1030"/>
      <c r="J161" s="1030"/>
      <c r="K161" s="1030"/>
      <c r="L161" s="1033"/>
      <c r="M161" s="804"/>
      <c r="N161" s="140"/>
    </row>
    <row r="162" spans="1:14" ht="14.1" customHeight="1" x14ac:dyDescent="0.2">
      <c r="A162" s="887"/>
      <c r="B162" s="959"/>
      <c r="C162" s="959"/>
      <c r="D162" s="649" t="s">
        <v>16</v>
      </c>
      <c r="E162" s="652">
        <v>664165</v>
      </c>
      <c r="F162" s="850"/>
      <c r="G162" s="846"/>
      <c r="H162" s="1027"/>
      <c r="I162" s="1030"/>
      <c r="J162" s="1030"/>
      <c r="K162" s="1030"/>
      <c r="L162" s="1033"/>
      <c r="M162" s="804"/>
      <c r="N162" s="140"/>
    </row>
    <row r="163" spans="1:14" ht="14.1" customHeight="1" thickBot="1" x14ac:dyDescent="0.25">
      <c r="A163" s="897"/>
      <c r="B163" s="962"/>
      <c r="C163" s="962"/>
      <c r="D163" s="659" t="s">
        <v>94</v>
      </c>
      <c r="E163" s="660">
        <v>63215.06</v>
      </c>
      <c r="F163" s="851"/>
      <c r="G163" s="853"/>
      <c r="H163" s="1028"/>
      <c r="I163" s="1031"/>
      <c r="J163" s="1031"/>
      <c r="K163" s="1031"/>
      <c r="L163" s="1034"/>
      <c r="M163" s="822"/>
      <c r="N163" s="140"/>
    </row>
    <row r="164" spans="1:14" ht="14.1" customHeight="1" x14ac:dyDescent="0.2">
      <c r="A164" s="887" t="s">
        <v>441</v>
      </c>
      <c r="B164" s="959" t="s">
        <v>442</v>
      </c>
      <c r="C164" s="959" t="s">
        <v>253</v>
      </c>
      <c r="D164" s="498" t="s">
        <v>50</v>
      </c>
      <c r="E164" s="657">
        <f>SUM(E165:E167)</f>
        <v>768807.76</v>
      </c>
      <c r="F164" s="847" t="s">
        <v>2081</v>
      </c>
      <c r="G164" s="845" t="s">
        <v>18</v>
      </c>
      <c r="H164" s="964">
        <v>10</v>
      </c>
      <c r="I164" s="1017">
        <v>4</v>
      </c>
      <c r="J164" s="1017">
        <v>1</v>
      </c>
      <c r="K164" s="1017">
        <v>1</v>
      </c>
      <c r="L164" s="1020">
        <v>4</v>
      </c>
      <c r="M164" s="821"/>
      <c r="N164" s="140"/>
    </row>
    <row r="165" spans="1:14" ht="14.1" customHeight="1" x14ac:dyDescent="0.2">
      <c r="A165" s="887"/>
      <c r="B165" s="959"/>
      <c r="C165" s="959"/>
      <c r="D165" s="649" t="s">
        <v>94</v>
      </c>
      <c r="E165" s="652">
        <v>58483.76</v>
      </c>
      <c r="F165" s="848"/>
      <c r="G165" s="846"/>
      <c r="H165" s="965"/>
      <c r="I165" s="1018"/>
      <c r="J165" s="1018"/>
      <c r="K165" s="1018"/>
      <c r="L165" s="1021"/>
      <c r="M165" s="804"/>
      <c r="N165" s="140"/>
    </row>
    <row r="166" spans="1:14" ht="14.1" customHeight="1" x14ac:dyDescent="0.2">
      <c r="A166" s="887"/>
      <c r="B166" s="959"/>
      <c r="C166" s="959"/>
      <c r="D166" s="649" t="s">
        <v>312</v>
      </c>
      <c r="E166" s="652">
        <v>300574</v>
      </c>
      <c r="F166" s="848"/>
      <c r="G166" s="846"/>
      <c r="H166" s="965"/>
      <c r="I166" s="1018"/>
      <c r="J166" s="1018"/>
      <c r="K166" s="1018"/>
      <c r="L166" s="1021"/>
      <c r="M166" s="804"/>
      <c r="N166" s="140"/>
    </row>
    <row r="167" spans="1:14" ht="14.1" customHeight="1" thickBot="1" x14ac:dyDescent="0.25">
      <c r="A167" s="888"/>
      <c r="B167" s="961"/>
      <c r="C167" s="961"/>
      <c r="D167" s="649" t="s">
        <v>16</v>
      </c>
      <c r="E167" s="652">
        <v>409750</v>
      </c>
      <c r="F167" s="963"/>
      <c r="G167" s="853"/>
      <c r="H167" s="966"/>
      <c r="I167" s="1019"/>
      <c r="J167" s="1019"/>
      <c r="K167" s="1019"/>
      <c r="L167" s="1022"/>
      <c r="M167" s="822"/>
      <c r="N167" s="140"/>
    </row>
    <row r="168" spans="1:14" ht="14.1" customHeight="1" x14ac:dyDescent="0.2">
      <c r="A168" s="894" t="s">
        <v>443</v>
      </c>
      <c r="B168" s="960" t="s">
        <v>444</v>
      </c>
      <c r="C168" s="960" t="s">
        <v>253</v>
      </c>
      <c r="D168" s="517" t="s">
        <v>50</v>
      </c>
      <c r="E168" s="651">
        <f>SUM(E169:E171)</f>
        <v>811387.96</v>
      </c>
      <c r="F168" s="847" t="s">
        <v>2081</v>
      </c>
      <c r="G168" s="845" t="s">
        <v>18</v>
      </c>
      <c r="H168" s="964">
        <v>10</v>
      </c>
      <c r="I168" s="1017">
        <v>4</v>
      </c>
      <c r="J168" s="1017">
        <v>1</v>
      </c>
      <c r="K168" s="1017">
        <v>1</v>
      </c>
      <c r="L168" s="1020">
        <v>4</v>
      </c>
      <c r="M168" s="821"/>
      <c r="N168" s="140"/>
    </row>
    <row r="169" spans="1:14" ht="14.1" customHeight="1" x14ac:dyDescent="0.2">
      <c r="A169" s="887"/>
      <c r="B169" s="959"/>
      <c r="C169" s="959"/>
      <c r="D169" s="649" t="s">
        <v>16</v>
      </c>
      <c r="E169" s="652">
        <v>516101</v>
      </c>
      <c r="F169" s="848"/>
      <c r="G169" s="846"/>
      <c r="H169" s="965"/>
      <c r="I169" s="1018"/>
      <c r="J169" s="1018"/>
      <c r="K169" s="1018"/>
      <c r="L169" s="1021"/>
      <c r="M169" s="804"/>
      <c r="N169" s="140"/>
    </row>
    <row r="170" spans="1:14" ht="14.1" customHeight="1" x14ac:dyDescent="0.2">
      <c r="A170" s="887"/>
      <c r="B170" s="959"/>
      <c r="C170" s="959"/>
      <c r="D170" s="649" t="s">
        <v>94</v>
      </c>
      <c r="E170" s="652">
        <v>47769.96</v>
      </c>
      <c r="F170" s="848"/>
      <c r="G170" s="846"/>
      <c r="H170" s="965"/>
      <c r="I170" s="1018"/>
      <c r="J170" s="1018"/>
      <c r="K170" s="1018"/>
      <c r="L170" s="1021"/>
      <c r="M170" s="804"/>
      <c r="N170" s="140"/>
    </row>
    <row r="171" spans="1:14" ht="14.1" customHeight="1" thickBot="1" x14ac:dyDescent="0.25">
      <c r="A171" s="888"/>
      <c r="B171" s="961"/>
      <c r="C171" s="961"/>
      <c r="D171" s="659" t="s">
        <v>312</v>
      </c>
      <c r="E171" s="660">
        <v>247517</v>
      </c>
      <c r="F171" s="963"/>
      <c r="G171" s="853"/>
      <c r="H171" s="966"/>
      <c r="I171" s="1019"/>
      <c r="J171" s="1019"/>
      <c r="K171" s="1019"/>
      <c r="L171" s="1022"/>
      <c r="M171" s="822"/>
      <c r="N171" s="140"/>
    </row>
    <row r="172" spans="1:14" ht="14.1" customHeight="1" x14ac:dyDescent="0.2">
      <c r="A172" s="894" t="s">
        <v>445</v>
      </c>
      <c r="B172" s="960" t="s">
        <v>446</v>
      </c>
      <c r="C172" s="960" t="s">
        <v>253</v>
      </c>
      <c r="D172" s="498" t="s">
        <v>50</v>
      </c>
      <c r="E172" s="657">
        <f>SUM(E173:E175)</f>
        <v>1089541.9100000001</v>
      </c>
      <c r="F172" s="847" t="s">
        <v>2081</v>
      </c>
      <c r="G172" s="845" t="s">
        <v>18</v>
      </c>
      <c r="H172" s="964">
        <v>10</v>
      </c>
      <c r="I172" s="1017">
        <v>4</v>
      </c>
      <c r="J172" s="1017">
        <v>1</v>
      </c>
      <c r="K172" s="1017">
        <v>1</v>
      </c>
      <c r="L172" s="1020">
        <v>4</v>
      </c>
      <c r="M172" s="821"/>
      <c r="N172" s="140"/>
    </row>
    <row r="173" spans="1:14" ht="14.1" customHeight="1" x14ac:dyDescent="0.2">
      <c r="A173" s="887"/>
      <c r="B173" s="959"/>
      <c r="C173" s="959"/>
      <c r="D173" s="649" t="s">
        <v>94</v>
      </c>
      <c r="E173" s="652">
        <v>98653.91</v>
      </c>
      <c r="F173" s="848"/>
      <c r="G173" s="846"/>
      <c r="H173" s="965"/>
      <c r="I173" s="1018"/>
      <c r="J173" s="1018"/>
      <c r="K173" s="1018"/>
      <c r="L173" s="1021"/>
      <c r="M173" s="804"/>
      <c r="N173" s="140"/>
    </row>
    <row r="174" spans="1:14" ht="14.1" customHeight="1" x14ac:dyDescent="0.2">
      <c r="A174" s="887"/>
      <c r="B174" s="959"/>
      <c r="C174" s="959"/>
      <c r="D174" s="649" t="s">
        <v>312</v>
      </c>
      <c r="E174" s="652">
        <v>367410</v>
      </c>
      <c r="F174" s="848"/>
      <c r="G174" s="846"/>
      <c r="H174" s="965"/>
      <c r="I174" s="1018"/>
      <c r="J174" s="1018"/>
      <c r="K174" s="1018"/>
      <c r="L174" s="1021"/>
      <c r="M174" s="804"/>
      <c r="N174" s="140"/>
    </row>
    <row r="175" spans="1:14" ht="14.1" customHeight="1" thickBot="1" x14ac:dyDescent="0.25">
      <c r="A175" s="888"/>
      <c r="B175" s="961"/>
      <c r="C175" s="961"/>
      <c r="D175" s="649" t="s">
        <v>16</v>
      </c>
      <c r="E175" s="652">
        <v>623478</v>
      </c>
      <c r="F175" s="963"/>
      <c r="G175" s="853"/>
      <c r="H175" s="966"/>
      <c r="I175" s="1019"/>
      <c r="J175" s="1019"/>
      <c r="K175" s="1019"/>
      <c r="L175" s="1022"/>
      <c r="M175" s="822"/>
      <c r="N175" s="140"/>
    </row>
    <row r="176" spans="1:14" ht="14.1" customHeight="1" x14ac:dyDescent="0.2">
      <c r="A176" s="967" t="s">
        <v>447</v>
      </c>
      <c r="B176" s="960" t="s">
        <v>448</v>
      </c>
      <c r="C176" s="960" t="s">
        <v>253</v>
      </c>
      <c r="D176" s="629" t="s">
        <v>50</v>
      </c>
      <c r="E176" s="667">
        <f>SUM(E177:E179)</f>
        <v>958917.75</v>
      </c>
      <c r="F176" s="847" t="s">
        <v>2081</v>
      </c>
      <c r="G176" s="845" t="s">
        <v>18</v>
      </c>
      <c r="H176" s="964">
        <v>10</v>
      </c>
      <c r="I176" s="1017">
        <v>4</v>
      </c>
      <c r="J176" s="1017">
        <v>1</v>
      </c>
      <c r="K176" s="1017">
        <v>1</v>
      </c>
      <c r="L176" s="1020">
        <v>4</v>
      </c>
      <c r="M176" s="821"/>
      <c r="N176" s="140"/>
    </row>
    <row r="177" spans="1:14" ht="14.1" customHeight="1" x14ac:dyDescent="0.2">
      <c r="A177" s="968"/>
      <c r="B177" s="959"/>
      <c r="C177" s="958"/>
      <c r="D177" s="625" t="s">
        <v>312</v>
      </c>
      <c r="E177" s="645">
        <v>265366</v>
      </c>
      <c r="F177" s="848"/>
      <c r="G177" s="846"/>
      <c r="H177" s="965"/>
      <c r="I177" s="1018"/>
      <c r="J177" s="1018"/>
      <c r="K177" s="1018"/>
      <c r="L177" s="1021"/>
      <c r="M177" s="804"/>
      <c r="N177" s="140"/>
    </row>
    <row r="178" spans="1:14" ht="14.1" customHeight="1" x14ac:dyDescent="0.2">
      <c r="A178" s="968"/>
      <c r="B178" s="959"/>
      <c r="C178" s="959"/>
      <c r="D178" s="498" t="s">
        <v>94</v>
      </c>
      <c r="E178" s="658">
        <v>82744.75</v>
      </c>
      <c r="F178" s="848"/>
      <c r="G178" s="846"/>
      <c r="H178" s="965"/>
      <c r="I178" s="1018"/>
      <c r="J178" s="1018"/>
      <c r="K178" s="1018"/>
      <c r="L178" s="1021"/>
      <c r="M178" s="804"/>
      <c r="N178" s="140"/>
    </row>
    <row r="179" spans="1:14" ht="14.1" customHeight="1" thickBot="1" x14ac:dyDescent="0.25">
      <c r="A179" s="969"/>
      <c r="B179" s="961"/>
      <c r="C179" s="961"/>
      <c r="D179" s="649" t="s">
        <v>16</v>
      </c>
      <c r="E179" s="652">
        <v>610807</v>
      </c>
      <c r="F179" s="963"/>
      <c r="G179" s="853"/>
      <c r="H179" s="966"/>
      <c r="I179" s="1019"/>
      <c r="J179" s="1019"/>
      <c r="K179" s="1019"/>
      <c r="L179" s="1022"/>
      <c r="M179" s="822"/>
      <c r="N179" s="140"/>
    </row>
    <row r="180" spans="1:14" ht="14.1" customHeight="1" x14ac:dyDescent="0.2">
      <c r="A180" s="894" t="s">
        <v>449</v>
      </c>
      <c r="B180" s="960" t="s">
        <v>450</v>
      </c>
      <c r="C180" s="960" t="s">
        <v>253</v>
      </c>
      <c r="D180" s="517" t="s">
        <v>50</v>
      </c>
      <c r="E180" s="651">
        <f>SUM(E181:E183)</f>
        <v>760468.41999999993</v>
      </c>
      <c r="F180" s="847" t="s">
        <v>2081</v>
      </c>
      <c r="G180" s="845" t="s">
        <v>18</v>
      </c>
      <c r="H180" s="964">
        <v>10</v>
      </c>
      <c r="I180" s="1017">
        <v>4</v>
      </c>
      <c r="J180" s="1017">
        <v>1</v>
      </c>
      <c r="K180" s="1017">
        <v>1</v>
      </c>
      <c r="L180" s="1020">
        <v>4</v>
      </c>
      <c r="M180" s="821"/>
      <c r="N180" s="140"/>
    </row>
    <row r="181" spans="1:14" ht="14.1" customHeight="1" x14ac:dyDescent="0.2">
      <c r="A181" s="887"/>
      <c r="B181" s="959"/>
      <c r="C181" s="959"/>
      <c r="D181" s="649" t="s">
        <v>312</v>
      </c>
      <c r="E181" s="652">
        <v>253679</v>
      </c>
      <c r="F181" s="848"/>
      <c r="G181" s="846"/>
      <c r="H181" s="965"/>
      <c r="I181" s="1018"/>
      <c r="J181" s="1018"/>
      <c r="K181" s="1018"/>
      <c r="L181" s="1021"/>
      <c r="M181" s="804"/>
      <c r="N181" s="140"/>
    </row>
    <row r="182" spans="1:14" ht="14.1" customHeight="1" x14ac:dyDescent="0.2">
      <c r="A182" s="887"/>
      <c r="B182" s="959"/>
      <c r="C182" s="959"/>
      <c r="D182" s="649" t="s">
        <v>94</v>
      </c>
      <c r="E182" s="652">
        <v>70551.42</v>
      </c>
      <c r="F182" s="848"/>
      <c r="G182" s="846"/>
      <c r="H182" s="965"/>
      <c r="I182" s="1018"/>
      <c r="J182" s="1018"/>
      <c r="K182" s="1018"/>
      <c r="L182" s="1021"/>
      <c r="M182" s="804"/>
      <c r="N182" s="140"/>
    </row>
    <row r="183" spans="1:14" ht="14.1" customHeight="1" thickBot="1" x14ac:dyDescent="0.25">
      <c r="A183" s="888"/>
      <c r="B183" s="961"/>
      <c r="C183" s="961"/>
      <c r="D183" s="659" t="s">
        <v>16</v>
      </c>
      <c r="E183" s="660">
        <v>436238</v>
      </c>
      <c r="F183" s="963"/>
      <c r="G183" s="853"/>
      <c r="H183" s="966"/>
      <c r="I183" s="1019"/>
      <c r="J183" s="1019"/>
      <c r="K183" s="1019"/>
      <c r="L183" s="1022"/>
      <c r="M183" s="822"/>
      <c r="N183" s="140"/>
    </row>
    <row r="184" spans="1:14" ht="14.1" customHeight="1" x14ac:dyDescent="0.2">
      <c r="A184" s="894" t="s">
        <v>451</v>
      </c>
      <c r="B184" s="960" t="s">
        <v>452</v>
      </c>
      <c r="C184" s="960" t="s">
        <v>253</v>
      </c>
      <c r="D184" s="498" t="s">
        <v>50</v>
      </c>
      <c r="E184" s="657">
        <f>SUM(E185:E188)</f>
        <v>1145339.94</v>
      </c>
      <c r="F184" s="852" t="s">
        <v>2081</v>
      </c>
      <c r="G184" s="845" t="s">
        <v>18</v>
      </c>
      <c r="H184" s="964">
        <v>10</v>
      </c>
      <c r="I184" s="1017">
        <v>4</v>
      </c>
      <c r="J184" s="1017">
        <v>1</v>
      </c>
      <c r="K184" s="1017">
        <v>1</v>
      </c>
      <c r="L184" s="1020">
        <v>4</v>
      </c>
      <c r="M184" s="821"/>
      <c r="N184" s="140"/>
    </row>
    <row r="185" spans="1:14" ht="14.1" customHeight="1" x14ac:dyDescent="0.2">
      <c r="A185" s="887"/>
      <c r="B185" s="959"/>
      <c r="C185" s="959"/>
      <c r="D185" s="649" t="s">
        <v>16</v>
      </c>
      <c r="E185" s="652">
        <v>647484</v>
      </c>
      <c r="F185" s="850"/>
      <c r="G185" s="846"/>
      <c r="H185" s="965"/>
      <c r="I185" s="1018"/>
      <c r="J185" s="1018"/>
      <c r="K185" s="1018"/>
      <c r="L185" s="1021"/>
      <c r="M185" s="804"/>
      <c r="N185" s="140"/>
    </row>
    <row r="186" spans="1:14" ht="14.1" customHeight="1" x14ac:dyDescent="0.2">
      <c r="A186" s="887"/>
      <c r="B186" s="959"/>
      <c r="C186" s="959"/>
      <c r="D186" s="649" t="s">
        <v>94</v>
      </c>
      <c r="E186" s="652">
        <v>93889.94</v>
      </c>
      <c r="F186" s="850"/>
      <c r="G186" s="846"/>
      <c r="H186" s="965"/>
      <c r="I186" s="1018"/>
      <c r="J186" s="1018"/>
      <c r="K186" s="1018"/>
      <c r="L186" s="1021"/>
      <c r="M186" s="804"/>
      <c r="N186" s="140"/>
    </row>
    <row r="187" spans="1:14" ht="14.1" customHeight="1" x14ac:dyDescent="0.2">
      <c r="A187" s="887"/>
      <c r="B187" s="959"/>
      <c r="C187" s="959"/>
      <c r="D187" s="649" t="s">
        <v>312</v>
      </c>
      <c r="E187" s="652">
        <v>389826</v>
      </c>
      <c r="F187" s="850"/>
      <c r="G187" s="846"/>
      <c r="H187" s="965"/>
      <c r="I187" s="1018"/>
      <c r="J187" s="1018"/>
      <c r="K187" s="1018"/>
      <c r="L187" s="1021"/>
      <c r="M187" s="804"/>
      <c r="N187" s="140"/>
    </row>
    <row r="188" spans="1:14" ht="14.1" customHeight="1" thickBot="1" x14ac:dyDescent="0.25">
      <c r="A188" s="888"/>
      <c r="B188" s="961"/>
      <c r="C188" s="961"/>
      <c r="D188" s="649" t="s">
        <v>115</v>
      </c>
      <c r="E188" s="652">
        <v>14140</v>
      </c>
      <c r="F188" s="851"/>
      <c r="G188" s="853"/>
      <c r="H188" s="966"/>
      <c r="I188" s="1019"/>
      <c r="J188" s="1019"/>
      <c r="K188" s="1019"/>
      <c r="L188" s="1022"/>
      <c r="M188" s="822"/>
      <c r="N188" s="140"/>
    </row>
    <row r="189" spans="1:14" ht="14.1" customHeight="1" x14ac:dyDescent="0.2">
      <c r="A189" s="894" t="s">
        <v>453</v>
      </c>
      <c r="B189" s="960" t="s">
        <v>454</v>
      </c>
      <c r="C189" s="960" t="s">
        <v>253</v>
      </c>
      <c r="D189" s="629" t="s">
        <v>50</v>
      </c>
      <c r="E189" s="667">
        <f>SUM(E190:E192)</f>
        <v>1097917.57</v>
      </c>
      <c r="F189" s="847" t="s">
        <v>2081</v>
      </c>
      <c r="G189" s="845" t="s">
        <v>18</v>
      </c>
      <c r="H189" s="964">
        <v>10</v>
      </c>
      <c r="I189" s="1017">
        <v>4</v>
      </c>
      <c r="J189" s="1017">
        <v>1</v>
      </c>
      <c r="K189" s="1017">
        <v>1</v>
      </c>
      <c r="L189" s="1020">
        <v>4</v>
      </c>
      <c r="M189" s="821"/>
      <c r="N189" s="140"/>
    </row>
    <row r="190" spans="1:14" ht="14.1" customHeight="1" x14ac:dyDescent="0.2">
      <c r="A190" s="887"/>
      <c r="B190" s="959"/>
      <c r="C190" s="958"/>
      <c r="D190" s="625" t="s">
        <v>312</v>
      </c>
      <c r="E190" s="645">
        <v>285155</v>
      </c>
      <c r="F190" s="848"/>
      <c r="G190" s="846"/>
      <c r="H190" s="965"/>
      <c r="I190" s="1018"/>
      <c r="J190" s="1018"/>
      <c r="K190" s="1018"/>
      <c r="L190" s="1021"/>
      <c r="M190" s="804"/>
      <c r="N190" s="140"/>
    </row>
    <row r="191" spans="1:14" ht="14.1" customHeight="1" x14ac:dyDescent="0.2">
      <c r="A191" s="887"/>
      <c r="B191" s="959"/>
      <c r="C191" s="959"/>
      <c r="D191" s="498" t="s">
        <v>16</v>
      </c>
      <c r="E191" s="658">
        <v>723861</v>
      </c>
      <c r="F191" s="848"/>
      <c r="G191" s="846"/>
      <c r="H191" s="965"/>
      <c r="I191" s="1018"/>
      <c r="J191" s="1018"/>
      <c r="K191" s="1018"/>
      <c r="L191" s="1021"/>
      <c r="M191" s="804"/>
      <c r="N191" s="140"/>
    </row>
    <row r="192" spans="1:14" ht="14.1" customHeight="1" thickBot="1" x14ac:dyDescent="0.25">
      <c r="A192" s="888"/>
      <c r="B192" s="961"/>
      <c r="C192" s="961"/>
      <c r="D192" s="649" t="s">
        <v>94</v>
      </c>
      <c r="E192" s="652">
        <v>88901.57</v>
      </c>
      <c r="F192" s="963"/>
      <c r="G192" s="853"/>
      <c r="H192" s="966"/>
      <c r="I192" s="1019"/>
      <c r="J192" s="1019"/>
      <c r="K192" s="1019"/>
      <c r="L192" s="1022"/>
      <c r="M192" s="822"/>
      <c r="N192" s="140"/>
    </row>
    <row r="193" spans="1:14" ht="14.1" customHeight="1" x14ac:dyDescent="0.2">
      <c r="A193" s="894" t="s">
        <v>455</v>
      </c>
      <c r="B193" s="960" t="s">
        <v>456</v>
      </c>
      <c r="C193" s="960" t="s">
        <v>253</v>
      </c>
      <c r="D193" s="517" t="s">
        <v>50</v>
      </c>
      <c r="E193" s="651">
        <f>SUM(E194:E196)</f>
        <v>1170812.3</v>
      </c>
      <c r="F193" s="847" t="s">
        <v>2081</v>
      </c>
      <c r="G193" s="845" t="s">
        <v>18</v>
      </c>
      <c r="H193" s="964">
        <v>10</v>
      </c>
      <c r="I193" s="1017">
        <v>4</v>
      </c>
      <c r="J193" s="1017">
        <v>1</v>
      </c>
      <c r="K193" s="1017">
        <v>1</v>
      </c>
      <c r="L193" s="1020">
        <v>4</v>
      </c>
      <c r="M193" s="821"/>
      <c r="N193" s="140"/>
    </row>
    <row r="194" spans="1:14" ht="14.1" customHeight="1" x14ac:dyDescent="0.2">
      <c r="A194" s="887"/>
      <c r="B194" s="959"/>
      <c r="C194" s="959"/>
      <c r="D194" s="649" t="s">
        <v>16</v>
      </c>
      <c r="E194" s="652">
        <v>678994</v>
      </c>
      <c r="F194" s="848"/>
      <c r="G194" s="846"/>
      <c r="H194" s="965"/>
      <c r="I194" s="1018"/>
      <c r="J194" s="1018"/>
      <c r="K194" s="1018"/>
      <c r="L194" s="1021"/>
      <c r="M194" s="804"/>
      <c r="N194" s="140"/>
    </row>
    <row r="195" spans="1:14" ht="14.1" customHeight="1" x14ac:dyDescent="0.2">
      <c r="A195" s="887"/>
      <c r="B195" s="959"/>
      <c r="C195" s="959"/>
      <c r="D195" s="649" t="s">
        <v>312</v>
      </c>
      <c r="E195" s="652">
        <v>398137</v>
      </c>
      <c r="F195" s="848"/>
      <c r="G195" s="846"/>
      <c r="H195" s="965"/>
      <c r="I195" s="1018"/>
      <c r="J195" s="1018"/>
      <c r="K195" s="1018"/>
      <c r="L195" s="1021"/>
      <c r="M195" s="804"/>
      <c r="N195" s="140"/>
    </row>
    <row r="196" spans="1:14" ht="14.1" customHeight="1" thickBot="1" x14ac:dyDescent="0.25">
      <c r="A196" s="888"/>
      <c r="B196" s="961"/>
      <c r="C196" s="961"/>
      <c r="D196" s="659" t="s">
        <v>94</v>
      </c>
      <c r="E196" s="660">
        <v>93681.3</v>
      </c>
      <c r="F196" s="963"/>
      <c r="G196" s="853"/>
      <c r="H196" s="966"/>
      <c r="I196" s="1019"/>
      <c r="J196" s="1019"/>
      <c r="K196" s="1019"/>
      <c r="L196" s="1022"/>
      <c r="M196" s="822"/>
      <c r="N196" s="140"/>
    </row>
    <row r="197" spans="1:14" ht="14.1" customHeight="1" x14ac:dyDescent="0.2">
      <c r="A197" s="894" t="s">
        <v>457</v>
      </c>
      <c r="B197" s="960" t="s">
        <v>458</v>
      </c>
      <c r="C197" s="960" t="s">
        <v>253</v>
      </c>
      <c r="D197" s="498" t="s">
        <v>50</v>
      </c>
      <c r="E197" s="657">
        <f>SUM(E198:E200)</f>
        <v>1043419.64</v>
      </c>
      <c r="F197" s="847" t="s">
        <v>2081</v>
      </c>
      <c r="G197" s="845" t="s">
        <v>18</v>
      </c>
      <c r="H197" s="964">
        <v>10</v>
      </c>
      <c r="I197" s="1017">
        <v>4</v>
      </c>
      <c r="J197" s="1017">
        <v>1</v>
      </c>
      <c r="K197" s="1017">
        <v>1</v>
      </c>
      <c r="L197" s="1020">
        <v>4</v>
      </c>
      <c r="M197" s="821"/>
      <c r="N197" s="140"/>
    </row>
    <row r="198" spans="1:14" ht="14.1" customHeight="1" x14ac:dyDescent="0.2">
      <c r="A198" s="887"/>
      <c r="B198" s="959"/>
      <c r="C198" s="959"/>
      <c r="D198" s="649" t="s">
        <v>312</v>
      </c>
      <c r="E198" s="652">
        <v>402039</v>
      </c>
      <c r="F198" s="848"/>
      <c r="G198" s="846"/>
      <c r="H198" s="965"/>
      <c r="I198" s="1018"/>
      <c r="J198" s="1018"/>
      <c r="K198" s="1018"/>
      <c r="L198" s="1021"/>
      <c r="M198" s="804"/>
      <c r="N198" s="140"/>
    </row>
    <row r="199" spans="1:14" ht="14.1" customHeight="1" x14ac:dyDescent="0.2">
      <c r="A199" s="887"/>
      <c r="B199" s="959"/>
      <c r="C199" s="959"/>
      <c r="D199" s="649" t="s">
        <v>94</v>
      </c>
      <c r="E199" s="652">
        <v>80234.64</v>
      </c>
      <c r="F199" s="848"/>
      <c r="G199" s="846"/>
      <c r="H199" s="965"/>
      <c r="I199" s="1018"/>
      <c r="J199" s="1018"/>
      <c r="K199" s="1018"/>
      <c r="L199" s="1021"/>
      <c r="M199" s="804"/>
      <c r="N199" s="140"/>
    </row>
    <row r="200" spans="1:14" ht="14.1" customHeight="1" thickBot="1" x14ac:dyDescent="0.25">
      <c r="A200" s="888"/>
      <c r="B200" s="961"/>
      <c r="C200" s="961"/>
      <c r="D200" s="649" t="s">
        <v>16</v>
      </c>
      <c r="E200" s="652">
        <v>561146</v>
      </c>
      <c r="F200" s="963"/>
      <c r="G200" s="853"/>
      <c r="H200" s="966"/>
      <c r="I200" s="1019"/>
      <c r="J200" s="1019"/>
      <c r="K200" s="1019"/>
      <c r="L200" s="1022"/>
      <c r="M200" s="822"/>
      <c r="N200" s="140"/>
    </row>
    <row r="201" spans="1:14" ht="14.1" customHeight="1" x14ac:dyDescent="0.2">
      <c r="A201" s="894" t="s">
        <v>459</v>
      </c>
      <c r="B201" s="960" t="s">
        <v>460</v>
      </c>
      <c r="C201" s="960" t="s">
        <v>253</v>
      </c>
      <c r="D201" s="517" t="s">
        <v>50</v>
      </c>
      <c r="E201" s="651">
        <f>SUM(E202:E205)</f>
        <v>1195293.23</v>
      </c>
      <c r="F201" s="852" t="s">
        <v>2081</v>
      </c>
      <c r="G201" s="845" t="s">
        <v>18</v>
      </c>
      <c r="H201" s="964">
        <v>10</v>
      </c>
      <c r="I201" s="1017">
        <v>4</v>
      </c>
      <c r="J201" s="1017">
        <v>1</v>
      </c>
      <c r="K201" s="1017">
        <v>1</v>
      </c>
      <c r="L201" s="1020">
        <v>4</v>
      </c>
      <c r="M201" s="821"/>
      <c r="N201" s="140"/>
    </row>
    <row r="202" spans="1:14" ht="14.1" customHeight="1" x14ac:dyDescent="0.2">
      <c r="A202" s="887"/>
      <c r="B202" s="959"/>
      <c r="C202" s="959"/>
      <c r="D202" s="649" t="s">
        <v>312</v>
      </c>
      <c r="E202" s="652">
        <v>437841</v>
      </c>
      <c r="F202" s="850"/>
      <c r="G202" s="846"/>
      <c r="H202" s="965"/>
      <c r="I202" s="1018"/>
      <c r="J202" s="1018"/>
      <c r="K202" s="1018"/>
      <c r="L202" s="1021"/>
      <c r="M202" s="804"/>
      <c r="N202" s="140"/>
    </row>
    <row r="203" spans="1:14" ht="14.1" customHeight="1" x14ac:dyDescent="0.2">
      <c r="A203" s="887"/>
      <c r="B203" s="959"/>
      <c r="C203" s="959"/>
      <c r="D203" s="649" t="s">
        <v>115</v>
      </c>
      <c r="E203" s="652">
        <v>7070</v>
      </c>
      <c r="F203" s="850"/>
      <c r="G203" s="846"/>
      <c r="H203" s="965"/>
      <c r="I203" s="1018"/>
      <c r="J203" s="1018"/>
      <c r="K203" s="1018"/>
      <c r="L203" s="1021"/>
      <c r="M203" s="804"/>
      <c r="N203" s="140"/>
    </row>
    <row r="204" spans="1:14" ht="14.1" customHeight="1" x14ac:dyDescent="0.2">
      <c r="A204" s="887"/>
      <c r="B204" s="959"/>
      <c r="C204" s="959"/>
      <c r="D204" s="649" t="s">
        <v>94</v>
      </c>
      <c r="E204" s="652">
        <v>58498.23</v>
      </c>
      <c r="F204" s="850"/>
      <c r="G204" s="846"/>
      <c r="H204" s="965"/>
      <c r="I204" s="1018"/>
      <c r="J204" s="1018"/>
      <c r="K204" s="1018"/>
      <c r="L204" s="1021"/>
      <c r="M204" s="804"/>
      <c r="N204" s="140"/>
    </row>
    <row r="205" spans="1:14" ht="14.1" customHeight="1" thickBot="1" x14ac:dyDescent="0.25">
      <c r="A205" s="897"/>
      <c r="B205" s="962"/>
      <c r="C205" s="962"/>
      <c r="D205" s="659" t="s">
        <v>16</v>
      </c>
      <c r="E205" s="660">
        <v>691884</v>
      </c>
      <c r="F205" s="851"/>
      <c r="G205" s="853"/>
      <c r="H205" s="966"/>
      <c r="I205" s="1019"/>
      <c r="J205" s="1019"/>
      <c r="K205" s="1019"/>
      <c r="L205" s="1022"/>
      <c r="M205" s="822"/>
      <c r="N205" s="140"/>
    </row>
    <row r="206" spans="1:14" ht="14.1" customHeight="1" x14ac:dyDescent="0.2">
      <c r="A206" s="887" t="s">
        <v>461</v>
      </c>
      <c r="B206" s="959" t="s">
        <v>462</v>
      </c>
      <c r="C206" s="959" t="s">
        <v>253</v>
      </c>
      <c r="D206" s="498" t="s">
        <v>50</v>
      </c>
      <c r="E206" s="657">
        <f>SUM(E207:E209)</f>
        <v>474807.69</v>
      </c>
      <c r="F206" s="847" t="s">
        <v>2081</v>
      </c>
      <c r="G206" s="845" t="s">
        <v>18</v>
      </c>
      <c r="H206" s="964">
        <v>10</v>
      </c>
      <c r="I206" s="1017">
        <v>4</v>
      </c>
      <c r="J206" s="1017">
        <v>1</v>
      </c>
      <c r="K206" s="1017">
        <v>1</v>
      </c>
      <c r="L206" s="1020">
        <v>4</v>
      </c>
      <c r="M206" s="821"/>
      <c r="N206" s="140"/>
    </row>
    <row r="207" spans="1:14" ht="14.1" customHeight="1" x14ac:dyDescent="0.2">
      <c r="A207" s="887"/>
      <c r="B207" s="959"/>
      <c r="C207" s="959"/>
      <c r="D207" s="649" t="s">
        <v>312</v>
      </c>
      <c r="E207" s="652">
        <v>175660</v>
      </c>
      <c r="F207" s="848"/>
      <c r="G207" s="846"/>
      <c r="H207" s="965"/>
      <c r="I207" s="1018"/>
      <c r="J207" s="1018"/>
      <c r="K207" s="1018"/>
      <c r="L207" s="1021"/>
      <c r="M207" s="804"/>
      <c r="N207" s="140"/>
    </row>
    <row r="208" spans="1:14" ht="14.1" customHeight="1" x14ac:dyDescent="0.2">
      <c r="A208" s="887"/>
      <c r="B208" s="959"/>
      <c r="C208" s="959"/>
      <c r="D208" s="649" t="s">
        <v>94</v>
      </c>
      <c r="E208" s="652">
        <v>39195.69</v>
      </c>
      <c r="F208" s="848"/>
      <c r="G208" s="846"/>
      <c r="H208" s="965"/>
      <c r="I208" s="1018"/>
      <c r="J208" s="1018"/>
      <c r="K208" s="1018"/>
      <c r="L208" s="1021"/>
      <c r="M208" s="804"/>
      <c r="N208" s="140"/>
    </row>
    <row r="209" spans="1:14" ht="13.5" customHeight="1" thickBot="1" x14ac:dyDescent="0.25">
      <c r="A209" s="888"/>
      <c r="B209" s="961"/>
      <c r="C209" s="961"/>
      <c r="D209" s="659" t="s">
        <v>16</v>
      </c>
      <c r="E209" s="660">
        <v>259952</v>
      </c>
      <c r="F209" s="963"/>
      <c r="G209" s="853"/>
      <c r="H209" s="966"/>
      <c r="I209" s="1019"/>
      <c r="J209" s="1019"/>
      <c r="K209" s="1019"/>
      <c r="L209" s="1022"/>
      <c r="M209" s="822"/>
      <c r="N209" s="140"/>
    </row>
    <row r="210" spans="1:14" ht="14.1" customHeight="1" x14ac:dyDescent="0.2">
      <c r="A210" s="894" t="s">
        <v>463</v>
      </c>
      <c r="B210" s="960" t="s">
        <v>464</v>
      </c>
      <c r="C210" s="960" t="s">
        <v>253</v>
      </c>
      <c r="D210" s="498" t="s">
        <v>50</v>
      </c>
      <c r="E210" s="657">
        <f>SUM(E211:E213)</f>
        <v>1313268.75</v>
      </c>
      <c r="F210" s="847" t="s">
        <v>2081</v>
      </c>
      <c r="G210" s="845" t="s">
        <v>18</v>
      </c>
      <c r="H210" s="964">
        <v>10</v>
      </c>
      <c r="I210" s="1017">
        <v>4</v>
      </c>
      <c r="J210" s="1017">
        <v>1</v>
      </c>
      <c r="K210" s="1017">
        <v>1</v>
      </c>
      <c r="L210" s="1020">
        <v>4</v>
      </c>
      <c r="M210" s="821"/>
      <c r="N210" s="140"/>
    </row>
    <row r="211" spans="1:14" ht="14.1" customHeight="1" x14ac:dyDescent="0.2">
      <c r="A211" s="887"/>
      <c r="B211" s="959"/>
      <c r="C211" s="959"/>
      <c r="D211" s="649" t="s">
        <v>312</v>
      </c>
      <c r="E211" s="652">
        <v>474396</v>
      </c>
      <c r="F211" s="848"/>
      <c r="G211" s="846"/>
      <c r="H211" s="965"/>
      <c r="I211" s="1018"/>
      <c r="J211" s="1018"/>
      <c r="K211" s="1018"/>
      <c r="L211" s="1021"/>
      <c r="M211" s="804"/>
      <c r="N211" s="140"/>
    </row>
    <row r="212" spans="1:14" ht="14.1" customHeight="1" x14ac:dyDescent="0.2">
      <c r="A212" s="887"/>
      <c r="B212" s="959"/>
      <c r="C212" s="959"/>
      <c r="D212" s="649" t="s">
        <v>16</v>
      </c>
      <c r="E212" s="652">
        <v>722339</v>
      </c>
      <c r="F212" s="848"/>
      <c r="G212" s="846"/>
      <c r="H212" s="965"/>
      <c r="I212" s="1018"/>
      <c r="J212" s="1018"/>
      <c r="K212" s="1018"/>
      <c r="L212" s="1021"/>
      <c r="M212" s="804"/>
      <c r="N212" s="140"/>
    </row>
    <row r="213" spans="1:14" ht="14.1" customHeight="1" thickBot="1" x14ac:dyDescent="0.25">
      <c r="A213" s="888"/>
      <c r="B213" s="961"/>
      <c r="C213" s="961"/>
      <c r="D213" s="649" t="s">
        <v>94</v>
      </c>
      <c r="E213" s="652">
        <v>116533.75</v>
      </c>
      <c r="F213" s="963"/>
      <c r="G213" s="853"/>
      <c r="H213" s="966"/>
      <c r="I213" s="1019"/>
      <c r="J213" s="1019"/>
      <c r="K213" s="1019"/>
      <c r="L213" s="1022"/>
      <c r="M213" s="822"/>
      <c r="N213" s="140"/>
    </row>
    <row r="214" spans="1:14" ht="14.1" customHeight="1" x14ac:dyDescent="0.2">
      <c r="A214" s="894" t="s">
        <v>465</v>
      </c>
      <c r="B214" s="960" t="s">
        <v>466</v>
      </c>
      <c r="C214" s="960" t="s">
        <v>253</v>
      </c>
      <c r="D214" s="517" t="s">
        <v>50</v>
      </c>
      <c r="E214" s="651">
        <f>SUM(E215:E217)</f>
        <v>1309212.3900000001</v>
      </c>
      <c r="F214" s="847" t="s">
        <v>2081</v>
      </c>
      <c r="G214" s="845" t="s">
        <v>18</v>
      </c>
      <c r="H214" s="964">
        <v>10</v>
      </c>
      <c r="I214" s="1017">
        <v>4</v>
      </c>
      <c r="J214" s="1017">
        <v>1</v>
      </c>
      <c r="K214" s="1017">
        <v>1</v>
      </c>
      <c r="L214" s="1020">
        <v>4</v>
      </c>
      <c r="M214" s="821"/>
      <c r="N214" s="140"/>
    </row>
    <row r="215" spans="1:14" ht="14.1" customHeight="1" x14ac:dyDescent="0.2">
      <c r="A215" s="887"/>
      <c r="B215" s="959"/>
      <c r="C215" s="959"/>
      <c r="D215" s="649" t="s">
        <v>312</v>
      </c>
      <c r="E215" s="652">
        <v>459413</v>
      </c>
      <c r="F215" s="848"/>
      <c r="G215" s="846"/>
      <c r="H215" s="965"/>
      <c r="I215" s="1018"/>
      <c r="J215" s="1018"/>
      <c r="K215" s="1018"/>
      <c r="L215" s="1021"/>
      <c r="M215" s="804"/>
      <c r="N215" s="140"/>
    </row>
    <row r="216" spans="1:14" ht="14.1" customHeight="1" x14ac:dyDescent="0.2">
      <c r="A216" s="887"/>
      <c r="B216" s="959"/>
      <c r="C216" s="959"/>
      <c r="D216" s="649" t="s">
        <v>94</v>
      </c>
      <c r="E216" s="652">
        <v>118095.39</v>
      </c>
      <c r="F216" s="848"/>
      <c r="G216" s="846"/>
      <c r="H216" s="965"/>
      <c r="I216" s="1018"/>
      <c r="J216" s="1018"/>
      <c r="K216" s="1018"/>
      <c r="L216" s="1021"/>
      <c r="M216" s="804"/>
      <c r="N216" s="140"/>
    </row>
    <row r="217" spans="1:14" ht="14.1" customHeight="1" thickBot="1" x14ac:dyDescent="0.25">
      <c r="A217" s="888"/>
      <c r="B217" s="961"/>
      <c r="C217" s="961"/>
      <c r="D217" s="649" t="s">
        <v>16</v>
      </c>
      <c r="E217" s="652">
        <v>731704</v>
      </c>
      <c r="F217" s="963"/>
      <c r="G217" s="853"/>
      <c r="H217" s="966"/>
      <c r="I217" s="1019"/>
      <c r="J217" s="1019"/>
      <c r="K217" s="1019"/>
      <c r="L217" s="1022"/>
      <c r="M217" s="822"/>
      <c r="N217" s="140"/>
    </row>
    <row r="218" spans="1:14" ht="14.1" customHeight="1" x14ac:dyDescent="0.2">
      <c r="A218" s="894" t="s">
        <v>467</v>
      </c>
      <c r="B218" s="960" t="s">
        <v>468</v>
      </c>
      <c r="C218" s="960" t="s">
        <v>253</v>
      </c>
      <c r="D218" s="629" t="s">
        <v>50</v>
      </c>
      <c r="E218" s="667">
        <f>SUM(E219:E221)</f>
        <v>1155687.7</v>
      </c>
      <c r="F218" s="847" t="s">
        <v>2081</v>
      </c>
      <c r="G218" s="845" t="s">
        <v>18</v>
      </c>
      <c r="H218" s="964">
        <v>10</v>
      </c>
      <c r="I218" s="1017">
        <v>4</v>
      </c>
      <c r="J218" s="1017">
        <v>1</v>
      </c>
      <c r="K218" s="1017">
        <v>1</v>
      </c>
      <c r="L218" s="1020">
        <v>4</v>
      </c>
      <c r="M218" s="821"/>
      <c r="N218" s="140"/>
    </row>
    <row r="219" spans="1:14" ht="14.1" customHeight="1" x14ac:dyDescent="0.2">
      <c r="A219" s="887"/>
      <c r="B219" s="959"/>
      <c r="C219" s="958"/>
      <c r="D219" s="625" t="s">
        <v>94</v>
      </c>
      <c r="E219" s="645">
        <v>96099.7</v>
      </c>
      <c r="F219" s="848"/>
      <c r="G219" s="846"/>
      <c r="H219" s="965"/>
      <c r="I219" s="1018"/>
      <c r="J219" s="1018"/>
      <c r="K219" s="1018"/>
      <c r="L219" s="1021"/>
      <c r="M219" s="804"/>
      <c r="N219" s="140"/>
    </row>
    <row r="220" spans="1:14" ht="14.1" customHeight="1" x14ac:dyDescent="0.2">
      <c r="A220" s="887"/>
      <c r="B220" s="959"/>
      <c r="C220" s="959"/>
      <c r="D220" s="498" t="s">
        <v>16</v>
      </c>
      <c r="E220" s="658">
        <v>651500</v>
      </c>
      <c r="F220" s="848"/>
      <c r="G220" s="846"/>
      <c r="H220" s="965"/>
      <c r="I220" s="1018"/>
      <c r="J220" s="1018"/>
      <c r="K220" s="1018"/>
      <c r="L220" s="1021"/>
      <c r="M220" s="804"/>
      <c r="N220" s="140"/>
    </row>
    <row r="221" spans="1:14" ht="14.1" customHeight="1" thickBot="1" x14ac:dyDescent="0.25">
      <c r="A221" s="888"/>
      <c r="B221" s="961"/>
      <c r="C221" s="961"/>
      <c r="D221" s="659" t="s">
        <v>312</v>
      </c>
      <c r="E221" s="660">
        <v>408088</v>
      </c>
      <c r="F221" s="963"/>
      <c r="G221" s="853"/>
      <c r="H221" s="966"/>
      <c r="I221" s="1019"/>
      <c r="J221" s="1019"/>
      <c r="K221" s="1019"/>
      <c r="L221" s="1022"/>
      <c r="M221" s="822"/>
      <c r="N221" s="140"/>
    </row>
    <row r="222" spans="1:14" ht="14.1" customHeight="1" x14ac:dyDescent="0.2">
      <c r="A222" s="894" t="s">
        <v>469</v>
      </c>
      <c r="B222" s="960" t="s">
        <v>470</v>
      </c>
      <c r="C222" s="960" t="s">
        <v>253</v>
      </c>
      <c r="D222" s="498" t="s">
        <v>50</v>
      </c>
      <c r="E222" s="657">
        <f t="shared" ref="E222" si="2">SUM(E223:E226)</f>
        <v>617901.35</v>
      </c>
      <c r="F222" s="852" t="s">
        <v>2081</v>
      </c>
      <c r="G222" s="845" t="s">
        <v>18</v>
      </c>
      <c r="H222" s="964">
        <v>10</v>
      </c>
      <c r="I222" s="1017">
        <v>4</v>
      </c>
      <c r="J222" s="1017">
        <v>1</v>
      </c>
      <c r="K222" s="1017">
        <v>1</v>
      </c>
      <c r="L222" s="1020">
        <v>4</v>
      </c>
      <c r="M222" s="821"/>
      <c r="N222" s="140"/>
    </row>
    <row r="223" spans="1:14" ht="14.1" customHeight="1" x14ac:dyDescent="0.2">
      <c r="A223" s="887"/>
      <c r="B223" s="959"/>
      <c r="C223" s="959"/>
      <c r="D223" s="649" t="s">
        <v>16</v>
      </c>
      <c r="E223" s="652">
        <v>396993</v>
      </c>
      <c r="F223" s="850"/>
      <c r="G223" s="846"/>
      <c r="H223" s="965"/>
      <c r="I223" s="1018"/>
      <c r="J223" s="1018"/>
      <c r="K223" s="1018"/>
      <c r="L223" s="1021"/>
      <c r="M223" s="804"/>
      <c r="N223" s="140"/>
    </row>
    <row r="224" spans="1:14" ht="14.1" customHeight="1" x14ac:dyDescent="0.2">
      <c r="A224" s="887"/>
      <c r="B224" s="959"/>
      <c r="C224" s="959"/>
      <c r="D224" s="649" t="s">
        <v>94</v>
      </c>
      <c r="E224" s="652">
        <v>40838.35</v>
      </c>
      <c r="F224" s="850"/>
      <c r="G224" s="846"/>
      <c r="H224" s="965"/>
      <c r="I224" s="1018"/>
      <c r="J224" s="1018"/>
      <c r="K224" s="1018"/>
      <c r="L224" s="1021"/>
      <c r="M224" s="804"/>
      <c r="N224" s="140"/>
    </row>
    <row r="225" spans="1:14" ht="14.1" customHeight="1" x14ac:dyDescent="0.2">
      <c r="A225" s="887"/>
      <c r="B225" s="959"/>
      <c r="C225" s="959"/>
      <c r="D225" s="649" t="s">
        <v>115</v>
      </c>
      <c r="E225" s="652">
        <v>3535</v>
      </c>
      <c r="F225" s="850"/>
      <c r="G225" s="846"/>
      <c r="H225" s="965"/>
      <c r="I225" s="1018"/>
      <c r="J225" s="1018"/>
      <c r="K225" s="1018"/>
      <c r="L225" s="1021"/>
      <c r="M225" s="804"/>
      <c r="N225" s="140"/>
    </row>
    <row r="226" spans="1:14" ht="14.1" customHeight="1" thickBot="1" x14ac:dyDescent="0.25">
      <c r="A226" s="888"/>
      <c r="B226" s="961"/>
      <c r="C226" s="961"/>
      <c r="D226" s="649" t="s">
        <v>312</v>
      </c>
      <c r="E226" s="652">
        <v>176535</v>
      </c>
      <c r="F226" s="851"/>
      <c r="G226" s="853"/>
      <c r="H226" s="966"/>
      <c r="I226" s="1019"/>
      <c r="J226" s="1019"/>
      <c r="K226" s="1019"/>
      <c r="L226" s="1022"/>
      <c r="M226" s="822"/>
      <c r="N226" s="140"/>
    </row>
    <row r="227" spans="1:14" ht="14.1" customHeight="1" x14ac:dyDescent="0.2">
      <c r="A227" s="894" t="s">
        <v>471</v>
      </c>
      <c r="B227" s="960" t="s">
        <v>472</v>
      </c>
      <c r="C227" s="960" t="s">
        <v>253</v>
      </c>
      <c r="D227" s="517" t="s">
        <v>50</v>
      </c>
      <c r="E227" s="651">
        <f>SUM(E228:E230)</f>
        <v>727179.44</v>
      </c>
      <c r="F227" s="847" t="s">
        <v>2081</v>
      </c>
      <c r="G227" s="845" t="s">
        <v>18</v>
      </c>
      <c r="H227" s="964">
        <v>10</v>
      </c>
      <c r="I227" s="1017">
        <v>4</v>
      </c>
      <c r="J227" s="1017">
        <v>1</v>
      </c>
      <c r="K227" s="1017">
        <v>1</v>
      </c>
      <c r="L227" s="1020">
        <v>4</v>
      </c>
      <c r="M227" s="821"/>
      <c r="N227" s="140"/>
    </row>
    <row r="228" spans="1:14" ht="14.1" customHeight="1" x14ac:dyDescent="0.2">
      <c r="A228" s="887"/>
      <c r="B228" s="959"/>
      <c r="C228" s="959"/>
      <c r="D228" s="649" t="s">
        <v>94</v>
      </c>
      <c r="E228" s="652">
        <v>55927.44</v>
      </c>
      <c r="F228" s="848"/>
      <c r="G228" s="846"/>
      <c r="H228" s="965"/>
      <c r="I228" s="1018"/>
      <c r="J228" s="1018"/>
      <c r="K228" s="1018"/>
      <c r="L228" s="1021"/>
      <c r="M228" s="804"/>
      <c r="N228" s="140"/>
    </row>
    <row r="229" spans="1:14" ht="14.1" customHeight="1" x14ac:dyDescent="0.2">
      <c r="A229" s="887"/>
      <c r="B229" s="959"/>
      <c r="C229" s="959"/>
      <c r="D229" s="649" t="s">
        <v>312</v>
      </c>
      <c r="E229" s="652">
        <v>237038</v>
      </c>
      <c r="F229" s="848"/>
      <c r="G229" s="846"/>
      <c r="H229" s="965"/>
      <c r="I229" s="1018"/>
      <c r="J229" s="1018"/>
      <c r="K229" s="1018"/>
      <c r="L229" s="1021"/>
      <c r="M229" s="804"/>
      <c r="N229" s="140"/>
    </row>
    <row r="230" spans="1:14" ht="14.1" customHeight="1" thickBot="1" x14ac:dyDescent="0.25">
      <c r="A230" s="888"/>
      <c r="B230" s="961"/>
      <c r="C230" s="961"/>
      <c r="D230" s="649" t="s">
        <v>16</v>
      </c>
      <c r="E230" s="652">
        <v>434214</v>
      </c>
      <c r="F230" s="963"/>
      <c r="G230" s="853"/>
      <c r="H230" s="966"/>
      <c r="I230" s="1019"/>
      <c r="J230" s="1019"/>
      <c r="K230" s="1019"/>
      <c r="L230" s="1022"/>
      <c r="M230" s="822"/>
      <c r="N230" s="140"/>
    </row>
    <row r="231" spans="1:14" ht="14.1" customHeight="1" x14ac:dyDescent="0.2">
      <c r="A231" s="894" t="s">
        <v>473</v>
      </c>
      <c r="B231" s="960" t="s">
        <v>474</v>
      </c>
      <c r="C231" s="960" t="s">
        <v>253</v>
      </c>
      <c r="D231" s="517" t="s">
        <v>50</v>
      </c>
      <c r="E231" s="651">
        <f>SUM(E232:E234)</f>
        <v>1113199.1400000001</v>
      </c>
      <c r="F231" s="847" t="s">
        <v>2081</v>
      </c>
      <c r="G231" s="845" t="s">
        <v>18</v>
      </c>
      <c r="H231" s="964">
        <v>10</v>
      </c>
      <c r="I231" s="1017">
        <v>4</v>
      </c>
      <c r="J231" s="1017">
        <v>1</v>
      </c>
      <c r="K231" s="1017">
        <v>1</v>
      </c>
      <c r="L231" s="1020">
        <v>4</v>
      </c>
      <c r="M231" s="821"/>
      <c r="N231" s="140"/>
    </row>
    <row r="232" spans="1:14" ht="14.1" customHeight="1" x14ac:dyDescent="0.2">
      <c r="A232" s="887"/>
      <c r="B232" s="959"/>
      <c r="C232" s="959"/>
      <c r="D232" s="653" t="s">
        <v>16</v>
      </c>
      <c r="E232" s="654">
        <v>646424</v>
      </c>
      <c r="F232" s="848"/>
      <c r="G232" s="846"/>
      <c r="H232" s="965"/>
      <c r="I232" s="1018"/>
      <c r="J232" s="1018"/>
      <c r="K232" s="1018"/>
      <c r="L232" s="1021"/>
      <c r="M232" s="804"/>
      <c r="N232" s="140"/>
    </row>
    <row r="233" spans="1:14" ht="14.1" customHeight="1" x14ac:dyDescent="0.2">
      <c r="A233" s="887"/>
      <c r="B233" s="959"/>
      <c r="C233" s="958"/>
      <c r="D233" s="625" t="s">
        <v>94</v>
      </c>
      <c r="E233" s="645">
        <v>93869.14</v>
      </c>
      <c r="F233" s="848"/>
      <c r="G233" s="846"/>
      <c r="H233" s="965"/>
      <c r="I233" s="1018"/>
      <c r="J233" s="1018"/>
      <c r="K233" s="1018"/>
      <c r="L233" s="1021"/>
      <c r="M233" s="804"/>
      <c r="N233" s="140"/>
    </row>
    <row r="234" spans="1:14" ht="14.1" customHeight="1" thickBot="1" x14ac:dyDescent="0.25">
      <c r="A234" s="888"/>
      <c r="B234" s="961"/>
      <c r="C234" s="961"/>
      <c r="D234" s="655" t="s">
        <v>312</v>
      </c>
      <c r="E234" s="656">
        <v>372906</v>
      </c>
      <c r="F234" s="963"/>
      <c r="G234" s="853"/>
      <c r="H234" s="966"/>
      <c r="I234" s="1019"/>
      <c r="J234" s="1019"/>
      <c r="K234" s="1019"/>
      <c r="L234" s="1022"/>
      <c r="M234" s="822"/>
      <c r="N234" s="140"/>
    </row>
    <row r="235" spans="1:14" ht="14.1" customHeight="1" x14ac:dyDescent="0.2">
      <c r="A235" s="894" t="s">
        <v>475</v>
      </c>
      <c r="B235" s="960" t="s">
        <v>476</v>
      </c>
      <c r="C235" s="960" t="s">
        <v>253</v>
      </c>
      <c r="D235" s="498" t="s">
        <v>50</v>
      </c>
      <c r="E235" s="657">
        <f>SUM(E236:E238)</f>
        <v>1138303.08</v>
      </c>
      <c r="F235" s="847" t="s">
        <v>2081</v>
      </c>
      <c r="G235" s="845" t="s">
        <v>18</v>
      </c>
      <c r="H235" s="964">
        <v>10</v>
      </c>
      <c r="I235" s="1017">
        <v>4</v>
      </c>
      <c r="J235" s="1017">
        <v>1</v>
      </c>
      <c r="K235" s="1017">
        <v>1</v>
      </c>
      <c r="L235" s="1020">
        <v>4</v>
      </c>
      <c r="M235" s="821"/>
      <c r="N235" s="140"/>
    </row>
    <row r="236" spans="1:14" ht="14.1" customHeight="1" x14ac:dyDescent="0.2">
      <c r="A236" s="887"/>
      <c r="B236" s="959"/>
      <c r="C236" s="959"/>
      <c r="D236" s="649" t="s">
        <v>94</v>
      </c>
      <c r="E236" s="652">
        <v>99387.08</v>
      </c>
      <c r="F236" s="848"/>
      <c r="G236" s="846"/>
      <c r="H236" s="965"/>
      <c r="I236" s="1018"/>
      <c r="J236" s="1018"/>
      <c r="K236" s="1018"/>
      <c r="L236" s="1021"/>
      <c r="M236" s="804"/>
      <c r="N236" s="140"/>
    </row>
    <row r="237" spans="1:14" ht="14.1" customHeight="1" x14ac:dyDescent="0.2">
      <c r="A237" s="887"/>
      <c r="B237" s="959"/>
      <c r="C237" s="959"/>
      <c r="D237" s="649" t="s">
        <v>312</v>
      </c>
      <c r="E237" s="652">
        <v>440348</v>
      </c>
      <c r="F237" s="848"/>
      <c r="G237" s="846"/>
      <c r="H237" s="965"/>
      <c r="I237" s="1018"/>
      <c r="J237" s="1018"/>
      <c r="K237" s="1018"/>
      <c r="L237" s="1021"/>
      <c r="M237" s="804"/>
      <c r="N237" s="140"/>
    </row>
    <row r="238" spans="1:14" ht="14.1" customHeight="1" thickBot="1" x14ac:dyDescent="0.25">
      <c r="A238" s="888"/>
      <c r="B238" s="961"/>
      <c r="C238" s="961"/>
      <c r="D238" s="649" t="s">
        <v>16</v>
      </c>
      <c r="E238" s="652">
        <v>598568</v>
      </c>
      <c r="F238" s="963"/>
      <c r="G238" s="853"/>
      <c r="H238" s="966"/>
      <c r="I238" s="1019"/>
      <c r="J238" s="1019"/>
      <c r="K238" s="1019"/>
      <c r="L238" s="1022"/>
      <c r="M238" s="822"/>
      <c r="N238" s="140"/>
    </row>
    <row r="239" spans="1:14" ht="14.1" customHeight="1" x14ac:dyDescent="0.2">
      <c r="A239" s="894" t="s">
        <v>477</v>
      </c>
      <c r="B239" s="960" t="s">
        <v>478</v>
      </c>
      <c r="C239" s="960" t="s">
        <v>253</v>
      </c>
      <c r="D239" s="517" t="s">
        <v>50</v>
      </c>
      <c r="E239" s="651">
        <f>SUM(E240:E242)</f>
        <v>868270.98</v>
      </c>
      <c r="F239" s="847" t="s">
        <v>2081</v>
      </c>
      <c r="G239" s="845" t="s">
        <v>18</v>
      </c>
      <c r="H239" s="964">
        <v>10</v>
      </c>
      <c r="I239" s="1017">
        <v>4</v>
      </c>
      <c r="J239" s="1017">
        <v>1</v>
      </c>
      <c r="K239" s="1017">
        <v>1</v>
      </c>
      <c r="L239" s="1020">
        <v>4</v>
      </c>
      <c r="M239" s="821"/>
      <c r="N239" s="140"/>
    </row>
    <row r="240" spans="1:14" ht="14.1" customHeight="1" x14ac:dyDescent="0.2">
      <c r="A240" s="887"/>
      <c r="B240" s="959"/>
      <c r="C240" s="959"/>
      <c r="D240" s="649" t="s">
        <v>16</v>
      </c>
      <c r="E240" s="652">
        <v>520865</v>
      </c>
      <c r="F240" s="848"/>
      <c r="G240" s="846"/>
      <c r="H240" s="965"/>
      <c r="I240" s="1018"/>
      <c r="J240" s="1018"/>
      <c r="K240" s="1018"/>
      <c r="L240" s="1021"/>
      <c r="M240" s="804"/>
      <c r="N240" s="140"/>
    </row>
    <row r="241" spans="1:14" ht="14.1" customHeight="1" x14ac:dyDescent="0.2">
      <c r="A241" s="887"/>
      <c r="B241" s="959"/>
      <c r="C241" s="959"/>
      <c r="D241" s="649" t="s">
        <v>94</v>
      </c>
      <c r="E241" s="652">
        <v>46311.98</v>
      </c>
      <c r="F241" s="848"/>
      <c r="G241" s="846"/>
      <c r="H241" s="965"/>
      <c r="I241" s="1018"/>
      <c r="J241" s="1018"/>
      <c r="K241" s="1018"/>
      <c r="L241" s="1021"/>
      <c r="M241" s="804"/>
      <c r="N241" s="140"/>
    </row>
    <row r="242" spans="1:14" ht="14.1" customHeight="1" thickBot="1" x14ac:dyDescent="0.25">
      <c r="A242" s="888"/>
      <c r="B242" s="961"/>
      <c r="C242" s="961"/>
      <c r="D242" s="649" t="s">
        <v>312</v>
      </c>
      <c r="E242" s="652">
        <v>301094</v>
      </c>
      <c r="F242" s="963"/>
      <c r="G242" s="853"/>
      <c r="H242" s="966"/>
      <c r="I242" s="1019"/>
      <c r="J242" s="1019"/>
      <c r="K242" s="1019"/>
      <c r="L242" s="1022"/>
      <c r="M242" s="822"/>
      <c r="N242" s="140"/>
    </row>
    <row r="243" spans="1:14" ht="14.1" customHeight="1" x14ac:dyDescent="0.2">
      <c r="A243" s="894" t="s">
        <v>479</v>
      </c>
      <c r="B243" s="960" t="s">
        <v>480</v>
      </c>
      <c r="C243" s="960" t="s">
        <v>253</v>
      </c>
      <c r="D243" s="517" t="s">
        <v>50</v>
      </c>
      <c r="E243" s="651">
        <f>SUM(E244:E246)</f>
        <v>1296751.79</v>
      </c>
      <c r="F243" s="847" t="s">
        <v>2081</v>
      </c>
      <c r="G243" s="845" t="s">
        <v>18</v>
      </c>
      <c r="H243" s="964">
        <v>10</v>
      </c>
      <c r="I243" s="1017">
        <v>4</v>
      </c>
      <c r="J243" s="1017">
        <v>1</v>
      </c>
      <c r="K243" s="1017">
        <v>1</v>
      </c>
      <c r="L243" s="1020">
        <v>4</v>
      </c>
      <c r="M243" s="821"/>
      <c r="N243" s="140"/>
    </row>
    <row r="244" spans="1:14" ht="14.1" customHeight="1" x14ac:dyDescent="0.2">
      <c r="A244" s="887"/>
      <c r="B244" s="959"/>
      <c r="C244" s="959"/>
      <c r="D244" s="649" t="s">
        <v>312</v>
      </c>
      <c r="E244" s="652">
        <v>462142</v>
      </c>
      <c r="F244" s="848"/>
      <c r="G244" s="846"/>
      <c r="H244" s="965"/>
      <c r="I244" s="1018"/>
      <c r="J244" s="1018"/>
      <c r="K244" s="1018"/>
      <c r="L244" s="1021"/>
      <c r="M244" s="804"/>
      <c r="N244" s="140"/>
    </row>
    <row r="245" spans="1:14" ht="14.1" customHeight="1" x14ac:dyDescent="0.2">
      <c r="A245" s="887"/>
      <c r="B245" s="959"/>
      <c r="C245" s="959"/>
      <c r="D245" s="649" t="s">
        <v>94</v>
      </c>
      <c r="E245" s="652">
        <v>118821.79</v>
      </c>
      <c r="F245" s="848"/>
      <c r="G245" s="846"/>
      <c r="H245" s="965"/>
      <c r="I245" s="1018"/>
      <c r="J245" s="1018"/>
      <c r="K245" s="1018"/>
      <c r="L245" s="1021"/>
      <c r="M245" s="804"/>
      <c r="N245" s="140"/>
    </row>
    <row r="246" spans="1:14" ht="14.1" customHeight="1" thickBot="1" x14ac:dyDescent="0.25">
      <c r="A246" s="897"/>
      <c r="B246" s="962"/>
      <c r="C246" s="962"/>
      <c r="D246" s="659" t="s">
        <v>16</v>
      </c>
      <c r="E246" s="660">
        <v>715788</v>
      </c>
      <c r="F246" s="963"/>
      <c r="G246" s="853"/>
      <c r="H246" s="966"/>
      <c r="I246" s="1019"/>
      <c r="J246" s="1019"/>
      <c r="K246" s="1019"/>
      <c r="L246" s="1022"/>
      <c r="M246" s="822"/>
      <c r="N246" s="140"/>
    </row>
    <row r="247" spans="1:14" ht="14.1" customHeight="1" x14ac:dyDescent="0.2">
      <c r="A247" s="887" t="s">
        <v>481</v>
      </c>
      <c r="B247" s="959" t="s">
        <v>482</v>
      </c>
      <c r="C247" s="959" t="s">
        <v>253</v>
      </c>
      <c r="D247" s="498" t="s">
        <v>50</v>
      </c>
      <c r="E247" s="657">
        <f>SUM(E248:E250)</f>
        <v>1117466.67</v>
      </c>
      <c r="F247" s="847" t="s">
        <v>2081</v>
      </c>
      <c r="G247" s="845" t="s">
        <v>18</v>
      </c>
      <c r="H247" s="964">
        <v>10</v>
      </c>
      <c r="I247" s="1017">
        <v>4</v>
      </c>
      <c r="J247" s="1017">
        <v>1</v>
      </c>
      <c r="K247" s="1017">
        <v>1</v>
      </c>
      <c r="L247" s="1020">
        <v>4</v>
      </c>
      <c r="M247" s="821"/>
      <c r="N247" s="140"/>
    </row>
    <row r="248" spans="1:14" ht="14.1" customHeight="1" x14ac:dyDescent="0.2">
      <c r="A248" s="887"/>
      <c r="B248" s="959"/>
      <c r="C248" s="959"/>
      <c r="D248" s="649" t="s">
        <v>312</v>
      </c>
      <c r="E248" s="652">
        <v>411674</v>
      </c>
      <c r="F248" s="848"/>
      <c r="G248" s="846"/>
      <c r="H248" s="965"/>
      <c r="I248" s="1018"/>
      <c r="J248" s="1018"/>
      <c r="K248" s="1018"/>
      <c r="L248" s="1021"/>
      <c r="M248" s="804"/>
      <c r="N248" s="140"/>
    </row>
    <row r="249" spans="1:14" ht="14.1" customHeight="1" x14ac:dyDescent="0.2">
      <c r="A249" s="887"/>
      <c r="B249" s="959"/>
      <c r="C249" s="959"/>
      <c r="D249" s="649" t="s">
        <v>16</v>
      </c>
      <c r="E249" s="652">
        <v>612927</v>
      </c>
      <c r="F249" s="848"/>
      <c r="G249" s="846"/>
      <c r="H249" s="965"/>
      <c r="I249" s="1018"/>
      <c r="J249" s="1018"/>
      <c r="K249" s="1018"/>
      <c r="L249" s="1021"/>
      <c r="M249" s="804"/>
      <c r="N249" s="140"/>
    </row>
    <row r="250" spans="1:14" ht="14.1" customHeight="1" thickBot="1" x14ac:dyDescent="0.25">
      <c r="A250" s="888"/>
      <c r="B250" s="961"/>
      <c r="C250" s="961"/>
      <c r="D250" s="649" t="s">
        <v>94</v>
      </c>
      <c r="E250" s="652">
        <v>92865.67</v>
      </c>
      <c r="F250" s="963"/>
      <c r="G250" s="853"/>
      <c r="H250" s="966"/>
      <c r="I250" s="1019"/>
      <c r="J250" s="1019"/>
      <c r="K250" s="1019"/>
      <c r="L250" s="1022"/>
      <c r="M250" s="822"/>
      <c r="N250" s="140"/>
    </row>
    <row r="251" spans="1:14" ht="14.1" customHeight="1" x14ac:dyDescent="0.2">
      <c r="A251" s="894" t="s">
        <v>483</v>
      </c>
      <c r="B251" s="960" t="s">
        <v>484</v>
      </c>
      <c r="C251" s="960" t="s">
        <v>253</v>
      </c>
      <c r="D251" s="517" t="s">
        <v>50</v>
      </c>
      <c r="E251" s="651">
        <f>SUM(E252:E254)</f>
        <v>807006.08</v>
      </c>
      <c r="F251" s="847" t="s">
        <v>2081</v>
      </c>
      <c r="G251" s="845" t="s">
        <v>18</v>
      </c>
      <c r="H251" s="964">
        <v>10</v>
      </c>
      <c r="I251" s="1017">
        <v>4</v>
      </c>
      <c r="J251" s="1017">
        <v>1</v>
      </c>
      <c r="K251" s="1017">
        <v>1</v>
      </c>
      <c r="L251" s="1020">
        <v>4</v>
      </c>
      <c r="M251" s="821"/>
      <c r="N251" s="140"/>
    </row>
    <row r="252" spans="1:14" ht="14.1" customHeight="1" x14ac:dyDescent="0.2">
      <c r="A252" s="887"/>
      <c r="B252" s="959"/>
      <c r="C252" s="959"/>
      <c r="D252" s="649" t="s">
        <v>16</v>
      </c>
      <c r="E252" s="652">
        <v>479136</v>
      </c>
      <c r="F252" s="848"/>
      <c r="G252" s="846"/>
      <c r="H252" s="965"/>
      <c r="I252" s="1018"/>
      <c r="J252" s="1018"/>
      <c r="K252" s="1018"/>
      <c r="L252" s="1021"/>
      <c r="M252" s="804"/>
      <c r="N252" s="140"/>
    </row>
    <row r="253" spans="1:14" ht="14.1" customHeight="1" x14ac:dyDescent="0.2">
      <c r="A253" s="887"/>
      <c r="B253" s="959"/>
      <c r="C253" s="959"/>
      <c r="D253" s="649" t="s">
        <v>94</v>
      </c>
      <c r="E253" s="652">
        <v>52411.08</v>
      </c>
      <c r="F253" s="848"/>
      <c r="G253" s="846"/>
      <c r="H253" s="965"/>
      <c r="I253" s="1018"/>
      <c r="J253" s="1018"/>
      <c r="K253" s="1018"/>
      <c r="L253" s="1021"/>
      <c r="M253" s="804"/>
      <c r="N253" s="140"/>
    </row>
    <row r="254" spans="1:14" ht="14.1" customHeight="1" thickBot="1" x14ac:dyDescent="0.25">
      <c r="A254" s="888"/>
      <c r="B254" s="961"/>
      <c r="C254" s="961"/>
      <c r="D254" s="649" t="s">
        <v>312</v>
      </c>
      <c r="E254" s="652">
        <v>275459</v>
      </c>
      <c r="F254" s="963"/>
      <c r="G254" s="853"/>
      <c r="H254" s="966"/>
      <c r="I254" s="1019"/>
      <c r="J254" s="1019"/>
      <c r="K254" s="1019"/>
      <c r="L254" s="1022"/>
      <c r="M254" s="822"/>
      <c r="N254" s="140"/>
    </row>
    <row r="255" spans="1:14" ht="14.1" customHeight="1" x14ac:dyDescent="0.2">
      <c r="A255" s="894" t="s">
        <v>485</v>
      </c>
      <c r="B255" s="960" t="s">
        <v>486</v>
      </c>
      <c r="C255" s="960" t="s">
        <v>253</v>
      </c>
      <c r="D255" s="517" t="s">
        <v>50</v>
      </c>
      <c r="E255" s="651">
        <f>SUM(E256:E258)</f>
        <v>1254665.71</v>
      </c>
      <c r="F255" s="847" t="s">
        <v>2081</v>
      </c>
      <c r="G255" s="845" t="s">
        <v>18</v>
      </c>
      <c r="H255" s="964">
        <v>10</v>
      </c>
      <c r="I255" s="1017">
        <v>4</v>
      </c>
      <c r="J255" s="1017">
        <v>1</v>
      </c>
      <c r="K255" s="1017">
        <v>1</v>
      </c>
      <c r="L255" s="1020">
        <v>4</v>
      </c>
      <c r="M255" s="821"/>
      <c r="N255" s="140"/>
    </row>
    <row r="256" spans="1:14" ht="14.1" customHeight="1" x14ac:dyDescent="0.2">
      <c r="A256" s="887"/>
      <c r="B256" s="959"/>
      <c r="C256" s="959"/>
      <c r="D256" s="649" t="s">
        <v>94</v>
      </c>
      <c r="E256" s="652">
        <v>43825.71</v>
      </c>
      <c r="F256" s="848"/>
      <c r="G256" s="846"/>
      <c r="H256" s="965"/>
      <c r="I256" s="1018"/>
      <c r="J256" s="1018"/>
      <c r="K256" s="1018"/>
      <c r="L256" s="1021"/>
      <c r="M256" s="804"/>
      <c r="N256" s="140"/>
    </row>
    <row r="257" spans="1:14" ht="14.1" customHeight="1" x14ac:dyDescent="0.2">
      <c r="A257" s="887"/>
      <c r="B257" s="959"/>
      <c r="C257" s="959"/>
      <c r="D257" s="649" t="s">
        <v>16</v>
      </c>
      <c r="E257" s="652">
        <v>806887</v>
      </c>
      <c r="F257" s="848"/>
      <c r="G257" s="846"/>
      <c r="H257" s="965"/>
      <c r="I257" s="1018"/>
      <c r="J257" s="1018"/>
      <c r="K257" s="1018"/>
      <c r="L257" s="1021"/>
      <c r="M257" s="804"/>
      <c r="N257" s="140"/>
    </row>
    <row r="258" spans="1:14" ht="14.1" customHeight="1" thickBot="1" x14ac:dyDescent="0.25">
      <c r="A258" s="888"/>
      <c r="B258" s="961"/>
      <c r="C258" s="961"/>
      <c r="D258" s="659" t="s">
        <v>312</v>
      </c>
      <c r="E258" s="660">
        <v>403953</v>
      </c>
      <c r="F258" s="963"/>
      <c r="G258" s="853"/>
      <c r="H258" s="966"/>
      <c r="I258" s="1019"/>
      <c r="J258" s="1019"/>
      <c r="K258" s="1019"/>
      <c r="L258" s="1022"/>
      <c r="M258" s="822"/>
      <c r="N258" s="140"/>
    </row>
    <row r="259" spans="1:14" ht="14.1" customHeight="1" x14ac:dyDescent="0.2">
      <c r="A259" s="894" t="s">
        <v>487</v>
      </c>
      <c r="B259" s="960" t="s">
        <v>488</v>
      </c>
      <c r="C259" s="960" t="s">
        <v>253</v>
      </c>
      <c r="D259" s="630" t="s">
        <v>50</v>
      </c>
      <c r="E259" s="661">
        <f>SUM(E260:E262)</f>
        <v>1096543.75</v>
      </c>
      <c r="F259" s="847" t="s">
        <v>2081</v>
      </c>
      <c r="G259" s="845" t="s">
        <v>18</v>
      </c>
      <c r="H259" s="964">
        <v>10</v>
      </c>
      <c r="I259" s="1017">
        <v>4</v>
      </c>
      <c r="J259" s="1017">
        <v>1</v>
      </c>
      <c r="K259" s="1017">
        <v>1</v>
      </c>
      <c r="L259" s="1020">
        <v>4</v>
      </c>
      <c r="M259" s="821"/>
      <c r="N259" s="140"/>
    </row>
    <row r="260" spans="1:14" ht="14.1" customHeight="1" x14ac:dyDescent="0.2">
      <c r="A260" s="887"/>
      <c r="B260" s="959"/>
      <c r="C260" s="958"/>
      <c r="D260" s="625" t="s">
        <v>16</v>
      </c>
      <c r="E260" s="645">
        <v>633773</v>
      </c>
      <c r="F260" s="848"/>
      <c r="G260" s="846"/>
      <c r="H260" s="965"/>
      <c r="I260" s="1018"/>
      <c r="J260" s="1018"/>
      <c r="K260" s="1018"/>
      <c r="L260" s="1021"/>
      <c r="M260" s="804"/>
      <c r="N260" s="140"/>
    </row>
    <row r="261" spans="1:14" ht="14.1" customHeight="1" x14ac:dyDescent="0.2">
      <c r="A261" s="887"/>
      <c r="B261" s="959"/>
      <c r="C261" s="959"/>
      <c r="D261" s="498" t="s">
        <v>312</v>
      </c>
      <c r="E261" s="658">
        <v>363847</v>
      </c>
      <c r="F261" s="848"/>
      <c r="G261" s="846"/>
      <c r="H261" s="965"/>
      <c r="I261" s="1018"/>
      <c r="J261" s="1018"/>
      <c r="K261" s="1018"/>
      <c r="L261" s="1021"/>
      <c r="M261" s="804"/>
      <c r="N261" s="140"/>
    </row>
    <row r="262" spans="1:14" ht="14.1" customHeight="1" thickBot="1" x14ac:dyDescent="0.25">
      <c r="A262" s="888"/>
      <c r="B262" s="961"/>
      <c r="C262" s="961"/>
      <c r="D262" s="649" t="s">
        <v>94</v>
      </c>
      <c r="E262" s="652">
        <v>98923.75</v>
      </c>
      <c r="F262" s="963"/>
      <c r="G262" s="853"/>
      <c r="H262" s="966"/>
      <c r="I262" s="1019"/>
      <c r="J262" s="1019"/>
      <c r="K262" s="1019"/>
      <c r="L262" s="1022"/>
      <c r="M262" s="822"/>
      <c r="N262" s="140"/>
    </row>
    <row r="263" spans="1:14" ht="14.1" customHeight="1" x14ac:dyDescent="0.2">
      <c r="A263" s="894" t="s">
        <v>489</v>
      </c>
      <c r="B263" s="960" t="s">
        <v>490</v>
      </c>
      <c r="C263" s="960" t="s">
        <v>253</v>
      </c>
      <c r="D263" s="517" t="s">
        <v>50</v>
      </c>
      <c r="E263" s="651">
        <f>SUM(E264:E266)</f>
        <v>1161952.82</v>
      </c>
      <c r="F263" s="847" t="s">
        <v>2081</v>
      </c>
      <c r="G263" s="845" t="s">
        <v>18</v>
      </c>
      <c r="H263" s="964">
        <v>10</v>
      </c>
      <c r="I263" s="1017">
        <v>4</v>
      </c>
      <c r="J263" s="1017">
        <v>1</v>
      </c>
      <c r="K263" s="1017">
        <v>1</v>
      </c>
      <c r="L263" s="1020">
        <v>4</v>
      </c>
      <c r="M263" s="821"/>
      <c r="N263" s="140"/>
    </row>
    <row r="264" spans="1:14" ht="14.1" customHeight="1" x14ac:dyDescent="0.2">
      <c r="A264" s="887"/>
      <c r="B264" s="959"/>
      <c r="C264" s="959"/>
      <c r="D264" s="649" t="s">
        <v>16</v>
      </c>
      <c r="E264" s="652">
        <v>702493</v>
      </c>
      <c r="F264" s="848"/>
      <c r="G264" s="846"/>
      <c r="H264" s="965"/>
      <c r="I264" s="1018"/>
      <c r="J264" s="1018"/>
      <c r="K264" s="1018"/>
      <c r="L264" s="1021"/>
      <c r="M264" s="804"/>
      <c r="N264" s="140"/>
    </row>
    <row r="265" spans="1:14" ht="14.1" customHeight="1" x14ac:dyDescent="0.2">
      <c r="A265" s="887"/>
      <c r="B265" s="959"/>
      <c r="C265" s="959"/>
      <c r="D265" s="649" t="s">
        <v>94</v>
      </c>
      <c r="E265" s="652">
        <v>113148.82</v>
      </c>
      <c r="F265" s="848"/>
      <c r="G265" s="846"/>
      <c r="H265" s="965"/>
      <c r="I265" s="1018"/>
      <c r="J265" s="1018"/>
      <c r="K265" s="1018"/>
      <c r="L265" s="1021"/>
      <c r="M265" s="804"/>
      <c r="N265" s="140"/>
    </row>
    <row r="266" spans="1:14" ht="14.1" customHeight="1" thickBot="1" x14ac:dyDescent="0.25">
      <c r="A266" s="888"/>
      <c r="B266" s="961"/>
      <c r="C266" s="961"/>
      <c r="D266" s="649" t="s">
        <v>312</v>
      </c>
      <c r="E266" s="652">
        <v>346311</v>
      </c>
      <c r="F266" s="963"/>
      <c r="G266" s="853"/>
      <c r="H266" s="966"/>
      <c r="I266" s="1019"/>
      <c r="J266" s="1019"/>
      <c r="K266" s="1019"/>
      <c r="L266" s="1022"/>
      <c r="M266" s="822"/>
      <c r="N266" s="140"/>
    </row>
    <row r="267" spans="1:14" ht="14.1" customHeight="1" x14ac:dyDescent="0.2">
      <c r="A267" s="894" t="s">
        <v>491</v>
      </c>
      <c r="B267" s="960" t="s">
        <v>492</v>
      </c>
      <c r="C267" s="960" t="s">
        <v>253</v>
      </c>
      <c r="D267" s="517" t="s">
        <v>50</v>
      </c>
      <c r="E267" s="651">
        <f>SUM(E268:E270)</f>
        <v>1652313.8</v>
      </c>
      <c r="F267" s="847" t="s">
        <v>2081</v>
      </c>
      <c r="G267" s="845" t="s">
        <v>18</v>
      </c>
      <c r="H267" s="964">
        <v>10</v>
      </c>
      <c r="I267" s="1017">
        <v>4</v>
      </c>
      <c r="J267" s="1017">
        <v>1</v>
      </c>
      <c r="K267" s="1017">
        <v>1</v>
      </c>
      <c r="L267" s="1020">
        <v>4</v>
      </c>
      <c r="M267" s="821"/>
      <c r="N267" s="140"/>
    </row>
    <row r="268" spans="1:14" ht="14.1" customHeight="1" x14ac:dyDescent="0.2">
      <c r="A268" s="887"/>
      <c r="B268" s="959"/>
      <c r="C268" s="959"/>
      <c r="D268" s="649" t="s">
        <v>312</v>
      </c>
      <c r="E268" s="652">
        <v>557837</v>
      </c>
      <c r="F268" s="848"/>
      <c r="G268" s="846"/>
      <c r="H268" s="965"/>
      <c r="I268" s="1018"/>
      <c r="J268" s="1018"/>
      <c r="K268" s="1018"/>
      <c r="L268" s="1021"/>
      <c r="M268" s="804"/>
      <c r="N268" s="140"/>
    </row>
    <row r="269" spans="1:14" ht="14.1" customHeight="1" x14ac:dyDescent="0.2">
      <c r="A269" s="887"/>
      <c r="B269" s="959"/>
      <c r="C269" s="959"/>
      <c r="D269" s="649" t="s">
        <v>16</v>
      </c>
      <c r="E269" s="652">
        <v>955898</v>
      </c>
      <c r="F269" s="848"/>
      <c r="G269" s="846"/>
      <c r="H269" s="965"/>
      <c r="I269" s="1018"/>
      <c r="J269" s="1018"/>
      <c r="K269" s="1018"/>
      <c r="L269" s="1021"/>
      <c r="M269" s="804"/>
      <c r="N269" s="140"/>
    </row>
    <row r="270" spans="1:14" ht="14.1" customHeight="1" thickBot="1" x14ac:dyDescent="0.25">
      <c r="A270" s="888"/>
      <c r="B270" s="961"/>
      <c r="C270" s="961"/>
      <c r="D270" s="659" t="s">
        <v>94</v>
      </c>
      <c r="E270" s="660">
        <v>138578.79999999999</v>
      </c>
      <c r="F270" s="963"/>
      <c r="G270" s="853"/>
      <c r="H270" s="966"/>
      <c r="I270" s="1019"/>
      <c r="J270" s="1019"/>
      <c r="K270" s="1019"/>
      <c r="L270" s="1022"/>
      <c r="M270" s="822"/>
      <c r="N270" s="140"/>
    </row>
    <row r="271" spans="1:14" ht="14.1" customHeight="1" x14ac:dyDescent="0.2">
      <c r="A271" s="894" t="s">
        <v>493</v>
      </c>
      <c r="B271" s="960" t="s">
        <v>494</v>
      </c>
      <c r="C271" s="960" t="s">
        <v>253</v>
      </c>
      <c r="D271" s="498" t="s">
        <v>50</v>
      </c>
      <c r="E271" s="657">
        <f>SUM(E272:E274)</f>
        <v>1289171.1200000001</v>
      </c>
      <c r="F271" s="847" t="s">
        <v>2081</v>
      </c>
      <c r="G271" s="845" t="s">
        <v>18</v>
      </c>
      <c r="H271" s="964">
        <v>10</v>
      </c>
      <c r="I271" s="1017">
        <v>4</v>
      </c>
      <c r="J271" s="1017">
        <v>1</v>
      </c>
      <c r="K271" s="1017">
        <v>1</v>
      </c>
      <c r="L271" s="1020">
        <v>4</v>
      </c>
      <c r="M271" s="821"/>
      <c r="N271" s="140"/>
    </row>
    <row r="272" spans="1:14" ht="14.1" customHeight="1" x14ac:dyDescent="0.2">
      <c r="A272" s="887"/>
      <c r="B272" s="959"/>
      <c r="C272" s="959"/>
      <c r="D272" s="653" t="s">
        <v>312</v>
      </c>
      <c r="E272" s="654">
        <v>456944</v>
      </c>
      <c r="F272" s="848"/>
      <c r="G272" s="846"/>
      <c r="H272" s="965"/>
      <c r="I272" s="1018"/>
      <c r="J272" s="1018"/>
      <c r="K272" s="1018"/>
      <c r="L272" s="1021"/>
      <c r="M272" s="804"/>
      <c r="N272" s="140"/>
    </row>
    <row r="273" spans="1:14" ht="14.1" customHeight="1" x14ac:dyDescent="0.2">
      <c r="A273" s="887"/>
      <c r="B273" s="959"/>
      <c r="C273" s="958"/>
      <c r="D273" s="625" t="s">
        <v>94</v>
      </c>
      <c r="E273" s="645">
        <v>108655.12</v>
      </c>
      <c r="F273" s="848"/>
      <c r="G273" s="846"/>
      <c r="H273" s="965"/>
      <c r="I273" s="1018"/>
      <c r="J273" s="1018"/>
      <c r="K273" s="1018"/>
      <c r="L273" s="1021"/>
      <c r="M273" s="804"/>
      <c r="N273" s="140"/>
    </row>
    <row r="274" spans="1:14" ht="14.1" customHeight="1" thickBot="1" x14ac:dyDescent="0.25">
      <c r="A274" s="888"/>
      <c r="B274" s="961"/>
      <c r="C274" s="961"/>
      <c r="D274" s="498" t="s">
        <v>16</v>
      </c>
      <c r="E274" s="658">
        <v>723572</v>
      </c>
      <c r="F274" s="963"/>
      <c r="G274" s="853"/>
      <c r="H274" s="966"/>
      <c r="I274" s="1019"/>
      <c r="J274" s="1019"/>
      <c r="K274" s="1019"/>
      <c r="L274" s="1022"/>
      <c r="M274" s="822"/>
      <c r="N274" s="140"/>
    </row>
    <row r="275" spans="1:14" ht="14.1" customHeight="1" x14ac:dyDescent="0.2">
      <c r="A275" s="894" t="s">
        <v>495</v>
      </c>
      <c r="B275" s="960" t="s">
        <v>496</v>
      </c>
      <c r="C275" s="960" t="s">
        <v>253</v>
      </c>
      <c r="D275" s="517" t="s">
        <v>50</v>
      </c>
      <c r="E275" s="651">
        <f>SUM(E276:E278)</f>
        <v>1088994.67</v>
      </c>
      <c r="F275" s="847" t="s">
        <v>2081</v>
      </c>
      <c r="G275" s="845" t="s">
        <v>18</v>
      </c>
      <c r="H275" s="964">
        <v>10</v>
      </c>
      <c r="I275" s="1017">
        <v>4</v>
      </c>
      <c r="J275" s="1017">
        <v>1</v>
      </c>
      <c r="K275" s="1017">
        <v>1</v>
      </c>
      <c r="L275" s="1020">
        <v>4</v>
      </c>
      <c r="M275" s="821"/>
      <c r="N275" s="140"/>
    </row>
    <row r="276" spans="1:14" ht="14.1" customHeight="1" x14ac:dyDescent="0.2">
      <c r="A276" s="887"/>
      <c r="B276" s="959"/>
      <c r="C276" s="959"/>
      <c r="D276" s="649" t="s">
        <v>312</v>
      </c>
      <c r="E276" s="652">
        <v>375752</v>
      </c>
      <c r="F276" s="848"/>
      <c r="G276" s="846"/>
      <c r="H276" s="965"/>
      <c r="I276" s="1018"/>
      <c r="J276" s="1018"/>
      <c r="K276" s="1018"/>
      <c r="L276" s="1021"/>
      <c r="M276" s="804"/>
      <c r="N276" s="140"/>
    </row>
    <row r="277" spans="1:14" ht="14.1" customHeight="1" x14ac:dyDescent="0.2">
      <c r="A277" s="887"/>
      <c r="B277" s="959"/>
      <c r="C277" s="959"/>
      <c r="D277" s="649" t="s">
        <v>94</v>
      </c>
      <c r="E277" s="652">
        <v>94535.67</v>
      </c>
      <c r="F277" s="848"/>
      <c r="G277" s="846"/>
      <c r="H277" s="965"/>
      <c r="I277" s="1018"/>
      <c r="J277" s="1018"/>
      <c r="K277" s="1018"/>
      <c r="L277" s="1021"/>
      <c r="M277" s="804"/>
      <c r="N277" s="140"/>
    </row>
    <row r="278" spans="1:14" ht="14.1" customHeight="1" thickBot="1" x14ac:dyDescent="0.25">
      <c r="A278" s="888"/>
      <c r="B278" s="961"/>
      <c r="C278" s="961"/>
      <c r="D278" s="649" t="s">
        <v>16</v>
      </c>
      <c r="E278" s="652">
        <v>618707</v>
      </c>
      <c r="F278" s="963"/>
      <c r="G278" s="853"/>
      <c r="H278" s="966"/>
      <c r="I278" s="1019"/>
      <c r="J278" s="1019"/>
      <c r="K278" s="1019"/>
      <c r="L278" s="1022"/>
      <c r="M278" s="822"/>
      <c r="N278" s="140"/>
    </row>
    <row r="279" spans="1:14" ht="14.1" customHeight="1" x14ac:dyDescent="0.2">
      <c r="A279" s="894" t="s">
        <v>497</v>
      </c>
      <c r="B279" s="960" t="s">
        <v>498</v>
      </c>
      <c r="C279" s="960" t="s">
        <v>253</v>
      </c>
      <c r="D279" s="517" t="s">
        <v>50</v>
      </c>
      <c r="E279" s="651">
        <f>SUM(E280:E282)</f>
        <v>1163806.54</v>
      </c>
      <c r="F279" s="847" t="s">
        <v>2081</v>
      </c>
      <c r="G279" s="845" t="s">
        <v>18</v>
      </c>
      <c r="H279" s="964">
        <v>10</v>
      </c>
      <c r="I279" s="1017">
        <v>4</v>
      </c>
      <c r="J279" s="1017">
        <v>1</v>
      </c>
      <c r="K279" s="1017">
        <v>1</v>
      </c>
      <c r="L279" s="1020">
        <v>4</v>
      </c>
      <c r="M279" s="821"/>
      <c r="N279" s="140"/>
    </row>
    <row r="280" spans="1:14" ht="14.1" customHeight="1" x14ac:dyDescent="0.2">
      <c r="A280" s="887"/>
      <c r="B280" s="959"/>
      <c r="C280" s="959"/>
      <c r="D280" s="649" t="s">
        <v>312</v>
      </c>
      <c r="E280" s="652">
        <v>383770</v>
      </c>
      <c r="F280" s="848"/>
      <c r="G280" s="846"/>
      <c r="H280" s="965"/>
      <c r="I280" s="1018"/>
      <c r="J280" s="1018"/>
      <c r="K280" s="1018"/>
      <c r="L280" s="1021"/>
      <c r="M280" s="804"/>
      <c r="N280" s="140"/>
    </row>
    <row r="281" spans="1:14" ht="14.1" customHeight="1" x14ac:dyDescent="0.2">
      <c r="A281" s="887"/>
      <c r="B281" s="959"/>
      <c r="C281" s="959"/>
      <c r="D281" s="649" t="s">
        <v>16</v>
      </c>
      <c r="E281" s="652">
        <v>696756</v>
      </c>
      <c r="F281" s="848"/>
      <c r="G281" s="846"/>
      <c r="H281" s="965"/>
      <c r="I281" s="1018"/>
      <c r="J281" s="1018"/>
      <c r="K281" s="1018"/>
      <c r="L281" s="1021"/>
      <c r="M281" s="804"/>
      <c r="N281" s="140"/>
    </row>
    <row r="282" spans="1:14" ht="14.1" customHeight="1" thickBot="1" x14ac:dyDescent="0.25">
      <c r="A282" s="888"/>
      <c r="B282" s="961"/>
      <c r="C282" s="961"/>
      <c r="D282" s="659" t="s">
        <v>94</v>
      </c>
      <c r="E282" s="660">
        <v>83280.539999999994</v>
      </c>
      <c r="F282" s="963"/>
      <c r="G282" s="853"/>
      <c r="H282" s="966"/>
      <c r="I282" s="1019"/>
      <c r="J282" s="1019"/>
      <c r="K282" s="1019"/>
      <c r="L282" s="1022"/>
      <c r="M282" s="822"/>
      <c r="N282" s="140"/>
    </row>
    <row r="283" spans="1:14" ht="14.1" customHeight="1" x14ac:dyDescent="0.2">
      <c r="A283" s="894" t="s">
        <v>499</v>
      </c>
      <c r="B283" s="960" t="s">
        <v>500</v>
      </c>
      <c r="C283" s="960" t="s">
        <v>253</v>
      </c>
      <c r="D283" s="498" t="s">
        <v>50</v>
      </c>
      <c r="E283" s="657">
        <f>SUM(E284:E286)</f>
        <v>1121418.6499999999</v>
      </c>
      <c r="F283" s="847" t="s">
        <v>2081</v>
      </c>
      <c r="G283" s="845" t="s">
        <v>18</v>
      </c>
      <c r="H283" s="964">
        <v>10</v>
      </c>
      <c r="I283" s="1017">
        <v>4</v>
      </c>
      <c r="J283" s="1017">
        <v>1</v>
      </c>
      <c r="K283" s="1017">
        <v>1</v>
      </c>
      <c r="L283" s="1020">
        <v>4</v>
      </c>
      <c r="M283" s="821"/>
      <c r="N283" s="140"/>
    </row>
    <row r="284" spans="1:14" ht="14.1" customHeight="1" x14ac:dyDescent="0.2">
      <c r="A284" s="887"/>
      <c r="B284" s="959"/>
      <c r="C284" s="959"/>
      <c r="D284" s="649" t="s">
        <v>312</v>
      </c>
      <c r="E284" s="652">
        <v>400929</v>
      </c>
      <c r="F284" s="848"/>
      <c r="G284" s="846"/>
      <c r="H284" s="965"/>
      <c r="I284" s="1018"/>
      <c r="J284" s="1018"/>
      <c r="K284" s="1018"/>
      <c r="L284" s="1021"/>
      <c r="M284" s="804"/>
      <c r="N284" s="140"/>
    </row>
    <row r="285" spans="1:14" ht="14.1" customHeight="1" x14ac:dyDescent="0.2">
      <c r="A285" s="887"/>
      <c r="B285" s="959"/>
      <c r="C285" s="959"/>
      <c r="D285" s="649" t="s">
        <v>94</v>
      </c>
      <c r="E285" s="652">
        <v>80270.649999999994</v>
      </c>
      <c r="F285" s="848"/>
      <c r="G285" s="846"/>
      <c r="H285" s="965"/>
      <c r="I285" s="1018"/>
      <c r="J285" s="1018"/>
      <c r="K285" s="1018"/>
      <c r="L285" s="1021"/>
      <c r="M285" s="804"/>
      <c r="N285" s="140"/>
    </row>
    <row r="286" spans="1:14" ht="14.1" customHeight="1" thickBot="1" x14ac:dyDescent="0.25">
      <c r="A286" s="897"/>
      <c r="B286" s="962"/>
      <c r="C286" s="962"/>
      <c r="D286" s="659" t="s">
        <v>16</v>
      </c>
      <c r="E286" s="660">
        <v>640219</v>
      </c>
      <c r="F286" s="963"/>
      <c r="G286" s="853"/>
      <c r="H286" s="966"/>
      <c r="I286" s="1019"/>
      <c r="J286" s="1019"/>
      <c r="K286" s="1019"/>
      <c r="L286" s="1022"/>
      <c r="M286" s="822"/>
      <c r="N286" s="140"/>
    </row>
    <row r="287" spans="1:14" ht="14.1" customHeight="1" x14ac:dyDescent="0.2">
      <c r="A287" s="887" t="s">
        <v>501</v>
      </c>
      <c r="B287" s="959" t="s">
        <v>502</v>
      </c>
      <c r="C287" s="959" t="s">
        <v>253</v>
      </c>
      <c r="D287" s="498" t="s">
        <v>50</v>
      </c>
      <c r="E287" s="657">
        <f>SUM(E288:E290)</f>
        <v>1159016.05</v>
      </c>
      <c r="F287" s="847" t="s">
        <v>2081</v>
      </c>
      <c r="G287" s="845" t="s">
        <v>18</v>
      </c>
      <c r="H287" s="964">
        <v>10</v>
      </c>
      <c r="I287" s="1017">
        <v>4</v>
      </c>
      <c r="J287" s="1017">
        <v>1</v>
      </c>
      <c r="K287" s="1017">
        <v>1</v>
      </c>
      <c r="L287" s="1020">
        <v>4</v>
      </c>
      <c r="M287" s="821"/>
      <c r="N287" s="140"/>
    </row>
    <row r="288" spans="1:14" ht="14.1" customHeight="1" x14ac:dyDescent="0.2">
      <c r="A288" s="887"/>
      <c r="B288" s="959"/>
      <c r="C288" s="959"/>
      <c r="D288" s="649" t="s">
        <v>312</v>
      </c>
      <c r="E288" s="652">
        <v>420191</v>
      </c>
      <c r="F288" s="848"/>
      <c r="G288" s="846"/>
      <c r="H288" s="965"/>
      <c r="I288" s="1018"/>
      <c r="J288" s="1018"/>
      <c r="K288" s="1018"/>
      <c r="L288" s="1021"/>
      <c r="M288" s="804"/>
      <c r="N288" s="140"/>
    </row>
    <row r="289" spans="1:14" ht="14.1" customHeight="1" x14ac:dyDescent="0.2">
      <c r="A289" s="887"/>
      <c r="B289" s="959"/>
      <c r="C289" s="959"/>
      <c r="D289" s="649" t="s">
        <v>94</v>
      </c>
      <c r="E289" s="652">
        <v>91315.05</v>
      </c>
      <c r="F289" s="848"/>
      <c r="G289" s="846"/>
      <c r="H289" s="965"/>
      <c r="I289" s="1018"/>
      <c r="J289" s="1018"/>
      <c r="K289" s="1018"/>
      <c r="L289" s="1021"/>
      <c r="M289" s="804"/>
      <c r="N289" s="140"/>
    </row>
    <row r="290" spans="1:14" ht="14.1" customHeight="1" thickBot="1" x14ac:dyDescent="0.25">
      <c r="A290" s="888"/>
      <c r="B290" s="961"/>
      <c r="C290" s="961"/>
      <c r="D290" s="649" t="s">
        <v>16</v>
      </c>
      <c r="E290" s="652">
        <v>647510</v>
      </c>
      <c r="F290" s="963"/>
      <c r="G290" s="853"/>
      <c r="H290" s="966"/>
      <c r="I290" s="1019"/>
      <c r="J290" s="1019"/>
      <c r="K290" s="1019"/>
      <c r="L290" s="1022"/>
      <c r="M290" s="822"/>
      <c r="N290" s="140"/>
    </row>
    <row r="291" spans="1:14" ht="14.1" customHeight="1" x14ac:dyDescent="0.2">
      <c r="A291" s="894" t="s">
        <v>503</v>
      </c>
      <c r="B291" s="960" t="s">
        <v>504</v>
      </c>
      <c r="C291" s="960" t="s">
        <v>253</v>
      </c>
      <c r="D291" s="517" t="s">
        <v>50</v>
      </c>
      <c r="E291" s="651">
        <f>SUM(E292:E294)</f>
        <v>758008.78</v>
      </c>
      <c r="F291" s="847" t="s">
        <v>2081</v>
      </c>
      <c r="G291" s="845" t="s">
        <v>18</v>
      </c>
      <c r="H291" s="964">
        <v>10</v>
      </c>
      <c r="I291" s="1017">
        <v>4</v>
      </c>
      <c r="J291" s="1017">
        <v>1</v>
      </c>
      <c r="K291" s="1017">
        <v>1</v>
      </c>
      <c r="L291" s="1020">
        <v>4</v>
      </c>
      <c r="M291" s="821"/>
      <c r="N291" s="140"/>
    </row>
    <row r="292" spans="1:14" ht="14.1" customHeight="1" x14ac:dyDescent="0.2">
      <c r="A292" s="887"/>
      <c r="B292" s="959"/>
      <c r="C292" s="959"/>
      <c r="D292" s="649" t="s">
        <v>312</v>
      </c>
      <c r="E292" s="652">
        <v>266395</v>
      </c>
      <c r="F292" s="848"/>
      <c r="G292" s="846"/>
      <c r="H292" s="965"/>
      <c r="I292" s="1018"/>
      <c r="J292" s="1018"/>
      <c r="K292" s="1018"/>
      <c r="L292" s="1021"/>
      <c r="M292" s="804"/>
      <c r="N292" s="140"/>
    </row>
    <row r="293" spans="1:14" ht="14.1" customHeight="1" x14ac:dyDescent="0.2">
      <c r="A293" s="887"/>
      <c r="B293" s="959"/>
      <c r="C293" s="959"/>
      <c r="D293" s="649" t="s">
        <v>94</v>
      </c>
      <c r="E293" s="652">
        <v>67435.78</v>
      </c>
      <c r="F293" s="848"/>
      <c r="G293" s="846"/>
      <c r="H293" s="965"/>
      <c r="I293" s="1018"/>
      <c r="J293" s="1018"/>
      <c r="K293" s="1018"/>
      <c r="L293" s="1021"/>
      <c r="M293" s="804"/>
      <c r="N293" s="140"/>
    </row>
    <row r="294" spans="1:14" ht="14.1" customHeight="1" thickBot="1" x14ac:dyDescent="0.25">
      <c r="A294" s="888"/>
      <c r="B294" s="961"/>
      <c r="C294" s="961"/>
      <c r="D294" s="659" t="s">
        <v>16</v>
      </c>
      <c r="E294" s="660">
        <v>424178</v>
      </c>
      <c r="F294" s="963"/>
      <c r="G294" s="853"/>
      <c r="H294" s="966"/>
      <c r="I294" s="1019"/>
      <c r="J294" s="1019"/>
      <c r="K294" s="1019"/>
      <c r="L294" s="1022"/>
      <c r="M294" s="822"/>
      <c r="N294" s="140"/>
    </row>
    <row r="295" spans="1:14" ht="14.1" customHeight="1" x14ac:dyDescent="0.2">
      <c r="A295" s="894" t="s">
        <v>505</v>
      </c>
      <c r="B295" s="960" t="s">
        <v>506</v>
      </c>
      <c r="C295" s="960" t="s">
        <v>253</v>
      </c>
      <c r="D295" s="498" t="s">
        <v>50</v>
      </c>
      <c r="E295" s="657">
        <f>SUM(E296:E298)</f>
        <v>1105165.46</v>
      </c>
      <c r="F295" s="847" t="s">
        <v>2081</v>
      </c>
      <c r="G295" s="845" t="s">
        <v>18</v>
      </c>
      <c r="H295" s="964">
        <v>10</v>
      </c>
      <c r="I295" s="1017">
        <v>4</v>
      </c>
      <c r="J295" s="1017">
        <v>1</v>
      </c>
      <c r="K295" s="1017">
        <v>1</v>
      </c>
      <c r="L295" s="1020">
        <v>4</v>
      </c>
      <c r="M295" s="821"/>
      <c r="N295" s="140"/>
    </row>
    <row r="296" spans="1:14" ht="14.1" customHeight="1" x14ac:dyDescent="0.2">
      <c r="A296" s="887"/>
      <c r="B296" s="959"/>
      <c r="C296" s="959"/>
      <c r="D296" s="649" t="s">
        <v>312</v>
      </c>
      <c r="E296" s="652">
        <v>378720</v>
      </c>
      <c r="F296" s="848"/>
      <c r="G296" s="846"/>
      <c r="H296" s="965"/>
      <c r="I296" s="1018"/>
      <c r="J296" s="1018"/>
      <c r="K296" s="1018"/>
      <c r="L296" s="1021"/>
      <c r="M296" s="804"/>
      <c r="N296" s="140"/>
    </row>
    <row r="297" spans="1:14" ht="14.1" customHeight="1" x14ac:dyDescent="0.2">
      <c r="A297" s="887"/>
      <c r="B297" s="959"/>
      <c r="C297" s="959"/>
      <c r="D297" s="649" t="s">
        <v>16</v>
      </c>
      <c r="E297" s="652">
        <v>614795</v>
      </c>
      <c r="F297" s="848"/>
      <c r="G297" s="846"/>
      <c r="H297" s="965"/>
      <c r="I297" s="1018"/>
      <c r="J297" s="1018"/>
      <c r="K297" s="1018"/>
      <c r="L297" s="1021"/>
      <c r="M297" s="804"/>
      <c r="N297" s="140"/>
    </row>
    <row r="298" spans="1:14" ht="14.1" customHeight="1" thickBot="1" x14ac:dyDescent="0.25">
      <c r="A298" s="888"/>
      <c r="B298" s="961"/>
      <c r="C298" s="961"/>
      <c r="D298" s="649" t="s">
        <v>94</v>
      </c>
      <c r="E298" s="652">
        <v>111650.46</v>
      </c>
      <c r="F298" s="963"/>
      <c r="G298" s="853"/>
      <c r="H298" s="966"/>
      <c r="I298" s="1019"/>
      <c r="J298" s="1019"/>
      <c r="K298" s="1019"/>
      <c r="L298" s="1022"/>
      <c r="M298" s="822"/>
      <c r="N298" s="140"/>
    </row>
    <row r="299" spans="1:14" ht="14.1" customHeight="1" x14ac:dyDescent="0.2">
      <c r="A299" s="894" t="s">
        <v>507</v>
      </c>
      <c r="B299" s="960" t="s">
        <v>508</v>
      </c>
      <c r="C299" s="960" t="s">
        <v>253</v>
      </c>
      <c r="D299" s="629" t="s">
        <v>50</v>
      </c>
      <c r="E299" s="667">
        <f>SUM(E300:E302)</f>
        <v>1084869.3</v>
      </c>
      <c r="F299" s="847" t="s">
        <v>2081</v>
      </c>
      <c r="G299" s="845" t="s">
        <v>18</v>
      </c>
      <c r="H299" s="964">
        <v>10</v>
      </c>
      <c r="I299" s="1017">
        <v>4</v>
      </c>
      <c r="J299" s="1017">
        <v>1</v>
      </c>
      <c r="K299" s="1017">
        <v>1</v>
      </c>
      <c r="L299" s="1020">
        <v>4</v>
      </c>
      <c r="M299" s="821"/>
      <c r="N299" s="140"/>
    </row>
    <row r="300" spans="1:14" ht="14.1" customHeight="1" x14ac:dyDescent="0.2">
      <c r="A300" s="887"/>
      <c r="B300" s="959"/>
      <c r="C300" s="958"/>
      <c r="D300" s="625" t="s">
        <v>16</v>
      </c>
      <c r="E300" s="645">
        <v>612548</v>
      </c>
      <c r="F300" s="848"/>
      <c r="G300" s="846"/>
      <c r="H300" s="965"/>
      <c r="I300" s="1018"/>
      <c r="J300" s="1018"/>
      <c r="K300" s="1018"/>
      <c r="L300" s="1021"/>
      <c r="M300" s="804"/>
      <c r="N300" s="140"/>
    </row>
    <row r="301" spans="1:14" ht="14.1" customHeight="1" x14ac:dyDescent="0.2">
      <c r="A301" s="887"/>
      <c r="B301" s="959"/>
      <c r="C301" s="959"/>
      <c r="D301" s="498" t="s">
        <v>94</v>
      </c>
      <c r="E301" s="658">
        <v>73592.3</v>
      </c>
      <c r="F301" s="848"/>
      <c r="G301" s="846"/>
      <c r="H301" s="965"/>
      <c r="I301" s="1018"/>
      <c r="J301" s="1018"/>
      <c r="K301" s="1018"/>
      <c r="L301" s="1021"/>
      <c r="M301" s="804"/>
      <c r="N301" s="140"/>
    </row>
    <row r="302" spans="1:14" ht="14.1" customHeight="1" thickBot="1" x14ac:dyDescent="0.25">
      <c r="A302" s="888"/>
      <c r="B302" s="961"/>
      <c r="C302" s="961"/>
      <c r="D302" s="649" t="s">
        <v>312</v>
      </c>
      <c r="E302" s="652">
        <v>398729</v>
      </c>
      <c r="F302" s="963"/>
      <c r="G302" s="853"/>
      <c r="H302" s="966"/>
      <c r="I302" s="1019"/>
      <c r="J302" s="1019"/>
      <c r="K302" s="1019"/>
      <c r="L302" s="1022"/>
      <c r="M302" s="822"/>
      <c r="N302" s="140"/>
    </row>
    <row r="303" spans="1:14" ht="14.1" customHeight="1" x14ac:dyDescent="0.2">
      <c r="A303" s="894" t="s">
        <v>509</v>
      </c>
      <c r="B303" s="960" t="s">
        <v>510</v>
      </c>
      <c r="C303" s="960" t="s">
        <v>253</v>
      </c>
      <c r="D303" s="517" t="s">
        <v>50</v>
      </c>
      <c r="E303" s="651">
        <f>SUM(E304:E306)</f>
        <v>1061010.8</v>
      </c>
      <c r="F303" s="847" t="s">
        <v>2081</v>
      </c>
      <c r="G303" s="845" t="s">
        <v>18</v>
      </c>
      <c r="H303" s="964">
        <v>10</v>
      </c>
      <c r="I303" s="1017">
        <v>4</v>
      </c>
      <c r="J303" s="1017">
        <v>1</v>
      </c>
      <c r="K303" s="1017">
        <v>1</v>
      </c>
      <c r="L303" s="1020">
        <v>4</v>
      </c>
      <c r="M303" s="821"/>
      <c r="N303" s="140"/>
    </row>
    <row r="304" spans="1:14" ht="14.1" customHeight="1" x14ac:dyDescent="0.2">
      <c r="A304" s="887"/>
      <c r="B304" s="959"/>
      <c r="C304" s="959"/>
      <c r="D304" s="649" t="s">
        <v>312</v>
      </c>
      <c r="E304" s="652">
        <v>374853</v>
      </c>
      <c r="F304" s="848"/>
      <c r="G304" s="846"/>
      <c r="H304" s="965"/>
      <c r="I304" s="1018"/>
      <c r="J304" s="1018"/>
      <c r="K304" s="1018"/>
      <c r="L304" s="1021"/>
      <c r="M304" s="804"/>
      <c r="N304" s="140"/>
    </row>
    <row r="305" spans="1:14" ht="14.1" customHeight="1" x14ac:dyDescent="0.2">
      <c r="A305" s="887"/>
      <c r="B305" s="959"/>
      <c r="C305" s="959"/>
      <c r="D305" s="649" t="s">
        <v>94</v>
      </c>
      <c r="E305" s="652">
        <v>87790.8</v>
      </c>
      <c r="F305" s="848"/>
      <c r="G305" s="846"/>
      <c r="H305" s="965"/>
      <c r="I305" s="1018"/>
      <c r="J305" s="1018"/>
      <c r="K305" s="1018"/>
      <c r="L305" s="1021"/>
      <c r="M305" s="804"/>
      <c r="N305" s="140"/>
    </row>
    <row r="306" spans="1:14" ht="14.1" customHeight="1" thickBot="1" x14ac:dyDescent="0.25">
      <c r="A306" s="888"/>
      <c r="B306" s="961"/>
      <c r="C306" s="961"/>
      <c r="D306" s="659" t="s">
        <v>16</v>
      </c>
      <c r="E306" s="660">
        <v>598367</v>
      </c>
      <c r="F306" s="963"/>
      <c r="G306" s="853"/>
      <c r="H306" s="966"/>
      <c r="I306" s="1019"/>
      <c r="J306" s="1019"/>
      <c r="K306" s="1019"/>
      <c r="L306" s="1022"/>
      <c r="M306" s="822"/>
      <c r="N306" s="140"/>
    </row>
    <row r="307" spans="1:14" ht="14.1" customHeight="1" x14ac:dyDescent="0.2">
      <c r="A307" s="894" t="s">
        <v>511</v>
      </c>
      <c r="B307" s="960" t="s">
        <v>512</v>
      </c>
      <c r="C307" s="960" t="s">
        <v>253</v>
      </c>
      <c r="D307" s="498" t="s">
        <v>50</v>
      </c>
      <c r="E307" s="657">
        <f>SUM(E308:E310)</f>
        <v>1181727.23</v>
      </c>
      <c r="F307" s="847" t="s">
        <v>2081</v>
      </c>
      <c r="G307" s="845" t="s">
        <v>18</v>
      </c>
      <c r="H307" s="964">
        <v>10</v>
      </c>
      <c r="I307" s="1017">
        <v>4</v>
      </c>
      <c r="J307" s="1017">
        <v>1</v>
      </c>
      <c r="K307" s="1017">
        <v>1</v>
      </c>
      <c r="L307" s="1020">
        <v>4</v>
      </c>
      <c r="M307" s="821"/>
      <c r="N307" s="140"/>
    </row>
    <row r="308" spans="1:14" ht="14.1" customHeight="1" x14ac:dyDescent="0.2">
      <c r="A308" s="887"/>
      <c r="B308" s="959"/>
      <c r="C308" s="959"/>
      <c r="D308" s="649" t="s">
        <v>312</v>
      </c>
      <c r="E308" s="652">
        <v>424784</v>
      </c>
      <c r="F308" s="848"/>
      <c r="G308" s="846"/>
      <c r="H308" s="965"/>
      <c r="I308" s="1018"/>
      <c r="J308" s="1018"/>
      <c r="K308" s="1018"/>
      <c r="L308" s="1021"/>
      <c r="M308" s="804"/>
      <c r="N308" s="140"/>
    </row>
    <row r="309" spans="1:14" ht="14.1" customHeight="1" x14ac:dyDescent="0.2">
      <c r="A309" s="887"/>
      <c r="B309" s="959"/>
      <c r="C309" s="959"/>
      <c r="D309" s="649" t="s">
        <v>16</v>
      </c>
      <c r="E309" s="652">
        <v>668286</v>
      </c>
      <c r="F309" s="848"/>
      <c r="G309" s="846"/>
      <c r="H309" s="965"/>
      <c r="I309" s="1018"/>
      <c r="J309" s="1018"/>
      <c r="K309" s="1018"/>
      <c r="L309" s="1021"/>
      <c r="M309" s="804"/>
      <c r="N309" s="140"/>
    </row>
    <row r="310" spans="1:14" ht="14.1" customHeight="1" thickBot="1" x14ac:dyDescent="0.25">
      <c r="A310" s="888"/>
      <c r="B310" s="961"/>
      <c r="C310" s="961"/>
      <c r="D310" s="649" t="s">
        <v>94</v>
      </c>
      <c r="E310" s="652">
        <v>88657.23</v>
      </c>
      <c r="F310" s="963"/>
      <c r="G310" s="853"/>
      <c r="H310" s="966"/>
      <c r="I310" s="1019"/>
      <c r="J310" s="1019"/>
      <c r="K310" s="1019"/>
      <c r="L310" s="1022"/>
      <c r="M310" s="822"/>
      <c r="N310" s="140"/>
    </row>
    <row r="311" spans="1:14" ht="14.1" customHeight="1" x14ac:dyDescent="0.2">
      <c r="A311" s="894" t="s">
        <v>513</v>
      </c>
      <c r="B311" s="960" t="s">
        <v>514</v>
      </c>
      <c r="C311" s="960" t="s">
        <v>253</v>
      </c>
      <c r="D311" s="517" t="s">
        <v>50</v>
      </c>
      <c r="E311" s="651">
        <f>SUM(E312:E314)</f>
        <v>1269432.3799999999</v>
      </c>
      <c r="F311" s="847" t="s">
        <v>2081</v>
      </c>
      <c r="G311" s="845" t="s">
        <v>18</v>
      </c>
      <c r="H311" s="964">
        <v>10</v>
      </c>
      <c r="I311" s="1017">
        <v>4</v>
      </c>
      <c r="J311" s="1017">
        <v>1</v>
      </c>
      <c r="K311" s="1017">
        <v>1</v>
      </c>
      <c r="L311" s="1020">
        <v>4</v>
      </c>
      <c r="M311" s="821"/>
      <c r="N311" s="140"/>
    </row>
    <row r="312" spans="1:14" ht="14.1" customHeight="1" x14ac:dyDescent="0.2">
      <c r="A312" s="887"/>
      <c r="B312" s="959"/>
      <c r="C312" s="959"/>
      <c r="D312" s="649" t="s">
        <v>94</v>
      </c>
      <c r="E312" s="652">
        <v>116306.38</v>
      </c>
      <c r="F312" s="848"/>
      <c r="G312" s="846"/>
      <c r="H312" s="965"/>
      <c r="I312" s="1018"/>
      <c r="J312" s="1018"/>
      <c r="K312" s="1018"/>
      <c r="L312" s="1021"/>
      <c r="M312" s="804"/>
      <c r="N312" s="140"/>
    </row>
    <row r="313" spans="1:14" ht="14.1" customHeight="1" x14ac:dyDescent="0.2">
      <c r="A313" s="887"/>
      <c r="B313" s="959"/>
      <c r="C313" s="959"/>
      <c r="D313" s="649" t="s">
        <v>16</v>
      </c>
      <c r="E313" s="652">
        <v>693525</v>
      </c>
      <c r="F313" s="848"/>
      <c r="G313" s="846"/>
      <c r="H313" s="965"/>
      <c r="I313" s="1018"/>
      <c r="J313" s="1018"/>
      <c r="K313" s="1018"/>
      <c r="L313" s="1021"/>
      <c r="M313" s="804"/>
      <c r="N313" s="140"/>
    </row>
    <row r="314" spans="1:14" ht="14.1" customHeight="1" thickBot="1" x14ac:dyDescent="0.25">
      <c r="A314" s="897"/>
      <c r="B314" s="962"/>
      <c r="C314" s="962"/>
      <c r="D314" s="659" t="s">
        <v>312</v>
      </c>
      <c r="E314" s="660">
        <v>459601</v>
      </c>
      <c r="F314" s="963"/>
      <c r="G314" s="853"/>
      <c r="H314" s="966"/>
      <c r="I314" s="1019"/>
      <c r="J314" s="1019"/>
      <c r="K314" s="1019"/>
      <c r="L314" s="1022"/>
      <c r="M314" s="822"/>
      <c r="N314" s="140"/>
    </row>
    <row r="315" spans="1:14" ht="14.1" customHeight="1" x14ac:dyDescent="0.2">
      <c r="A315" s="887" t="s">
        <v>515</v>
      </c>
      <c r="B315" s="959" t="s">
        <v>516</v>
      </c>
      <c r="C315" s="959" t="s">
        <v>253</v>
      </c>
      <c r="D315" s="498" t="s">
        <v>50</v>
      </c>
      <c r="E315" s="657">
        <f>SUM(E316:E318)</f>
        <v>715842.66</v>
      </c>
      <c r="F315" s="847" t="s">
        <v>2081</v>
      </c>
      <c r="G315" s="845" t="s">
        <v>18</v>
      </c>
      <c r="H315" s="964">
        <v>10</v>
      </c>
      <c r="I315" s="1017">
        <v>4</v>
      </c>
      <c r="J315" s="1017">
        <v>1</v>
      </c>
      <c r="K315" s="1017">
        <v>1</v>
      </c>
      <c r="L315" s="1020">
        <v>4</v>
      </c>
      <c r="M315" s="821"/>
      <c r="N315" s="140"/>
    </row>
    <row r="316" spans="1:14" ht="14.1" customHeight="1" x14ac:dyDescent="0.2">
      <c r="A316" s="887"/>
      <c r="B316" s="959"/>
      <c r="C316" s="959"/>
      <c r="D316" s="649" t="s">
        <v>312</v>
      </c>
      <c r="E316" s="652">
        <v>267269</v>
      </c>
      <c r="F316" s="848"/>
      <c r="G316" s="846"/>
      <c r="H316" s="965"/>
      <c r="I316" s="1018"/>
      <c r="J316" s="1018"/>
      <c r="K316" s="1018"/>
      <c r="L316" s="1021"/>
      <c r="M316" s="804"/>
      <c r="N316" s="140"/>
    </row>
    <row r="317" spans="1:14" ht="14.1" customHeight="1" x14ac:dyDescent="0.2">
      <c r="A317" s="887"/>
      <c r="B317" s="959"/>
      <c r="C317" s="959"/>
      <c r="D317" s="649" t="s">
        <v>16</v>
      </c>
      <c r="E317" s="652">
        <v>385835</v>
      </c>
      <c r="F317" s="848"/>
      <c r="G317" s="846"/>
      <c r="H317" s="965"/>
      <c r="I317" s="1018"/>
      <c r="J317" s="1018"/>
      <c r="K317" s="1018"/>
      <c r="L317" s="1021"/>
      <c r="M317" s="804"/>
      <c r="N317" s="140"/>
    </row>
    <row r="318" spans="1:14" ht="14.1" customHeight="1" thickBot="1" x14ac:dyDescent="0.25">
      <c r="A318" s="888"/>
      <c r="B318" s="961"/>
      <c r="C318" s="961"/>
      <c r="D318" s="659" t="s">
        <v>94</v>
      </c>
      <c r="E318" s="660">
        <v>62738.66</v>
      </c>
      <c r="F318" s="963"/>
      <c r="G318" s="853"/>
      <c r="H318" s="966"/>
      <c r="I318" s="1019"/>
      <c r="J318" s="1019"/>
      <c r="K318" s="1019"/>
      <c r="L318" s="1022"/>
      <c r="M318" s="822"/>
      <c r="N318" s="140"/>
    </row>
    <row r="319" spans="1:14" ht="14.1" customHeight="1" x14ac:dyDescent="0.2">
      <c r="A319" s="894" t="s">
        <v>517</v>
      </c>
      <c r="B319" s="960" t="s">
        <v>518</v>
      </c>
      <c r="C319" s="960" t="s">
        <v>253</v>
      </c>
      <c r="D319" s="498" t="s">
        <v>50</v>
      </c>
      <c r="E319" s="657">
        <f>SUM(E320:E322)</f>
        <v>1030872.45</v>
      </c>
      <c r="F319" s="847" t="s">
        <v>2081</v>
      </c>
      <c r="G319" s="845" t="s">
        <v>18</v>
      </c>
      <c r="H319" s="964">
        <v>10</v>
      </c>
      <c r="I319" s="1017">
        <v>4</v>
      </c>
      <c r="J319" s="1017">
        <v>1</v>
      </c>
      <c r="K319" s="1017">
        <v>1</v>
      </c>
      <c r="L319" s="1020">
        <v>4</v>
      </c>
      <c r="M319" s="821"/>
      <c r="N319" s="140"/>
    </row>
    <row r="320" spans="1:14" ht="14.1" customHeight="1" x14ac:dyDescent="0.2">
      <c r="A320" s="887"/>
      <c r="B320" s="959"/>
      <c r="C320" s="959"/>
      <c r="D320" s="649" t="s">
        <v>312</v>
      </c>
      <c r="E320" s="652">
        <v>385600</v>
      </c>
      <c r="F320" s="848"/>
      <c r="G320" s="846"/>
      <c r="H320" s="965"/>
      <c r="I320" s="1018"/>
      <c r="J320" s="1018"/>
      <c r="K320" s="1018"/>
      <c r="L320" s="1021"/>
      <c r="M320" s="804"/>
      <c r="N320" s="140"/>
    </row>
    <row r="321" spans="1:14" ht="14.1" customHeight="1" x14ac:dyDescent="0.2">
      <c r="A321" s="887"/>
      <c r="B321" s="959"/>
      <c r="C321" s="959"/>
      <c r="D321" s="649" t="s">
        <v>94</v>
      </c>
      <c r="E321" s="652">
        <v>80302.45</v>
      </c>
      <c r="F321" s="848"/>
      <c r="G321" s="846"/>
      <c r="H321" s="965"/>
      <c r="I321" s="1018"/>
      <c r="J321" s="1018"/>
      <c r="K321" s="1018"/>
      <c r="L321" s="1021"/>
      <c r="M321" s="804"/>
      <c r="N321" s="140"/>
    </row>
    <row r="322" spans="1:14" ht="14.1" customHeight="1" thickBot="1" x14ac:dyDescent="0.25">
      <c r="A322" s="888"/>
      <c r="B322" s="961"/>
      <c r="C322" s="961"/>
      <c r="D322" s="649" t="s">
        <v>16</v>
      </c>
      <c r="E322" s="652">
        <v>564970</v>
      </c>
      <c r="F322" s="963"/>
      <c r="G322" s="853"/>
      <c r="H322" s="966"/>
      <c r="I322" s="1019"/>
      <c r="J322" s="1019"/>
      <c r="K322" s="1019"/>
      <c r="L322" s="1022"/>
      <c r="M322" s="822"/>
      <c r="N322" s="140"/>
    </row>
    <row r="323" spans="1:14" ht="14.1" customHeight="1" x14ac:dyDescent="0.2">
      <c r="A323" s="894" t="s">
        <v>519</v>
      </c>
      <c r="B323" s="960" t="s">
        <v>520</v>
      </c>
      <c r="C323" s="960" t="s">
        <v>253</v>
      </c>
      <c r="D323" s="517" t="s">
        <v>50</v>
      </c>
      <c r="E323" s="651">
        <f>SUM(E324:E326)</f>
        <v>1275993.67</v>
      </c>
      <c r="F323" s="847" t="s">
        <v>2081</v>
      </c>
      <c r="G323" s="845" t="s">
        <v>18</v>
      </c>
      <c r="H323" s="964">
        <v>10</v>
      </c>
      <c r="I323" s="1017">
        <v>4</v>
      </c>
      <c r="J323" s="1017">
        <v>1</v>
      </c>
      <c r="K323" s="1017">
        <v>1</v>
      </c>
      <c r="L323" s="1020">
        <v>4</v>
      </c>
      <c r="M323" s="821"/>
      <c r="N323" s="140"/>
    </row>
    <row r="324" spans="1:14" ht="14.1" customHeight="1" x14ac:dyDescent="0.2">
      <c r="A324" s="887"/>
      <c r="B324" s="959"/>
      <c r="C324" s="959"/>
      <c r="D324" s="649" t="s">
        <v>94</v>
      </c>
      <c r="E324" s="652">
        <v>130437.67</v>
      </c>
      <c r="F324" s="848"/>
      <c r="G324" s="846"/>
      <c r="H324" s="965"/>
      <c r="I324" s="1018"/>
      <c r="J324" s="1018"/>
      <c r="K324" s="1018"/>
      <c r="L324" s="1021"/>
      <c r="M324" s="804"/>
      <c r="N324" s="140"/>
    </row>
    <row r="325" spans="1:14" ht="14.1" customHeight="1" x14ac:dyDescent="0.2">
      <c r="A325" s="887"/>
      <c r="B325" s="959"/>
      <c r="C325" s="959"/>
      <c r="D325" s="649" t="s">
        <v>312</v>
      </c>
      <c r="E325" s="652">
        <v>471998</v>
      </c>
      <c r="F325" s="848"/>
      <c r="G325" s="846"/>
      <c r="H325" s="965"/>
      <c r="I325" s="1018"/>
      <c r="J325" s="1018"/>
      <c r="K325" s="1018"/>
      <c r="L325" s="1021"/>
      <c r="M325" s="804"/>
      <c r="N325" s="140"/>
    </row>
    <row r="326" spans="1:14" ht="14.1" customHeight="1" thickBot="1" x14ac:dyDescent="0.25">
      <c r="A326" s="888"/>
      <c r="B326" s="961"/>
      <c r="C326" s="961"/>
      <c r="D326" s="649" t="s">
        <v>16</v>
      </c>
      <c r="E326" s="652">
        <v>673558</v>
      </c>
      <c r="F326" s="963"/>
      <c r="G326" s="853"/>
      <c r="H326" s="966"/>
      <c r="I326" s="1019"/>
      <c r="J326" s="1019"/>
      <c r="K326" s="1019"/>
      <c r="L326" s="1022"/>
      <c r="M326" s="822"/>
      <c r="N326" s="140"/>
    </row>
    <row r="327" spans="1:14" ht="14.1" customHeight="1" x14ac:dyDescent="0.2">
      <c r="A327" s="894" t="s">
        <v>521</v>
      </c>
      <c r="B327" s="960" t="s">
        <v>522</v>
      </c>
      <c r="C327" s="960" t="s">
        <v>253</v>
      </c>
      <c r="D327" s="629" t="s">
        <v>50</v>
      </c>
      <c r="E327" s="667">
        <f>SUM(E328:E330)</f>
        <v>1400666.25</v>
      </c>
      <c r="F327" s="847" t="s">
        <v>2081</v>
      </c>
      <c r="G327" s="845" t="s">
        <v>18</v>
      </c>
      <c r="H327" s="964">
        <v>10</v>
      </c>
      <c r="I327" s="1017">
        <v>4</v>
      </c>
      <c r="J327" s="1017">
        <v>1</v>
      </c>
      <c r="K327" s="1017">
        <v>1</v>
      </c>
      <c r="L327" s="1020">
        <v>4</v>
      </c>
      <c r="M327" s="821"/>
      <c r="N327" s="140"/>
    </row>
    <row r="328" spans="1:14" ht="14.1" customHeight="1" x14ac:dyDescent="0.2">
      <c r="A328" s="887"/>
      <c r="B328" s="959"/>
      <c r="C328" s="958"/>
      <c r="D328" s="625" t="s">
        <v>16</v>
      </c>
      <c r="E328" s="645">
        <v>892977</v>
      </c>
      <c r="F328" s="848"/>
      <c r="G328" s="846"/>
      <c r="H328" s="965"/>
      <c r="I328" s="1018"/>
      <c r="J328" s="1018"/>
      <c r="K328" s="1018"/>
      <c r="L328" s="1021"/>
      <c r="M328" s="804"/>
      <c r="N328" s="140"/>
    </row>
    <row r="329" spans="1:14" ht="14.1" customHeight="1" x14ac:dyDescent="0.2">
      <c r="A329" s="887"/>
      <c r="B329" s="959"/>
      <c r="C329" s="959"/>
      <c r="D329" s="498" t="s">
        <v>94</v>
      </c>
      <c r="E329" s="658">
        <v>98347.25</v>
      </c>
      <c r="F329" s="848"/>
      <c r="G329" s="846"/>
      <c r="H329" s="965"/>
      <c r="I329" s="1018"/>
      <c r="J329" s="1018"/>
      <c r="K329" s="1018"/>
      <c r="L329" s="1021"/>
      <c r="M329" s="804"/>
      <c r="N329" s="140"/>
    </row>
    <row r="330" spans="1:14" ht="14.1" customHeight="1" thickBot="1" x14ac:dyDescent="0.25">
      <c r="A330" s="888"/>
      <c r="B330" s="961"/>
      <c r="C330" s="961"/>
      <c r="D330" s="659" t="s">
        <v>312</v>
      </c>
      <c r="E330" s="660">
        <v>409342</v>
      </c>
      <c r="F330" s="963"/>
      <c r="G330" s="853"/>
      <c r="H330" s="966"/>
      <c r="I330" s="1019"/>
      <c r="J330" s="1019"/>
      <c r="K330" s="1019"/>
      <c r="L330" s="1022"/>
      <c r="M330" s="822"/>
      <c r="N330" s="140"/>
    </row>
    <row r="331" spans="1:14" ht="14.1" customHeight="1" x14ac:dyDescent="0.2">
      <c r="A331" s="894" t="s">
        <v>523</v>
      </c>
      <c r="B331" s="960" t="s">
        <v>524</v>
      </c>
      <c r="C331" s="960" t="s">
        <v>253</v>
      </c>
      <c r="D331" s="498" t="s">
        <v>50</v>
      </c>
      <c r="E331" s="657">
        <f>SUM(E332:E334)</f>
        <v>1030890.45</v>
      </c>
      <c r="F331" s="847" t="s">
        <v>2081</v>
      </c>
      <c r="G331" s="845" t="s">
        <v>18</v>
      </c>
      <c r="H331" s="964">
        <v>10</v>
      </c>
      <c r="I331" s="1017">
        <v>4</v>
      </c>
      <c r="J331" s="1017">
        <v>1</v>
      </c>
      <c r="K331" s="1017">
        <v>1</v>
      </c>
      <c r="L331" s="1020">
        <v>4</v>
      </c>
      <c r="M331" s="821"/>
      <c r="N331" s="140"/>
    </row>
    <row r="332" spans="1:14" ht="14.1" customHeight="1" x14ac:dyDescent="0.2">
      <c r="A332" s="887"/>
      <c r="B332" s="959"/>
      <c r="C332" s="959"/>
      <c r="D332" s="649" t="s">
        <v>312</v>
      </c>
      <c r="E332" s="652">
        <v>359527</v>
      </c>
      <c r="F332" s="848"/>
      <c r="G332" s="846"/>
      <c r="H332" s="965"/>
      <c r="I332" s="1018"/>
      <c r="J332" s="1018"/>
      <c r="K332" s="1018"/>
      <c r="L332" s="1021"/>
      <c r="M332" s="804"/>
      <c r="N332" s="140"/>
    </row>
    <row r="333" spans="1:14" ht="14.1" customHeight="1" x14ac:dyDescent="0.2">
      <c r="A333" s="887"/>
      <c r="B333" s="959"/>
      <c r="C333" s="959"/>
      <c r="D333" s="649" t="s">
        <v>94</v>
      </c>
      <c r="E333" s="652">
        <v>85532.45</v>
      </c>
      <c r="F333" s="848"/>
      <c r="G333" s="846"/>
      <c r="H333" s="965"/>
      <c r="I333" s="1018"/>
      <c r="J333" s="1018"/>
      <c r="K333" s="1018"/>
      <c r="L333" s="1021"/>
      <c r="M333" s="804"/>
      <c r="N333" s="140"/>
    </row>
    <row r="334" spans="1:14" ht="14.1" customHeight="1" thickBot="1" x14ac:dyDescent="0.25">
      <c r="A334" s="888"/>
      <c r="B334" s="961"/>
      <c r="C334" s="961"/>
      <c r="D334" s="649" t="s">
        <v>16</v>
      </c>
      <c r="E334" s="652">
        <v>585831</v>
      </c>
      <c r="F334" s="963"/>
      <c r="G334" s="853"/>
      <c r="H334" s="966"/>
      <c r="I334" s="1019"/>
      <c r="J334" s="1019"/>
      <c r="K334" s="1019"/>
      <c r="L334" s="1022"/>
      <c r="M334" s="822"/>
      <c r="N334" s="140"/>
    </row>
    <row r="335" spans="1:14" ht="14.1" customHeight="1" x14ac:dyDescent="0.2">
      <c r="A335" s="894" t="s">
        <v>525</v>
      </c>
      <c r="B335" s="960" t="s">
        <v>526</v>
      </c>
      <c r="C335" s="960" t="s">
        <v>253</v>
      </c>
      <c r="D335" s="517" t="s">
        <v>50</v>
      </c>
      <c r="E335" s="651">
        <f>SUM(E336:E338)</f>
        <v>1237004.6000000001</v>
      </c>
      <c r="F335" s="847" t="s">
        <v>2081</v>
      </c>
      <c r="G335" s="845" t="s">
        <v>18</v>
      </c>
      <c r="H335" s="964">
        <v>10</v>
      </c>
      <c r="I335" s="1017">
        <v>4</v>
      </c>
      <c r="J335" s="1017">
        <v>1</v>
      </c>
      <c r="K335" s="1017">
        <v>1</v>
      </c>
      <c r="L335" s="1020">
        <v>4</v>
      </c>
      <c r="M335" s="821"/>
      <c r="N335" s="140"/>
    </row>
    <row r="336" spans="1:14" ht="14.1" customHeight="1" x14ac:dyDescent="0.2">
      <c r="A336" s="887"/>
      <c r="B336" s="959"/>
      <c r="C336" s="959"/>
      <c r="D336" s="649" t="s">
        <v>312</v>
      </c>
      <c r="E336" s="652">
        <v>460593</v>
      </c>
      <c r="F336" s="848"/>
      <c r="G336" s="846"/>
      <c r="H336" s="965"/>
      <c r="I336" s="1018"/>
      <c r="J336" s="1018"/>
      <c r="K336" s="1018"/>
      <c r="L336" s="1021"/>
      <c r="M336" s="804"/>
      <c r="N336" s="140"/>
    </row>
    <row r="337" spans="1:14" ht="14.1" customHeight="1" x14ac:dyDescent="0.2">
      <c r="A337" s="887"/>
      <c r="B337" s="959"/>
      <c r="C337" s="959"/>
      <c r="D337" s="649" t="s">
        <v>94</v>
      </c>
      <c r="E337" s="652">
        <v>89278.6</v>
      </c>
      <c r="F337" s="848"/>
      <c r="G337" s="846"/>
      <c r="H337" s="965"/>
      <c r="I337" s="1018"/>
      <c r="J337" s="1018"/>
      <c r="K337" s="1018"/>
      <c r="L337" s="1021"/>
      <c r="M337" s="804"/>
      <c r="N337" s="140"/>
    </row>
    <row r="338" spans="1:14" ht="14.1" customHeight="1" thickBot="1" x14ac:dyDescent="0.25">
      <c r="A338" s="888"/>
      <c r="B338" s="961"/>
      <c r="C338" s="961"/>
      <c r="D338" s="649" t="s">
        <v>16</v>
      </c>
      <c r="E338" s="652">
        <v>687133</v>
      </c>
      <c r="F338" s="963"/>
      <c r="G338" s="853"/>
      <c r="H338" s="966"/>
      <c r="I338" s="1019"/>
      <c r="J338" s="1019"/>
      <c r="K338" s="1019"/>
      <c r="L338" s="1022"/>
      <c r="M338" s="822"/>
      <c r="N338" s="140"/>
    </row>
    <row r="339" spans="1:14" ht="14.1" customHeight="1" x14ac:dyDescent="0.2">
      <c r="A339" s="894" t="s">
        <v>527</v>
      </c>
      <c r="B339" s="960" t="s">
        <v>528</v>
      </c>
      <c r="C339" s="960" t="s">
        <v>253</v>
      </c>
      <c r="D339" s="517" t="s">
        <v>50</v>
      </c>
      <c r="E339" s="651">
        <f>SUM(E340:E342)</f>
        <v>1072771.19</v>
      </c>
      <c r="F339" s="847" t="s">
        <v>2081</v>
      </c>
      <c r="G339" s="845" t="s">
        <v>18</v>
      </c>
      <c r="H339" s="964">
        <v>10</v>
      </c>
      <c r="I339" s="1017">
        <v>4</v>
      </c>
      <c r="J339" s="1017">
        <v>1</v>
      </c>
      <c r="K339" s="1017">
        <v>1</v>
      </c>
      <c r="L339" s="1020">
        <v>4</v>
      </c>
      <c r="M339" s="821"/>
      <c r="N339" s="140"/>
    </row>
    <row r="340" spans="1:14" ht="14.1" customHeight="1" x14ac:dyDescent="0.2">
      <c r="A340" s="887"/>
      <c r="B340" s="959"/>
      <c r="C340" s="959"/>
      <c r="D340" s="649" t="s">
        <v>312</v>
      </c>
      <c r="E340" s="652">
        <v>359685</v>
      </c>
      <c r="F340" s="848"/>
      <c r="G340" s="846"/>
      <c r="H340" s="965"/>
      <c r="I340" s="1018"/>
      <c r="J340" s="1018"/>
      <c r="K340" s="1018"/>
      <c r="L340" s="1021"/>
      <c r="M340" s="804"/>
      <c r="N340" s="140"/>
    </row>
    <row r="341" spans="1:14" ht="14.1" customHeight="1" x14ac:dyDescent="0.2">
      <c r="A341" s="887"/>
      <c r="B341" s="959"/>
      <c r="C341" s="959"/>
      <c r="D341" s="649" t="s">
        <v>94</v>
      </c>
      <c r="E341" s="652">
        <v>83420.19</v>
      </c>
      <c r="F341" s="848"/>
      <c r="G341" s="846"/>
      <c r="H341" s="965"/>
      <c r="I341" s="1018"/>
      <c r="J341" s="1018"/>
      <c r="K341" s="1018"/>
      <c r="L341" s="1021"/>
      <c r="M341" s="804"/>
      <c r="N341" s="140"/>
    </row>
    <row r="342" spans="1:14" ht="14.1" customHeight="1" thickBot="1" x14ac:dyDescent="0.25">
      <c r="A342" s="897"/>
      <c r="B342" s="962"/>
      <c r="C342" s="962"/>
      <c r="D342" s="659" t="s">
        <v>16</v>
      </c>
      <c r="E342" s="660">
        <v>629666</v>
      </c>
      <c r="F342" s="963"/>
      <c r="G342" s="853"/>
      <c r="H342" s="966"/>
      <c r="I342" s="1019"/>
      <c r="J342" s="1019"/>
      <c r="K342" s="1019"/>
      <c r="L342" s="1022"/>
      <c r="M342" s="822"/>
      <c r="N342" s="140"/>
    </row>
    <row r="343" spans="1:14" ht="14.1" customHeight="1" x14ac:dyDescent="0.2">
      <c r="A343" s="887" t="s">
        <v>529</v>
      </c>
      <c r="B343" s="959" t="s">
        <v>530</v>
      </c>
      <c r="C343" s="959" t="s">
        <v>253</v>
      </c>
      <c r="D343" s="498" t="s">
        <v>50</v>
      </c>
      <c r="E343" s="657">
        <f>SUM(E344:E347)</f>
        <v>1370107</v>
      </c>
      <c r="F343" s="852" t="s">
        <v>2081</v>
      </c>
      <c r="G343" s="845" t="s">
        <v>18</v>
      </c>
      <c r="H343" s="964">
        <v>10</v>
      </c>
      <c r="I343" s="1017">
        <v>4</v>
      </c>
      <c r="J343" s="1017">
        <v>1</v>
      </c>
      <c r="K343" s="1017">
        <v>1</v>
      </c>
      <c r="L343" s="1020">
        <v>4</v>
      </c>
      <c r="M343" s="821"/>
      <c r="N343" s="140"/>
    </row>
    <row r="344" spans="1:14" ht="14.1" customHeight="1" x14ac:dyDescent="0.2">
      <c r="A344" s="887"/>
      <c r="B344" s="959"/>
      <c r="C344" s="959"/>
      <c r="D344" s="649" t="s">
        <v>312</v>
      </c>
      <c r="E344" s="652">
        <v>508392</v>
      </c>
      <c r="F344" s="850"/>
      <c r="G344" s="846"/>
      <c r="H344" s="965"/>
      <c r="I344" s="1018"/>
      <c r="J344" s="1018"/>
      <c r="K344" s="1018"/>
      <c r="L344" s="1021"/>
      <c r="M344" s="804"/>
      <c r="N344" s="140"/>
    </row>
    <row r="345" spans="1:14" ht="14.1" customHeight="1" x14ac:dyDescent="0.2">
      <c r="A345" s="887"/>
      <c r="B345" s="959"/>
      <c r="C345" s="959"/>
      <c r="D345" s="649" t="s">
        <v>115</v>
      </c>
      <c r="E345" s="652">
        <v>3535</v>
      </c>
      <c r="F345" s="850"/>
      <c r="G345" s="846"/>
      <c r="H345" s="965"/>
      <c r="I345" s="1018"/>
      <c r="J345" s="1018"/>
      <c r="K345" s="1018"/>
      <c r="L345" s="1021"/>
      <c r="M345" s="804"/>
      <c r="N345" s="140"/>
    </row>
    <row r="346" spans="1:14" ht="14.1" customHeight="1" x14ac:dyDescent="0.2">
      <c r="A346" s="887"/>
      <c r="B346" s="959"/>
      <c r="C346" s="959"/>
      <c r="D346" s="649" t="s">
        <v>94</v>
      </c>
      <c r="E346" s="652">
        <v>105241</v>
      </c>
      <c r="F346" s="850"/>
      <c r="G346" s="846"/>
      <c r="H346" s="965"/>
      <c r="I346" s="1018"/>
      <c r="J346" s="1018"/>
      <c r="K346" s="1018"/>
      <c r="L346" s="1021"/>
      <c r="M346" s="804"/>
      <c r="N346" s="140"/>
    </row>
    <row r="347" spans="1:14" ht="14.1" customHeight="1" thickBot="1" x14ac:dyDescent="0.25">
      <c r="A347" s="888"/>
      <c r="B347" s="961"/>
      <c r="C347" s="961"/>
      <c r="D347" s="649" t="s">
        <v>16</v>
      </c>
      <c r="E347" s="652">
        <v>752939</v>
      </c>
      <c r="F347" s="851"/>
      <c r="G347" s="853"/>
      <c r="H347" s="966"/>
      <c r="I347" s="1019"/>
      <c r="J347" s="1019"/>
      <c r="K347" s="1019"/>
      <c r="L347" s="1022"/>
      <c r="M347" s="822"/>
      <c r="N347" s="140"/>
    </row>
    <row r="348" spans="1:14" ht="14.1" customHeight="1" x14ac:dyDescent="0.2">
      <c r="A348" s="894" t="s">
        <v>531</v>
      </c>
      <c r="B348" s="960" t="s">
        <v>532</v>
      </c>
      <c r="C348" s="960" t="s">
        <v>253</v>
      </c>
      <c r="D348" s="517" t="s">
        <v>50</v>
      </c>
      <c r="E348" s="651">
        <f>SUM(E349:E351)</f>
        <v>795204.27</v>
      </c>
      <c r="F348" s="847" t="s">
        <v>2081</v>
      </c>
      <c r="G348" s="845" t="s">
        <v>18</v>
      </c>
      <c r="H348" s="964">
        <v>10</v>
      </c>
      <c r="I348" s="1017">
        <v>4</v>
      </c>
      <c r="J348" s="1017">
        <v>1</v>
      </c>
      <c r="K348" s="1017">
        <v>1</v>
      </c>
      <c r="L348" s="1020">
        <v>4</v>
      </c>
      <c r="M348" s="821"/>
      <c r="N348" s="140"/>
    </row>
    <row r="349" spans="1:14" ht="14.1" customHeight="1" x14ac:dyDescent="0.2">
      <c r="A349" s="887"/>
      <c r="B349" s="959"/>
      <c r="C349" s="959"/>
      <c r="D349" s="649" t="s">
        <v>94</v>
      </c>
      <c r="E349" s="652">
        <v>59322.27</v>
      </c>
      <c r="F349" s="848"/>
      <c r="G349" s="846"/>
      <c r="H349" s="965"/>
      <c r="I349" s="1018"/>
      <c r="J349" s="1018"/>
      <c r="K349" s="1018"/>
      <c r="L349" s="1021"/>
      <c r="M349" s="804"/>
      <c r="N349" s="140"/>
    </row>
    <row r="350" spans="1:14" ht="14.1" customHeight="1" x14ac:dyDescent="0.2">
      <c r="A350" s="887"/>
      <c r="B350" s="959"/>
      <c r="C350" s="959"/>
      <c r="D350" s="649" t="s">
        <v>312</v>
      </c>
      <c r="E350" s="652">
        <v>258973</v>
      </c>
      <c r="F350" s="848"/>
      <c r="G350" s="846"/>
      <c r="H350" s="965"/>
      <c r="I350" s="1018"/>
      <c r="J350" s="1018"/>
      <c r="K350" s="1018"/>
      <c r="L350" s="1021"/>
      <c r="M350" s="804"/>
      <c r="N350" s="140"/>
    </row>
    <row r="351" spans="1:14" ht="14.1" customHeight="1" thickBot="1" x14ac:dyDescent="0.25">
      <c r="A351" s="888"/>
      <c r="B351" s="961"/>
      <c r="C351" s="961"/>
      <c r="D351" s="649" t="s">
        <v>16</v>
      </c>
      <c r="E351" s="652">
        <v>476909</v>
      </c>
      <c r="F351" s="963"/>
      <c r="G351" s="853"/>
      <c r="H351" s="966"/>
      <c r="I351" s="1019"/>
      <c r="J351" s="1019"/>
      <c r="K351" s="1019"/>
      <c r="L351" s="1022"/>
      <c r="M351" s="822"/>
      <c r="N351" s="140"/>
    </row>
    <row r="352" spans="1:14" ht="14.1" customHeight="1" x14ac:dyDescent="0.2">
      <c r="A352" s="894" t="s">
        <v>533</v>
      </c>
      <c r="B352" s="960" t="s">
        <v>534</v>
      </c>
      <c r="C352" s="960" t="s">
        <v>253</v>
      </c>
      <c r="D352" s="517" t="s">
        <v>50</v>
      </c>
      <c r="E352" s="651">
        <f>SUM(E353:E355)</f>
        <v>1209045.53</v>
      </c>
      <c r="F352" s="847" t="s">
        <v>2081</v>
      </c>
      <c r="G352" s="845" t="s">
        <v>18</v>
      </c>
      <c r="H352" s="964">
        <v>10</v>
      </c>
      <c r="I352" s="1017">
        <v>4</v>
      </c>
      <c r="J352" s="1017">
        <v>1</v>
      </c>
      <c r="K352" s="1017">
        <v>1</v>
      </c>
      <c r="L352" s="1020">
        <v>4</v>
      </c>
      <c r="M352" s="821"/>
      <c r="N352" s="140"/>
    </row>
    <row r="353" spans="1:14" ht="14.1" customHeight="1" x14ac:dyDescent="0.2">
      <c r="A353" s="887"/>
      <c r="B353" s="959"/>
      <c r="C353" s="959"/>
      <c r="D353" s="649" t="s">
        <v>312</v>
      </c>
      <c r="E353" s="652">
        <v>409658</v>
      </c>
      <c r="F353" s="848"/>
      <c r="G353" s="846"/>
      <c r="H353" s="965"/>
      <c r="I353" s="1018"/>
      <c r="J353" s="1018"/>
      <c r="K353" s="1018"/>
      <c r="L353" s="1021"/>
      <c r="M353" s="804"/>
      <c r="N353" s="140"/>
    </row>
    <row r="354" spans="1:14" ht="14.1" customHeight="1" x14ac:dyDescent="0.2">
      <c r="A354" s="887"/>
      <c r="B354" s="959"/>
      <c r="C354" s="959"/>
      <c r="D354" s="649" t="s">
        <v>16</v>
      </c>
      <c r="E354" s="652">
        <v>682794</v>
      </c>
      <c r="F354" s="848"/>
      <c r="G354" s="846"/>
      <c r="H354" s="965"/>
      <c r="I354" s="1018"/>
      <c r="J354" s="1018"/>
      <c r="K354" s="1018"/>
      <c r="L354" s="1021"/>
      <c r="M354" s="804"/>
      <c r="N354" s="140"/>
    </row>
    <row r="355" spans="1:14" ht="14.1" customHeight="1" thickBot="1" x14ac:dyDescent="0.25">
      <c r="A355" s="888"/>
      <c r="B355" s="961"/>
      <c r="C355" s="961"/>
      <c r="D355" s="659" t="s">
        <v>94</v>
      </c>
      <c r="E355" s="660">
        <v>116593.53</v>
      </c>
      <c r="F355" s="963"/>
      <c r="G355" s="853"/>
      <c r="H355" s="966"/>
      <c r="I355" s="1019"/>
      <c r="J355" s="1019"/>
      <c r="K355" s="1019"/>
      <c r="L355" s="1022"/>
      <c r="M355" s="822"/>
      <c r="N355" s="140"/>
    </row>
    <row r="356" spans="1:14" ht="14.1" customHeight="1" x14ac:dyDescent="0.2">
      <c r="A356" s="894" t="s">
        <v>535</v>
      </c>
      <c r="B356" s="960" t="s">
        <v>536</v>
      </c>
      <c r="C356" s="960" t="s">
        <v>253</v>
      </c>
      <c r="D356" s="498" t="s">
        <v>50</v>
      </c>
      <c r="E356" s="657">
        <f>SUM(E357:E359)</f>
        <v>1168319.8</v>
      </c>
      <c r="F356" s="847" t="s">
        <v>2081</v>
      </c>
      <c r="G356" s="845" t="s">
        <v>18</v>
      </c>
      <c r="H356" s="964">
        <v>10</v>
      </c>
      <c r="I356" s="1017">
        <v>4</v>
      </c>
      <c r="J356" s="1017">
        <v>1</v>
      </c>
      <c r="K356" s="1017">
        <v>1</v>
      </c>
      <c r="L356" s="1020">
        <v>4</v>
      </c>
      <c r="M356" s="821"/>
      <c r="N356" s="140"/>
    </row>
    <row r="357" spans="1:14" ht="14.1" customHeight="1" x14ac:dyDescent="0.2">
      <c r="A357" s="887"/>
      <c r="B357" s="959"/>
      <c r="C357" s="959"/>
      <c r="D357" s="653" t="s">
        <v>94</v>
      </c>
      <c r="E357" s="654">
        <v>105513.8</v>
      </c>
      <c r="F357" s="848"/>
      <c r="G357" s="846"/>
      <c r="H357" s="965"/>
      <c r="I357" s="1018"/>
      <c r="J357" s="1018"/>
      <c r="K357" s="1018"/>
      <c r="L357" s="1021"/>
      <c r="M357" s="804"/>
      <c r="N357" s="140"/>
    </row>
    <row r="358" spans="1:14" ht="14.1" customHeight="1" x14ac:dyDescent="0.2">
      <c r="A358" s="887"/>
      <c r="B358" s="959"/>
      <c r="C358" s="958"/>
      <c r="D358" s="625" t="s">
        <v>16</v>
      </c>
      <c r="E358" s="645">
        <v>650055</v>
      </c>
      <c r="F358" s="848"/>
      <c r="G358" s="846"/>
      <c r="H358" s="965"/>
      <c r="I358" s="1018"/>
      <c r="J358" s="1018"/>
      <c r="K358" s="1018"/>
      <c r="L358" s="1021"/>
      <c r="M358" s="804"/>
      <c r="N358" s="140"/>
    </row>
    <row r="359" spans="1:14" ht="14.1" customHeight="1" thickBot="1" x14ac:dyDescent="0.25">
      <c r="A359" s="888"/>
      <c r="B359" s="961"/>
      <c r="C359" s="961"/>
      <c r="D359" s="498" t="s">
        <v>312</v>
      </c>
      <c r="E359" s="658">
        <v>412751</v>
      </c>
      <c r="F359" s="963"/>
      <c r="G359" s="853"/>
      <c r="H359" s="966"/>
      <c r="I359" s="1019"/>
      <c r="J359" s="1019"/>
      <c r="K359" s="1019"/>
      <c r="L359" s="1022"/>
      <c r="M359" s="822"/>
      <c r="N359" s="140"/>
    </row>
    <row r="360" spans="1:14" ht="14.1" customHeight="1" x14ac:dyDescent="0.2">
      <c r="A360" s="894" t="s">
        <v>537</v>
      </c>
      <c r="B360" s="960" t="s">
        <v>538</v>
      </c>
      <c r="C360" s="960" t="s">
        <v>253</v>
      </c>
      <c r="D360" s="517" t="s">
        <v>50</v>
      </c>
      <c r="E360" s="651">
        <f>SUM(E361:E363)</f>
        <v>730406.26</v>
      </c>
      <c r="F360" s="847" t="s">
        <v>2081</v>
      </c>
      <c r="G360" s="845" t="s">
        <v>18</v>
      </c>
      <c r="H360" s="964">
        <v>10</v>
      </c>
      <c r="I360" s="1017">
        <v>4</v>
      </c>
      <c r="J360" s="1017">
        <v>1</v>
      </c>
      <c r="K360" s="1017">
        <v>1</v>
      </c>
      <c r="L360" s="1020">
        <v>4</v>
      </c>
      <c r="M360" s="821"/>
      <c r="N360" s="140"/>
    </row>
    <row r="361" spans="1:14" ht="14.1" customHeight="1" x14ac:dyDescent="0.2">
      <c r="A361" s="887"/>
      <c r="B361" s="959"/>
      <c r="C361" s="959"/>
      <c r="D361" s="649" t="s">
        <v>94</v>
      </c>
      <c r="E361" s="652">
        <v>60255.26</v>
      </c>
      <c r="F361" s="848"/>
      <c r="G361" s="846"/>
      <c r="H361" s="965"/>
      <c r="I361" s="1018"/>
      <c r="J361" s="1018"/>
      <c r="K361" s="1018"/>
      <c r="L361" s="1021"/>
      <c r="M361" s="804"/>
      <c r="N361" s="140"/>
    </row>
    <row r="362" spans="1:14" ht="14.1" customHeight="1" x14ac:dyDescent="0.2">
      <c r="A362" s="887"/>
      <c r="B362" s="959"/>
      <c r="C362" s="959"/>
      <c r="D362" s="649" t="s">
        <v>312</v>
      </c>
      <c r="E362" s="652">
        <v>222533</v>
      </c>
      <c r="F362" s="848"/>
      <c r="G362" s="846"/>
      <c r="H362" s="965"/>
      <c r="I362" s="1018"/>
      <c r="J362" s="1018"/>
      <c r="K362" s="1018"/>
      <c r="L362" s="1021"/>
      <c r="M362" s="804"/>
      <c r="N362" s="140"/>
    </row>
    <row r="363" spans="1:14" ht="14.1" customHeight="1" thickBot="1" x14ac:dyDescent="0.25">
      <c r="A363" s="888"/>
      <c r="B363" s="961"/>
      <c r="C363" s="961"/>
      <c r="D363" s="649" t="s">
        <v>16</v>
      </c>
      <c r="E363" s="652">
        <v>447618</v>
      </c>
      <c r="F363" s="963"/>
      <c r="G363" s="853"/>
      <c r="H363" s="966"/>
      <c r="I363" s="1019"/>
      <c r="J363" s="1019"/>
      <c r="K363" s="1019"/>
      <c r="L363" s="1022"/>
      <c r="M363" s="822"/>
      <c r="N363" s="140"/>
    </row>
    <row r="364" spans="1:14" ht="14.1" customHeight="1" x14ac:dyDescent="0.2">
      <c r="A364" s="894" t="s">
        <v>539</v>
      </c>
      <c r="B364" s="960" t="s">
        <v>540</v>
      </c>
      <c r="C364" s="960" t="s">
        <v>253</v>
      </c>
      <c r="D364" s="517" t="s">
        <v>50</v>
      </c>
      <c r="E364" s="651">
        <f>SUM(E365:E367)</f>
        <v>1300635</v>
      </c>
      <c r="F364" s="847" t="s">
        <v>2081</v>
      </c>
      <c r="G364" s="845" t="s">
        <v>18</v>
      </c>
      <c r="H364" s="964">
        <v>10</v>
      </c>
      <c r="I364" s="1017">
        <v>4</v>
      </c>
      <c r="J364" s="1017">
        <v>1</v>
      </c>
      <c r="K364" s="1017">
        <v>1</v>
      </c>
      <c r="L364" s="1020">
        <v>4</v>
      </c>
      <c r="M364" s="821"/>
      <c r="N364" s="140"/>
    </row>
    <row r="365" spans="1:14" ht="14.1" customHeight="1" x14ac:dyDescent="0.2">
      <c r="A365" s="887"/>
      <c r="B365" s="959"/>
      <c r="C365" s="959"/>
      <c r="D365" s="649" t="s">
        <v>94</v>
      </c>
      <c r="E365" s="652">
        <v>104448</v>
      </c>
      <c r="F365" s="848"/>
      <c r="G365" s="846"/>
      <c r="H365" s="965"/>
      <c r="I365" s="1018"/>
      <c r="J365" s="1018"/>
      <c r="K365" s="1018"/>
      <c r="L365" s="1021"/>
      <c r="M365" s="804"/>
      <c r="N365" s="140"/>
    </row>
    <row r="366" spans="1:14" ht="14.1" customHeight="1" x14ac:dyDescent="0.2">
      <c r="A366" s="887"/>
      <c r="B366" s="959"/>
      <c r="C366" s="959"/>
      <c r="D366" s="649" t="s">
        <v>312</v>
      </c>
      <c r="E366" s="652">
        <v>458706</v>
      </c>
      <c r="F366" s="848"/>
      <c r="G366" s="846"/>
      <c r="H366" s="965"/>
      <c r="I366" s="1018"/>
      <c r="J366" s="1018"/>
      <c r="K366" s="1018"/>
      <c r="L366" s="1021"/>
      <c r="M366" s="804"/>
      <c r="N366" s="140"/>
    </row>
    <row r="367" spans="1:14" ht="14.1" customHeight="1" thickBot="1" x14ac:dyDescent="0.25">
      <c r="A367" s="888"/>
      <c r="B367" s="961"/>
      <c r="C367" s="961"/>
      <c r="D367" s="659" t="s">
        <v>16</v>
      </c>
      <c r="E367" s="660">
        <v>737481</v>
      </c>
      <c r="F367" s="963"/>
      <c r="G367" s="853"/>
      <c r="H367" s="966"/>
      <c r="I367" s="1019"/>
      <c r="J367" s="1019"/>
      <c r="K367" s="1019"/>
      <c r="L367" s="1022"/>
      <c r="M367" s="822"/>
      <c r="N367" s="140"/>
    </row>
    <row r="368" spans="1:14" ht="14.1" customHeight="1" x14ac:dyDescent="0.2">
      <c r="A368" s="894" t="s">
        <v>541</v>
      </c>
      <c r="B368" s="960" t="s">
        <v>542</v>
      </c>
      <c r="C368" s="960" t="s">
        <v>253</v>
      </c>
      <c r="D368" s="498" t="s">
        <v>50</v>
      </c>
      <c r="E368" s="657">
        <f>SUM(E369:E371)</f>
        <v>1128301.08</v>
      </c>
      <c r="F368" s="847" t="s">
        <v>2081</v>
      </c>
      <c r="G368" s="845" t="s">
        <v>18</v>
      </c>
      <c r="H368" s="964">
        <v>10</v>
      </c>
      <c r="I368" s="1017">
        <v>4</v>
      </c>
      <c r="J368" s="1017">
        <v>1</v>
      </c>
      <c r="K368" s="1017">
        <v>1</v>
      </c>
      <c r="L368" s="1020">
        <v>4</v>
      </c>
      <c r="M368" s="821"/>
      <c r="N368" s="140"/>
    </row>
    <row r="369" spans="1:14" ht="14.1" customHeight="1" x14ac:dyDescent="0.2">
      <c r="A369" s="887"/>
      <c r="B369" s="959"/>
      <c r="C369" s="959"/>
      <c r="D369" s="649" t="s">
        <v>312</v>
      </c>
      <c r="E369" s="652">
        <v>315699</v>
      </c>
      <c r="F369" s="848"/>
      <c r="G369" s="846"/>
      <c r="H369" s="965"/>
      <c r="I369" s="1018"/>
      <c r="J369" s="1018"/>
      <c r="K369" s="1018"/>
      <c r="L369" s="1021"/>
      <c r="M369" s="804"/>
      <c r="N369" s="140"/>
    </row>
    <row r="370" spans="1:14" ht="14.1" customHeight="1" x14ac:dyDescent="0.2">
      <c r="A370" s="887"/>
      <c r="B370" s="959"/>
      <c r="C370" s="959"/>
      <c r="D370" s="649" t="s">
        <v>94</v>
      </c>
      <c r="E370" s="652">
        <v>75859.08</v>
      </c>
      <c r="F370" s="848"/>
      <c r="G370" s="846"/>
      <c r="H370" s="965"/>
      <c r="I370" s="1018"/>
      <c r="J370" s="1018"/>
      <c r="K370" s="1018"/>
      <c r="L370" s="1021"/>
      <c r="M370" s="804"/>
      <c r="N370" s="140"/>
    </row>
    <row r="371" spans="1:14" ht="14.1" customHeight="1" thickBot="1" x14ac:dyDescent="0.25">
      <c r="A371" s="888"/>
      <c r="B371" s="961"/>
      <c r="C371" s="961"/>
      <c r="D371" s="649" t="s">
        <v>16</v>
      </c>
      <c r="E371" s="652">
        <v>736743</v>
      </c>
      <c r="F371" s="963"/>
      <c r="G371" s="853"/>
      <c r="H371" s="966"/>
      <c r="I371" s="1019"/>
      <c r="J371" s="1019"/>
      <c r="K371" s="1019"/>
      <c r="L371" s="1022"/>
      <c r="M371" s="822"/>
      <c r="N371" s="140"/>
    </row>
    <row r="372" spans="1:14" ht="14.1" customHeight="1" x14ac:dyDescent="0.2">
      <c r="A372" s="894" t="s">
        <v>543</v>
      </c>
      <c r="B372" s="960" t="s">
        <v>544</v>
      </c>
      <c r="C372" s="960" t="s">
        <v>253</v>
      </c>
      <c r="D372" s="629" t="s">
        <v>50</v>
      </c>
      <c r="E372" s="667">
        <f>SUM(E373:E375)</f>
        <v>1246952.07</v>
      </c>
      <c r="F372" s="847" t="s">
        <v>2081</v>
      </c>
      <c r="G372" s="845" t="s">
        <v>18</v>
      </c>
      <c r="H372" s="964">
        <v>10</v>
      </c>
      <c r="I372" s="1017">
        <v>4</v>
      </c>
      <c r="J372" s="1017">
        <v>1</v>
      </c>
      <c r="K372" s="1017">
        <v>1</v>
      </c>
      <c r="L372" s="1020">
        <v>4</v>
      </c>
      <c r="M372" s="821"/>
      <c r="N372" s="140"/>
    </row>
    <row r="373" spans="1:14" ht="14.1" customHeight="1" x14ac:dyDescent="0.2">
      <c r="A373" s="887"/>
      <c r="B373" s="959"/>
      <c r="C373" s="958"/>
      <c r="D373" s="625" t="s">
        <v>312</v>
      </c>
      <c r="E373" s="645">
        <v>410109</v>
      </c>
      <c r="F373" s="848"/>
      <c r="G373" s="846"/>
      <c r="H373" s="965"/>
      <c r="I373" s="1018"/>
      <c r="J373" s="1018"/>
      <c r="K373" s="1018"/>
      <c r="L373" s="1021"/>
      <c r="M373" s="804"/>
      <c r="N373" s="140"/>
    </row>
    <row r="374" spans="1:14" ht="14.1" customHeight="1" x14ac:dyDescent="0.2">
      <c r="A374" s="887"/>
      <c r="B374" s="959"/>
      <c r="C374" s="959"/>
      <c r="D374" s="498" t="s">
        <v>94</v>
      </c>
      <c r="E374" s="658">
        <v>111650.07</v>
      </c>
      <c r="F374" s="848"/>
      <c r="G374" s="846"/>
      <c r="H374" s="965"/>
      <c r="I374" s="1018"/>
      <c r="J374" s="1018"/>
      <c r="K374" s="1018"/>
      <c r="L374" s="1021"/>
      <c r="M374" s="804"/>
      <c r="N374" s="140"/>
    </row>
    <row r="375" spans="1:14" ht="14.1" customHeight="1" thickBot="1" x14ac:dyDescent="0.25">
      <c r="A375" s="888"/>
      <c r="B375" s="961"/>
      <c r="C375" s="961"/>
      <c r="D375" s="649" t="s">
        <v>16</v>
      </c>
      <c r="E375" s="652">
        <v>725193</v>
      </c>
      <c r="F375" s="963"/>
      <c r="G375" s="853"/>
      <c r="H375" s="966"/>
      <c r="I375" s="1019"/>
      <c r="J375" s="1019"/>
      <c r="K375" s="1019"/>
      <c r="L375" s="1022"/>
      <c r="M375" s="822"/>
      <c r="N375" s="140"/>
    </row>
    <row r="376" spans="1:14" ht="14.1" customHeight="1" x14ac:dyDescent="0.2">
      <c r="A376" s="894" t="s">
        <v>545</v>
      </c>
      <c r="B376" s="960" t="s">
        <v>546</v>
      </c>
      <c r="C376" s="960" t="s">
        <v>253</v>
      </c>
      <c r="D376" s="517" t="s">
        <v>50</v>
      </c>
      <c r="E376" s="651">
        <f>SUM(E377:E379)</f>
        <v>564322.24</v>
      </c>
      <c r="F376" s="847" t="s">
        <v>2081</v>
      </c>
      <c r="G376" s="845" t="s">
        <v>18</v>
      </c>
      <c r="H376" s="964">
        <v>10</v>
      </c>
      <c r="I376" s="1017">
        <v>4</v>
      </c>
      <c r="J376" s="1017">
        <v>1</v>
      </c>
      <c r="K376" s="1017">
        <v>1</v>
      </c>
      <c r="L376" s="1020">
        <v>4</v>
      </c>
      <c r="M376" s="821"/>
      <c r="N376" s="140"/>
    </row>
    <row r="377" spans="1:14" ht="14.1" customHeight="1" x14ac:dyDescent="0.2">
      <c r="A377" s="887"/>
      <c r="B377" s="959"/>
      <c r="C377" s="959"/>
      <c r="D377" s="649" t="s">
        <v>312</v>
      </c>
      <c r="E377" s="652">
        <v>190765</v>
      </c>
      <c r="F377" s="848"/>
      <c r="G377" s="846"/>
      <c r="H377" s="965"/>
      <c r="I377" s="1018"/>
      <c r="J377" s="1018"/>
      <c r="K377" s="1018"/>
      <c r="L377" s="1021"/>
      <c r="M377" s="804"/>
      <c r="N377" s="140"/>
    </row>
    <row r="378" spans="1:14" ht="14.1" customHeight="1" x14ac:dyDescent="0.2">
      <c r="A378" s="887"/>
      <c r="B378" s="959"/>
      <c r="C378" s="959"/>
      <c r="D378" s="649" t="s">
        <v>94</v>
      </c>
      <c r="E378" s="652">
        <v>36086.239999999998</v>
      </c>
      <c r="F378" s="848"/>
      <c r="G378" s="846"/>
      <c r="H378" s="965"/>
      <c r="I378" s="1018"/>
      <c r="J378" s="1018"/>
      <c r="K378" s="1018"/>
      <c r="L378" s="1021"/>
      <c r="M378" s="804"/>
      <c r="N378" s="140"/>
    </row>
    <row r="379" spans="1:14" ht="14.1" customHeight="1" thickBot="1" x14ac:dyDescent="0.25">
      <c r="A379" s="888"/>
      <c r="B379" s="961"/>
      <c r="C379" s="961"/>
      <c r="D379" s="659" t="s">
        <v>16</v>
      </c>
      <c r="E379" s="660">
        <v>337471</v>
      </c>
      <c r="F379" s="963"/>
      <c r="G379" s="853"/>
      <c r="H379" s="966"/>
      <c r="I379" s="1019"/>
      <c r="J379" s="1019"/>
      <c r="K379" s="1019"/>
      <c r="L379" s="1022"/>
      <c r="M379" s="822"/>
      <c r="N379" s="140"/>
    </row>
    <row r="380" spans="1:14" ht="14.1" customHeight="1" x14ac:dyDescent="0.2">
      <c r="A380" s="894" t="s">
        <v>547</v>
      </c>
      <c r="B380" s="960" t="s">
        <v>548</v>
      </c>
      <c r="C380" s="960" t="s">
        <v>253</v>
      </c>
      <c r="D380" s="498" t="s">
        <v>50</v>
      </c>
      <c r="E380" s="657">
        <f>SUM(E381:E383)</f>
        <v>1318234.6299999999</v>
      </c>
      <c r="F380" s="847" t="s">
        <v>2081</v>
      </c>
      <c r="G380" s="845" t="s">
        <v>18</v>
      </c>
      <c r="H380" s="964">
        <v>10</v>
      </c>
      <c r="I380" s="1017">
        <v>4</v>
      </c>
      <c r="J380" s="1017">
        <v>1</v>
      </c>
      <c r="K380" s="1017">
        <v>1</v>
      </c>
      <c r="L380" s="1020">
        <v>4</v>
      </c>
      <c r="M380" s="821"/>
      <c r="N380" s="140"/>
    </row>
    <row r="381" spans="1:14" ht="14.1" customHeight="1" x14ac:dyDescent="0.2">
      <c r="A381" s="887"/>
      <c r="B381" s="959"/>
      <c r="C381" s="959"/>
      <c r="D381" s="649" t="s">
        <v>312</v>
      </c>
      <c r="E381" s="652">
        <v>488650</v>
      </c>
      <c r="F381" s="848"/>
      <c r="G381" s="846"/>
      <c r="H381" s="965"/>
      <c r="I381" s="1018"/>
      <c r="J381" s="1018"/>
      <c r="K381" s="1018"/>
      <c r="L381" s="1021"/>
      <c r="M381" s="804"/>
      <c r="N381" s="140"/>
    </row>
    <row r="382" spans="1:14" ht="14.1" customHeight="1" x14ac:dyDescent="0.2">
      <c r="A382" s="887"/>
      <c r="B382" s="959"/>
      <c r="C382" s="959"/>
      <c r="D382" s="649" t="s">
        <v>16</v>
      </c>
      <c r="E382" s="652">
        <v>704157</v>
      </c>
      <c r="F382" s="848"/>
      <c r="G382" s="846"/>
      <c r="H382" s="965"/>
      <c r="I382" s="1018"/>
      <c r="J382" s="1018"/>
      <c r="K382" s="1018"/>
      <c r="L382" s="1021"/>
      <c r="M382" s="804"/>
      <c r="N382" s="140"/>
    </row>
    <row r="383" spans="1:14" ht="14.1" customHeight="1" thickBot="1" x14ac:dyDescent="0.25">
      <c r="A383" s="888"/>
      <c r="B383" s="961"/>
      <c r="C383" s="961"/>
      <c r="D383" s="649" t="s">
        <v>94</v>
      </c>
      <c r="E383" s="652">
        <v>125427.63</v>
      </c>
      <c r="F383" s="963"/>
      <c r="G383" s="853"/>
      <c r="H383" s="966"/>
      <c r="I383" s="1019"/>
      <c r="J383" s="1019"/>
      <c r="K383" s="1019"/>
      <c r="L383" s="1022"/>
      <c r="M383" s="822"/>
      <c r="N383" s="140"/>
    </row>
    <row r="384" spans="1:14" ht="14.1" customHeight="1" x14ac:dyDescent="0.2">
      <c r="A384" s="894" t="s">
        <v>549</v>
      </c>
      <c r="B384" s="960" t="s">
        <v>550</v>
      </c>
      <c r="C384" s="960" t="s">
        <v>253</v>
      </c>
      <c r="D384" s="517" t="s">
        <v>50</v>
      </c>
      <c r="E384" s="651">
        <f>SUM(E385:E387)</f>
        <v>1058463.8799999999</v>
      </c>
      <c r="F384" s="847" t="s">
        <v>2081</v>
      </c>
      <c r="G384" s="845" t="s">
        <v>18</v>
      </c>
      <c r="H384" s="964">
        <v>10</v>
      </c>
      <c r="I384" s="1017">
        <v>4</v>
      </c>
      <c r="J384" s="1017">
        <v>1</v>
      </c>
      <c r="K384" s="1017">
        <v>1</v>
      </c>
      <c r="L384" s="1020">
        <v>4</v>
      </c>
      <c r="M384" s="821"/>
      <c r="N384" s="140"/>
    </row>
    <row r="385" spans="1:14" ht="14.1" customHeight="1" x14ac:dyDescent="0.2">
      <c r="A385" s="887"/>
      <c r="B385" s="959"/>
      <c r="C385" s="959"/>
      <c r="D385" s="653" t="s">
        <v>94</v>
      </c>
      <c r="E385" s="654">
        <v>77409.88</v>
      </c>
      <c r="F385" s="848"/>
      <c r="G385" s="846"/>
      <c r="H385" s="965"/>
      <c r="I385" s="1018"/>
      <c r="J385" s="1018"/>
      <c r="K385" s="1018"/>
      <c r="L385" s="1021"/>
      <c r="M385" s="804"/>
      <c r="N385" s="140"/>
    </row>
    <row r="386" spans="1:14" ht="14.1" customHeight="1" x14ac:dyDescent="0.2">
      <c r="A386" s="887"/>
      <c r="B386" s="959"/>
      <c r="C386" s="958"/>
      <c r="D386" s="625" t="s">
        <v>312</v>
      </c>
      <c r="E386" s="645">
        <v>365403</v>
      </c>
      <c r="F386" s="848"/>
      <c r="G386" s="846"/>
      <c r="H386" s="965"/>
      <c r="I386" s="1018"/>
      <c r="J386" s="1018"/>
      <c r="K386" s="1018"/>
      <c r="L386" s="1021"/>
      <c r="M386" s="804"/>
      <c r="N386" s="140"/>
    </row>
    <row r="387" spans="1:14" ht="14.1" customHeight="1" thickBot="1" x14ac:dyDescent="0.25">
      <c r="A387" s="888"/>
      <c r="B387" s="961"/>
      <c r="C387" s="961"/>
      <c r="D387" s="498" t="s">
        <v>16</v>
      </c>
      <c r="E387" s="658">
        <v>615651</v>
      </c>
      <c r="F387" s="963"/>
      <c r="G387" s="853"/>
      <c r="H387" s="966"/>
      <c r="I387" s="1019"/>
      <c r="J387" s="1019"/>
      <c r="K387" s="1019"/>
      <c r="L387" s="1022"/>
      <c r="M387" s="822"/>
      <c r="N387" s="140"/>
    </row>
    <row r="388" spans="1:14" ht="14.1" customHeight="1" x14ac:dyDescent="0.2">
      <c r="A388" s="894" t="s">
        <v>551</v>
      </c>
      <c r="B388" s="960" t="s">
        <v>552</v>
      </c>
      <c r="C388" s="960" t="s">
        <v>253</v>
      </c>
      <c r="D388" s="517" t="s">
        <v>50</v>
      </c>
      <c r="E388" s="651">
        <f>SUM(E389:E391)</f>
        <v>1040090.53</v>
      </c>
      <c r="F388" s="1038" t="s">
        <v>2081</v>
      </c>
      <c r="G388" s="845" t="s">
        <v>18</v>
      </c>
      <c r="H388" s="964">
        <v>11</v>
      </c>
      <c r="I388" s="1017">
        <v>4</v>
      </c>
      <c r="J388" s="1017">
        <v>1</v>
      </c>
      <c r="K388" s="1017">
        <v>1</v>
      </c>
      <c r="L388" s="1020">
        <v>5</v>
      </c>
      <c r="M388" s="821"/>
      <c r="N388" s="140"/>
    </row>
    <row r="389" spans="1:14" ht="14.1" customHeight="1" x14ac:dyDescent="0.2">
      <c r="A389" s="887"/>
      <c r="B389" s="959"/>
      <c r="C389" s="959"/>
      <c r="D389" s="649" t="s">
        <v>312</v>
      </c>
      <c r="E389" s="652">
        <v>633041</v>
      </c>
      <c r="F389" s="971"/>
      <c r="G389" s="846"/>
      <c r="H389" s="965"/>
      <c r="I389" s="1018"/>
      <c r="J389" s="1018"/>
      <c r="K389" s="1018"/>
      <c r="L389" s="1021"/>
      <c r="M389" s="804"/>
      <c r="N389" s="140"/>
    </row>
    <row r="390" spans="1:14" ht="14.1" customHeight="1" x14ac:dyDescent="0.2">
      <c r="A390" s="887"/>
      <c r="B390" s="959"/>
      <c r="C390" s="959"/>
      <c r="D390" s="649" t="s">
        <v>16</v>
      </c>
      <c r="E390" s="652">
        <v>384709</v>
      </c>
      <c r="F390" s="971"/>
      <c r="G390" s="846"/>
      <c r="H390" s="965"/>
      <c r="I390" s="1018"/>
      <c r="J390" s="1018"/>
      <c r="K390" s="1018"/>
      <c r="L390" s="1021"/>
      <c r="M390" s="804"/>
      <c r="N390" s="140"/>
    </row>
    <row r="391" spans="1:14" ht="14.1" customHeight="1" thickBot="1" x14ac:dyDescent="0.25">
      <c r="A391" s="887"/>
      <c r="B391" s="959"/>
      <c r="C391" s="959"/>
      <c r="D391" s="653" t="s">
        <v>94</v>
      </c>
      <c r="E391" s="654">
        <v>22340.53</v>
      </c>
      <c r="F391" s="972"/>
      <c r="G391" s="846"/>
      <c r="H391" s="965"/>
      <c r="I391" s="1018"/>
      <c r="J391" s="1018"/>
      <c r="K391" s="1018"/>
      <c r="L391" s="1021"/>
      <c r="M391" s="804"/>
      <c r="N391" s="140"/>
    </row>
    <row r="392" spans="1:14" ht="14.1" customHeight="1" x14ac:dyDescent="0.2">
      <c r="A392" s="894" t="s">
        <v>553</v>
      </c>
      <c r="B392" s="960" t="s">
        <v>554</v>
      </c>
      <c r="C392" s="960" t="s">
        <v>253</v>
      </c>
      <c r="D392" s="517" t="s">
        <v>50</v>
      </c>
      <c r="E392" s="651">
        <f>SUM(E393:E395)</f>
        <v>1094699.73</v>
      </c>
      <c r="F392" s="970" t="s">
        <v>2081</v>
      </c>
      <c r="G392" s="845" t="s">
        <v>18</v>
      </c>
      <c r="H392" s="964">
        <v>11</v>
      </c>
      <c r="I392" s="1017">
        <v>4</v>
      </c>
      <c r="J392" s="1017">
        <v>1</v>
      </c>
      <c r="K392" s="1017">
        <v>1</v>
      </c>
      <c r="L392" s="1020">
        <v>5</v>
      </c>
      <c r="M392" s="821"/>
      <c r="N392" s="140"/>
    </row>
    <row r="393" spans="1:14" ht="14.1" customHeight="1" x14ac:dyDescent="0.2">
      <c r="A393" s="887"/>
      <c r="B393" s="959"/>
      <c r="C393" s="959"/>
      <c r="D393" s="649" t="s">
        <v>94</v>
      </c>
      <c r="E393" s="652">
        <v>99961.73</v>
      </c>
      <c r="F393" s="971"/>
      <c r="G393" s="846"/>
      <c r="H393" s="965"/>
      <c r="I393" s="1018"/>
      <c r="J393" s="1018"/>
      <c r="K393" s="1018"/>
      <c r="L393" s="1021"/>
      <c r="M393" s="804"/>
      <c r="N393" s="140"/>
    </row>
    <row r="394" spans="1:14" ht="14.1" customHeight="1" x14ac:dyDescent="0.2">
      <c r="A394" s="887"/>
      <c r="B394" s="959"/>
      <c r="C394" s="959"/>
      <c r="D394" s="649" t="s">
        <v>16</v>
      </c>
      <c r="E394" s="652">
        <v>437268</v>
      </c>
      <c r="F394" s="971"/>
      <c r="G394" s="846"/>
      <c r="H394" s="965"/>
      <c r="I394" s="1018"/>
      <c r="J394" s="1018"/>
      <c r="K394" s="1018"/>
      <c r="L394" s="1021"/>
      <c r="M394" s="804"/>
      <c r="N394" s="140"/>
    </row>
    <row r="395" spans="1:14" ht="14.1" customHeight="1" thickBot="1" x14ac:dyDescent="0.25">
      <c r="A395" s="887"/>
      <c r="B395" s="959"/>
      <c r="C395" s="959"/>
      <c r="D395" s="653" t="s">
        <v>312</v>
      </c>
      <c r="E395" s="654">
        <v>557470</v>
      </c>
      <c r="F395" s="972"/>
      <c r="G395" s="846"/>
      <c r="H395" s="965"/>
      <c r="I395" s="1018"/>
      <c r="J395" s="1018"/>
      <c r="K395" s="1018"/>
      <c r="L395" s="1021"/>
      <c r="M395" s="804"/>
      <c r="N395" s="140"/>
    </row>
    <row r="396" spans="1:14" ht="14.1" customHeight="1" x14ac:dyDescent="0.2">
      <c r="A396" s="894" t="s">
        <v>555</v>
      </c>
      <c r="B396" s="960" t="s">
        <v>556</v>
      </c>
      <c r="C396" s="960" t="s">
        <v>253</v>
      </c>
      <c r="D396" s="668" t="s">
        <v>50</v>
      </c>
      <c r="E396" s="669">
        <f>SUM(E397:E399)</f>
        <v>622786.27</v>
      </c>
      <c r="F396" s="852" t="s">
        <v>2081</v>
      </c>
      <c r="G396" s="845" t="s">
        <v>18</v>
      </c>
      <c r="H396" s="964">
        <v>11</v>
      </c>
      <c r="I396" s="1017">
        <v>4</v>
      </c>
      <c r="J396" s="1017">
        <v>1</v>
      </c>
      <c r="K396" s="1017">
        <v>1</v>
      </c>
      <c r="L396" s="1020">
        <v>5</v>
      </c>
      <c r="M396" s="821"/>
      <c r="N396" s="140"/>
    </row>
    <row r="397" spans="1:14" ht="14.1" customHeight="1" x14ac:dyDescent="0.2">
      <c r="A397" s="887"/>
      <c r="B397" s="959"/>
      <c r="C397" s="959"/>
      <c r="D397" s="653" t="s">
        <v>94</v>
      </c>
      <c r="E397" s="654">
        <v>33721.269999999997</v>
      </c>
      <c r="F397" s="850"/>
      <c r="G397" s="846"/>
      <c r="H397" s="965"/>
      <c r="I397" s="1018"/>
      <c r="J397" s="1018"/>
      <c r="K397" s="1018"/>
      <c r="L397" s="1021"/>
      <c r="M397" s="804"/>
      <c r="N397" s="140"/>
    </row>
    <row r="398" spans="1:14" ht="14.1" customHeight="1" x14ac:dyDescent="0.2">
      <c r="A398" s="887"/>
      <c r="B398" s="959"/>
      <c r="C398" s="959"/>
      <c r="D398" s="625" t="s">
        <v>312</v>
      </c>
      <c r="E398" s="645">
        <v>314277</v>
      </c>
      <c r="F398" s="850"/>
      <c r="G398" s="846"/>
      <c r="H398" s="965"/>
      <c r="I398" s="1018"/>
      <c r="J398" s="1018"/>
      <c r="K398" s="1018"/>
      <c r="L398" s="1021"/>
      <c r="M398" s="804"/>
      <c r="N398" s="140"/>
    </row>
    <row r="399" spans="1:14" ht="14.1" customHeight="1" thickBot="1" x14ac:dyDescent="0.25">
      <c r="A399" s="887"/>
      <c r="B399" s="959"/>
      <c r="C399" s="958"/>
      <c r="D399" s="626" t="s">
        <v>16</v>
      </c>
      <c r="E399" s="670">
        <v>274788</v>
      </c>
      <c r="F399" s="851"/>
      <c r="G399" s="846"/>
      <c r="H399" s="965"/>
      <c r="I399" s="1018"/>
      <c r="J399" s="1018"/>
      <c r="K399" s="1018"/>
      <c r="L399" s="1021"/>
      <c r="M399" s="804"/>
      <c r="N399" s="140"/>
    </row>
    <row r="400" spans="1:14" ht="14.1" customHeight="1" x14ac:dyDescent="0.2">
      <c r="A400" s="894" t="s">
        <v>557</v>
      </c>
      <c r="B400" s="960" t="s">
        <v>558</v>
      </c>
      <c r="C400" s="960" t="s">
        <v>253</v>
      </c>
      <c r="D400" s="498" t="s">
        <v>50</v>
      </c>
      <c r="E400" s="657">
        <f>SUM(E401:E403)</f>
        <v>566696.31999999995</v>
      </c>
      <c r="F400" s="1038" t="s">
        <v>2081</v>
      </c>
      <c r="G400" s="845" t="s">
        <v>18</v>
      </c>
      <c r="H400" s="964">
        <v>11</v>
      </c>
      <c r="I400" s="1017">
        <v>4</v>
      </c>
      <c r="J400" s="1017">
        <v>1</v>
      </c>
      <c r="K400" s="1017">
        <v>1</v>
      </c>
      <c r="L400" s="1020">
        <v>5</v>
      </c>
      <c r="M400" s="821"/>
      <c r="N400" s="140"/>
    </row>
    <row r="401" spans="1:14" ht="14.1" customHeight="1" x14ac:dyDescent="0.2">
      <c r="A401" s="887"/>
      <c r="B401" s="959"/>
      <c r="C401" s="959"/>
      <c r="D401" s="649" t="s">
        <v>312</v>
      </c>
      <c r="E401" s="652">
        <v>232528</v>
      </c>
      <c r="F401" s="971"/>
      <c r="G401" s="846"/>
      <c r="H401" s="965"/>
      <c r="I401" s="1018"/>
      <c r="J401" s="1018"/>
      <c r="K401" s="1018"/>
      <c r="L401" s="1021"/>
      <c r="M401" s="804"/>
      <c r="N401" s="140"/>
    </row>
    <row r="402" spans="1:14" ht="14.1" customHeight="1" x14ac:dyDescent="0.2">
      <c r="A402" s="887"/>
      <c r="B402" s="959"/>
      <c r="C402" s="959"/>
      <c r="D402" s="649" t="s">
        <v>16</v>
      </c>
      <c r="E402" s="652">
        <v>306899</v>
      </c>
      <c r="F402" s="971"/>
      <c r="G402" s="846"/>
      <c r="H402" s="965"/>
      <c r="I402" s="1018"/>
      <c r="J402" s="1018"/>
      <c r="K402" s="1018"/>
      <c r="L402" s="1021"/>
      <c r="M402" s="804"/>
      <c r="N402" s="140"/>
    </row>
    <row r="403" spans="1:14" ht="14.1" customHeight="1" thickBot="1" x14ac:dyDescent="0.25">
      <c r="A403" s="887"/>
      <c r="B403" s="959"/>
      <c r="C403" s="959"/>
      <c r="D403" s="653" t="s">
        <v>94</v>
      </c>
      <c r="E403" s="654">
        <v>27269.32</v>
      </c>
      <c r="F403" s="972"/>
      <c r="G403" s="846"/>
      <c r="H403" s="965"/>
      <c r="I403" s="1018"/>
      <c r="J403" s="1018"/>
      <c r="K403" s="1018"/>
      <c r="L403" s="1021"/>
      <c r="M403" s="804"/>
      <c r="N403" s="140"/>
    </row>
    <row r="404" spans="1:14" ht="14.1" customHeight="1" x14ac:dyDescent="0.2">
      <c r="A404" s="894" t="s">
        <v>559</v>
      </c>
      <c r="B404" s="960" t="s">
        <v>560</v>
      </c>
      <c r="C404" s="960" t="s">
        <v>253</v>
      </c>
      <c r="D404" s="517" t="s">
        <v>50</v>
      </c>
      <c r="E404" s="651">
        <f>SUM(E405:E407)</f>
        <v>1181566.8999999999</v>
      </c>
      <c r="F404" s="852" t="s">
        <v>2081</v>
      </c>
      <c r="G404" s="845" t="s">
        <v>18</v>
      </c>
      <c r="H404" s="964">
        <v>11</v>
      </c>
      <c r="I404" s="1017">
        <v>4</v>
      </c>
      <c r="J404" s="1017">
        <v>1</v>
      </c>
      <c r="K404" s="1017">
        <v>1</v>
      </c>
      <c r="L404" s="1020">
        <v>5</v>
      </c>
      <c r="M404" s="821"/>
      <c r="N404" s="140"/>
    </row>
    <row r="405" spans="1:14" ht="14.1" customHeight="1" x14ac:dyDescent="0.2">
      <c r="A405" s="887"/>
      <c r="B405" s="959"/>
      <c r="C405" s="959"/>
      <c r="D405" s="649" t="s">
        <v>312</v>
      </c>
      <c r="E405" s="652">
        <v>464392</v>
      </c>
      <c r="F405" s="850"/>
      <c r="G405" s="846"/>
      <c r="H405" s="965"/>
      <c r="I405" s="1018"/>
      <c r="J405" s="1018"/>
      <c r="K405" s="1018"/>
      <c r="L405" s="1021"/>
      <c r="M405" s="804"/>
      <c r="N405" s="140"/>
    </row>
    <row r="406" spans="1:14" ht="14.1" customHeight="1" x14ac:dyDescent="0.2">
      <c r="A406" s="887"/>
      <c r="B406" s="959"/>
      <c r="C406" s="959"/>
      <c r="D406" s="671" t="s">
        <v>94</v>
      </c>
      <c r="E406" s="672">
        <v>88427.9</v>
      </c>
      <c r="F406" s="850"/>
      <c r="G406" s="846"/>
      <c r="H406" s="965"/>
      <c r="I406" s="1018"/>
      <c r="J406" s="1018"/>
      <c r="K406" s="1018"/>
      <c r="L406" s="1021"/>
      <c r="M406" s="804"/>
      <c r="N406" s="140"/>
    </row>
    <row r="407" spans="1:14" ht="14.1" customHeight="1" thickBot="1" x14ac:dyDescent="0.25">
      <c r="A407" s="887"/>
      <c r="B407" s="959"/>
      <c r="C407" s="958"/>
      <c r="D407" s="626" t="s">
        <v>16</v>
      </c>
      <c r="E407" s="673">
        <v>628747</v>
      </c>
      <c r="F407" s="850"/>
      <c r="G407" s="846"/>
      <c r="H407" s="965"/>
      <c r="I407" s="1018"/>
      <c r="J407" s="1018"/>
      <c r="K407" s="1018"/>
      <c r="L407" s="1021"/>
      <c r="M407" s="804"/>
      <c r="N407" s="140"/>
    </row>
    <row r="408" spans="1:14" ht="14.1" customHeight="1" x14ac:dyDescent="0.2">
      <c r="A408" s="894" t="s">
        <v>561</v>
      </c>
      <c r="B408" s="960" t="s">
        <v>562</v>
      </c>
      <c r="C408" s="960" t="s">
        <v>253</v>
      </c>
      <c r="D408" s="498" t="s">
        <v>50</v>
      </c>
      <c r="E408" s="651">
        <f>SUM(E409:E411)</f>
        <v>847639.57000000007</v>
      </c>
      <c r="F408" s="847" t="s">
        <v>2081</v>
      </c>
      <c r="G408" s="845" t="s">
        <v>18</v>
      </c>
      <c r="H408" s="964">
        <v>12</v>
      </c>
      <c r="I408" s="1017">
        <v>4</v>
      </c>
      <c r="J408" s="1017">
        <v>1</v>
      </c>
      <c r="K408" s="1017">
        <v>1</v>
      </c>
      <c r="L408" s="1020">
        <v>6</v>
      </c>
      <c r="M408" s="821"/>
      <c r="N408" s="140"/>
    </row>
    <row r="409" spans="1:14" ht="14.1" customHeight="1" x14ac:dyDescent="0.2">
      <c r="A409" s="887"/>
      <c r="B409" s="959"/>
      <c r="C409" s="959"/>
      <c r="D409" s="649" t="s">
        <v>16</v>
      </c>
      <c r="E409" s="652">
        <v>213991</v>
      </c>
      <c r="F409" s="848"/>
      <c r="G409" s="846"/>
      <c r="H409" s="965"/>
      <c r="I409" s="1018"/>
      <c r="J409" s="1018"/>
      <c r="K409" s="1018"/>
      <c r="L409" s="1021"/>
      <c r="M409" s="804"/>
      <c r="N409" s="140"/>
    </row>
    <row r="410" spans="1:14" ht="14.1" customHeight="1" x14ac:dyDescent="0.2">
      <c r="A410" s="887"/>
      <c r="B410" s="959"/>
      <c r="C410" s="959"/>
      <c r="D410" s="649" t="s">
        <v>94</v>
      </c>
      <c r="E410" s="652">
        <v>10180.57</v>
      </c>
      <c r="F410" s="848"/>
      <c r="G410" s="846"/>
      <c r="H410" s="965"/>
      <c r="I410" s="1018"/>
      <c r="J410" s="1018"/>
      <c r="K410" s="1018"/>
      <c r="L410" s="1021"/>
      <c r="M410" s="804"/>
      <c r="N410" s="140"/>
    </row>
    <row r="411" spans="1:14" ht="14.1" customHeight="1" thickBot="1" x14ac:dyDescent="0.25">
      <c r="A411" s="897"/>
      <c r="B411" s="962"/>
      <c r="C411" s="962"/>
      <c r="D411" s="659" t="s">
        <v>312</v>
      </c>
      <c r="E411" s="660">
        <v>623468</v>
      </c>
      <c r="F411" s="963"/>
      <c r="G411" s="853"/>
      <c r="H411" s="966"/>
      <c r="I411" s="1019"/>
      <c r="J411" s="1019"/>
      <c r="K411" s="1019"/>
      <c r="L411" s="1022"/>
      <c r="M411" s="822"/>
      <c r="N411" s="140"/>
    </row>
    <row r="412" spans="1:14" ht="14.1" customHeight="1" x14ac:dyDescent="0.2">
      <c r="A412" s="887" t="s">
        <v>563</v>
      </c>
      <c r="B412" s="959" t="s">
        <v>564</v>
      </c>
      <c r="C412" s="959" t="s">
        <v>253</v>
      </c>
      <c r="D412" s="498" t="s">
        <v>50</v>
      </c>
      <c r="E412" s="657">
        <f>SUM(E413:E415)</f>
        <v>1088955</v>
      </c>
      <c r="F412" s="847" t="s">
        <v>2081</v>
      </c>
      <c r="G412" s="845" t="s">
        <v>18</v>
      </c>
      <c r="H412" s="964">
        <v>12</v>
      </c>
      <c r="I412" s="1017">
        <v>4</v>
      </c>
      <c r="J412" s="1017">
        <v>1</v>
      </c>
      <c r="K412" s="1017">
        <v>1</v>
      </c>
      <c r="L412" s="1020">
        <v>6</v>
      </c>
      <c r="M412" s="821"/>
      <c r="N412" s="140"/>
    </row>
    <row r="413" spans="1:14" ht="14.1" customHeight="1" x14ac:dyDescent="0.2">
      <c r="A413" s="887"/>
      <c r="B413" s="959"/>
      <c r="C413" s="959"/>
      <c r="D413" s="649" t="s">
        <v>94</v>
      </c>
      <c r="E413" s="652">
        <v>11000</v>
      </c>
      <c r="F413" s="848"/>
      <c r="G413" s="846"/>
      <c r="H413" s="965"/>
      <c r="I413" s="1018"/>
      <c r="J413" s="1018"/>
      <c r="K413" s="1018"/>
      <c r="L413" s="1021"/>
      <c r="M413" s="804"/>
      <c r="N413" s="140"/>
    </row>
    <row r="414" spans="1:14" ht="14.1" customHeight="1" x14ac:dyDescent="0.2">
      <c r="A414" s="887"/>
      <c r="B414" s="959"/>
      <c r="C414" s="959"/>
      <c r="D414" s="649" t="s">
        <v>312</v>
      </c>
      <c r="E414" s="652">
        <v>761451</v>
      </c>
      <c r="F414" s="848"/>
      <c r="G414" s="846"/>
      <c r="H414" s="965"/>
      <c r="I414" s="1018"/>
      <c r="J414" s="1018"/>
      <c r="K414" s="1018"/>
      <c r="L414" s="1021"/>
      <c r="M414" s="804"/>
      <c r="N414" s="140"/>
    </row>
    <row r="415" spans="1:14" ht="14.1" customHeight="1" thickBot="1" x14ac:dyDescent="0.25">
      <c r="A415" s="888"/>
      <c r="B415" s="961"/>
      <c r="C415" s="961"/>
      <c r="D415" s="649" t="s">
        <v>16</v>
      </c>
      <c r="E415" s="652">
        <v>316504</v>
      </c>
      <c r="F415" s="963"/>
      <c r="G415" s="853"/>
      <c r="H415" s="966"/>
      <c r="I415" s="1019"/>
      <c r="J415" s="1019"/>
      <c r="K415" s="1019"/>
      <c r="L415" s="1022"/>
      <c r="M415" s="822"/>
      <c r="N415" s="140"/>
    </row>
    <row r="416" spans="1:14" ht="14.1" customHeight="1" x14ac:dyDescent="0.2">
      <c r="A416" s="894" t="s">
        <v>565</v>
      </c>
      <c r="B416" s="960" t="s">
        <v>566</v>
      </c>
      <c r="C416" s="960" t="s">
        <v>253</v>
      </c>
      <c r="D416" s="517" t="s">
        <v>50</v>
      </c>
      <c r="E416" s="651">
        <f t="shared" ref="E416" si="3">SUM(E417:E419)</f>
        <v>674620.15999999992</v>
      </c>
      <c r="F416" s="847" t="s">
        <v>2081</v>
      </c>
      <c r="G416" s="845" t="s">
        <v>18</v>
      </c>
      <c r="H416" s="964">
        <v>12</v>
      </c>
      <c r="I416" s="1017">
        <v>4</v>
      </c>
      <c r="J416" s="1017">
        <v>1</v>
      </c>
      <c r="K416" s="1017">
        <v>1</v>
      </c>
      <c r="L416" s="1020">
        <v>6</v>
      </c>
      <c r="M416" s="821"/>
      <c r="N416" s="140"/>
    </row>
    <row r="417" spans="1:14" ht="14.1" customHeight="1" x14ac:dyDescent="0.2">
      <c r="A417" s="887"/>
      <c r="B417" s="959"/>
      <c r="C417" s="959"/>
      <c r="D417" s="649" t="s">
        <v>312</v>
      </c>
      <c r="E417" s="652">
        <v>496683</v>
      </c>
      <c r="F417" s="848"/>
      <c r="G417" s="846"/>
      <c r="H417" s="965"/>
      <c r="I417" s="1018"/>
      <c r="J417" s="1018"/>
      <c r="K417" s="1018"/>
      <c r="L417" s="1021"/>
      <c r="M417" s="804"/>
      <c r="N417" s="140"/>
    </row>
    <row r="418" spans="1:14" ht="14.1" customHeight="1" x14ac:dyDescent="0.2">
      <c r="A418" s="887"/>
      <c r="B418" s="959"/>
      <c r="C418" s="959"/>
      <c r="D418" s="649" t="s">
        <v>94</v>
      </c>
      <c r="E418" s="652">
        <v>4949.16</v>
      </c>
      <c r="F418" s="848"/>
      <c r="G418" s="846"/>
      <c r="H418" s="965"/>
      <c r="I418" s="1018"/>
      <c r="J418" s="1018"/>
      <c r="K418" s="1018"/>
      <c r="L418" s="1021"/>
      <c r="M418" s="804"/>
      <c r="N418" s="140"/>
    </row>
    <row r="419" spans="1:14" ht="14.1" customHeight="1" thickBot="1" x14ac:dyDescent="0.25">
      <c r="A419" s="888"/>
      <c r="B419" s="961"/>
      <c r="C419" s="961"/>
      <c r="D419" s="659" t="s">
        <v>16</v>
      </c>
      <c r="E419" s="660">
        <v>172988</v>
      </c>
      <c r="F419" s="963"/>
      <c r="G419" s="853"/>
      <c r="H419" s="966"/>
      <c r="I419" s="1019"/>
      <c r="J419" s="1019"/>
      <c r="K419" s="1019"/>
      <c r="L419" s="1022"/>
      <c r="M419" s="822"/>
      <c r="N419" s="140"/>
    </row>
    <row r="420" spans="1:14" ht="14.1" customHeight="1" x14ac:dyDescent="0.2">
      <c r="A420" s="894" t="s">
        <v>567</v>
      </c>
      <c r="B420" s="960" t="s">
        <v>568</v>
      </c>
      <c r="C420" s="960" t="s">
        <v>253</v>
      </c>
      <c r="D420" s="498" t="s">
        <v>50</v>
      </c>
      <c r="E420" s="657">
        <f>SUM(E421:E423)</f>
        <v>748231</v>
      </c>
      <c r="F420" s="847" t="s">
        <v>2081</v>
      </c>
      <c r="G420" s="845" t="s">
        <v>18</v>
      </c>
      <c r="H420" s="964">
        <v>12</v>
      </c>
      <c r="I420" s="1017">
        <v>4</v>
      </c>
      <c r="J420" s="1017">
        <v>1</v>
      </c>
      <c r="K420" s="1017">
        <v>1</v>
      </c>
      <c r="L420" s="1020">
        <v>6</v>
      </c>
      <c r="M420" s="821"/>
      <c r="N420" s="140"/>
    </row>
    <row r="421" spans="1:14" ht="14.1" customHeight="1" x14ac:dyDescent="0.2">
      <c r="A421" s="887"/>
      <c r="B421" s="959"/>
      <c r="C421" s="959"/>
      <c r="D421" s="649" t="s">
        <v>312</v>
      </c>
      <c r="E421" s="652">
        <v>545864</v>
      </c>
      <c r="F421" s="848"/>
      <c r="G421" s="846"/>
      <c r="H421" s="965"/>
      <c r="I421" s="1018"/>
      <c r="J421" s="1018"/>
      <c r="K421" s="1018"/>
      <c r="L421" s="1021"/>
      <c r="M421" s="804"/>
      <c r="N421" s="140"/>
    </row>
    <row r="422" spans="1:14" ht="14.1" customHeight="1" x14ac:dyDescent="0.2">
      <c r="A422" s="887"/>
      <c r="B422" s="959"/>
      <c r="C422" s="959"/>
      <c r="D422" s="649" t="s">
        <v>16</v>
      </c>
      <c r="E422" s="652">
        <v>195367</v>
      </c>
      <c r="F422" s="848"/>
      <c r="G422" s="846"/>
      <c r="H422" s="965"/>
      <c r="I422" s="1018"/>
      <c r="J422" s="1018"/>
      <c r="K422" s="1018"/>
      <c r="L422" s="1021"/>
      <c r="M422" s="804"/>
      <c r="N422" s="140"/>
    </row>
    <row r="423" spans="1:14" ht="14.1" customHeight="1" thickBot="1" x14ac:dyDescent="0.25">
      <c r="A423" s="888"/>
      <c r="B423" s="961"/>
      <c r="C423" s="961"/>
      <c r="D423" s="649" t="s">
        <v>94</v>
      </c>
      <c r="E423" s="652">
        <v>7000</v>
      </c>
      <c r="F423" s="963"/>
      <c r="G423" s="853"/>
      <c r="H423" s="966"/>
      <c r="I423" s="1019"/>
      <c r="J423" s="1019"/>
      <c r="K423" s="1019"/>
      <c r="L423" s="1022"/>
      <c r="M423" s="822"/>
      <c r="N423" s="140"/>
    </row>
    <row r="424" spans="1:14" ht="14.1" customHeight="1" x14ac:dyDescent="0.2">
      <c r="A424" s="894" t="s">
        <v>569</v>
      </c>
      <c r="B424" s="960" t="s">
        <v>570</v>
      </c>
      <c r="C424" s="960" t="s">
        <v>253</v>
      </c>
      <c r="D424" s="517" t="s">
        <v>50</v>
      </c>
      <c r="E424" s="651">
        <f>SUM(E425:E427)</f>
        <v>1487541.96</v>
      </c>
      <c r="F424" s="847" t="s">
        <v>2081</v>
      </c>
      <c r="G424" s="845" t="s">
        <v>18</v>
      </c>
      <c r="H424" s="964">
        <v>12</v>
      </c>
      <c r="I424" s="1017">
        <v>4</v>
      </c>
      <c r="J424" s="1017">
        <v>1</v>
      </c>
      <c r="K424" s="1017">
        <v>1</v>
      </c>
      <c r="L424" s="1020">
        <v>6</v>
      </c>
      <c r="M424" s="821"/>
      <c r="N424" s="140"/>
    </row>
    <row r="425" spans="1:14" ht="14.1" customHeight="1" x14ac:dyDescent="0.2">
      <c r="A425" s="887"/>
      <c r="B425" s="959"/>
      <c r="C425" s="959"/>
      <c r="D425" s="649" t="s">
        <v>94</v>
      </c>
      <c r="E425" s="652">
        <v>6819.96</v>
      </c>
      <c r="F425" s="848"/>
      <c r="G425" s="846"/>
      <c r="H425" s="965"/>
      <c r="I425" s="1018"/>
      <c r="J425" s="1018"/>
      <c r="K425" s="1018"/>
      <c r="L425" s="1021"/>
      <c r="M425" s="804"/>
      <c r="N425" s="140"/>
    </row>
    <row r="426" spans="1:14" ht="14.1" customHeight="1" x14ac:dyDescent="0.2">
      <c r="A426" s="887"/>
      <c r="B426" s="959"/>
      <c r="C426" s="959"/>
      <c r="D426" s="649" t="s">
        <v>16</v>
      </c>
      <c r="E426" s="652">
        <v>423046</v>
      </c>
      <c r="F426" s="848"/>
      <c r="G426" s="846"/>
      <c r="H426" s="965"/>
      <c r="I426" s="1018"/>
      <c r="J426" s="1018"/>
      <c r="K426" s="1018"/>
      <c r="L426" s="1021"/>
      <c r="M426" s="804"/>
      <c r="N426" s="140"/>
    </row>
    <row r="427" spans="1:14" ht="14.1" customHeight="1" thickBot="1" x14ac:dyDescent="0.25">
      <c r="A427" s="888"/>
      <c r="B427" s="961"/>
      <c r="C427" s="961"/>
      <c r="D427" s="649" t="s">
        <v>312</v>
      </c>
      <c r="E427" s="652">
        <v>1057676</v>
      </c>
      <c r="F427" s="963"/>
      <c r="G427" s="853"/>
      <c r="H427" s="966"/>
      <c r="I427" s="1019"/>
      <c r="J427" s="1019"/>
      <c r="K427" s="1019"/>
      <c r="L427" s="1022"/>
      <c r="M427" s="822"/>
      <c r="N427" s="140"/>
    </row>
    <row r="428" spans="1:14" ht="14.1" customHeight="1" x14ac:dyDescent="0.2">
      <c r="A428" s="894" t="s">
        <v>571</v>
      </c>
      <c r="B428" s="960" t="s">
        <v>572</v>
      </c>
      <c r="C428" s="960" t="s">
        <v>253</v>
      </c>
      <c r="D428" s="517" t="s">
        <v>50</v>
      </c>
      <c r="E428" s="651">
        <f t="shared" ref="E428" si="4">SUM(E429:E431)</f>
        <v>728232</v>
      </c>
      <c r="F428" s="847" t="s">
        <v>2081</v>
      </c>
      <c r="G428" s="845" t="s">
        <v>18</v>
      </c>
      <c r="H428" s="964">
        <v>12</v>
      </c>
      <c r="I428" s="1017">
        <v>4</v>
      </c>
      <c r="J428" s="1017">
        <v>1</v>
      </c>
      <c r="K428" s="1017">
        <v>1</v>
      </c>
      <c r="L428" s="1020">
        <v>6</v>
      </c>
      <c r="M428" s="821"/>
      <c r="N428" s="140"/>
    </row>
    <row r="429" spans="1:14" ht="14.1" customHeight="1" x14ac:dyDescent="0.2">
      <c r="A429" s="887"/>
      <c r="B429" s="959"/>
      <c r="C429" s="959"/>
      <c r="D429" s="649" t="s">
        <v>312</v>
      </c>
      <c r="E429" s="652">
        <v>511704</v>
      </c>
      <c r="F429" s="848"/>
      <c r="G429" s="846"/>
      <c r="H429" s="965"/>
      <c r="I429" s="1018"/>
      <c r="J429" s="1018"/>
      <c r="K429" s="1018"/>
      <c r="L429" s="1021"/>
      <c r="M429" s="804"/>
      <c r="N429" s="140"/>
    </row>
    <row r="430" spans="1:14" ht="14.1" customHeight="1" x14ac:dyDescent="0.2">
      <c r="A430" s="887"/>
      <c r="B430" s="959"/>
      <c r="C430" s="959"/>
      <c r="D430" s="649" t="s">
        <v>16</v>
      </c>
      <c r="E430" s="652">
        <v>213728</v>
      </c>
      <c r="F430" s="848"/>
      <c r="G430" s="846"/>
      <c r="H430" s="965"/>
      <c r="I430" s="1018"/>
      <c r="J430" s="1018"/>
      <c r="K430" s="1018"/>
      <c r="L430" s="1021"/>
      <c r="M430" s="804"/>
      <c r="N430" s="140"/>
    </row>
    <row r="431" spans="1:14" ht="14.1" customHeight="1" thickBot="1" x14ac:dyDescent="0.25">
      <c r="A431" s="888"/>
      <c r="B431" s="961"/>
      <c r="C431" s="961"/>
      <c r="D431" s="659" t="s">
        <v>94</v>
      </c>
      <c r="E431" s="660">
        <v>2800</v>
      </c>
      <c r="F431" s="963"/>
      <c r="G431" s="853"/>
      <c r="H431" s="966"/>
      <c r="I431" s="1019"/>
      <c r="J431" s="1019"/>
      <c r="K431" s="1019"/>
      <c r="L431" s="1022"/>
      <c r="M431" s="822"/>
      <c r="N431" s="140"/>
    </row>
    <row r="432" spans="1:14" ht="14.1" customHeight="1" x14ac:dyDescent="0.2">
      <c r="A432" s="894" t="s">
        <v>573</v>
      </c>
      <c r="B432" s="960" t="s">
        <v>574</v>
      </c>
      <c r="C432" s="960" t="s">
        <v>253</v>
      </c>
      <c r="D432" s="498" t="s">
        <v>50</v>
      </c>
      <c r="E432" s="657">
        <f t="shared" ref="E432" si="5">SUM(E433:E435)</f>
        <v>928968</v>
      </c>
      <c r="F432" s="847" t="s">
        <v>2081</v>
      </c>
      <c r="G432" s="845" t="s">
        <v>18</v>
      </c>
      <c r="H432" s="964">
        <v>12</v>
      </c>
      <c r="I432" s="1017">
        <v>4</v>
      </c>
      <c r="J432" s="1017">
        <v>1</v>
      </c>
      <c r="K432" s="1017">
        <v>1</v>
      </c>
      <c r="L432" s="1020">
        <v>6</v>
      </c>
      <c r="M432" s="821"/>
      <c r="N432" s="140"/>
    </row>
    <row r="433" spans="1:14" ht="14.1" customHeight="1" x14ac:dyDescent="0.2">
      <c r="A433" s="887"/>
      <c r="B433" s="959"/>
      <c r="C433" s="959"/>
      <c r="D433" s="649" t="s">
        <v>94</v>
      </c>
      <c r="E433" s="652">
        <v>4500</v>
      </c>
      <c r="F433" s="848"/>
      <c r="G433" s="846"/>
      <c r="H433" s="965"/>
      <c r="I433" s="1018"/>
      <c r="J433" s="1018"/>
      <c r="K433" s="1018"/>
      <c r="L433" s="1021"/>
      <c r="M433" s="804"/>
      <c r="N433" s="140"/>
    </row>
    <row r="434" spans="1:14" ht="14.1" customHeight="1" x14ac:dyDescent="0.2">
      <c r="A434" s="887"/>
      <c r="B434" s="959"/>
      <c r="C434" s="959"/>
      <c r="D434" s="649" t="s">
        <v>16</v>
      </c>
      <c r="E434" s="652">
        <v>205710</v>
      </c>
      <c r="F434" s="848"/>
      <c r="G434" s="846"/>
      <c r="H434" s="965"/>
      <c r="I434" s="1018"/>
      <c r="J434" s="1018"/>
      <c r="K434" s="1018"/>
      <c r="L434" s="1021"/>
      <c r="M434" s="804"/>
      <c r="N434" s="140"/>
    </row>
    <row r="435" spans="1:14" ht="14.1" customHeight="1" thickBot="1" x14ac:dyDescent="0.25">
      <c r="A435" s="888"/>
      <c r="B435" s="961"/>
      <c r="C435" s="961"/>
      <c r="D435" s="649" t="s">
        <v>312</v>
      </c>
      <c r="E435" s="652">
        <v>718758</v>
      </c>
      <c r="F435" s="963"/>
      <c r="G435" s="853"/>
      <c r="H435" s="966"/>
      <c r="I435" s="1019"/>
      <c r="J435" s="1019"/>
      <c r="K435" s="1019"/>
      <c r="L435" s="1022"/>
      <c r="M435" s="822"/>
      <c r="N435" s="140"/>
    </row>
    <row r="436" spans="1:14" ht="14.1" customHeight="1" x14ac:dyDescent="0.2">
      <c r="A436" s="894" t="s">
        <v>575</v>
      </c>
      <c r="B436" s="960" t="s">
        <v>576</v>
      </c>
      <c r="C436" s="960" t="s">
        <v>253</v>
      </c>
      <c r="D436" s="517" t="s">
        <v>50</v>
      </c>
      <c r="E436" s="651">
        <f>SUM(E437:E439)</f>
        <v>1727525.33</v>
      </c>
      <c r="F436" s="847" t="s">
        <v>2081</v>
      </c>
      <c r="G436" s="845" t="s">
        <v>18</v>
      </c>
      <c r="H436" s="964">
        <v>12</v>
      </c>
      <c r="I436" s="1017">
        <v>4</v>
      </c>
      <c r="J436" s="1017">
        <v>1</v>
      </c>
      <c r="K436" s="1017">
        <v>1</v>
      </c>
      <c r="L436" s="1020">
        <v>6</v>
      </c>
      <c r="M436" s="821"/>
      <c r="N436" s="140"/>
    </row>
    <row r="437" spans="1:14" ht="14.1" customHeight="1" x14ac:dyDescent="0.2">
      <c r="A437" s="887"/>
      <c r="B437" s="959"/>
      <c r="C437" s="959"/>
      <c r="D437" s="649" t="s">
        <v>16</v>
      </c>
      <c r="E437" s="652">
        <v>364530</v>
      </c>
      <c r="F437" s="848"/>
      <c r="G437" s="846"/>
      <c r="H437" s="965"/>
      <c r="I437" s="1018"/>
      <c r="J437" s="1018"/>
      <c r="K437" s="1018"/>
      <c r="L437" s="1021"/>
      <c r="M437" s="804"/>
      <c r="N437" s="140"/>
    </row>
    <row r="438" spans="1:14" ht="14.1" customHeight="1" x14ac:dyDescent="0.2">
      <c r="A438" s="887"/>
      <c r="B438" s="959"/>
      <c r="C438" s="959"/>
      <c r="D438" s="649" t="s">
        <v>312</v>
      </c>
      <c r="E438" s="652">
        <v>1340888</v>
      </c>
      <c r="F438" s="848"/>
      <c r="G438" s="846"/>
      <c r="H438" s="965"/>
      <c r="I438" s="1018"/>
      <c r="J438" s="1018"/>
      <c r="K438" s="1018"/>
      <c r="L438" s="1021"/>
      <c r="M438" s="804"/>
      <c r="N438" s="140"/>
    </row>
    <row r="439" spans="1:14" ht="14.1" customHeight="1" thickBot="1" x14ac:dyDescent="0.25">
      <c r="A439" s="888"/>
      <c r="B439" s="961"/>
      <c r="C439" s="961"/>
      <c r="D439" s="659" t="s">
        <v>94</v>
      </c>
      <c r="E439" s="660">
        <v>22107.33</v>
      </c>
      <c r="F439" s="963"/>
      <c r="G439" s="853"/>
      <c r="H439" s="966"/>
      <c r="I439" s="1019"/>
      <c r="J439" s="1019"/>
      <c r="K439" s="1019"/>
      <c r="L439" s="1022"/>
      <c r="M439" s="822"/>
      <c r="N439" s="140"/>
    </row>
    <row r="440" spans="1:14" ht="14.1" customHeight="1" x14ac:dyDescent="0.2">
      <c r="A440" s="894" t="s">
        <v>577</v>
      </c>
      <c r="B440" s="960" t="s">
        <v>578</v>
      </c>
      <c r="C440" s="960" t="s">
        <v>253</v>
      </c>
      <c r="D440" s="498" t="s">
        <v>50</v>
      </c>
      <c r="E440" s="657">
        <f>SUM(E441:E443)</f>
        <v>2234513.46</v>
      </c>
      <c r="F440" s="847" t="s">
        <v>2081</v>
      </c>
      <c r="G440" s="845" t="s">
        <v>18</v>
      </c>
      <c r="H440" s="964">
        <v>12</v>
      </c>
      <c r="I440" s="1017">
        <v>4</v>
      </c>
      <c r="J440" s="1017">
        <v>1</v>
      </c>
      <c r="K440" s="1017">
        <v>1</v>
      </c>
      <c r="L440" s="1020">
        <v>6</v>
      </c>
      <c r="M440" s="821"/>
      <c r="N440" s="140"/>
    </row>
    <row r="441" spans="1:14" ht="14.1" customHeight="1" x14ac:dyDescent="0.2">
      <c r="A441" s="887"/>
      <c r="B441" s="959"/>
      <c r="C441" s="959"/>
      <c r="D441" s="649" t="s">
        <v>94</v>
      </c>
      <c r="E441" s="652">
        <v>11054.46</v>
      </c>
      <c r="F441" s="848"/>
      <c r="G441" s="846"/>
      <c r="H441" s="965"/>
      <c r="I441" s="1018"/>
      <c r="J441" s="1018"/>
      <c r="K441" s="1018"/>
      <c r="L441" s="1021"/>
      <c r="M441" s="804"/>
      <c r="N441" s="140"/>
    </row>
    <row r="442" spans="1:14" ht="14.1" customHeight="1" x14ac:dyDescent="0.2">
      <c r="A442" s="887"/>
      <c r="B442" s="959"/>
      <c r="C442" s="959"/>
      <c r="D442" s="649" t="s">
        <v>16</v>
      </c>
      <c r="E442" s="652">
        <v>328006</v>
      </c>
      <c r="F442" s="848"/>
      <c r="G442" s="846"/>
      <c r="H442" s="965"/>
      <c r="I442" s="1018"/>
      <c r="J442" s="1018"/>
      <c r="K442" s="1018"/>
      <c r="L442" s="1021"/>
      <c r="M442" s="804"/>
      <c r="N442" s="140"/>
    </row>
    <row r="443" spans="1:14" ht="14.1" customHeight="1" thickBot="1" x14ac:dyDescent="0.25">
      <c r="A443" s="888"/>
      <c r="B443" s="961"/>
      <c r="C443" s="961"/>
      <c r="D443" s="659" t="s">
        <v>312</v>
      </c>
      <c r="E443" s="674">
        <v>1895453</v>
      </c>
      <c r="F443" s="963"/>
      <c r="G443" s="853"/>
      <c r="H443" s="966"/>
      <c r="I443" s="1019"/>
      <c r="J443" s="1019"/>
      <c r="K443" s="1019"/>
      <c r="L443" s="1022"/>
      <c r="M443" s="822"/>
      <c r="N443" s="140"/>
    </row>
    <row r="444" spans="1:14" ht="14.1" customHeight="1" x14ac:dyDescent="0.2">
      <c r="A444" s="894" t="s">
        <v>579</v>
      </c>
      <c r="B444" s="960" t="s">
        <v>580</v>
      </c>
      <c r="C444" s="960" t="s">
        <v>253</v>
      </c>
      <c r="D444" s="498" t="s">
        <v>50</v>
      </c>
      <c r="E444" s="657">
        <f>SUM(E445:E447)</f>
        <v>2175898</v>
      </c>
      <c r="F444" s="847" t="s">
        <v>2081</v>
      </c>
      <c r="G444" s="845" t="s">
        <v>18</v>
      </c>
      <c r="H444" s="964">
        <v>12</v>
      </c>
      <c r="I444" s="1017">
        <v>4</v>
      </c>
      <c r="J444" s="1017">
        <v>1</v>
      </c>
      <c r="K444" s="1017">
        <v>1</v>
      </c>
      <c r="L444" s="1020">
        <v>6</v>
      </c>
      <c r="M444" s="821"/>
      <c r="N444" s="140"/>
    </row>
    <row r="445" spans="1:14" ht="14.1" customHeight="1" x14ac:dyDescent="0.2">
      <c r="A445" s="887"/>
      <c r="B445" s="959"/>
      <c r="C445" s="959"/>
      <c r="D445" s="649" t="s">
        <v>312</v>
      </c>
      <c r="E445" s="652">
        <v>1717668</v>
      </c>
      <c r="F445" s="848"/>
      <c r="G445" s="846"/>
      <c r="H445" s="965"/>
      <c r="I445" s="1018"/>
      <c r="J445" s="1018"/>
      <c r="K445" s="1018"/>
      <c r="L445" s="1021"/>
      <c r="M445" s="804"/>
      <c r="N445" s="140"/>
    </row>
    <row r="446" spans="1:14" ht="14.1" customHeight="1" x14ac:dyDescent="0.2">
      <c r="A446" s="887"/>
      <c r="B446" s="959"/>
      <c r="C446" s="959"/>
      <c r="D446" s="649" t="s">
        <v>94</v>
      </c>
      <c r="E446" s="652">
        <v>12500</v>
      </c>
      <c r="F446" s="848"/>
      <c r="G446" s="846"/>
      <c r="H446" s="965"/>
      <c r="I446" s="1018"/>
      <c r="J446" s="1018"/>
      <c r="K446" s="1018"/>
      <c r="L446" s="1021"/>
      <c r="M446" s="804"/>
      <c r="N446" s="140"/>
    </row>
    <row r="447" spans="1:14" ht="14.1" customHeight="1" thickBot="1" x14ac:dyDescent="0.25">
      <c r="A447" s="888"/>
      <c r="B447" s="961"/>
      <c r="C447" s="961"/>
      <c r="D447" s="649" t="s">
        <v>16</v>
      </c>
      <c r="E447" s="652">
        <v>445730</v>
      </c>
      <c r="F447" s="963"/>
      <c r="G447" s="853"/>
      <c r="H447" s="966"/>
      <c r="I447" s="1019"/>
      <c r="J447" s="1019"/>
      <c r="K447" s="1019"/>
      <c r="L447" s="1022"/>
      <c r="M447" s="822"/>
      <c r="N447" s="140"/>
    </row>
    <row r="448" spans="1:14" ht="14.1" customHeight="1" x14ac:dyDescent="0.2">
      <c r="A448" s="894" t="s">
        <v>581</v>
      </c>
      <c r="B448" s="960" t="s">
        <v>582</v>
      </c>
      <c r="C448" s="960" t="s">
        <v>253</v>
      </c>
      <c r="D448" s="517" t="s">
        <v>50</v>
      </c>
      <c r="E448" s="651">
        <f>SUM(E449:E451)</f>
        <v>2373421.94</v>
      </c>
      <c r="F448" s="847" t="s">
        <v>2081</v>
      </c>
      <c r="G448" s="845" t="s">
        <v>18</v>
      </c>
      <c r="H448" s="964">
        <v>12</v>
      </c>
      <c r="I448" s="1017">
        <v>4</v>
      </c>
      <c r="J448" s="1017">
        <v>1</v>
      </c>
      <c r="K448" s="1017">
        <v>1</v>
      </c>
      <c r="L448" s="1020">
        <v>6</v>
      </c>
      <c r="M448" s="821"/>
      <c r="N448" s="140"/>
    </row>
    <row r="449" spans="1:14" ht="14.1" customHeight="1" x14ac:dyDescent="0.2">
      <c r="A449" s="887"/>
      <c r="B449" s="959"/>
      <c r="C449" s="959"/>
      <c r="D449" s="649" t="s">
        <v>312</v>
      </c>
      <c r="E449" s="652">
        <v>1960351</v>
      </c>
      <c r="F449" s="848"/>
      <c r="G449" s="846"/>
      <c r="H449" s="965"/>
      <c r="I449" s="1018"/>
      <c r="J449" s="1018"/>
      <c r="K449" s="1018"/>
      <c r="L449" s="1021"/>
      <c r="M449" s="804"/>
      <c r="N449" s="140"/>
    </row>
    <row r="450" spans="1:14" ht="14.1" customHeight="1" x14ac:dyDescent="0.2">
      <c r="A450" s="887"/>
      <c r="B450" s="959"/>
      <c r="C450" s="959"/>
      <c r="D450" s="649" t="s">
        <v>94</v>
      </c>
      <c r="E450" s="652">
        <v>10324.94</v>
      </c>
      <c r="F450" s="848"/>
      <c r="G450" s="846"/>
      <c r="H450" s="965"/>
      <c r="I450" s="1018"/>
      <c r="J450" s="1018"/>
      <c r="K450" s="1018"/>
      <c r="L450" s="1021"/>
      <c r="M450" s="804"/>
      <c r="N450" s="140"/>
    </row>
    <row r="451" spans="1:14" ht="14.1" customHeight="1" thickBot="1" x14ac:dyDescent="0.25">
      <c r="A451" s="888"/>
      <c r="B451" s="961"/>
      <c r="C451" s="961"/>
      <c r="D451" s="649" t="s">
        <v>16</v>
      </c>
      <c r="E451" s="652">
        <v>402746</v>
      </c>
      <c r="F451" s="963"/>
      <c r="G451" s="853"/>
      <c r="H451" s="966"/>
      <c r="I451" s="1019"/>
      <c r="J451" s="1019"/>
      <c r="K451" s="1019"/>
      <c r="L451" s="1022"/>
      <c r="M451" s="822"/>
      <c r="N451" s="140"/>
    </row>
    <row r="452" spans="1:14" ht="14.1" customHeight="1" x14ac:dyDescent="0.2">
      <c r="A452" s="894" t="s">
        <v>583</v>
      </c>
      <c r="B452" s="960" t="s">
        <v>584</v>
      </c>
      <c r="C452" s="960" t="s">
        <v>253</v>
      </c>
      <c r="D452" s="517" t="s">
        <v>50</v>
      </c>
      <c r="E452" s="651">
        <f>SUM(E453:E455)</f>
        <v>2595715.2999999998</v>
      </c>
      <c r="F452" s="847" t="s">
        <v>2081</v>
      </c>
      <c r="G452" s="845" t="s">
        <v>18</v>
      </c>
      <c r="H452" s="964">
        <v>12</v>
      </c>
      <c r="I452" s="1017">
        <v>4</v>
      </c>
      <c r="J452" s="1017">
        <v>1</v>
      </c>
      <c r="K452" s="1017">
        <v>1</v>
      </c>
      <c r="L452" s="1020">
        <v>6</v>
      </c>
      <c r="M452" s="821"/>
      <c r="N452" s="140"/>
    </row>
    <row r="453" spans="1:14" ht="14.1" customHeight="1" x14ac:dyDescent="0.2">
      <c r="A453" s="887"/>
      <c r="B453" s="959"/>
      <c r="C453" s="959"/>
      <c r="D453" s="649" t="s">
        <v>16</v>
      </c>
      <c r="E453" s="652">
        <v>446747</v>
      </c>
      <c r="F453" s="848"/>
      <c r="G453" s="846"/>
      <c r="H453" s="965"/>
      <c r="I453" s="1018"/>
      <c r="J453" s="1018"/>
      <c r="K453" s="1018"/>
      <c r="L453" s="1021"/>
      <c r="M453" s="804"/>
      <c r="N453" s="140"/>
    </row>
    <row r="454" spans="1:14" ht="14.1" customHeight="1" x14ac:dyDescent="0.2">
      <c r="A454" s="887"/>
      <c r="B454" s="959"/>
      <c r="C454" s="959"/>
      <c r="D454" s="649" t="s">
        <v>312</v>
      </c>
      <c r="E454" s="652">
        <v>2130624</v>
      </c>
      <c r="F454" s="848"/>
      <c r="G454" s="846"/>
      <c r="H454" s="965"/>
      <c r="I454" s="1018"/>
      <c r="J454" s="1018"/>
      <c r="K454" s="1018"/>
      <c r="L454" s="1021"/>
      <c r="M454" s="804"/>
      <c r="N454" s="140"/>
    </row>
    <row r="455" spans="1:14" ht="14.1" customHeight="1" thickBot="1" x14ac:dyDescent="0.25">
      <c r="A455" s="897"/>
      <c r="B455" s="962"/>
      <c r="C455" s="962"/>
      <c r="D455" s="659" t="s">
        <v>94</v>
      </c>
      <c r="E455" s="660">
        <v>18344.3</v>
      </c>
      <c r="F455" s="963"/>
      <c r="G455" s="853"/>
      <c r="H455" s="966"/>
      <c r="I455" s="1019"/>
      <c r="J455" s="1019"/>
      <c r="K455" s="1019"/>
      <c r="L455" s="1022"/>
      <c r="M455" s="822"/>
      <c r="N455" s="140"/>
    </row>
    <row r="456" spans="1:14" ht="14.1" customHeight="1" x14ac:dyDescent="0.2">
      <c r="A456" s="887" t="s">
        <v>585</v>
      </c>
      <c r="B456" s="959" t="s">
        <v>586</v>
      </c>
      <c r="C456" s="959" t="s">
        <v>253</v>
      </c>
      <c r="D456" s="498" t="s">
        <v>50</v>
      </c>
      <c r="E456" s="657">
        <f>SUM(E457:E459)</f>
        <v>1644254.68</v>
      </c>
      <c r="F456" s="847" t="s">
        <v>2081</v>
      </c>
      <c r="G456" s="845" t="s">
        <v>18</v>
      </c>
      <c r="H456" s="964">
        <v>12</v>
      </c>
      <c r="I456" s="1017">
        <v>4</v>
      </c>
      <c r="J456" s="1017">
        <v>1</v>
      </c>
      <c r="K456" s="1017">
        <v>1</v>
      </c>
      <c r="L456" s="1020">
        <v>6</v>
      </c>
      <c r="M456" s="821"/>
      <c r="N456" s="140"/>
    </row>
    <row r="457" spans="1:14" ht="14.1" customHeight="1" x14ac:dyDescent="0.2">
      <c r="A457" s="887"/>
      <c r="B457" s="959"/>
      <c r="C457" s="959"/>
      <c r="D457" s="649" t="s">
        <v>312</v>
      </c>
      <c r="E457" s="652">
        <v>1116508</v>
      </c>
      <c r="F457" s="848"/>
      <c r="G457" s="846"/>
      <c r="H457" s="965"/>
      <c r="I457" s="1018"/>
      <c r="J457" s="1018"/>
      <c r="K457" s="1018"/>
      <c r="L457" s="1021"/>
      <c r="M457" s="804"/>
      <c r="N457" s="140"/>
    </row>
    <row r="458" spans="1:14" ht="14.1" customHeight="1" x14ac:dyDescent="0.2">
      <c r="A458" s="887"/>
      <c r="B458" s="959"/>
      <c r="C458" s="959"/>
      <c r="D458" s="649" t="s">
        <v>16</v>
      </c>
      <c r="E458" s="652">
        <v>507892</v>
      </c>
      <c r="F458" s="848"/>
      <c r="G458" s="846"/>
      <c r="H458" s="965"/>
      <c r="I458" s="1018"/>
      <c r="J458" s="1018"/>
      <c r="K458" s="1018"/>
      <c r="L458" s="1021"/>
      <c r="M458" s="804"/>
      <c r="N458" s="140"/>
    </row>
    <row r="459" spans="1:14" ht="14.1" customHeight="1" thickBot="1" x14ac:dyDescent="0.25">
      <c r="A459" s="888"/>
      <c r="B459" s="961"/>
      <c r="C459" s="961"/>
      <c r="D459" s="659" t="s">
        <v>94</v>
      </c>
      <c r="E459" s="660">
        <v>19854.68</v>
      </c>
      <c r="F459" s="963"/>
      <c r="G459" s="853"/>
      <c r="H459" s="966"/>
      <c r="I459" s="1019"/>
      <c r="J459" s="1019"/>
      <c r="K459" s="1019"/>
      <c r="L459" s="1022"/>
      <c r="M459" s="822"/>
      <c r="N459" s="140"/>
    </row>
    <row r="460" spans="1:14" ht="14.1" customHeight="1" x14ac:dyDescent="0.2">
      <c r="A460" s="894" t="s">
        <v>587</v>
      </c>
      <c r="B460" s="960" t="s">
        <v>588</v>
      </c>
      <c r="C460" s="960" t="s">
        <v>253</v>
      </c>
      <c r="D460" s="498" t="s">
        <v>50</v>
      </c>
      <c r="E460" s="657">
        <f>SUM(E461:E463)</f>
        <v>1668901.51</v>
      </c>
      <c r="F460" s="847" t="s">
        <v>2081</v>
      </c>
      <c r="G460" s="845" t="s">
        <v>18</v>
      </c>
      <c r="H460" s="964">
        <v>12</v>
      </c>
      <c r="I460" s="1017">
        <v>4</v>
      </c>
      <c r="J460" s="1017">
        <v>1</v>
      </c>
      <c r="K460" s="1017">
        <v>1</v>
      </c>
      <c r="L460" s="1020">
        <v>6</v>
      </c>
      <c r="M460" s="821"/>
      <c r="N460" s="140"/>
    </row>
    <row r="461" spans="1:14" ht="14.1" customHeight="1" x14ac:dyDescent="0.2">
      <c r="A461" s="887"/>
      <c r="B461" s="959"/>
      <c r="C461" s="959"/>
      <c r="D461" s="649" t="s">
        <v>312</v>
      </c>
      <c r="E461" s="652">
        <v>1378140</v>
      </c>
      <c r="F461" s="848"/>
      <c r="G461" s="846"/>
      <c r="H461" s="965"/>
      <c r="I461" s="1018"/>
      <c r="J461" s="1018"/>
      <c r="K461" s="1018"/>
      <c r="L461" s="1021"/>
      <c r="M461" s="804"/>
      <c r="N461" s="140"/>
    </row>
    <row r="462" spans="1:14" ht="14.1" customHeight="1" x14ac:dyDescent="0.2">
      <c r="A462" s="887"/>
      <c r="B462" s="959"/>
      <c r="C462" s="959"/>
      <c r="D462" s="649" t="s">
        <v>16</v>
      </c>
      <c r="E462" s="652">
        <v>282030</v>
      </c>
      <c r="F462" s="848"/>
      <c r="G462" s="846"/>
      <c r="H462" s="965"/>
      <c r="I462" s="1018"/>
      <c r="J462" s="1018"/>
      <c r="K462" s="1018"/>
      <c r="L462" s="1021"/>
      <c r="M462" s="804"/>
      <c r="N462" s="140"/>
    </row>
    <row r="463" spans="1:14" ht="14.1" customHeight="1" thickBot="1" x14ac:dyDescent="0.25">
      <c r="A463" s="888"/>
      <c r="B463" s="961"/>
      <c r="C463" s="961"/>
      <c r="D463" s="649" t="s">
        <v>94</v>
      </c>
      <c r="E463" s="652">
        <v>8731.51</v>
      </c>
      <c r="F463" s="963"/>
      <c r="G463" s="853"/>
      <c r="H463" s="966"/>
      <c r="I463" s="1019"/>
      <c r="J463" s="1019"/>
      <c r="K463" s="1019"/>
      <c r="L463" s="1022"/>
      <c r="M463" s="822"/>
      <c r="N463" s="140"/>
    </row>
    <row r="464" spans="1:14" ht="14.1" customHeight="1" x14ac:dyDescent="0.2">
      <c r="A464" s="894" t="s">
        <v>589</v>
      </c>
      <c r="B464" s="960" t="s">
        <v>590</v>
      </c>
      <c r="C464" s="960" t="s">
        <v>253</v>
      </c>
      <c r="D464" s="517" t="s">
        <v>50</v>
      </c>
      <c r="E464" s="651">
        <f>SUM(E465:E467)</f>
        <v>1100636</v>
      </c>
      <c r="F464" s="847" t="s">
        <v>2081</v>
      </c>
      <c r="G464" s="845" t="s">
        <v>18</v>
      </c>
      <c r="H464" s="964">
        <v>12</v>
      </c>
      <c r="I464" s="1017">
        <v>4</v>
      </c>
      <c r="J464" s="1017">
        <v>1</v>
      </c>
      <c r="K464" s="1017">
        <v>1</v>
      </c>
      <c r="L464" s="1020">
        <v>6</v>
      </c>
      <c r="M464" s="821"/>
      <c r="N464" s="140"/>
    </row>
    <row r="465" spans="1:14" ht="14.1" customHeight="1" x14ac:dyDescent="0.2">
      <c r="A465" s="887"/>
      <c r="B465" s="959"/>
      <c r="C465" s="959"/>
      <c r="D465" s="649" t="s">
        <v>312</v>
      </c>
      <c r="E465" s="652">
        <v>815453</v>
      </c>
      <c r="F465" s="848"/>
      <c r="G465" s="846"/>
      <c r="H465" s="965"/>
      <c r="I465" s="1018"/>
      <c r="J465" s="1018"/>
      <c r="K465" s="1018"/>
      <c r="L465" s="1021"/>
      <c r="M465" s="804"/>
      <c r="N465" s="140"/>
    </row>
    <row r="466" spans="1:14" ht="14.1" customHeight="1" x14ac:dyDescent="0.2">
      <c r="A466" s="887"/>
      <c r="B466" s="959"/>
      <c r="C466" s="959"/>
      <c r="D466" s="649" t="s">
        <v>94</v>
      </c>
      <c r="E466" s="652">
        <v>9320</v>
      </c>
      <c r="F466" s="848"/>
      <c r="G466" s="846"/>
      <c r="H466" s="965"/>
      <c r="I466" s="1018"/>
      <c r="J466" s="1018"/>
      <c r="K466" s="1018"/>
      <c r="L466" s="1021"/>
      <c r="M466" s="804"/>
      <c r="N466" s="140"/>
    </row>
    <row r="467" spans="1:14" ht="14.1" customHeight="1" thickBot="1" x14ac:dyDescent="0.25">
      <c r="A467" s="888"/>
      <c r="B467" s="961"/>
      <c r="C467" s="961"/>
      <c r="D467" s="649" t="s">
        <v>16</v>
      </c>
      <c r="E467" s="652">
        <v>275863</v>
      </c>
      <c r="F467" s="963"/>
      <c r="G467" s="853"/>
      <c r="H467" s="966"/>
      <c r="I467" s="1019"/>
      <c r="J467" s="1019"/>
      <c r="K467" s="1019"/>
      <c r="L467" s="1022"/>
      <c r="M467" s="822"/>
      <c r="N467" s="140"/>
    </row>
    <row r="468" spans="1:14" ht="14.1" customHeight="1" x14ac:dyDescent="0.2">
      <c r="A468" s="894" t="s">
        <v>591</v>
      </c>
      <c r="B468" s="960" t="s">
        <v>592</v>
      </c>
      <c r="C468" s="960" t="s">
        <v>253</v>
      </c>
      <c r="D468" s="517" t="s">
        <v>50</v>
      </c>
      <c r="E468" s="651">
        <f>SUM(E469:E471)</f>
        <v>1544533</v>
      </c>
      <c r="F468" s="847" t="s">
        <v>2081</v>
      </c>
      <c r="G468" s="845" t="s">
        <v>18</v>
      </c>
      <c r="H468" s="964">
        <v>12</v>
      </c>
      <c r="I468" s="1017">
        <v>4</v>
      </c>
      <c r="J468" s="1017">
        <v>1</v>
      </c>
      <c r="K468" s="1017">
        <v>1</v>
      </c>
      <c r="L468" s="1020">
        <v>6</v>
      </c>
      <c r="M468" s="821"/>
      <c r="N468" s="140"/>
    </row>
    <row r="469" spans="1:14" ht="14.1" customHeight="1" x14ac:dyDescent="0.2">
      <c r="A469" s="887"/>
      <c r="B469" s="959"/>
      <c r="C469" s="959"/>
      <c r="D469" s="649" t="s">
        <v>312</v>
      </c>
      <c r="E469" s="652">
        <v>1262586</v>
      </c>
      <c r="F469" s="848"/>
      <c r="G469" s="846"/>
      <c r="H469" s="965"/>
      <c r="I469" s="1018"/>
      <c r="J469" s="1018"/>
      <c r="K469" s="1018"/>
      <c r="L469" s="1021"/>
      <c r="M469" s="804"/>
      <c r="N469" s="140"/>
    </row>
    <row r="470" spans="1:14" ht="14.1" customHeight="1" x14ac:dyDescent="0.2">
      <c r="A470" s="887"/>
      <c r="B470" s="959"/>
      <c r="C470" s="959"/>
      <c r="D470" s="649" t="s">
        <v>94</v>
      </c>
      <c r="E470" s="652">
        <v>9060</v>
      </c>
      <c r="F470" s="848"/>
      <c r="G470" s="846"/>
      <c r="H470" s="965"/>
      <c r="I470" s="1018"/>
      <c r="J470" s="1018"/>
      <c r="K470" s="1018"/>
      <c r="L470" s="1021"/>
      <c r="M470" s="804"/>
      <c r="N470" s="140"/>
    </row>
    <row r="471" spans="1:14" ht="14.1" customHeight="1" thickBot="1" x14ac:dyDescent="0.25">
      <c r="A471" s="888"/>
      <c r="B471" s="961"/>
      <c r="C471" s="961"/>
      <c r="D471" s="649" t="s">
        <v>16</v>
      </c>
      <c r="E471" s="652">
        <v>272887</v>
      </c>
      <c r="F471" s="963"/>
      <c r="G471" s="853"/>
      <c r="H471" s="966"/>
      <c r="I471" s="1019"/>
      <c r="J471" s="1019"/>
      <c r="K471" s="1019"/>
      <c r="L471" s="1022"/>
      <c r="M471" s="822"/>
      <c r="N471" s="140"/>
    </row>
    <row r="472" spans="1:14" ht="14.1" customHeight="1" x14ac:dyDescent="0.2">
      <c r="A472" s="894" t="s">
        <v>593</v>
      </c>
      <c r="B472" s="960" t="s">
        <v>594</v>
      </c>
      <c r="C472" s="960" t="s">
        <v>253</v>
      </c>
      <c r="D472" s="517" t="s">
        <v>50</v>
      </c>
      <c r="E472" s="651">
        <f>SUM(E473:E475)</f>
        <v>1598270.5</v>
      </c>
      <c r="F472" s="847" t="s">
        <v>2081</v>
      </c>
      <c r="G472" s="845" t="s">
        <v>18</v>
      </c>
      <c r="H472" s="964">
        <v>12</v>
      </c>
      <c r="I472" s="1017">
        <v>4</v>
      </c>
      <c r="J472" s="1017">
        <v>1</v>
      </c>
      <c r="K472" s="1017">
        <v>1</v>
      </c>
      <c r="L472" s="1020">
        <v>6</v>
      </c>
      <c r="M472" s="821"/>
      <c r="N472" s="140"/>
    </row>
    <row r="473" spans="1:14" ht="14.1" customHeight="1" x14ac:dyDescent="0.2">
      <c r="A473" s="887"/>
      <c r="B473" s="959"/>
      <c r="C473" s="959"/>
      <c r="D473" s="649" t="s">
        <v>312</v>
      </c>
      <c r="E473" s="652">
        <v>1216179</v>
      </c>
      <c r="F473" s="848"/>
      <c r="G473" s="846"/>
      <c r="H473" s="965"/>
      <c r="I473" s="1018"/>
      <c r="J473" s="1018"/>
      <c r="K473" s="1018"/>
      <c r="L473" s="1021"/>
      <c r="M473" s="804"/>
      <c r="N473" s="140"/>
    </row>
    <row r="474" spans="1:14" ht="14.1" customHeight="1" x14ac:dyDescent="0.2">
      <c r="A474" s="887"/>
      <c r="B474" s="959"/>
      <c r="C474" s="959"/>
      <c r="D474" s="649" t="s">
        <v>94</v>
      </c>
      <c r="E474" s="652">
        <v>8003.5</v>
      </c>
      <c r="F474" s="848"/>
      <c r="G474" s="846"/>
      <c r="H474" s="965"/>
      <c r="I474" s="1018"/>
      <c r="J474" s="1018"/>
      <c r="K474" s="1018"/>
      <c r="L474" s="1021"/>
      <c r="M474" s="804"/>
      <c r="N474" s="140"/>
    </row>
    <row r="475" spans="1:14" ht="14.1" customHeight="1" thickBot="1" x14ac:dyDescent="0.25">
      <c r="A475" s="888"/>
      <c r="B475" s="961"/>
      <c r="C475" s="961"/>
      <c r="D475" s="649" t="s">
        <v>16</v>
      </c>
      <c r="E475" s="652">
        <v>374088</v>
      </c>
      <c r="F475" s="963"/>
      <c r="G475" s="853"/>
      <c r="H475" s="966"/>
      <c r="I475" s="1019"/>
      <c r="J475" s="1019"/>
      <c r="K475" s="1019"/>
      <c r="L475" s="1022"/>
      <c r="M475" s="822"/>
      <c r="N475" s="140"/>
    </row>
    <row r="476" spans="1:14" ht="14.1" customHeight="1" x14ac:dyDescent="0.2">
      <c r="A476" s="894" t="s">
        <v>595</v>
      </c>
      <c r="B476" s="960" t="s">
        <v>596</v>
      </c>
      <c r="C476" s="960" t="s">
        <v>253</v>
      </c>
      <c r="D476" s="517" t="s">
        <v>50</v>
      </c>
      <c r="E476" s="651">
        <f>SUM(E477:E479)</f>
        <v>1622050.6</v>
      </c>
      <c r="F476" s="847" t="s">
        <v>2081</v>
      </c>
      <c r="G476" s="845" t="s">
        <v>18</v>
      </c>
      <c r="H476" s="964">
        <v>12</v>
      </c>
      <c r="I476" s="1017">
        <v>4</v>
      </c>
      <c r="J476" s="1017">
        <v>1</v>
      </c>
      <c r="K476" s="1017">
        <v>1</v>
      </c>
      <c r="L476" s="1020">
        <v>6</v>
      </c>
      <c r="M476" s="821"/>
      <c r="N476" s="140"/>
    </row>
    <row r="477" spans="1:14" ht="14.1" customHeight="1" x14ac:dyDescent="0.2">
      <c r="A477" s="887"/>
      <c r="B477" s="959"/>
      <c r="C477" s="959"/>
      <c r="D477" s="649" t="s">
        <v>16</v>
      </c>
      <c r="E477" s="652">
        <v>286814</v>
      </c>
      <c r="F477" s="848"/>
      <c r="G477" s="846"/>
      <c r="H477" s="965"/>
      <c r="I477" s="1018"/>
      <c r="J477" s="1018"/>
      <c r="K477" s="1018"/>
      <c r="L477" s="1021"/>
      <c r="M477" s="804"/>
      <c r="N477" s="140"/>
    </row>
    <row r="478" spans="1:14" ht="14.1" customHeight="1" x14ac:dyDescent="0.2">
      <c r="A478" s="887"/>
      <c r="B478" s="959"/>
      <c r="C478" s="959"/>
      <c r="D478" s="649" t="s">
        <v>312</v>
      </c>
      <c r="E478" s="652">
        <v>1314683</v>
      </c>
      <c r="F478" s="848"/>
      <c r="G478" s="846"/>
      <c r="H478" s="965"/>
      <c r="I478" s="1018"/>
      <c r="J478" s="1018"/>
      <c r="K478" s="1018"/>
      <c r="L478" s="1021"/>
      <c r="M478" s="804"/>
      <c r="N478" s="140"/>
    </row>
    <row r="479" spans="1:14" ht="14.1" customHeight="1" thickBot="1" x14ac:dyDescent="0.25">
      <c r="A479" s="897"/>
      <c r="B479" s="962"/>
      <c r="C479" s="962"/>
      <c r="D479" s="659" t="s">
        <v>94</v>
      </c>
      <c r="E479" s="660">
        <v>20553.599999999999</v>
      </c>
      <c r="F479" s="963"/>
      <c r="G479" s="853"/>
      <c r="H479" s="966"/>
      <c r="I479" s="1019"/>
      <c r="J479" s="1019"/>
      <c r="K479" s="1019"/>
      <c r="L479" s="1022"/>
      <c r="M479" s="822"/>
      <c r="N479" s="140"/>
    </row>
    <row r="480" spans="1:14" ht="14.1" customHeight="1" x14ac:dyDescent="0.2">
      <c r="A480" s="887" t="s">
        <v>597</v>
      </c>
      <c r="B480" s="959" t="s">
        <v>598</v>
      </c>
      <c r="C480" s="959" t="s">
        <v>253</v>
      </c>
      <c r="D480" s="498" t="s">
        <v>50</v>
      </c>
      <c r="E480" s="657">
        <f>SUM(E481:E483)</f>
        <v>1312160</v>
      </c>
      <c r="F480" s="847" t="s">
        <v>2081</v>
      </c>
      <c r="G480" s="845" t="s">
        <v>18</v>
      </c>
      <c r="H480" s="964">
        <v>12</v>
      </c>
      <c r="I480" s="1017">
        <v>4</v>
      </c>
      <c r="J480" s="1017">
        <v>1</v>
      </c>
      <c r="K480" s="1017">
        <v>1</v>
      </c>
      <c r="L480" s="1020">
        <v>6</v>
      </c>
      <c r="M480" s="821"/>
      <c r="N480" s="140"/>
    </row>
    <row r="481" spans="1:14" ht="14.1" customHeight="1" x14ac:dyDescent="0.2">
      <c r="A481" s="887"/>
      <c r="B481" s="959"/>
      <c r="C481" s="959"/>
      <c r="D481" s="649" t="s">
        <v>312</v>
      </c>
      <c r="E481" s="652">
        <v>990615</v>
      </c>
      <c r="F481" s="848"/>
      <c r="G481" s="846"/>
      <c r="H481" s="965"/>
      <c r="I481" s="1018"/>
      <c r="J481" s="1018"/>
      <c r="K481" s="1018"/>
      <c r="L481" s="1021"/>
      <c r="M481" s="804"/>
      <c r="N481" s="140"/>
    </row>
    <row r="482" spans="1:14" ht="14.1" customHeight="1" x14ac:dyDescent="0.2">
      <c r="A482" s="887"/>
      <c r="B482" s="959"/>
      <c r="C482" s="959"/>
      <c r="D482" s="649" t="s">
        <v>16</v>
      </c>
      <c r="E482" s="652">
        <v>305145</v>
      </c>
      <c r="F482" s="848"/>
      <c r="G482" s="846"/>
      <c r="H482" s="965"/>
      <c r="I482" s="1018"/>
      <c r="J482" s="1018"/>
      <c r="K482" s="1018"/>
      <c r="L482" s="1021"/>
      <c r="M482" s="804"/>
      <c r="N482" s="140"/>
    </row>
    <row r="483" spans="1:14" ht="14.1" customHeight="1" thickBot="1" x14ac:dyDescent="0.25">
      <c r="A483" s="888"/>
      <c r="B483" s="961"/>
      <c r="C483" s="961"/>
      <c r="D483" s="649" t="s">
        <v>94</v>
      </c>
      <c r="E483" s="652">
        <v>16400</v>
      </c>
      <c r="F483" s="963"/>
      <c r="G483" s="853"/>
      <c r="H483" s="966"/>
      <c r="I483" s="1019"/>
      <c r="J483" s="1019"/>
      <c r="K483" s="1019"/>
      <c r="L483" s="1022"/>
      <c r="M483" s="822"/>
      <c r="N483" s="140"/>
    </row>
    <row r="484" spans="1:14" ht="14.1" customHeight="1" x14ac:dyDescent="0.2">
      <c r="A484" s="894" t="s">
        <v>599</v>
      </c>
      <c r="B484" s="960" t="s">
        <v>600</v>
      </c>
      <c r="C484" s="960" t="s">
        <v>253</v>
      </c>
      <c r="D484" s="517" t="s">
        <v>50</v>
      </c>
      <c r="E484" s="651">
        <f>SUM(E485:E487)</f>
        <v>1286413.8999999999</v>
      </c>
      <c r="F484" s="847" t="s">
        <v>2081</v>
      </c>
      <c r="G484" s="845" t="s">
        <v>18</v>
      </c>
      <c r="H484" s="964">
        <v>12</v>
      </c>
      <c r="I484" s="1017">
        <v>4</v>
      </c>
      <c r="J484" s="1017">
        <v>1</v>
      </c>
      <c r="K484" s="1017">
        <v>1</v>
      </c>
      <c r="L484" s="1020">
        <v>6</v>
      </c>
      <c r="M484" s="821"/>
      <c r="N484" s="140"/>
    </row>
    <row r="485" spans="1:14" ht="14.1" customHeight="1" x14ac:dyDescent="0.2">
      <c r="A485" s="887"/>
      <c r="B485" s="959"/>
      <c r="C485" s="959"/>
      <c r="D485" s="649" t="s">
        <v>94</v>
      </c>
      <c r="E485" s="652">
        <v>26402.9</v>
      </c>
      <c r="F485" s="848"/>
      <c r="G485" s="846"/>
      <c r="H485" s="965"/>
      <c r="I485" s="1018"/>
      <c r="J485" s="1018"/>
      <c r="K485" s="1018"/>
      <c r="L485" s="1021"/>
      <c r="M485" s="804"/>
      <c r="N485" s="140"/>
    </row>
    <row r="486" spans="1:14" ht="14.1" customHeight="1" x14ac:dyDescent="0.2">
      <c r="A486" s="887"/>
      <c r="B486" s="959"/>
      <c r="C486" s="959"/>
      <c r="D486" s="649" t="s">
        <v>16</v>
      </c>
      <c r="E486" s="652">
        <v>292010</v>
      </c>
      <c r="F486" s="848"/>
      <c r="G486" s="846"/>
      <c r="H486" s="965"/>
      <c r="I486" s="1018"/>
      <c r="J486" s="1018"/>
      <c r="K486" s="1018"/>
      <c r="L486" s="1021"/>
      <c r="M486" s="804"/>
      <c r="N486" s="140"/>
    </row>
    <row r="487" spans="1:14" ht="14.1" customHeight="1" thickBot="1" x14ac:dyDescent="0.25">
      <c r="A487" s="888"/>
      <c r="B487" s="961"/>
      <c r="C487" s="961"/>
      <c r="D487" s="649" t="s">
        <v>312</v>
      </c>
      <c r="E487" s="652">
        <v>968001</v>
      </c>
      <c r="F487" s="963"/>
      <c r="G487" s="853"/>
      <c r="H487" s="966"/>
      <c r="I487" s="1019"/>
      <c r="J487" s="1019"/>
      <c r="K487" s="1019"/>
      <c r="L487" s="1022"/>
      <c r="M487" s="822"/>
      <c r="N487" s="140"/>
    </row>
    <row r="488" spans="1:14" ht="14.1" customHeight="1" x14ac:dyDescent="0.2">
      <c r="A488" s="894" t="s">
        <v>601</v>
      </c>
      <c r="B488" s="960" t="s">
        <v>602</v>
      </c>
      <c r="C488" s="960" t="s">
        <v>253</v>
      </c>
      <c r="D488" s="517" t="s">
        <v>50</v>
      </c>
      <c r="E488" s="651">
        <f>SUM(E489:E491)</f>
        <v>2475239.7800000003</v>
      </c>
      <c r="F488" s="847" t="s">
        <v>2081</v>
      </c>
      <c r="G488" s="845" t="s">
        <v>18</v>
      </c>
      <c r="H488" s="964">
        <v>12</v>
      </c>
      <c r="I488" s="1017">
        <v>4</v>
      </c>
      <c r="J488" s="1017">
        <v>1</v>
      </c>
      <c r="K488" s="1017">
        <v>1</v>
      </c>
      <c r="L488" s="1020">
        <v>6</v>
      </c>
      <c r="M488" s="821"/>
      <c r="N488" s="140"/>
    </row>
    <row r="489" spans="1:14" ht="14.1" customHeight="1" x14ac:dyDescent="0.2">
      <c r="A489" s="887"/>
      <c r="B489" s="959"/>
      <c r="C489" s="959"/>
      <c r="D489" s="649" t="s">
        <v>94</v>
      </c>
      <c r="E489" s="652">
        <v>12002.78</v>
      </c>
      <c r="F489" s="848"/>
      <c r="G489" s="846"/>
      <c r="H489" s="965"/>
      <c r="I489" s="1018"/>
      <c r="J489" s="1018"/>
      <c r="K489" s="1018"/>
      <c r="L489" s="1021"/>
      <c r="M489" s="804"/>
      <c r="N489" s="140"/>
    </row>
    <row r="490" spans="1:14" ht="14.1" customHeight="1" x14ac:dyDescent="0.2">
      <c r="A490" s="887"/>
      <c r="B490" s="959"/>
      <c r="C490" s="959"/>
      <c r="D490" s="649" t="s">
        <v>16</v>
      </c>
      <c r="E490" s="652">
        <v>406939</v>
      </c>
      <c r="F490" s="848"/>
      <c r="G490" s="846"/>
      <c r="H490" s="965"/>
      <c r="I490" s="1018"/>
      <c r="J490" s="1018"/>
      <c r="K490" s="1018"/>
      <c r="L490" s="1021"/>
      <c r="M490" s="804"/>
      <c r="N490" s="140"/>
    </row>
    <row r="491" spans="1:14" ht="14.1" customHeight="1" thickBot="1" x14ac:dyDescent="0.25">
      <c r="A491" s="888"/>
      <c r="B491" s="961"/>
      <c r="C491" s="961"/>
      <c r="D491" s="649" t="s">
        <v>312</v>
      </c>
      <c r="E491" s="652">
        <v>2056298</v>
      </c>
      <c r="F491" s="963"/>
      <c r="G491" s="853"/>
      <c r="H491" s="966"/>
      <c r="I491" s="1019"/>
      <c r="J491" s="1019"/>
      <c r="K491" s="1019"/>
      <c r="L491" s="1022"/>
      <c r="M491" s="822"/>
      <c r="N491" s="140"/>
    </row>
    <row r="492" spans="1:14" ht="14.1" customHeight="1" x14ac:dyDescent="0.2">
      <c r="A492" s="894" t="s">
        <v>603</v>
      </c>
      <c r="B492" s="960" t="s">
        <v>604</v>
      </c>
      <c r="C492" s="960" t="s">
        <v>253</v>
      </c>
      <c r="D492" s="517" t="s">
        <v>50</v>
      </c>
      <c r="E492" s="651">
        <f>SUM(E493:E495)</f>
        <v>1431415.09</v>
      </c>
      <c r="F492" s="973" t="s">
        <v>2081</v>
      </c>
      <c r="G492" s="845" t="s">
        <v>18</v>
      </c>
      <c r="H492" s="964">
        <v>12</v>
      </c>
      <c r="I492" s="1017">
        <v>4</v>
      </c>
      <c r="J492" s="1017">
        <v>1</v>
      </c>
      <c r="K492" s="1017">
        <v>1</v>
      </c>
      <c r="L492" s="1020">
        <v>6</v>
      </c>
      <c r="M492" s="821"/>
      <c r="N492" s="140"/>
    </row>
    <row r="493" spans="1:14" ht="14.1" customHeight="1" x14ac:dyDescent="0.2">
      <c r="A493" s="887"/>
      <c r="B493" s="959"/>
      <c r="C493" s="959"/>
      <c r="D493" s="649" t="s">
        <v>16</v>
      </c>
      <c r="E493" s="652">
        <v>356040</v>
      </c>
      <c r="F493" s="974"/>
      <c r="G493" s="846"/>
      <c r="H493" s="965"/>
      <c r="I493" s="1018"/>
      <c r="J493" s="1018"/>
      <c r="K493" s="1018"/>
      <c r="L493" s="1021"/>
      <c r="M493" s="804"/>
      <c r="N493" s="140"/>
    </row>
    <row r="494" spans="1:14" ht="14.1" customHeight="1" x14ac:dyDescent="0.2">
      <c r="A494" s="887"/>
      <c r="B494" s="959"/>
      <c r="C494" s="959"/>
      <c r="D494" s="649" t="s">
        <v>312</v>
      </c>
      <c r="E494" s="652">
        <v>1063906</v>
      </c>
      <c r="F494" s="974"/>
      <c r="G494" s="846"/>
      <c r="H494" s="965"/>
      <c r="I494" s="1018"/>
      <c r="J494" s="1018"/>
      <c r="K494" s="1018"/>
      <c r="L494" s="1021"/>
      <c r="M494" s="804"/>
      <c r="N494" s="140"/>
    </row>
    <row r="495" spans="1:14" ht="14.1" customHeight="1" thickBot="1" x14ac:dyDescent="0.25">
      <c r="A495" s="888"/>
      <c r="B495" s="961"/>
      <c r="C495" s="961"/>
      <c r="D495" s="659" t="s">
        <v>94</v>
      </c>
      <c r="E495" s="660">
        <v>11469.09</v>
      </c>
      <c r="F495" s="975"/>
      <c r="G495" s="853"/>
      <c r="H495" s="966"/>
      <c r="I495" s="1019"/>
      <c r="J495" s="1019"/>
      <c r="K495" s="1019"/>
      <c r="L495" s="1022"/>
      <c r="M495" s="822"/>
      <c r="N495" s="140"/>
    </row>
    <row r="496" spans="1:14" ht="14.1" customHeight="1" x14ac:dyDescent="0.2">
      <c r="A496" s="894" t="s">
        <v>605</v>
      </c>
      <c r="B496" s="960" t="s">
        <v>606</v>
      </c>
      <c r="C496" s="960" t="s">
        <v>253</v>
      </c>
      <c r="D496" s="498" t="s">
        <v>50</v>
      </c>
      <c r="E496" s="675">
        <f t="shared" ref="E496" si="6">SUM(E497:E498)</f>
        <v>1590630</v>
      </c>
      <c r="F496" s="852" t="s">
        <v>2081</v>
      </c>
      <c r="G496" s="1039" t="s">
        <v>18</v>
      </c>
      <c r="H496" s="1042">
        <v>12</v>
      </c>
      <c r="I496" s="1017">
        <v>4</v>
      </c>
      <c r="J496" s="1017">
        <v>1</v>
      </c>
      <c r="K496" s="1017">
        <v>1</v>
      </c>
      <c r="L496" s="1020">
        <v>6</v>
      </c>
      <c r="M496" s="1045"/>
      <c r="N496" s="140"/>
    </row>
    <row r="497" spans="1:14" ht="14.1" customHeight="1" x14ac:dyDescent="0.2">
      <c r="A497" s="887"/>
      <c r="B497" s="959"/>
      <c r="C497" s="959"/>
      <c r="D497" s="649" t="s">
        <v>312</v>
      </c>
      <c r="E497" s="650">
        <v>1174903</v>
      </c>
      <c r="F497" s="850"/>
      <c r="G497" s="1040"/>
      <c r="H497" s="1043"/>
      <c r="I497" s="1018"/>
      <c r="J497" s="1018"/>
      <c r="K497" s="1018"/>
      <c r="L497" s="1021"/>
      <c r="M497" s="1046"/>
      <c r="N497" s="140"/>
    </row>
    <row r="498" spans="1:14" ht="14.1" customHeight="1" thickBot="1" x14ac:dyDescent="0.25">
      <c r="A498" s="888"/>
      <c r="B498" s="961"/>
      <c r="C498" s="961"/>
      <c r="D498" s="649" t="s">
        <v>16</v>
      </c>
      <c r="E498" s="650">
        <v>415727</v>
      </c>
      <c r="F498" s="851"/>
      <c r="G498" s="1041"/>
      <c r="H498" s="1044"/>
      <c r="I498" s="1019"/>
      <c r="J498" s="1019"/>
      <c r="K498" s="1019"/>
      <c r="L498" s="1022"/>
      <c r="M498" s="1047"/>
      <c r="N498" s="140"/>
    </row>
    <row r="499" spans="1:14" ht="14.1" customHeight="1" x14ac:dyDescent="0.2">
      <c r="A499" s="894" t="s">
        <v>607</v>
      </c>
      <c r="B499" s="960" t="s">
        <v>608</v>
      </c>
      <c r="C499" s="960" t="s">
        <v>253</v>
      </c>
      <c r="D499" s="629" t="s">
        <v>50</v>
      </c>
      <c r="E499" s="667">
        <f>SUM(E500:E502)</f>
        <v>2291142.65</v>
      </c>
      <c r="F499" s="852" t="s">
        <v>2081</v>
      </c>
      <c r="G499" s="846" t="s">
        <v>18</v>
      </c>
      <c r="H499" s="965">
        <v>13</v>
      </c>
      <c r="I499" s="1018">
        <v>5</v>
      </c>
      <c r="J499" s="1018">
        <v>1</v>
      </c>
      <c r="K499" s="1018">
        <v>1</v>
      </c>
      <c r="L499" s="1021">
        <v>6</v>
      </c>
      <c r="M499" s="876"/>
      <c r="N499" s="140"/>
    </row>
    <row r="500" spans="1:14" ht="14.1" customHeight="1" x14ac:dyDescent="0.2">
      <c r="A500" s="887"/>
      <c r="B500" s="959"/>
      <c r="C500" s="958"/>
      <c r="D500" s="625" t="s">
        <v>312</v>
      </c>
      <c r="E500" s="645">
        <v>1375623</v>
      </c>
      <c r="F500" s="850"/>
      <c r="G500" s="846"/>
      <c r="H500" s="965"/>
      <c r="I500" s="1018"/>
      <c r="J500" s="1018"/>
      <c r="K500" s="1018"/>
      <c r="L500" s="1021"/>
      <c r="M500" s="804"/>
      <c r="N500" s="140"/>
    </row>
    <row r="501" spans="1:14" ht="14.1" customHeight="1" x14ac:dyDescent="0.2">
      <c r="A501" s="887"/>
      <c r="B501" s="959"/>
      <c r="C501" s="958"/>
      <c r="D501" s="625" t="s">
        <v>94</v>
      </c>
      <c r="E501" s="645">
        <v>76408.649999999994</v>
      </c>
      <c r="F501" s="850"/>
      <c r="G501" s="846"/>
      <c r="H501" s="965"/>
      <c r="I501" s="1018"/>
      <c r="J501" s="1018"/>
      <c r="K501" s="1018"/>
      <c r="L501" s="1021"/>
      <c r="M501" s="804"/>
      <c r="N501" s="140"/>
    </row>
    <row r="502" spans="1:14" ht="14.1" customHeight="1" thickBot="1" x14ac:dyDescent="0.25">
      <c r="A502" s="887"/>
      <c r="B502" s="959"/>
      <c r="C502" s="958"/>
      <c r="D502" s="626" t="s">
        <v>16</v>
      </c>
      <c r="E502" s="666">
        <v>839111</v>
      </c>
      <c r="F502" s="851"/>
      <c r="G502" s="846"/>
      <c r="H502" s="966"/>
      <c r="I502" s="1019"/>
      <c r="J502" s="1019"/>
      <c r="K502" s="1019"/>
      <c r="L502" s="1022"/>
      <c r="M502" s="804"/>
      <c r="N502" s="140"/>
    </row>
    <row r="503" spans="1:14" ht="14.1" customHeight="1" x14ac:dyDescent="0.2">
      <c r="A503" s="894" t="s">
        <v>609</v>
      </c>
      <c r="B503" s="960" t="s">
        <v>610</v>
      </c>
      <c r="C503" s="960" t="s">
        <v>253</v>
      </c>
      <c r="D503" s="676" t="s">
        <v>50</v>
      </c>
      <c r="E503" s="677">
        <f>SUM(E504:E506)</f>
        <v>1674224.3399999999</v>
      </c>
      <c r="F503" s="849" t="s">
        <v>2081</v>
      </c>
      <c r="G503" s="845" t="s">
        <v>18</v>
      </c>
      <c r="H503" s="964">
        <v>13</v>
      </c>
      <c r="I503" s="1017">
        <v>5</v>
      </c>
      <c r="J503" s="1017">
        <v>1</v>
      </c>
      <c r="K503" s="1017">
        <v>1</v>
      </c>
      <c r="L503" s="1020">
        <v>6</v>
      </c>
      <c r="M503" s="821"/>
      <c r="N503" s="140"/>
    </row>
    <row r="504" spans="1:14" ht="14.1" customHeight="1" x14ac:dyDescent="0.2">
      <c r="A504" s="887"/>
      <c r="B504" s="959"/>
      <c r="C504" s="959"/>
      <c r="D504" s="671" t="s">
        <v>312</v>
      </c>
      <c r="E504" s="672">
        <v>822655</v>
      </c>
      <c r="F504" s="850"/>
      <c r="G504" s="846"/>
      <c r="H504" s="965"/>
      <c r="I504" s="1018"/>
      <c r="J504" s="1018"/>
      <c r="K504" s="1018"/>
      <c r="L504" s="1021"/>
      <c r="M504" s="804"/>
      <c r="N504" s="140"/>
    </row>
    <row r="505" spans="1:14" ht="14.1" customHeight="1" x14ac:dyDescent="0.2">
      <c r="A505" s="887"/>
      <c r="B505" s="959"/>
      <c r="C505" s="958"/>
      <c r="D505" s="625" t="s">
        <v>94</v>
      </c>
      <c r="E505" s="645">
        <v>90801.34</v>
      </c>
      <c r="F505" s="850"/>
      <c r="G505" s="846"/>
      <c r="H505" s="965"/>
      <c r="I505" s="1018"/>
      <c r="J505" s="1018"/>
      <c r="K505" s="1018"/>
      <c r="L505" s="1021"/>
      <c r="M505" s="804"/>
      <c r="N505" s="140"/>
    </row>
    <row r="506" spans="1:14" ht="14.1" customHeight="1" thickBot="1" x14ac:dyDescent="0.25">
      <c r="A506" s="887"/>
      <c r="B506" s="959"/>
      <c r="C506" s="958"/>
      <c r="D506" s="626" t="s">
        <v>16</v>
      </c>
      <c r="E506" s="666">
        <v>760768</v>
      </c>
      <c r="F506" s="851"/>
      <c r="G506" s="846"/>
      <c r="H506" s="966"/>
      <c r="I506" s="1019"/>
      <c r="J506" s="1019"/>
      <c r="K506" s="1019"/>
      <c r="L506" s="1022"/>
      <c r="M506" s="804"/>
      <c r="N506" s="140"/>
    </row>
    <row r="507" spans="1:14" ht="14.1" customHeight="1" x14ac:dyDescent="0.2">
      <c r="A507" s="894" t="s">
        <v>611</v>
      </c>
      <c r="B507" s="960" t="s">
        <v>612</v>
      </c>
      <c r="C507" s="960" t="s">
        <v>253</v>
      </c>
      <c r="D507" s="498" t="s">
        <v>50</v>
      </c>
      <c r="E507" s="657">
        <f>SUM(E508:E510)</f>
        <v>1876780.3</v>
      </c>
      <c r="F507" s="852" t="s">
        <v>2081</v>
      </c>
      <c r="G507" s="845" t="s">
        <v>18</v>
      </c>
      <c r="H507" s="964">
        <v>13</v>
      </c>
      <c r="I507" s="1017">
        <v>5</v>
      </c>
      <c r="J507" s="1017">
        <v>1</v>
      </c>
      <c r="K507" s="1017">
        <v>1</v>
      </c>
      <c r="L507" s="1020">
        <v>6</v>
      </c>
      <c r="M507" s="821"/>
      <c r="N507" s="140"/>
    </row>
    <row r="508" spans="1:14" ht="14.1" customHeight="1" x14ac:dyDescent="0.2">
      <c r="A508" s="887"/>
      <c r="B508" s="959"/>
      <c r="C508" s="959"/>
      <c r="D508" s="649" t="s">
        <v>94</v>
      </c>
      <c r="E508" s="652">
        <v>113105.3</v>
      </c>
      <c r="F508" s="850"/>
      <c r="G508" s="846"/>
      <c r="H508" s="965"/>
      <c r="I508" s="1018"/>
      <c r="J508" s="1018"/>
      <c r="K508" s="1018"/>
      <c r="L508" s="1021"/>
      <c r="M508" s="804"/>
      <c r="N508" s="140"/>
    </row>
    <row r="509" spans="1:14" ht="14.1" customHeight="1" x14ac:dyDescent="0.2">
      <c r="A509" s="887"/>
      <c r="B509" s="959"/>
      <c r="C509" s="959"/>
      <c r="D509" s="671" t="s">
        <v>16</v>
      </c>
      <c r="E509" s="672">
        <v>881468</v>
      </c>
      <c r="F509" s="850"/>
      <c r="G509" s="846"/>
      <c r="H509" s="965"/>
      <c r="I509" s="1018"/>
      <c r="J509" s="1018"/>
      <c r="K509" s="1018"/>
      <c r="L509" s="1021"/>
      <c r="M509" s="804"/>
      <c r="N509" s="140"/>
    </row>
    <row r="510" spans="1:14" ht="14.1" customHeight="1" thickBot="1" x14ac:dyDescent="0.25">
      <c r="A510" s="897"/>
      <c r="B510" s="962"/>
      <c r="C510" s="976"/>
      <c r="D510" s="626" t="s">
        <v>312</v>
      </c>
      <c r="E510" s="666">
        <v>882207</v>
      </c>
      <c r="F510" s="851"/>
      <c r="G510" s="846"/>
      <c r="H510" s="966"/>
      <c r="I510" s="1019"/>
      <c r="J510" s="1019"/>
      <c r="K510" s="1019"/>
      <c r="L510" s="1022"/>
      <c r="M510" s="804"/>
      <c r="N510" s="140"/>
    </row>
    <row r="511" spans="1:14" ht="14.1" customHeight="1" x14ac:dyDescent="0.2">
      <c r="A511" s="887" t="s">
        <v>613</v>
      </c>
      <c r="B511" s="959" t="s">
        <v>614</v>
      </c>
      <c r="C511" s="959" t="s">
        <v>253</v>
      </c>
      <c r="D511" s="678" t="s">
        <v>50</v>
      </c>
      <c r="E511" s="679">
        <f>SUM(E512:E514)</f>
        <v>2890472.61</v>
      </c>
      <c r="F511" s="849" t="s">
        <v>2081</v>
      </c>
      <c r="G511" s="845" t="s">
        <v>18</v>
      </c>
      <c r="H511" s="964">
        <v>13</v>
      </c>
      <c r="I511" s="1017">
        <v>5</v>
      </c>
      <c r="J511" s="1017">
        <v>1</v>
      </c>
      <c r="K511" s="1017">
        <v>1</v>
      </c>
      <c r="L511" s="1020">
        <v>6</v>
      </c>
      <c r="M511" s="821"/>
      <c r="N511" s="140"/>
    </row>
    <row r="512" spans="1:14" ht="14.1" customHeight="1" x14ac:dyDescent="0.2">
      <c r="A512" s="887"/>
      <c r="B512" s="959"/>
      <c r="C512" s="959"/>
      <c r="D512" s="671" t="s">
        <v>312</v>
      </c>
      <c r="E512" s="672">
        <v>2101277</v>
      </c>
      <c r="F512" s="850"/>
      <c r="G512" s="846"/>
      <c r="H512" s="965"/>
      <c r="I512" s="1018"/>
      <c r="J512" s="1018"/>
      <c r="K512" s="1018"/>
      <c r="L512" s="1021"/>
      <c r="M512" s="804"/>
      <c r="N512" s="140"/>
    </row>
    <row r="513" spans="1:14" ht="14.1" customHeight="1" x14ac:dyDescent="0.2">
      <c r="A513" s="887"/>
      <c r="B513" s="959"/>
      <c r="C513" s="959"/>
      <c r="D513" s="653" t="s">
        <v>94</v>
      </c>
      <c r="E513" s="654">
        <v>55719.61</v>
      </c>
      <c r="F513" s="850"/>
      <c r="G513" s="846"/>
      <c r="H513" s="965"/>
      <c r="I513" s="1018"/>
      <c r="J513" s="1018"/>
      <c r="K513" s="1018"/>
      <c r="L513" s="1021"/>
      <c r="M513" s="804"/>
      <c r="N513" s="140"/>
    </row>
    <row r="514" spans="1:14" ht="14.1" customHeight="1" thickBot="1" x14ac:dyDescent="0.25">
      <c r="A514" s="887"/>
      <c r="B514" s="959"/>
      <c r="C514" s="958"/>
      <c r="D514" s="626" t="s">
        <v>16</v>
      </c>
      <c r="E514" s="666">
        <v>733476</v>
      </c>
      <c r="F514" s="851"/>
      <c r="G514" s="846"/>
      <c r="H514" s="966"/>
      <c r="I514" s="1019"/>
      <c r="J514" s="1019"/>
      <c r="K514" s="1019"/>
      <c r="L514" s="1022"/>
      <c r="M514" s="804"/>
      <c r="N514" s="140"/>
    </row>
    <row r="515" spans="1:14" ht="14.1" customHeight="1" x14ac:dyDescent="0.2">
      <c r="A515" s="894" t="s">
        <v>615</v>
      </c>
      <c r="B515" s="960" t="s">
        <v>616</v>
      </c>
      <c r="C515" s="960" t="s">
        <v>253</v>
      </c>
      <c r="D515" s="678" t="s">
        <v>50</v>
      </c>
      <c r="E515" s="679">
        <f>SUM(E516:E518)</f>
        <v>916374.77</v>
      </c>
      <c r="F515" s="849" t="s">
        <v>2081</v>
      </c>
      <c r="G515" s="845" t="s">
        <v>18</v>
      </c>
      <c r="H515" s="964">
        <v>13</v>
      </c>
      <c r="I515" s="1017">
        <v>5</v>
      </c>
      <c r="J515" s="1017">
        <v>1</v>
      </c>
      <c r="K515" s="1017">
        <v>1</v>
      </c>
      <c r="L515" s="1020">
        <v>6</v>
      </c>
      <c r="M515" s="821"/>
      <c r="N515" s="140"/>
    </row>
    <row r="516" spans="1:14" ht="14.1" customHeight="1" x14ac:dyDescent="0.2">
      <c r="A516" s="887"/>
      <c r="B516" s="959"/>
      <c r="C516" s="959"/>
      <c r="D516" s="653" t="s">
        <v>16</v>
      </c>
      <c r="E516" s="654">
        <v>359412</v>
      </c>
      <c r="F516" s="850"/>
      <c r="G516" s="846"/>
      <c r="H516" s="965"/>
      <c r="I516" s="1018"/>
      <c r="J516" s="1018"/>
      <c r="K516" s="1018"/>
      <c r="L516" s="1021"/>
      <c r="M516" s="804"/>
      <c r="N516" s="140"/>
    </row>
    <row r="517" spans="1:14" ht="14.1" customHeight="1" x14ac:dyDescent="0.2">
      <c r="A517" s="887"/>
      <c r="B517" s="959"/>
      <c r="C517" s="959"/>
      <c r="D517" s="625" t="s">
        <v>94</v>
      </c>
      <c r="E517" s="645">
        <v>40892.769999999997</v>
      </c>
      <c r="F517" s="850"/>
      <c r="G517" s="846"/>
      <c r="H517" s="965"/>
      <c r="I517" s="1018"/>
      <c r="J517" s="1018"/>
      <c r="K517" s="1018"/>
      <c r="L517" s="1021"/>
      <c r="M517" s="804"/>
      <c r="N517" s="140"/>
    </row>
    <row r="518" spans="1:14" ht="14.1" customHeight="1" thickBot="1" x14ac:dyDescent="0.25">
      <c r="A518" s="887"/>
      <c r="B518" s="959"/>
      <c r="C518" s="958"/>
      <c r="D518" s="626" t="s">
        <v>312</v>
      </c>
      <c r="E518" s="666">
        <v>516070</v>
      </c>
      <c r="F518" s="851"/>
      <c r="G518" s="846"/>
      <c r="H518" s="966"/>
      <c r="I518" s="1019"/>
      <c r="J518" s="1019"/>
      <c r="K518" s="1019"/>
      <c r="L518" s="1022"/>
      <c r="M518" s="804"/>
      <c r="N518" s="140"/>
    </row>
    <row r="519" spans="1:14" ht="14.1" customHeight="1" x14ac:dyDescent="0.2">
      <c r="A519" s="896" t="s">
        <v>617</v>
      </c>
      <c r="B519" s="957" t="s">
        <v>618</v>
      </c>
      <c r="C519" s="957" t="s">
        <v>253</v>
      </c>
      <c r="D519" s="678" t="s">
        <v>50</v>
      </c>
      <c r="E519" s="679">
        <f>SUM(E520:E522)</f>
        <v>2537268.86</v>
      </c>
      <c r="F519" s="849" t="s">
        <v>2081</v>
      </c>
      <c r="G519" s="845" t="s">
        <v>18</v>
      </c>
      <c r="H519" s="964">
        <v>13</v>
      </c>
      <c r="I519" s="1017">
        <v>5</v>
      </c>
      <c r="J519" s="1017">
        <v>1</v>
      </c>
      <c r="K519" s="1017">
        <v>1</v>
      </c>
      <c r="L519" s="1020">
        <v>6</v>
      </c>
      <c r="M519" s="821"/>
      <c r="N519" s="140"/>
    </row>
    <row r="520" spans="1:14" ht="14.1" customHeight="1" x14ac:dyDescent="0.2">
      <c r="A520" s="887"/>
      <c r="B520" s="959"/>
      <c r="C520" s="959"/>
      <c r="D520" s="653" t="s">
        <v>94</v>
      </c>
      <c r="E520" s="654">
        <v>91844.86</v>
      </c>
      <c r="F520" s="850"/>
      <c r="G520" s="846"/>
      <c r="H520" s="965"/>
      <c r="I520" s="1018"/>
      <c r="J520" s="1018"/>
      <c r="K520" s="1018"/>
      <c r="L520" s="1021"/>
      <c r="M520" s="804"/>
      <c r="N520" s="140"/>
    </row>
    <row r="521" spans="1:14" ht="14.1" customHeight="1" x14ac:dyDescent="0.2">
      <c r="A521" s="887"/>
      <c r="B521" s="959"/>
      <c r="C521" s="959"/>
      <c r="D521" s="625" t="s">
        <v>16</v>
      </c>
      <c r="E521" s="645">
        <v>794205</v>
      </c>
      <c r="F521" s="850"/>
      <c r="G521" s="846"/>
      <c r="H521" s="965"/>
      <c r="I521" s="1018"/>
      <c r="J521" s="1018"/>
      <c r="K521" s="1018"/>
      <c r="L521" s="1021"/>
      <c r="M521" s="804"/>
      <c r="N521" s="140"/>
    </row>
    <row r="522" spans="1:14" ht="14.1" customHeight="1" thickBot="1" x14ac:dyDescent="0.25">
      <c r="A522" s="887"/>
      <c r="B522" s="959"/>
      <c r="C522" s="958"/>
      <c r="D522" s="626" t="s">
        <v>312</v>
      </c>
      <c r="E522" s="666">
        <v>1651219</v>
      </c>
      <c r="F522" s="851"/>
      <c r="G522" s="846"/>
      <c r="H522" s="966"/>
      <c r="I522" s="1019"/>
      <c r="J522" s="1019"/>
      <c r="K522" s="1019"/>
      <c r="L522" s="1022"/>
      <c r="M522" s="804"/>
      <c r="N522" s="140"/>
    </row>
    <row r="523" spans="1:14" ht="14.1" customHeight="1" x14ac:dyDescent="0.2">
      <c r="A523" s="894" t="s">
        <v>620</v>
      </c>
      <c r="B523" s="960" t="s">
        <v>621</v>
      </c>
      <c r="C523" s="960" t="s">
        <v>253</v>
      </c>
      <c r="D523" s="676" t="s">
        <v>50</v>
      </c>
      <c r="E523" s="677">
        <f>SUM(E524:E526)</f>
        <v>3021363.77</v>
      </c>
      <c r="F523" s="849" t="s">
        <v>2081</v>
      </c>
      <c r="G523" s="845" t="s">
        <v>18</v>
      </c>
      <c r="H523" s="964">
        <v>12</v>
      </c>
      <c r="I523" s="1017">
        <v>5</v>
      </c>
      <c r="J523" s="1017">
        <v>1</v>
      </c>
      <c r="K523" s="1017">
        <v>1</v>
      </c>
      <c r="L523" s="1020">
        <v>5</v>
      </c>
      <c r="M523" s="821"/>
      <c r="N523" s="140"/>
    </row>
    <row r="524" spans="1:14" ht="14.1" customHeight="1" x14ac:dyDescent="0.2">
      <c r="A524" s="887"/>
      <c r="B524" s="959"/>
      <c r="C524" s="959"/>
      <c r="D524" s="649" t="s">
        <v>312</v>
      </c>
      <c r="E524" s="652">
        <v>2316544</v>
      </c>
      <c r="F524" s="850"/>
      <c r="G524" s="846"/>
      <c r="H524" s="965"/>
      <c r="I524" s="1018"/>
      <c r="J524" s="1018"/>
      <c r="K524" s="1018"/>
      <c r="L524" s="1021"/>
      <c r="M524" s="804"/>
      <c r="N524" s="140"/>
    </row>
    <row r="525" spans="1:14" ht="14.1" customHeight="1" x14ac:dyDescent="0.2">
      <c r="A525" s="887"/>
      <c r="B525" s="959"/>
      <c r="C525" s="959"/>
      <c r="D525" s="671" t="s">
        <v>16</v>
      </c>
      <c r="E525" s="672">
        <v>683208</v>
      </c>
      <c r="F525" s="850"/>
      <c r="G525" s="846"/>
      <c r="H525" s="965"/>
      <c r="I525" s="1018"/>
      <c r="J525" s="1018"/>
      <c r="K525" s="1018"/>
      <c r="L525" s="1021"/>
      <c r="M525" s="804"/>
      <c r="N525" s="140"/>
    </row>
    <row r="526" spans="1:14" ht="14.1" customHeight="1" thickBot="1" x14ac:dyDescent="0.25">
      <c r="A526" s="887"/>
      <c r="B526" s="959"/>
      <c r="C526" s="958"/>
      <c r="D526" s="626" t="s">
        <v>94</v>
      </c>
      <c r="E526" s="666">
        <v>21611.77</v>
      </c>
      <c r="F526" s="851"/>
      <c r="G526" s="846"/>
      <c r="H526" s="966"/>
      <c r="I526" s="1019"/>
      <c r="J526" s="1019"/>
      <c r="K526" s="1019"/>
      <c r="L526" s="1022"/>
      <c r="M526" s="804"/>
      <c r="N526" s="140"/>
    </row>
    <row r="527" spans="1:14" ht="14.1" customHeight="1" x14ac:dyDescent="0.2">
      <c r="A527" s="894" t="s">
        <v>622</v>
      </c>
      <c r="B527" s="960" t="s">
        <v>623</v>
      </c>
      <c r="C527" s="960" t="s">
        <v>253</v>
      </c>
      <c r="D527" s="498" t="s">
        <v>50</v>
      </c>
      <c r="E527" s="657">
        <f t="shared" ref="E527" si="7">SUM(E528:E531)</f>
        <v>1707175.75</v>
      </c>
      <c r="F527" s="852" t="s">
        <v>2081</v>
      </c>
      <c r="G527" s="845" t="s">
        <v>18</v>
      </c>
      <c r="H527" s="964">
        <v>10</v>
      </c>
      <c r="I527" s="1017">
        <v>4</v>
      </c>
      <c r="J527" s="1017">
        <v>1</v>
      </c>
      <c r="K527" s="1017">
        <v>1</v>
      </c>
      <c r="L527" s="1020">
        <v>4</v>
      </c>
      <c r="M527" s="821"/>
      <c r="N527" s="140"/>
    </row>
    <row r="528" spans="1:14" ht="14.1" customHeight="1" x14ac:dyDescent="0.2">
      <c r="A528" s="887"/>
      <c r="B528" s="959"/>
      <c r="C528" s="959"/>
      <c r="D528" s="649" t="s">
        <v>312</v>
      </c>
      <c r="E528" s="652">
        <v>1313308</v>
      </c>
      <c r="F528" s="850"/>
      <c r="G528" s="846"/>
      <c r="H528" s="965"/>
      <c r="I528" s="1018"/>
      <c r="J528" s="1018"/>
      <c r="K528" s="1018"/>
      <c r="L528" s="1021"/>
      <c r="M528" s="804"/>
      <c r="N528" s="140"/>
    </row>
    <row r="529" spans="1:14" ht="14.1" customHeight="1" x14ac:dyDescent="0.2">
      <c r="A529" s="887"/>
      <c r="B529" s="959"/>
      <c r="C529" s="959"/>
      <c r="D529" s="649" t="s">
        <v>94</v>
      </c>
      <c r="E529" s="652">
        <v>32349.75</v>
      </c>
      <c r="F529" s="850"/>
      <c r="G529" s="846"/>
      <c r="H529" s="965"/>
      <c r="I529" s="1018"/>
      <c r="J529" s="1018"/>
      <c r="K529" s="1018"/>
      <c r="L529" s="1021"/>
      <c r="M529" s="804"/>
      <c r="N529" s="140"/>
    </row>
    <row r="530" spans="1:14" ht="14.1" customHeight="1" x14ac:dyDescent="0.2">
      <c r="A530" s="887"/>
      <c r="B530" s="959"/>
      <c r="C530" s="959"/>
      <c r="D530" s="649" t="s">
        <v>16</v>
      </c>
      <c r="E530" s="652">
        <v>359418</v>
      </c>
      <c r="F530" s="850"/>
      <c r="G530" s="846"/>
      <c r="H530" s="965"/>
      <c r="I530" s="1018"/>
      <c r="J530" s="1018"/>
      <c r="K530" s="1018"/>
      <c r="L530" s="1021"/>
      <c r="M530" s="804"/>
      <c r="N530" s="140"/>
    </row>
    <row r="531" spans="1:14" ht="14.1" customHeight="1" thickBot="1" x14ac:dyDescent="0.25">
      <c r="A531" s="897"/>
      <c r="B531" s="962"/>
      <c r="C531" s="962"/>
      <c r="D531" s="659" t="s">
        <v>115</v>
      </c>
      <c r="E531" s="660">
        <v>2100</v>
      </c>
      <c r="F531" s="851"/>
      <c r="G531" s="853"/>
      <c r="H531" s="966"/>
      <c r="I531" s="1019"/>
      <c r="J531" s="1019"/>
      <c r="K531" s="1019"/>
      <c r="L531" s="1022"/>
      <c r="M531" s="822"/>
      <c r="N531" s="140"/>
    </row>
    <row r="532" spans="1:14" ht="14.1" customHeight="1" x14ac:dyDescent="0.2">
      <c r="A532" s="887" t="s">
        <v>624</v>
      </c>
      <c r="B532" s="959" t="s">
        <v>625</v>
      </c>
      <c r="C532" s="959" t="s">
        <v>253</v>
      </c>
      <c r="D532" s="676" t="s">
        <v>50</v>
      </c>
      <c r="E532" s="677">
        <f>SUM(E533:E535)</f>
        <v>1659536</v>
      </c>
      <c r="F532" s="849" t="s">
        <v>2081</v>
      </c>
      <c r="G532" s="845" t="s">
        <v>18</v>
      </c>
      <c r="H532" s="964">
        <v>12</v>
      </c>
      <c r="I532" s="1017">
        <v>5</v>
      </c>
      <c r="J532" s="1017">
        <v>1</v>
      </c>
      <c r="K532" s="1017">
        <v>1</v>
      </c>
      <c r="L532" s="1020">
        <v>5</v>
      </c>
      <c r="M532" s="821"/>
      <c r="N532" s="140"/>
    </row>
    <row r="533" spans="1:14" ht="14.1" customHeight="1" x14ac:dyDescent="0.2">
      <c r="A533" s="887"/>
      <c r="B533" s="959"/>
      <c r="C533" s="959"/>
      <c r="D533" s="649" t="s">
        <v>312</v>
      </c>
      <c r="E533" s="652">
        <v>1314748</v>
      </c>
      <c r="F533" s="850"/>
      <c r="G533" s="846"/>
      <c r="H533" s="965"/>
      <c r="I533" s="1018"/>
      <c r="J533" s="1018"/>
      <c r="K533" s="1018"/>
      <c r="L533" s="1021"/>
      <c r="M533" s="804"/>
      <c r="N533" s="140"/>
    </row>
    <row r="534" spans="1:14" ht="14.1" customHeight="1" x14ac:dyDescent="0.2">
      <c r="A534" s="887"/>
      <c r="B534" s="959"/>
      <c r="C534" s="959"/>
      <c r="D534" s="671" t="s">
        <v>16</v>
      </c>
      <c r="E534" s="672">
        <v>332788</v>
      </c>
      <c r="F534" s="850"/>
      <c r="G534" s="846"/>
      <c r="H534" s="965"/>
      <c r="I534" s="1018"/>
      <c r="J534" s="1018"/>
      <c r="K534" s="1018"/>
      <c r="L534" s="1021"/>
      <c r="M534" s="804"/>
      <c r="N534" s="140"/>
    </row>
    <row r="535" spans="1:14" ht="14.1" customHeight="1" thickBot="1" x14ac:dyDescent="0.25">
      <c r="A535" s="887"/>
      <c r="B535" s="959"/>
      <c r="C535" s="958"/>
      <c r="D535" s="626" t="s">
        <v>94</v>
      </c>
      <c r="E535" s="666">
        <v>12000</v>
      </c>
      <c r="F535" s="851"/>
      <c r="G535" s="846"/>
      <c r="H535" s="966"/>
      <c r="I535" s="1019"/>
      <c r="J535" s="1019"/>
      <c r="K535" s="1019"/>
      <c r="L535" s="1022"/>
      <c r="M535" s="804"/>
      <c r="N535" s="140"/>
    </row>
    <row r="536" spans="1:14" ht="14.1" customHeight="1" x14ac:dyDescent="0.2">
      <c r="A536" s="896" t="s">
        <v>627</v>
      </c>
      <c r="B536" s="957" t="s">
        <v>628</v>
      </c>
      <c r="C536" s="957" t="s">
        <v>253</v>
      </c>
      <c r="D536" s="676" t="s">
        <v>50</v>
      </c>
      <c r="E536" s="677">
        <f>SUM(E537:E539)</f>
        <v>1738372</v>
      </c>
      <c r="F536" s="849" t="s">
        <v>2081</v>
      </c>
      <c r="G536" s="845" t="s">
        <v>18</v>
      </c>
      <c r="H536" s="964">
        <v>12</v>
      </c>
      <c r="I536" s="1017">
        <v>5</v>
      </c>
      <c r="J536" s="1017">
        <v>1</v>
      </c>
      <c r="K536" s="1017">
        <v>1</v>
      </c>
      <c r="L536" s="1020">
        <v>5</v>
      </c>
      <c r="M536" s="821"/>
      <c r="N536" s="140"/>
    </row>
    <row r="537" spans="1:14" ht="14.1" customHeight="1" x14ac:dyDescent="0.2">
      <c r="A537" s="887"/>
      <c r="B537" s="959"/>
      <c r="C537" s="959"/>
      <c r="D537" s="649" t="s">
        <v>312</v>
      </c>
      <c r="E537" s="652">
        <v>1331428</v>
      </c>
      <c r="F537" s="850"/>
      <c r="G537" s="846"/>
      <c r="H537" s="965"/>
      <c r="I537" s="1018"/>
      <c r="J537" s="1018"/>
      <c r="K537" s="1018"/>
      <c r="L537" s="1021"/>
      <c r="M537" s="804"/>
      <c r="N537" s="140"/>
    </row>
    <row r="538" spans="1:14" ht="14.1" customHeight="1" x14ac:dyDescent="0.2">
      <c r="A538" s="887"/>
      <c r="B538" s="959"/>
      <c r="C538" s="959"/>
      <c r="D538" s="671" t="s">
        <v>94</v>
      </c>
      <c r="E538" s="672">
        <v>14000</v>
      </c>
      <c r="F538" s="850"/>
      <c r="G538" s="846"/>
      <c r="H538" s="965"/>
      <c r="I538" s="1018"/>
      <c r="J538" s="1018"/>
      <c r="K538" s="1018"/>
      <c r="L538" s="1021"/>
      <c r="M538" s="804"/>
      <c r="N538" s="140"/>
    </row>
    <row r="539" spans="1:14" ht="14.1" customHeight="1" thickBot="1" x14ac:dyDescent="0.25">
      <c r="A539" s="897"/>
      <c r="B539" s="962"/>
      <c r="C539" s="976"/>
      <c r="D539" s="626" t="s">
        <v>16</v>
      </c>
      <c r="E539" s="666">
        <v>392944</v>
      </c>
      <c r="F539" s="851"/>
      <c r="G539" s="846"/>
      <c r="H539" s="966"/>
      <c r="I539" s="1019"/>
      <c r="J539" s="1019"/>
      <c r="K539" s="1019"/>
      <c r="L539" s="1022"/>
      <c r="M539" s="804"/>
      <c r="N539" s="140"/>
    </row>
    <row r="540" spans="1:14" ht="14.1" customHeight="1" x14ac:dyDescent="0.2">
      <c r="A540" s="887" t="s">
        <v>629</v>
      </c>
      <c r="B540" s="959" t="s">
        <v>630</v>
      </c>
      <c r="C540" s="959" t="s">
        <v>253</v>
      </c>
      <c r="D540" s="676" t="s">
        <v>50</v>
      </c>
      <c r="E540" s="677">
        <f>SUM(E541:E543)</f>
        <v>2167330.08</v>
      </c>
      <c r="F540" s="849" t="s">
        <v>2081</v>
      </c>
      <c r="G540" s="845" t="s">
        <v>18</v>
      </c>
      <c r="H540" s="964">
        <v>12</v>
      </c>
      <c r="I540" s="1017">
        <v>5</v>
      </c>
      <c r="J540" s="1017">
        <v>1</v>
      </c>
      <c r="K540" s="1017">
        <v>1</v>
      </c>
      <c r="L540" s="1020">
        <v>5</v>
      </c>
      <c r="M540" s="821"/>
      <c r="N540" s="140"/>
    </row>
    <row r="541" spans="1:14" ht="14.1" customHeight="1" x14ac:dyDescent="0.2">
      <c r="A541" s="887"/>
      <c r="B541" s="959"/>
      <c r="C541" s="959"/>
      <c r="D541" s="649" t="s">
        <v>312</v>
      </c>
      <c r="E541" s="652">
        <v>1812473</v>
      </c>
      <c r="F541" s="850"/>
      <c r="G541" s="846"/>
      <c r="H541" s="965"/>
      <c r="I541" s="1018"/>
      <c r="J541" s="1018"/>
      <c r="K541" s="1018"/>
      <c r="L541" s="1021"/>
      <c r="M541" s="804"/>
      <c r="N541" s="140"/>
    </row>
    <row r="542" spans="1:14" ht="14.1" customHeight="1" x14ac:dyDescent="0.2">
      <c r="A542" s="887"/>
      <c r="B542" s="959"/>
      <c r="C542" s="959"/>
      <c r="D542" s="671" t="s">
        <v>94</v>
      </c>
      <c r="E542" s="672">
        <v>4549.08</v>
      </c>
      <c r="F542" s="850"/>
      <c r="G542" s="846"/>
      <c r="H542" s="965"/>
      <c r="I542" s="1018"/>
      <c r="J542" s="1018"/>
      <c r="K542" s="1018"/>
      <c r="L542" s="1021"/>
      <c r="M542" s="804"/>
      <c r="N542" s="140"/>
    </row>
    <row r="543" spans="1:14" ht="14.1" customHeight="1" thickBot="1" x14ac:dyDescent="0.25">
      <c r="A543" s="887"/>
      <c r="B543" s="959"/>
      <c r="C543" s="958"/>
      <c r="D543" s="626" t="s">
        <v>16</v>
      </c>
      <c r="E543" s="666">
        <v>350308</v>
      </c>
      <c r="F543" s="851"/>
      <c r="G543" s="846"/>
      <c r="H543" s="966"/>
      <c r="I543" s="1019"/>
      <c r="J543" s="1019"/>
      <c r="K543" s="1019"/>
      <c r="L543" s="1022"/>
      <c r="M543" s="804"/>
      <c r="N543" s="140"/>
    </row>
    <row r="544" spans="1:14" ht="14.1" customHeight="1" x14ac:dyDescent="0.2">
      <c r="A544" s="894" t="s">
        <v>631</v>
      </c>
      <c r="B544" s="960" t="s">
        <v>632</v>
      </c>
      <c r="C544" s="960" t="s">
        <v>253</v>
      </c>
      <c r="D544" s="498" t="s">
        <v>50</v>
      </c>
      <c r="E544" s="657">
        <f>SUM(E545:E547)</f>
        <v>1405944.8900000001</v>
      </c>
      <c r="F544" s="852" t="s">
        <v>2081</v>
      </c>
      <c r="G544" s="845" t="s">
        <v>18</v>
      </c>
      <c r="H544" s="964">
        <v>12</v>
      </c>
      <c r="I544" s="1017">
        <v>5</v>
      </c>
      <c r="J544" s="1017">
        <v>1</v>
      </c>
      <c r="K544" s="1017">
        <v>1</v>
      </c>
      <c r="L544" s="1020">
        <v>5</v>
      </c>
      <c r="M544" s="821"/>
      <c r="N544" s="140"/>
    </row>
    <row r="545" spans="1:14" ht="14.1" customHeight="1" x14ac:dyDescent="0.2">
      <c r="A545" s="887"/>
      <c r="B545" s="959"/>
      <c r="C545" s="959"/>
      <c r="D545" s="649" t="s">
        <v>312</v>
      </c>
      <c r="E545" s="652">
        <v>993132</v>
      </c>
      <c r="F545" s="850"/>
      <c r="G545" s="846"/>
      <c r="H545" s="965"/>
      <c r="I545" s="1018"/>
      <c r="J545" s="1018"/>
      <c r="K545" s="1018"/>
      <c r="L545" s="1021"/>
      <c r="M545" s="804"/>
      <c r="N545" s="140"/>
    </row>
    <row r="546" spans="1:14" ht="14.1" customHeight="1" x14ac:dyDescent="0.2">
      <c r="A546" s="887"/>
      <c r="B546" s="959"/>
      <c r="C546" s="959"/>
      <c r="D546" s="671" t="s">
        <v>94</v>
      </c>
      <c r="E546" s="672">
        <v>18617.89</v>
      </c>
      <c r="F546" s="850"/>
      <c r="G546" s="846"/>
      <c r="H546" s="965"/>
      <c r="I546" s="1018"/>
      <c r="J546" s="1018"/>
      <c r="K546" s="1018"/>
      <c r="L546" s="1021"/>
      <c r="M546" s="804"/>
      <c r="N546" s="140"/>
    </row>
    <row r="547" spans="1:14" ht="14.1" customHeight="1" thickBot="1" x14ac:dyDescent="0.25">
      <c r="A547" s="897"/>
      <c r="B547" s="962"/>
      <c r="C547" s="976"/>
      <c r="D547" s="626" t="s">
        <v>16</v>
      </c>
      <c r="E547" s="666">
        <v>394195</v>
      </c>
      <c r="F547" s="851"/>
      <c r="G547" s="846"/>
      <c r="H547" s="966"/>
      <c r="I547" s="1019"/>
      <c r="J547" s="1019"/>
      <c r="K547" s="1019"/>
      <c r="L547" s="1022"/>
      <c r="M547" s="804"/>
      <c r="N547" s="140"/>
    </row>
    <row r="548" spans="1:14" ht="14.1" customHeight="1" x14ac:dyDescent="0.2">
      <c r="A548" s="887" t="s">
        <v>635</v>
      </c>
      <c r="B548" s="959" t="s">
        <v>636</v>
      </c>
      <c r="C548" s="959" t="s">
        <v>253</v>
      </c>
      <c r="D548" s="676" t="s">
        <v>50</v>
      </c>
      <c r="E548" s="677">
        <f>SUM(E549:E551)</f>
        <v>3560869</v>
      </c>
      <c r="F548" s="849" t="s">
        <v>2081</v>
      </c>
      <c r="G548" s="845" t="s">
        <v>18</v>
      </c>
      <c r="H548" s="964">
        <v>12</v>
      </c>
      <c r="I548" s="1017">
        <v>5</v>
      </c>
      <c r="J548" s="1017">
        <v>1</v>
      </c>
      <c r="K548" s="1017">
        <v>1</v>
      </c>
      <c r="L548" s="1020">
        <v>5</v>
      </c>
      <c r="M548" s="821"/>
      <c r="N548" s="140"/>
    </row>
    <row r="549" spans="1:14" ht="14.1" customHeight="1" x14ac:dyDescent="0.2">
      <c r="A549" s="887"/>
      <c r="B549" s="959"/>
      <c r="C549" s="959"/>
      <c r="D549" s="649" t="s">
        <v>94</v>
      </c>
      <c r="E549" s="652">
        <v>109500</v>
      </c>
      <c r="F549" s="850"/>
      <c r="G549" s="846"/>
      <c r="H549" s="965"/>
      <c r="I549" s="1018"/>
      <c r="J549" s="1018"/>
      <c r="K549" s="1018"/>
      <c r="L549" s="1021"/>
      <c r="M549" s="804"/>
      <c r="N549" s="140"/>
    </row>
    <row r="550" spans="1:14" ht="14.1" customHeight="1" x14ac:dyDescent="0.2">
      <c r="A550" s="887"/>
      <c r="B550" s="959"/>
      <c r="C550" s="959"/>
      <c r="D550" s="671" t="s">
        <v>16</v>
      </c>
      <c r="E550" s="672">
        <v>674157</v>
      </c>
      <c r="F550" s="850"/>
      <c r="G550" s="846"/>
      <c r="H550" s="965"/>
      <c r="I550" s="1018"/>
      <c r="J550" s="1018"/>
      <c r="K550" s="1018"/>
      <c r="L550" s="1021"/>
      <c r="M550" s="804"/>
      <c r="N550" s="140"/>
    </row>
    <row r="551" spans="1:14" ht="14.1" customHeight="1" thickBot="1" x14ac:dyDescent="0.25">
      <c r="A551" s="887"/>
      <c r="B551" s="959"/>
      <c r="C551" s="958"/>
      <c r="D551" s="626" t="s">
        <v>312</v>
      </c>
      <c r="E551" s="666">
        <v>2777212</v>
      </c>
      <c r="F551" s="851"/>
      <c r="G551" s="846"/>
      <c r="H551" s="966"/>
      <c r="I551" s="1019"/>
      <c r="J551" s="1019"/>
      <c r="K551" s="1019"/>
      <c r="L551" s="1022"/>
      <c r="M551" s="804"/>
      <c r="N551" s="140"/>
    </row>
    <row r="552" spans="1:14" ht="14.1" customHeight="1" x14ac:dyDescent="0.2">
      <c r="A552" s="894" t="s">
        <v>637</v>
      </c>
      <c r="B552" s="960" t="s">
        <v>638</v>
      </c>
      <c r="C552" s="960" t="s">
        <v>253</v>
      </c>
      <c r="D552" s="498" t="s">
        <v>50</v>
      </c>
      <c r="E552" s="657">
        <f>SUM(E553:E555)</f>
        <v>5153251</v>
      </c>
      <c r="F552" s="852" t="s">
        <v>2081</v>
      </c>
      <c r="G552" s="845" t="s">
        <v>18</v>
      </c>
      <c r="H552" s="964">
        <v>12</v>
      </c>
      <c r="I552" s="1017">
        <v>5</v>
      </c>
      <c r="J552" s="1017">
        <v>1</v>
      </c>
      <c r="K552" s="1017">
        <v>1</v>
      </c>
      <c r="L552" s="1020">
        <v>5</v>
      </c>
      <c r="M552" s="821"/>
      <c r="N552" s="140"/>
    </row>
    <row r="553" spans="1:14" ht="14.1" customHeight="1" x14ac:dyDescent="0.2">
      <c r="A553" s="887"/>
      <c r="B553" s="959"/>
      <c r="C553" s="959"/>
      <c r="D553" s="649" t="s">
        <v>312</v>
      </c>
      <c r="E553" s="652">
        <v>4139679</v>
      </c>
      <c r="F553" s="850"/>
      <c r="G553" s="846"/>
      <c r="H553" s="965"/>
      <c r="I553" s="1018"/>
      <c r="J553" s="1018"/>
      <c r="K553" s="1018"/>
      <c r="L553" s="1021"/>
      <c r="M553" s="804"/>
      <c r="N553" s="140"/>
    </row>
    <row r="554" spans="1:14" ht="14.1" customHeight="1" x14ac:dyDescent="0.2">
      <c r="A554" s="887"/>
      <c r="B554" s="959"/>
      <c r="C554" s="959"/>
      <c r="D554" s="671" t="s">
        <v>94</v>
      </c>
      <c r="E554" s="672">
        <v>38600</v>
      </c>
      <c r="F554" s="850"/>
      <c r="G554" s="846"/>
      <c r="H554" s="965"/>
      <c r="I554" s="1018"/>
      <c r="J554" s="1018"/>
      <c r="K554" s="1018"/>
      <c r="L554" s="1021"/>
      <c r="M554" s="804"/>
      <c r="N554" s="140"/>
    </row>
    <row r="555" spans="1:14" ht="14.1" customHeight="1" thickBot="1" x14ac:dyDescent="0.25">
      <c r="A555" s="897"/>
      <c r="B555" s="962"/>
      <c r="C555" s="976"/>
      <c r="D555" s="625" t="s">
        <v>16</v>
      </c>
      <c r="E555" s="645">
        <v>974972</v>
      </c>
      <c r="F555" s="850"/>
      <c r="G555" s="846"/>
      <c r="H555" s="966"/>
      <c r="I555" s="1019"/>
      <c r="J555" s="1019"/>
      <c r="K555" s="1019"/>
      <c r="L555" s="1022"/>
      <c r="M555" s="804"/>
      <c r="N555" s="140"/>
    </row>
    <row r="556" spans="1:14" ht="14.1" customHeight="1" x14ac:dyDescent="0.2">
      <c r="A556" s="887" t="s">
        <v>639</v>
      </c>
      <c r="B556" s="959" t="s">
        <v>640</v>
      </c>
      <c r="C556" s="959" t="s">
        <v>253</v>
      </c>
      <c r="D556" s="676" t="s">
        <v>50</v>
      </c>
      <c r="E556" s="677">
        <f>SUM(E557:E559)</f>
        <v>2596762.5</v>
      </c>
      <c r="F556" s="849" t="s">
        <v>2081</v>
      </c>
      <c r="G556" s="845" t="s">
        <v>18</v>
      </c>
      <c r="H556" s="964">
        <v>12</v>
      </c>
      <c r="I556" s="1017">
        <v>5</v>
      </c>
      <c r="J556" s="1017">
        <v>1</v>
      </c>
      <c r="K556" s="1017">
        <v>1</v>
      </c>
      <c r="L556" s="1020">
        <v>5</v>
      </c>
      <c r="M556" s="821"/>
      <c r="N556" s="140"/>
    </row>
    <row r="557" spans="1:14" ht="14.1" customHeight="1" x14ac:dyDescent="0.2">
      <c r="A557" s="887"/>
      <c r="B557" s="959"/>
      <c r="C557" s="959"/>
      <c r="D557" s="649" t="s">
        <v>312</v>
      </c>
      <c r="E557" s="652">
        <v>2202849</v>
      </c>
      <c r="F557" s="850"/>
      <c r="G557" s="846"/>
      <c r="H557" s="965"/>
      <c r="I557" s="1018"/>
      <c r="J557" s="1018"/>
      <c r="K557" s="1018"/>
      <c r="L557" s="1021"/>
      <c r="M557" s="804"/>
      <c r="N557" s="140"/>
    </row>
    <row r="558" spans="1:14" ht="14.1" customHeight="1" x14ac:dyDescent="0.2">
      <c r="A558" s="887"/>
      <c r="B558" s="959"/>
      <c r="C558" s="959"/>
      <c r="D558" s="671" t="s">
        <v>94</v>
      </c>
      <c r="E558" s="672">
        <v>10037.5</v>
      </c>
      <c r="F558" s="850"/>
      <c r="G558" s="846"/>
      <c r="H558" s="965"/>
      <c r="I558" s="1018"/>
      <c r="J558" s="1018"/>
      <c r="K558" s="1018"/>
      <c r="L558" s="1021"/>
      <c r="M558" s="804"/>
      <c r="N558" s="140"/>
    </row>
    <row r="559" spans="1:14" ht="14.1" customHeight="1" thickBot="1" x14ac:dyDescent="0.25">
      <c r="A559" s="887"/>
      <c r="B559" s="959"/>
      <c r="C559" s="958"/>
      <c r="D559" s="626" t="s">
        <v>16</v>
      </c>
      <c r="E559" s="666">
        <v>383876</v>
      </c>
      <c r="F559" s="851"/>
      <c r="G559" s="846"/>
      <c r="H559" s="966"/>
      <c r="I559" s="1019"/>
      <c r="J559" s="1019"/>
      <c r="K559" s="1019"/>
      <c r="L559" s="1022"/>
      <c r="M559" s="804"/>
      <c r="N559" s="140"/>
    </row>
    <row r="560" spans="1:14" ht="14.1" customHeight="1" x14ac:dyDescent="0.2">
      <c r="A560" s="894" t="s">
        <v>641</v>
      </c>
      <c r="B560" s="960" t="s">
        <v>642</v>
      </c>
      <c r="C560" s="960" t="s">
        <v>253</v>
      </c>
      <c r="D560" s="498" t="s">
        <v>50</v>
      </c>
      <c r="E560" s="657">
        <f t="shared" ref="E560" si="8">SUM(E561:E564)</f>
        <v>2307289.83</v>
      </c>
      <c r="F560" s="852" t="s">
        <v>2081</v>
      </c>
      <c r="G560" s="845" t="s">
        <v>18</v>
      </c>
      <c r="H560" s="964">
        <v>12</v>
      </c>
      <c r="I560" s="1017">
        <v>5</v>
      </c>
      <c r="J560" s="1017">
        <v>1</v>
      </c>
      <c r="K560" s="1017">
        <v>1</v>
      </c>
      <c r="L560" s="1020">
        <v>5</v>
      </c>
      <c r="M560" s="821"/>
      <c r="N560" s="140"/>
    </row>
    <row r="561" spans="1:14" ht="14.1" customHeight="1" x14ac:dyDescent="0.2">
      <c r="A561" s="887"/>
      <c r="B561" s="959"/>
      <c r="C561" s="959"/>
      <c r="D561" s="649" t="s">
        <v>312</v>
      </c>
      <c r="E561" s="652">
        <v>1835573</v>
      </c>
      <c r="F561" s="850"/>
      <c r="G561" s="846"/>
      <c r="H561" s="965"/>
      <c r="I561" s="1018"/>
      <c r="J561" s="1018"/>
      <c r="K561" s="1018"/>
      <c r="L561" s="1021"/>
      <c r="M561" s="804"/>
      <c r="N561" s="140"/>
    </row>
    <row r="562" spans="1:14" ht="14.1" customHeight="1" x14ac:dyDescent="0.2">
      <c r="A562" s="887"/>
      <c r="B562" s="959"/>
      <c r="C562" s="959"/>
      <c r="D562" s="649" t="s">
        <v>115</v>
      </c>
      <c r="E562" s="652">
        <v>123900</v>
      </c>
      <c r="F562" s="850"/>
      <c r="G562" s="846"/>
      <c r="H562" s="965"/>
      <c r="I562" s="1018"/>
      <c r="J562" s="1018"/>
      <c r="K562" s="1018"/>
      <c r="L562" s="1021"/>
      <c r="M562" s="804"/>
      <c r="N562" s="140"/>
    </row>
    <row r="563" spans="1:14" ht="14.1" customHeight="1" x14ac:dyDescent="0.2">
      <c r="A563" s="887"/>
      <c r="B563" s="959"/>
      <c r="C563" s="959"/>
      <c r="D563" s="649" t="s">
        <v>94</v>
      </c>
      <c r="E563" s="652">
        <v>9657.83</v>
      </c>
      <c r="F563" s="850"/>
      <c r="G563" s="846"/>
      <c r="H563" s="965"/>
      <c r="I563" s="1018"/>
      <c r="J563" s="1018"/>
      <c r="K563" s="1018"/>
      <c r="L563" s="1021"/>
      <c r="M563" s="804"/>
      <c r="N563" s="140"/>
    </row>
    <row r="564" spans="1:14" ht="14.1" customHeight="1" thickBot="1" x14ac:dyDescent="0.25">
      <c r="A564" s="897"/>
      <c r="B564" s="962"/>
      <c r="C564" s="962"/>
      <c r="D564" s="659" t="s">
        <v>16</v>
      </c>
      <c r="E564" s="660">
        <v>338159</v>
      </c>
      <c r="F564" s="851"/>
      <c r="G564" s="853"/>
      <c r="H564" s="966"/>
      <c r="I564" s="1019"/>
      <c r="J564" s="1019"/>
      <c r="K564" s="1019"/>
      <c r="L564" s="1022"/>
      <c r="M564" s="822"/>
      <c r="N564" s="140"/>
    </row>
    <row r="565" spans="1:14" ht="14.1" customHeight="1" x14ac:dyDescent="0.2">
      <c r="A565" s="887" t="s">
        <v>646</v>
      </c>
      <c r="B565" s="959" t="s">
        <v>647</v>
      </c>
      <c r="C565" s="959" t="s">
        <v>253</v>
      </c>
      <c r="D565" s="676" t="s">
        <v>50</v>
      </c>
      <c r="E565" s="677">
        <f>SUM(E566:E568)</f>
        <v>1842721</v>
      </c>
      <c r="F565" s="849" t="s">
        <v>2081</v>
      </c>
      <c r="G565" s="845" t="s">
        <v>18</v>
      </c>
      <c r="H565" s="964">
        <v>12</v>
      </c>
      <c r="I565" s="1017">
        <v>5</v>
      </c>
      <c r="J565" s="1017">
        <v>1</v>
      </c>
      <c r="K565" s="1017">
        <v>1</v>
      </c>
      <c r="L565" s="1020">
        <v>5</v>
      </c>
      <c r="M565" s="821"/>
      <c r="N565" s="140"/>
    </row>
    <row r="566" spans="1:14" ht="14.1" customHeight="1" x14ac:dyDescent="0.2">
      <c r="A566" s="887"/>
      <c r="B566" s="959"/>
      <c r="C566" s="959"/>
      <c r="D566" s="649" t="s">
        <v>16</v>
      </c>
      <c r="E566" s="652">
        <v>334182</v>
      </c>
      <c r="F566" s="850"/>
      <c r="G566" s="846"/>
      <c r="H566" s="965"/>
      <c r="I566" s="1018"/>
      <c r="J566" s="1018"/>
      <c r="K566" s="1018"/>
      <c r="L566" s="1021"/>
      <c r="M566" s="804"/>
      <c r="N566" s="140"/>
    </row>
    <row r="567" spans="1:14" ht="14.1" customHeight="1" x14ac:dyDescent="0.2">
      <c r="A567" s="887"/>
      <c r="B567" s="959"/>
      <c r="C567" s="959"/>
      <c r="D567" s="671" t="s">
        <v>94</v>
      </c>
      <c r="E567" s="672">
        <v>1350</v>
      </c>
      <c r="F567" s="850"/>
      <c r="G567" s="846"/>
      <c r="H567" s="965"/>
      <c r="I567" s="1018"/>
      <c r="J567" s="1018"/>
      <c r="K567" s="1018"/>
      <c r="L567" s="1021"/>
      <c r="M567" s="804"/>
      <c r="N567" s="140"/>
    </row>
    <row r="568" spans="1:14" ht="14.1" customHeight="1" thickBot="1" x14ac:dyDescent="0.25">
      <c r="A568" s="887"/>
      <c r="B568" s="959"/>
      <c r="C568" s="958"/>
      <c r="D568" s="626" t="s">
        <v>312</v>
      </c>
      <c r="E568" s="666">
        <v>1507189</v>
      </c>
      <c r="F568" s="851"/>
      <c r="G568" s="846"/>
      <c r="H568" s="966"/>
      <c r="I568" s="1019"/>
      <c r="J568" s="1019"/>
      <c r="K568" s="1019"/>
      <c r="L568" s="1022"/>
      <c r="M568" s="804"/>
      <c r="N568" s="140"/>
    </row>
    <row r="569" spans="1:14" ht="14.1" customHeight="1" x14ac:dyDescent="0.2">
      <c r="A569" s="894" t="s">
        <v>648</v>
      </c>
      <c r="B569" s="960" t="s">
        <v>649</v>
      </c>
      <c r="C569" s="960" t="s">
        <v>253</v>
      </c>
      <c r="D569" s="498" t="s">
        <v>50</v>
      </c>
      <c r="E569" s="657">
        <f>SUM(E570:E572)</f>
        <v>1468014</v>
      </c>
      <c r="F569" s="852" t="s">
        <v>2081</v>
      </c>
      <c r="G569" s="845" t="s">
        <v>18</v>
      </c>
      <c r="H569" s="964">
        <v>12</v>
      </c>
      <c r="I569" s="1017">
        <v>5</v>
      </c>
      <c r="J569" s="1017">
        <v>1</v>
      </c>
      <c r="K569" s="1017">
        <v>1</v>
      </c>
      <c r="L569" s="1020">
        <v>5</v>
      </c>
      <c r="M569" s="821"/>
      <c r="N569" s="140"/>
    </row>
    <row r="570" spans="1:14" ht="14.1" customHeight="1" x14ac:dyDescent="0.2">
      <c r="A570" s="887"/>
      <c r="B570" s="959"/>
      <c r="C570" s="959"/>
      <c r="D570" s="649" t="s">
        <v>312</v>
      </c>
      <c r="E570" s="652">
        <v>1058330</v>
      </c>
      <c r="F570" s="850"/>
      <c r="G570" s="846"/>
      <c r="H570" s="965"/>
      <c r="I570" s="1018"/>
      <c r="J570" s="1018"/>
      <c r="K570" s="1018"/>
      <c r="L570" s="1021"/>
      <c r="M570" s="804"/>
      <c r="N570" s="140"/>
    </row>
    <row r="571" spans="1:14" ht="14.1" customHeight="1" x14ac:dyDescent="0.2">
      <c r="A571" s="887"/>
      <c r="B571" s="959"/>
      <c r="C571" s="959"/>
      <c r="D571" s="671" t="s">
        <v>94</v>
      </c>
      <c r="E571" s="672">
        <v>7560</v>
      </c>
      <c r="F571" s="850"/>
      <c r="G571" s="846"/>
      <c r="H571" s="965"/>
      <c r="I571" s="1018"/>
      <c r="J571" s="1018"/>
      <c r="K571" s="1018"/>
      <c r="L571" s="1021"/>
      <c r="M571" s="804"/>
      <c r="N571" s="140"/>
    </row>
    <row r="572" spans="1:14" ht="14.1" customHeight="1" thickBot="1" x14ac:dyDescent="0.25">
      <c r="A572" s="897"/>
      <c r="B572" s="962"/>
      <c r="C572" s="976"/>
      <c r="D572" s="626" t="s">
        <v>16</v>
      </c>
      <c r="E572" s="666">
        <v>402124</v>
      </c>
      <c r="F572" s="851"/>
      <c r="G572" s="846"/>
      <c r="H572" s="966"/>
      <c r="I572" s="1019"/>
      <c r="J572" s="1019"/>
      <c r="K572" s="1019"/>
      <c r="L572" s="1022"/>
      <c r="M572" s="804"/>
      <c r="N572" s="140"/>
    </row>
    <row r="573" spans="1:14" ht="14.1" customHeight="1" x14ac:dyDescent="0.2">
      <c r="A573" s="887" t="s">
        <v>650</v>
      </c>
      <c r="B573" s="959" t="s">
        <v>651</v>
      </c>
      <c r="C573" s="959" t="s">
        <v>253</v>
      </c>
      <c r="D573" s="678" t="s">
        <v>50</v>
      </c>
      <c r="E573" s="679">
        <f>SUM(E574:E575)</f>
        <v>1526366</v>
      </c>
      <c r="F573" s="849" t="s">
        <v>2081</v>
      </c>
      <c r="G573" s="845" t="s">
        <v>18</v>
      </c>
      <c r="H573" s="964">
        <v>14</v>
      </c>
      <c r="I573" s="1017">
        <v>6</v>
      </c>
      <c r="J573" s="1017">
        <v>1</v>
      </c>
      <c r="K573" s="1017">
        <v>1</v>
      </c>
      <c r="L573" s="1020">
        <v>6</v>
      </c>
      <c r="M573" s="821"/>
      <c r="N573" s="140"/>
    </row>
    <row r="574" spans="1:14" ht="14.1" customHeight="1" x14ac:dyDescent="0.2">
      <c r="A574" s="887"/>
      <c r="B574" s="959"/>
      <c r="C574" s="959"/>
      <c r="D574" s="671" t="s">
        <v>16</v>
      </c>
      <c r="E574" s="672">
        <v>664096</v>
      </c>
      <c r="F574" s="850"/>
      <c r="G574" s="846"/>
      <c r="H574" s="965"/>
      <c r="I574" s="1018"/>
      <c r="J574" s="1018"/>
      <c r="K574" s="1018"/>
      <c r="L574" s="1021"/>
      <c r="M574" s="804"/>
      <c r="N574" s="140"/>
    </row>
    <row r="575" spans="1:14" ht="14.1" customHeight="1" thickBot="1" x14ac:dyDescent="0.25">
      <c r="A575" s="887"/>
      <c r="B575" s="959"/>
      <c r="C575" s="958"/>
      <c r="D575" s="626" t="s">
        <v>312</v>
      </c>
      <c r="E575" s="666">
        <v>862270</v>
      </c>
      <c r="F575" s="851"/>
      <c r="G575" s="846"/>
      <c r="H575" s="966"/>
      <c r="I575" s="1019"/>
      <c r="J575" s="1019"/>
      <c r="K575" s="1019"/>
      <c r="L575" s="1022"/>
      <c r="M575" s="804"/>
      <c r="N575" s="140"/>
    </row>
    <row r="576" spans="1:14" ht="14.1" customHeight="1" x14ac:dyDescent="0.2">
      <c r="A576" s="894" t="s">
        <v>652</v>
      </c>
      <c r="B576" s="960" t="s">
        <v>653</v>
      </c>
      <c r="C576" s="960" t="s">
        <v>253</v>
      </c>
      <c r="D576" s="678" t="s">
        <v>50</v>
      </c>
      <c r="E576" s="679">
        <f>SUM(E577:E578)</f>
        <v>2904256</v>
      </c>
      <c r="F576" s="849" t="s">
        <v>2081</v>
      </c>
      <c r="G576" s="845" t="s">
        <v>18</v>
      </c>
      <c r="H576" s="964">
        <v>14</v>
      </c>
      <c r="I576" s="1017">
        <v>6</v>
      </c>
      <c r="J576" s="1017">
        <v>1</v>
      </c>
      <c r="K576" s="1017">
        <v>1</v>
      </c>
      <c r="L576" s="1020">
        <v>6</v>
      </c>
      <c r="M576" s="821"/>
      <c r="N576" s="140"/>
    </row>
    <row r="577" spans="1:14" ht="14.1" customHeight="1" x14ac:dyDescent="0.2">
      <c r="A577" s="887"/>
      <c r="B577" s="959"/>
      <c r="C577" s="959"/>
      <c r="D577" s="671" t="s">
        <v>16</v>
      </c>
      <c r="E577" s="672">
        <v>620480</v>
      </c>
      <c r="F577" s="850"/>
      <c r="G577" s="846"/>
      <c r="H577" s="965"/>
      <c r="I577" s="1018"/>
      <c r="J577" s="1018"/>
      <c r="K577" s="1018"/>
      <c r="L577" s="1021"/>
      <c r="M577" s="804"/>
      <c r="N577" s="140"/>
    </row>
    <row r="578" spans="1:14" ht="14.1" customHeight="1" thickBot="1" x14ac:dyDescent="0.25">
      <c r="A578" s="887"/>
      <c r="B578" s="959"/>
      <c r="C578" s="958"/>
      <c r="D578" s="626" t="s">
        <v>312</v>
      </c>
      <c r="E578" s="666">
        <v>2283776</v>
      </c>
      <c r="F578" s="851"/>
      <c r="G578" s="846"/>
      <c r="H578" s="966"/>
      <c r="I578" s="1019"/>
      <c r="J578" s="1019"/>
      <c r="K578" s="1019"/>
      <c r="L578" s="1022"/>
      <c r="M578" s="804"/>
      <c r="N578" s="140"/>
    </row>
    <row r="579" spans="1:14" ht="14.1" customHeight="1" x14ac:dyDescent="0.2">
      <c r="A579" s="896" t="s">
        <v>654</v>
      </c>
      <c r="B579" s="957" t="s">
        <v>655</v>
      </c>
      <c r="C579" s="977" t="s">
        <v>253</v>
      </c>
      <c r="D579" s="678" t="s">
        <v>50</v>
      </c>
      <c r="E579" s="679">
        <f>SUM(E580:E582)</f>
        <v>4000211.55</v>
      </c>
      <c r="F579" s="849" t="s">
        <v>2081</v>
      </c>
      <c r="G579" s="845" t="s">
        <v>18</v>
      </c>
      <c r="H579" s="964">
        <v>12</v>
      </c>
      <c r="I579" s="1017">
        <v>5</v>
      </c>
      <c r="J579" s="1017">
        <v>1</v>
      </c>
      <c r="K579" s="1017">
        <v>1</v>
      </c>
      <c r="L579" s="1020">
        <v>5</v>
      </c>
      <c r="M579" s="821"/>
      <c r="N579" s="140"/>
    </row>
    <row r="580" spans="1:14" ht="14.1" customHeight="1" x14ac:dyDescent="0.2">
      <c r="A580" s="887"/>
      <c r="B580" s="959"/>
      <c r="C580" s="978"/>
      <c r="D580" s="671" t="s">
        <v>312</v>
      </c>
      <c r="E580" s="672">
        <v>3024863</v>
      </c>
      <c r="F580" s="850"/>
      <c r="G580" s="846"/>
      <c r="H580" s="965"/>
      <c r="I580" s="1018"/>
      <c r="J580" s="1018"/>
      <c r="K580" s="1018"/>
      <c r="L580" s="1021"/>
      <c r="M580" s="804"/>
      <c r="N580" s="140"/>
    </row>
    <row r="581" spans="1:14" ht="14.1" customHeight="1" x14ac:dyDescent="0.2">
      <c r="A581" s="887"/>
      <c r="B581" s="959"/>
      <c r="C581" s="978"/>
      <c r="D581" s="680" t="s">
        <v>16</v>
      </c>
      <c r="E581" s="681">
        <v>863948</v>
      </c>
      <c r="F581" s="850"/>
      <c r="G581" s="846"/>
      <c r="H581" s="965"/>
      <c r="I581" s="1018"/>
      <c r="J581" s="1018"/>
      <c r="K581" s="1018"/>
      <c r="L581" s="1021"/>
      <c r="M581" s="804"/>
      <c r="N581" s="140"/>
    </row>
    <row r="582" spans="1:14" ht="14.1" customHeight="1" thickBot="1" x14ac:dyDescent="0.25">
      <c r="A582" s="887"/>
      <c r="B582" s="959"/>
      <c r="C582" s="979"/>
      <c r="D582" s="626" t="s">
        <v>94</v>
      </c>
      <c r="E582" s="666">
        <v>111400.55</v>
      </c>
      <c r="F582" s="851"/>
      <c r="G582" s="846"/>
      <c r="H582" s="966"/>
      <c r="I582" s="1019"/>
      <c r="J582" s="1019"/>
      <c r="K582" s="1019"/>
      <c r="L582" s="1022"/>
      <c r="M582" s="804"/>
      <c r="N582" s="140"/>
    </row>
    <row r="583" spans="1:14" ht="14.1" customHeight="1" x14ac:dyDescent="0.2">
      <c r="A583" s="896" t="s">
        <v>657</v>
      </c>
      <c r="B583" s="957" t="s">
        <v>658</v>
      </c>
      <c r="C583" s="957" t="s">
        <v>253</v>
      </c>
      <c r="D583" s="676" t="s">
        <v>50</v>
      </c>
      <c r="E583" s="677">
        <f>SUM(E584:E585)</f>
        <v>2490920</v>
      </c>
      <c r="F583" s="849" t="s">
        <v>2081</v>
      </c>
      <c r="G583" s="845" t="s">
        <v>18</v>
      </c>
      <c r="H583" s="964">
        <v>12</v>
      </c>
      <c r="I583" s="1017">
        <v>5</v>
      </c>
      <c r="J583" s="1017">
        <v>1</v>
      </c>
      <c r="K583" s="1017">
        <v>1</v>
      </c>
      <c r="L583" s="1020">
        <v>5</v>
      </c>
      <c r="M583" s="821"/>
      <c r="N583" s="140"/>
    </row>
    <row r="584" spans="1:14" ht="14.1" customHeight="1" x14ac:dyDescent="0.2">
      <c r="A584" s="887"/>
      <c r="B584" s="959"/>
      <c r="C584" s="959"/>
      <c r="D584" s="649" t="s">
        <v>16</v>
      </c>
      <c r="E584" s="652">
        <v>414286</v>
      </c>
      <c r="F584" s="850"/>
      <c r="G584" s="846"/>
      <c r="H584" s="965"/>
      <c r="I584" s="1018"/>
      <c r="J584" s="1018"/>
      <c r="K584" s="1018"/>
      <c r="L584" s="1021"/>
      <c r="M584" s="804"/>
      <c r="N584" s="140"/>
    </row>
    <row r="585" spans="1:14" ht="14.1" customHeight="1" thickBot="1" x14ac:dyDescent="0.25">
      <c r="A585" s="897"/>
      <c r="B585" s="962"/>
      <c r="C585" s="962"/>
      <c r="D585" s="659" t="s">
        <v>312</v>
      </c>
      <c r="E585" s="660">
        <v>2076634</v>
      </c>
      <c r="F585" s="851"/>
      <c r="G585" s="846"/>
      <c r="H585" s="966"/>
      <c r="I585" s="1019"/>
      <c r="J585" s="1019"/>
      <c r="K585" s="1019"/>
      <c r="L585" s="1022"/>
      <c r="M585" s="804"/>
      <c r="N585" s="140"/>
    </row>
    <row r="586" spans="1:14" ht="14.1" customHeight="1" x14ac:dyDescent="0.2">
      <c r="A586" s="887" t="s">
        <v>659</v>
      </c>
      <c r="B586" s="959" t="s">
        <v>660</v>
      </c>
      <c r="C586" s="959" t="s">
        <v>253</v>
      </c>
      <c r="D586" s="676" t="s">
        <v>50</v>
      </c>
      <c r="E586" s="677">
        <f>SUM(E587:E589)</f>
        <v>1805409</v>
      </c>
      <c r="F586" s="849" t="s">
        <v>2081</v>
      </c>
      <c r="G586" s="845" t="s">
        <v>18</v>
      </c>
      <c r="H586" s="964">
        <v>12</v>
      </c>
      <c r="I586" s="1017">
        <v>5</v>
      </c>
      <c r="J586" s="1017">
        <v>1</v>
      </c>
      <c r="K586" s="1017">
        <v>1</v>
      </c>
      <c r="L586" s="1020">
        <v>5</v>
      </c>
      <c r="M586" s="821"/>
      <c r="N586" s="140"/>
    </row>
    <row r="587" spans="1:14" ht="14.1" customHeight="1" x14ac:dyDescent="0.2">
      <c r="A587" s="887"/>
      <c r="B587" s="959"/>
      <c r="C587" s="959"/>
      <c r="D587" s="649" t="s">
        <v>312</v>
      </c>
      <c r="E587" s="652">
        <v>1364958</v>
      </c>
      <c r="F587" s="850"/>
      <c r="G587" s="846"/>
      <c r="H587" s="965"/>
      <c r="I587" s="1018"/>
      <c r="J587" s="1018"/>
      <c r="K587" s="1018"/>
      <c r="L587" s="1021"/>
      <c r="M587" s="804"/>
      <c r="N587" s="140"/>
    </row>
    <row r="588" spans="1:14" ht="14.1" customHeight="1" x14ac:dyDescent="0.2">
      <c r="A588" s="887"/>
      <c r="B588" s="959"/>
      <c r="C588" s="959"/>
      <c r="D588" s="671" t="s">
        <v>94</v>
      </c>
      <c r="E588" s="672">
        <v>12000</v>
      </c>
      <c r="F588" s="850"/>
      <c r="G588" s="846"/>
      <c r="H588" s="965"/>
      <c r="I588" s="1018"/>
      <c r="J588" s="1018"/>
      <c r="K588" s="1018"/>
      <c r="L588" s="1021"/>
      <c r="M588" s="804"/>
      <c r="N588" s="140"/>
    </row>
    <row r="589" spans="1:14" ht="14.1" customHeight="1" thickBot="1" x14ac:dyDescent="0.25">
      <c r="A589" s="887"/>
      <c r="B589" s="959"/>
      <c r="C589" s="958"/>
      <c r="D589" s="626" t="s">
        <v>16</v>
      </c>
      <c r="E589" s="666">
        <v>428451</v>
      </c>
      <c r="F589" s="851"/>
      <c r="G589" s="846"/>
      <c r="H589" s="966"/>
      <c r="I589" s="1019"/>
      <c r="J589" s="1019"/>
      <c r="K589" s="1019"/>
      <c r="L589" s="1022"/>
      <c r="M589" s="804"/>
      <c r="N589" s="140"/>
    </row>
    <row r="590" spans="1:14" ht="14.1" customHeight="1" x14ac:dyDescent="0.2">
      <c r="A590" s="894" t="s">
        <v>661</v>
      </c>
      <c r="B590" s="960" t="s">
        <v>662</v>
      </c>
      <c r="C590" s="960" t="s">
        <v>253</v>
      </c>
      <c r="D590" s="676" t="s">
        <v>50</v>
      </c>
      <c r="E590" s="677">
        <f>SUM(E591:E593)</f>
        <v>1217248</v>
      </c>
      <c r="F590" s="849" t="s">
        <v>2081</v>
      </c>
      <c r="G590" s="845" t="s">
        <v>18</v>
      </c>
      <c r="H590" s="964">
        <v>12</v>
      </c>
      <c r="I590" s="1017">
        <v>5</v>
      </c>
      <c r="J590" s="1017">
        <v>1</v>
      </c>
      <c r="K590" s="1017">
        <v>1</v>
      </c>
      <c r="L590" s="1020">
        <v>5</v>
      </c>
      <c r="M590" s="821"/>
      <c r="N590" s="140"/>
    </row>
    <row r="591" spans="1:14" ht="14.1" customHeight="1" x14ac:dyDescent="0.2">
      <c r="A591" s="887"/>
      <c r="B591" s="959"/>
      <c r="C591" s="959"/>
      <c r="D591" s="649" t="s">
        <v>312</v>
      </c>
      <c r="E591" s="652">
        <v>851422</v>
      </c>
      <c r="F591" s="850"/>
      <c r="G591" s="846"/>
      <c r="H591" s="965"/>
      <c r="I591" s="1018"/>
      <c r="J591" s="1018"/>
      <c r="K591" s="1018"/>
      <c r="L591" s="1021"/>
      <c r="M591" s="804"/>
      <c r="N591" s="140"/>
    </row>
    <row r="592" spans="1:14" ht="14.1" customHeight="1" x14ac:dyDescent="0.2">
      <c r="A592" s="887"/>
      <c r="B592" s="959"/>
      <c r="C592" s="959"/>
      <c r="D592" s="671" t="s">
        <v>94</v>
      </c>
      <c r="E592" s="672">
        <v>24502</v>
      </c>
      <c r="F592" s="850"/>
      <c r="G592" s="846"/>
      <c r="H592" s="965"/>
      <c r="I592" s="1018"/>
      <c r="J592" s="1018"/>
      <c r="K592" s="1018"/>
      <c r="L592" s="1021"/>
      <c r="M592" s="804"/>
      <c r="N592" s="140"/>
    </row>
    <row r="593" spans="1:14" ht="14.1" customHeight="1" thickBot="1" x14ac:dyDescent="0.25">
      <c r="A593" s="887"/>
      <c r="B593" s="959"/>
      <c r="C593" s="958"/>
      <c r="D593" s="626" t="s">
        <v>16</v>
      </c>
      <c r="E593" s="666">
        <v>341324</v>
      </c>
      <c r="F593" s="851"/>
      <c r="G593" s="846"/>
      <c r="H593" s="966"/>
      <c r="I593" s="1019"/>
      <c r="J593" s="1019"/>
      <c r="K593" s="1019"/>
      <c r="L593" s="1022"/>
      <c r="M593" s="804"/>
      <c r="N593" s="140"/>
    </row>
    <row r="594" spans="1:14" ht="14.1" customHeight="1" x14ac:dyDescent="0.2">
      <c r="A594" s="894" t="s">
        <v>663</v>
      </c>
      <c r="B594" s="960" t="s">
        <v>664</v>
      </c>
      <c r="C594" s="960" t="s">
        <v>253</v>
      </c>
      <c r="D594" s="682" t="s">
        <v>50</v>
      </c>
      <c r="E594" s="683">
        <f>SUM(E595:E597)</f>
        <v>2807051</v>
      </c>
      <c r="F594" s="849" t="s">
        <v>2081</v>
      </c>
      <c r="G594" s="845" t="s">
        <v>18</v>
      </c>
      <c r="H594" s="964">
        <v>12</v>
      </c>
      <c r="I594" s="1017">
        <v>5</v>
      </c>
      <c r="J594" s="1017">
        <v>1</v>
      </c>
      <c r="K594" s="1017">
        <v>1</v>
      </c>
      <c r="L594" s="1020">
        <v>5</v>
      </c>
      <c r="M594" s="1048"/>
      <c r="N594" s="140"/>
    </row>
    <row r="595" spans="1:14" ht="14.1" customHeight="1" x14ac:dyDescent="0.2">
      <c r="A595" s="887"/>
      <c r="B595" s="959"/>
      <c r="C595" s="958"/>
      <c r="D595" s="625" t="s">
        <v>16</v>
      </c>
      <c r="E595" s="645">
        <v>436258</v>
      </c>
      <c r="F595" s="850"/>
      <c r="G595" s="846"/>
      <c r="H595" s="965"/>
      <c r="I595" s="1018"/>
      <c r="J595" s="1018"/>
      <c r="K595" s="1018"/>
      <c r="L595" s="1021"/>
      <c r="M595" s="1049"/>
      <c r="N595" s="140"/>
    </row>
    <row r="596" spans="1:14" ht="14.1" customHeight="1" x14ac:dyDescent="0.2">
      <c r="A596" s="887"/>
      <c r="B596" s="959"/>
      <c r="C596" s="959"/>
      <c r="D596" s="684" t="s">
        <v>312</v>
      </c>
      <c r="E596" s="685">
        <v>2345973</v>
      </c>
      <c r="F596" s="850"/>
      <c r="G596" s="846"/>
      <c r="H596" s="965"/>
      <c r="I596" s="1018"/>
      <c r="J596" s="1018"/>
      <c r="K596" s="1018"/>
      <c r="L596" s="1021"/>
      <c r="M596" s="1049"/>
      <c r="N596" s="140"/>
    </row>
    <row r="597" spans="1:14" ht="14.1" customHeight="1" thickBot="1" x14ac:dyDescent="0.25">
      <c r="A597" s="887"/>
      <c r="B597" s="959"/>
      <c r="C597" s="958"/>
      <c r="D597" s="626" t="s">
        <v>94</v>
      </c>
      <c r="E597" s="666">
        <v>24820</v>
      </c>
      <c r="F597" s="851"/>
      <c r="G597" s="846"/>
      <c r="H597" s="966"/>
      <c r="I597" s="1019"/>
      <c r="J597" s="1019"/>
      <c r="K597" s="1019"/>
      <c r="L597" s="1022"/>
      <c r="M597" s="1050"/>
      <c r="N597" s="140"/>
    </row>
    <row r="598" spans="1:14" ht="14.1" customHeight="1" x14ac:dyDescent="0.2">
      <c r="A598" s="894" t="s">
        <v>665</v>
      </c>
      <c r="B598" s="960" t="s">
        <v>666</v>
      </c>
      <c r="C598" s="960" t="s">
        <v>253</v>
      </c>
      <c r="D598" s="676" t="s">
        <v>50</v>
      </c>
      <c r="E598" s="677">
        <f>SUM(E599:E601)</f>
        <v>1608165</v>
      </c>
      <c r="F598" s="849" t="s">
        <v>2081</v>
      </c>
      <c r="G598" s="845" t="s">
        <v>18</v>
      </c>
      <c r="H598" s="964">
        <v>12</v>
      </c>
      <c r="I598" s="1017">
        <v>5</v>
      </c>
      <c r="J598" s="1017">
        <v>1</v>
      </c>
      <c r="K598" s="1017">
        <v>1</v>
      </c>
      <c r="L598" s="1020">
        <v>5</v>
      </c>
      <c r="M598" s="1048"/>
      <c r="N598" s="140"/>
    </row>
    <row r="599" spans="1:14" ht="14.1" customHeight="1" x14ac:dyDescent="0.2">
      <c r="A599" s="887"/>
      <c r="B599" s="959"/>
      <c r="C599" s="959"/>
      <c r="D599" s="649" t="s">
        <v>94</v>
      </c>
      <c r="E599" s="652">
        <v>6500</v>
      </c>
      <c r="F599" s="850"/>
      <c r="G599" s="846"/>
      <c r="H599" s="965"/>
      <c r="I599" s="1018"/>
      <c r="J599" s="1018"/>
      <c r="K599" s="1018"/>
      <c r="L599" s="1021"/>
      <c r="M599" s="1049"/>
      <c r="N599" s="140"/>
    </row>
    <row r="600" spans="1:14" ht="14.1" customHeight="1" x14ac:dyDescent="0.2">
      <c r="A600" s="887"/>
      <c r="B600" s="959"/>
      <c r="C600" s="959"/>
      <c r="D600" s="671" t="s">
        <v>312</v>
      </c>
      <c r="E600" s="672">
        <v>1284285</v>
      </c>
      <c r="F600" s="850"/>
      <c r="G600" s="846"/>
      <c r="H600" s="965"/>
      <c r="I600" s="1018"/>
      <c r="J600" s="1018"/>
      <c r="K600" s="1018"/>
      <c r="L600" s="1021"/>
      <c r="M600" s="1049"/>
      <c r="N600" s="140"/>
    </row>
    <row r="601" spans="1:14" ht="14.1" customHeight="1" thickBot="1" x14ac:dyDescent="0.25">
      <c r="A601" s="887"/>
      <c r="B601" s="959"/>
      <c r="C601" s="958"/>
      <c r="D601" s="626" t="s">
        <v>16</v>
      </c>
      <c r="E601" s="666">
        <v>317380</v>
      </c>
      <c r="F601" s="851"/>
      <c r="G601" s="846"/>
      <c r="H601" s="966"/>
      <c r="I601" s="1019"/>
      <c r="J601" s="1019"/>
      <c r="K601" s="1019"/>
      <c r="L601" s="1022"/>
      <c r="M601" s="1050"/>
      <c r="N601" s="140"/>
    </row>
    <row r="602" spans="1:14" ht="14.1" customHeight="1" x14ac:dyDescent="0.2">
      <c r="A602" s="894" t="s">
        <v>667</v>
      </c>
      <c r="B602" s="960" t="s">
        <v>668</v>
      </c>
      <c r="C602" s="960" t="s">
        <v>253</v>
      </c>
      <c r="D602" s="498" t="s">
        <v>50</v>
      </c>
      <c r="E602" s="657">
        <f>SUM(E603:E604)</f>
        <v>3358148</v>
      </c>
      <c r="F602" s="852" t="s">
        <v>2081</v>
      </c>
      <c r="G602" s="845" t="s">
        <v>18</v>
      </c>
      <c r="H602" s="964">
        <v>12</v>
      </c>
      <c r="I602" s="1017">
        <v>5</v>
      </c>
      <c r="J602" s="1017">
        <v>1</v>
      </c>
      <c r="K602" s="1017">
        <v>1</v>
      </c>
      <c r="L602" s="1020">
        <v>5</v>
      </c>
      <c r="M602" s="1048"/>
      <c r="N602" s="140"/>
    </row>
    <row r="603" spans="1:14" ht="14.1" customHeight="1" x14ac:dyDescent="0.2">
      <c r="A603" s="887"/>
      <c r="B603" s="959"/>
      <c r="C603" s="959"/>
      <c r="D603" s="653" t="s">
        <v>312</v>
      </c>
      <c r="E603" s="654">
        <v>2179170</v>
      </c>
      <c r="F603" s="850"/>
      <c r="G603" s="846"/>
      <c r="H603" s="965"/>
      <c r="I603" s="1018"/>
      <c r="J603" s="1018"/>
      <c r="K603" s="1018"/>
      <c r="L603" s="1021"/>
      <c r="M603" s="1049"/>
      <c r="N603" s="140"/>
    </row>
    <row r="604" spans="1:14" ht="14.1" customHeight="1" thickBot="1" x14ac:dyDescent="0.25">
      <c r="A604" s="887"/>
      <c r="B604" s="959"/>
      <c r="C604" s="958"/>
      <c r="D604" s="626" t="s">
        <v>16</v>
      </c>
      <c r="E604" s="666">
        <v>1178978</v>
      </c>
      <c r="F604" s="850"/>
      <c r="G604" s="846"/>
      <c r="H604" s="966"/>
      <c r="I604" s="1019"/>
      <c r="J604" s="1019"/>
      <c r="K604" s="1019"/>
      <c r="L604" s="1022"/>
      <c r="M604" s="1050"/>
      <c r="N604" s="140"/>
    </row>
    <row r="605" spans="1:14" ht="14.1" customHeight="1" x14ac:dyDescent="0.2">
      <c r="A605" s="980" t="s">
        <v>669</v>
      </c>
      <c r="B605" s="960" t="s">
        <v>670</v>
      </c>
      <c r="C605" s="960" t="s">
        <v>253</v>
      </c>
      <c r="D605" s="498" t="s">
        <v>50</v>
      </c>
      <c r="E605" s="657">
        <f t="shared" ref="E605" si="9">SUM(E606:E608)</f>
        <v>165403</v>
      </c>
      <c r="F605" s="847" t="s">
        <v>2081</v>
      </c>
      <c r="G605" s="845" t="s">
        <v>18</v>
      </c>
      <c r="H605" s="964">
        <v>5</v>
      </c>
      <c r="I605" s="1017">
        <v>4</v>
      </c>
      <c r="J605" s="1017">
        <v>1</v>
      </c>
      <c r="K605" s="1017">
        <v>0</v>
      </c>
      <c r="L605" s="1020">
        <v>0</v>
      </c>
      <c r="M605" s="1035"/>
      <c r="N605" s="140"/>
    </row>
    <row r="606" spans="1:14" ht="14.1" customHeight="1" x14ac:dyDescent="0.2">
      <c r="A606" s="981"/>
      <c r="B606" s="959"/>
      <c r="C606" s="959"/>
      <c r="D606" s="649" t="s">
        <v>115</v>
      </c>
      <c r="E606" s="652">
        <v>1300</v>
      </c>
      <c r="F606" s="848"/>
      <c r="G606" s="846"/>
      <c r="H606" s="965"/>
      <c r="I606" s="1018"/>
      <c r="J606" s="1018"/>
      <c r="K606" s="1018"/>
      <c r="L606" s="1021"/>
      <c r="M606" s="1036"/>
      <c r="N606" s="140"/>
    </row>
    <row r="607" spans="1:14" ht="14.1" customHeight="1" x14ac:dyDescent="0.2">
      <c r="A607" s="981"/>
      <c r="B607" s="959"/>
      <c r="C607" s="959"/>
      <c r="D607" s="649" t="s">
        <v>312</v>
      </c>
      <c r="E607" s="652">
        <v>124081</v>
      </c>
      <c r="F607" s="848"/>
      <c r="G607" s="846"/>
      <c r="H607" s="965"/>
      <c r="I607" s="1018"/>
      <c r="J607" s="1018"/>
      <c r="K607" s="1018"/>
      <c r="L607" s="1021"/>
      <c r="M607" s="1036"/>
      <c r="N607" s="140"/>
    </row>
    <row r="608" spans="1:14" ht="14.1" customHeight="1" thickBot="1" x14ac:dyDescent="0.25">
      <c r="A608" s="982"/>
      <c r="B608" s="961"/>
      <c r="C608" s="961"/>
      <c r="D608" s="649" t="s">
        <v>16</v>
      </c>
      <c r="E608" s="652">
        <v>40022</v>
      </c>
      <c r="F608" s="963"/>
      <c r="G608" s="853"/>
      <c r="H608" s="966"/>
      <c r="I608" s="1019"/>
      <c r="J608" s="1019"/>
      <c r="K608" s="1019"/>
      <c r="L608" s="1022"/>
      <c r="M608" s="1037"/>
      <c r="N608" s="140"/>
    </row>
    <row r="609" spans="1:14" ht="15.75" customHeight="1" x14ac:dyDescent="0.2">
      <c r="A609" s="894" t="s">
        <v>671</v>
      </c>
      <c r="B609" s="960" t="s">
        <v>672</v>
      </c>
      <c r="C609" s="960" t="s">
        <v>253</v>
      </c>
      <c r="D609" s="517" t="s">
        <v>50</v>
      </c>
      <c r="E609" s="686">
        <f t="shared" ref="E609" si="10">SUM(E610:E613)</f>
        <v>3018266.4</v>
      </c>
      <c r="F609" s="852" t="s">
        <v>2081</v>
      </c>
      <c r="G609" s="845" t="s">
        <v>18</v>
      </c>
      <c r="H609" s="964">
        <v>10</v>
      </c>
      <c r="I609" s="1017">
        <v>4</v>
      </c>
      <c r="J609" s="1017">
        <v>1</v>
      </c>
      <c r="K609" s="1017">
        <v>1</v>
      </c>
      <c r="L609" s="1020">
        <v>4</v>
      </c>
      <c r="M609" s="1048"/>
      <c r="N609" s="140"/>
    </row>
    <row r="610" spans="1:14" ht="15.75" customHeight="1" x14ac:dyDescent="0.2">
      <c r="A610" s="887"/>
      <c r="B610" s="959"/>
      <c r="C610" s="959"/>
      <c r="D610" s="649" t="s">
        <v>312</v>
      </c>
      <c r="E610" s="650">
        <v>1304542</v>
      </c>
      <c r="F610" s="850"/>
      <c r="G610" s="846"/>
      <c r="H610" s="965"/>
      <c r="I610" s="1018"/>
      <c r="J610" s="1018"/>
      <c r="K610" s="1018"/>
      <c r="L610" s="1021"/>
      <c r="M610" s="1049"/>
      <c r="N610" s="140"/>
    </row>
    <row r="611" spans="1:14" ht="15.75" customHeight="1" x14ac:dyDescent="0.2">
      <c r="A611" s="887"/>
      <c r="B611" s="959"/>
      <c r="C611" s="959"/>
      <c r="D611" s="649" t="s">
        <v>94</v>
      </c>
      <c r="E611" s="650">
        <v>30496.400000000001</v>
      </c>
      <c r="F611" s="850"/>
      <c r="G611" s="846"/>
      <c r="H611" s="965"/>
      <c r="I611" s="1018"/>
      <c r="J611" s="1018"/>
      <c r="K611" s="1018"/>
      <c r="L611" s="1021"/>
      <c r="M611" s="1049"/>
      <c r="N611" s="140"/>
    </row>
    <row r="612" spans="1:14" ht="15.75" customHeight="1" x14ac:dyDescent="0.2">
      <c r="A612" s="887"/>
      <c r="B612" s="959"/>
      <c r="C612" s="959"/>
      <c r="D612" s="649" t="s">
        <v>16</v>
      </c>
      <c r="E612" s="650">
        <v>789228</v>
      </c>
      <c r="F612" s="850"/>
      <c r="G612" s="846"/>
      <c r="H612" s="965"/>
      <c r="I612" s="1018"/>
      <c r="J612" s="1018"/>
      <c r="K612" s="1018"/>
      <c r="L612" s="1021"/>
      <c r="M612" s="1049"/>
      <c r="N612" s="140"/>
    </row>
    <row r="613" spans="1:14" ht="15.75" customHeight="1" thickBot="1" x14ac:dyDescent="0.25">
      <c r="A613" s="888"/>
      <c r="B613" s="961"/>
      <c r="C613" s="961"/>
      <c r="D613" s="649" t="s">
        <v>115</v>
      </c>
      <c r="E613" s="650">
        <v>894000</v>
      </c>
      <c r="F613" s="851"/>
      <c r="G613" s="853"/>
      <c r="H613" s="966"/>
      <c r="I613" s="1019"/>
      <c r="J613" s="1019"/>
      <c r="K613" s="1019"/>
      <c r="L613" s="1022"/>
      <c r="M613" s="1050"/>
      <c r="N613" s="140"/>
    </row>
    <row r="614" spans="1:14" ht="15.75" customHeight="1" x14ac:dyDescent="0.2">
      <c r="A614" s="894" t="s">
        <v>673</v>
      </c>
      <c r="B614" s="960" t="s">
        <v>674</v>
      </c>
      <c r="C614" s="960" t="s">
        <v>253</v>
      </c>
      <c r="D614" s="517" t="s">
        <v>50</v>
      </c>
      <c r="E614" s="686">
        <f t="shared" ref="E614" si="11">SUM(E615:E618)</f>
        <v>1584194</v>
      </c>
      <c r="F614" s="852" t="s">
        <v>2081</v>
      </c>
      <c r="G614" s="845" t="s">
        <v>18</v>
      </c>
      <c r="H614" s="964">
        <v>10</v>
      </c>
      <c r="I614" s="1017">
        <v>4</v>
      </c>
      <c r="J614" s="1017">
        <v>1</v>
      </c>
      <c r="K614" s="1017">
        <v>1</v>
      </c>
      <c r="L614" s="1020">
        <v>4</v>
      </c>
      <c r="M614" s="1048"/>
      <c r="N614" s="140"/>
    </row>
    <row r="615" spans="1:14" ht="15.75" customHeight="1" x14ac:dyDescent="0.2">
      <c r="A615" s="887"/>
      <c r="B615" s="959"/>
      <c r="C615" s="959"/>
      <c r="D615" s="649" t="s">
        <v>16</v>
      </c>
      <c r="E615" s="650">
        <v>552617</v>
      </c>
      <c r="F615" s="850"/>
      <c r="G615" s="846"/>
      <c r="H615" s="965"/>
      <c r="I615" s="1018"/>
      <c r="J615" s="1018"/>
      <c r="K615" s="1018"/>
      <c r="L615" s="1021"/>
      <c r="M615" s="1049"/>
      <c r="N615" s="140"/>
    </row>
    <row r="616" spans="1:14" ht="15.75" customHeight="1" x14ac:dyDescent="0.2">
      <c r="A616" s="887"/>
      <c r="B616" s="959"/>
      <c r="C616" s="959"/>
      <c r="D616" s="649" t="s">
        <v>94</v>
      </c>
      <c r="E616" s="650">
        <v>15080</v>
      </c>
      <c r="F616" s="850"/>
      <c r="G616" s="846"/>
      <c r="H616" s="965"/>
      <c r="I616" s="1018"/>
      <c r="J616" s="1018"/>
      <c r="K616" s="1018"/>
      <c r="L616" s="1021"/>
      <c r="M616" s="1049"/>
      <c r="N616" s="140"/>
    </row>
    <row r="617" spans="1:14" ht="15.75" customHeight="1" x14ac:dyDescent="0.2">
      <c r="A617" s="887"/>
      <c r="B617" s="959"/>
      <c r="C617" s="959"/>
      <c r="D617" s="649" t="s">
        <v>312</v>
      </c>
      <c r="E617" s="650">
        <v>558097</v>
      </c>
      <c r="F617" s="850"/>
      <c r="G617" s="846"/>
      <c r="H617" s="965"/>
      <c r="I617" s="1018"/>
      <c r="J617" s="1018"/>
      <c r="K617" s="1018"/>
      <c r="L617" s="1021"/>
      <c r="M617" s="1049"/>
      <c r="N617" s="140"/>
    </row>
    <row r="618" spans="1:14" ht="15.75" customHeight="1" thickBot="1" x14ac:dyDescent="0.25">
      <c r="A618" s="888"/>
      <c r="B618" s="961"/>
      <c r="C618" s="961"/>
      <c r="D618" s="649" t="s">
        <v>115</v>
      </c>
      <c r="E618" s="652">
        <v>458400</v>
      </c>
      <c r="F618" s="851"/>
      <c r="G618" s="853"/>
      <c r="H618" s="966"/>
      <c r="I618" s="1019"/>
      <c r="J618" s="1019"/>
      <c r="K618" s="1019"/>
      <c r="L618" s="1022"/>
      <c r="M618" s="1050"/>
      <c r="N618" s="140"/>
    </row>
    <row r="619" spans="1:14" ht="15.75" customHeight="1" x14ac:dyDescent="0.2">
      <c r="A619" s="894" t="s">
        <v>675</v>
      </c>
      <c r="B619" s="960" t="s">
        <v>676</v>
      </c>
      <c r="C619" s="960" t="s">
        <v>253</v>
      </c>
      <c r="D619" s="517" t="s">
        <v>50</v>
      </c>
      <c r="E619" s="686">
        <f t="shared" ref="E619" si="12">SUM(E620:E623)</f>
        <v>2054550.48</v>
      </c>
      <c r="F619" s="852" t="s">
        <v>2081</v>
      </c>
      <c r="G619" s="845" t="s">
        <v>18</v>
      </c>
      <c r="H619" s="964">
        <v>10</v>
      </c>
      <c r="I619" s="1017">
        <v>4</v>
      </c>
      <c r="J619" s="1017">
        <v>1</v>
      </c>
      <c r="K619" s="1017">
        <v>1</v>
      </c>
      <c r="L619" s="1020">
        <v>4</v>
      </c>
      <c r="M619" s="1048"/>
      <c r="N619" s="140"/>
    </row>
    <row r="620" spans="1:14" ht="15.75" customHeight="1" x14ac:dyDescent="0.2">
      <c r="A620" s="887"/>
      <c r="B620" s="959"/>
      <c r="C620" s="959"/>
      <c r="D620" s="649" t="s">
        <v>94</v>
      </c>
      <c r="E620" s="650">
        <v>25305.48</v>
      </c>
      <c r="F620" s="850"/>
      <c r="G620" s="846"/>
      <c r="H620" s="965"/>
      <c r="I620" s="1018"/>
      <c r="J620" s="1018"/>
      <c r="K620" s="1018"/>
      <c r="L620" s="1021"/>
      <c r="M620" s="1049"/>
      <c r="N620" s="140"/>
    </row>
    <row r="621" spans="1:14" ht="15.75" customHeight="1" x14ac:dyDescent="0.2">
      <c r="A621" s="887"/>
      <c r="B621" s="959"/>
      <c r="C621" s="959"/>
      <c r="D621" s="649" t="s">
        <v>312</v>
      </c>
      <c r="E621" s="650">
        <v>1128345</v>
      </c>
      <c r="F621" s="850"/>
      <c r="G621" s="846"/>
      <c r="H621" s="965"/>
      <c r="I621" s="1018"/>
      <c r="J621" s="1018"/>
      <c r="K621" s="1018"/>
      <c r="L621" s="1021"/>
      <c r="M621" s="1049"/>
      <c r="N621" s="140"/>
    </row>
    <row r="622" spans="1:14" ht="15.75" customHeight="1" x14ac:dyDescent="0.2">
      <c r="A622" s="887"/>
      <c r="B622" s="959"/>
      <c r="C622" s="959"/>
      <c r="D622" s="649" t="s">
        <v>115</v>
      </c>
      <c r="E622" s="650">
        <v>894900</v>
      </c>
      <c r="F622" s="850"/>
      <c r="G622" s="846"/>
      <c r="H622" s="965"/>
      <c r="I622" s="1018"/>
      <c r="J622" s="1018"/>
      <c r="K622" s="1018"/>
      <c r="L622" s="1021"/>
      <c r="M622" s="1049"/>
      <c r="N622" s="140"/>
    </row>
    <row r="623" spans="1:14" ht="15.75" customHeight="1" thickBot="1" x14ac:dyDescent="0.25">
      <c r="A623" s="888"/>
      <c r="B623" s="961"/>
      <c r="C623" s="961"/>
      <c r="D623" s="649" t="s">
        <v>16</v>
      </c>
      <c r="E623" s="652">
        <v>6000</v>
      </c>
      <c r="F623" s="851"/>
      <c r="G623" s="853"/>
      <c r="H623" s="966"/>
      <c r="I623" s="1019"/>
      <c r="J623" s="1019"/>
      <c r="K623" s="1019"/>
      <c r="L623" s="1022"/>
      <c r="M623" s="1050"/>
      <c r="N623" s="140"/>
    </row>
    <row r="624" spans="1:14" ht="14.1" customHeight="1" x14ac:dyDescent="0.2">
      <c r="A624" s="894" t="s">
        <v>677</v>
      </c>
      <c r="B624" s="960" t="s">
        <v>678</v>
      </c>
      <c r="C624" s="960" t="s">
        <v>253</v>
      </c>
      <c r="D624" s="517" t="s">
        <v>50</v>
      </c>
      <c r="E624" s="651">
        <f>SUM(E625:E628)</f>
        <v>3070707.52</v>
      </c>
      <c r="F624" s="852" t="s">
        <v>2081</v>
      </c>
      <c r="G624" s="845" t="s">
        <v>18</v>
      </c>
      <c r="H624" s="964">
        <v>10</v>
      </c>
      <c r="I624" s="1017">
        <v>4</v>
      </c>
      <c r="J624" s="1017">
        <v>1</v>
      </c>
      <c r="K624" s="1017">
        <v>1</v>
      </c>
      <c r="L624" s="1020">
        <v>4</v>
      </c>
      <c r="M624" s="1048"/>
      <c r="N624" s="140"/>
    </row>
    <row r="625" spans="1:14" ht="14.1" customHeight="1" x14ac:dyDescent="0.2">
      <c r="A625" s="887"/>
      <c r="B625" s="959"/>
      <c r="C625" s="959"/>
      <c r="D625" s="649" t="s">
        <v>94</v>
      </c>
      <c r="E625" s="652">
        <v>8546.52</v>
      </c>
      <c r="F625" s="850"/>
      <c r="G625" s="846"/>
      <c r="H625" s="965"/>
      <c r="I625" s="1018"/>
      <c r="J625" s="1018"/>
      <c r="K625" s="1018"/>
      <c r="L625" s="1021"/>
      <c r="M625" s="1049"/>
      <c r="N625" s="140"/>
    </row>
    <row r="626" spans="1:14" ht="14.1" customHeight="1" x14ac:dyDescent="0.2">
      <c r="A626" s="887"/>
      <c r="B626" s="959"/>
      <c r="C626" s="959"/>
      <c r="D626" s="649" t="s">
        <v>312</v>
      </c>
      <c r="E626" s="652">
        <v>1521691</v>
      </c>
      <c r="F626" s="850"/>
      <c r="G626" s="846"/>
      <c r="H626" s="965"/>
      <c r="I626" s="1018"/>
      <c r="J626" s="1018"/>
      <c r="K626" s="1018"/>
      <c r="L626" s="1021"/>
      <c r="M626" s="1049"/>
      <c r="N626" s="140"/>
    </row>
    <row r="627" spans="1:14" ht="14.1" customHeight="1" x14ac:dyDescent="0.2">
      <c r="A627" s="887"/>
      <c r="B627" s="959"/>
      <c r="C627" s="959"/>
      <c r="D627" s="649" t="s">
        <v>115</v>
      </c>
      <c r="E627" s="652">
        <v>1155200</v>
      </c>
      <c r="F627" s="850"/>
      <c r="G627" s="846"/>
      <c r="H627" s="965"/>
      <c r="I627" s="1018"/>
      <c r="J627" s="1018"/>
      <c r="K627" s="1018"/>
      <c r="L627" s="1021"/>
      <c r="M627" s="1049"/>
      <c r="N627" s="140"/>
    </row>
    <row r="628" spans="1:14" ht="14.1" customHeight="1" thickBot="1" x14ac:dyDescent="0.25">
      <c r="A628" s="897"/>
      <c r="B628" s="962"/>
      <c r="C628" s="962"/>
      <c r="D628" s="659" t="s">
        <v>16</v>
      </c>
      <c r="E628" s="660">
        <v>385270</v>
      </c>
      <c r="F628" s="851"/>
      <c r="G628" s="853"/>
      <c r="H628" s="966"/>
      <c r="I628" s="1019"/>
      <c r="J628" s="1019"/>
      <c r="K628" s="1019"/>
      <c r="L628" s="1022"/>
      <c r="M628" s="1050"/>
      <c r="N628" s="140"/>
    </row>
    <row r="629" spans="1:14" ht="14.1" customHeight="1" x14ac:dyDescent="0.2">
      <c r="A629" s="887" t="s">
        <v>679</v>
      </c>
      <c r="B629" s="959" t="s">
        <v>680</v>
      </c>
      <c r="C629" s="959" t="s">
        <v>253</v>
      </c>
      <c r="D629" s="498" t="s">
        <v>50</v>
      </c>
      <c r="E629" s="657">
        <f>SUM(E630:E631)</f>
        <v>2057725.3900000001</v>
      </c>
      <c r="F629" s="847" t="s">
        <v>2081</v>
      </c>
      <c r="G629" s="845" t="s">
        <v>18</v>
      </c>
      <c r="H629" s="964">
        <v>10</v>
      </c>
      <c r="I629" s="1017">
        <v>4</v>
      </c>
      <c r="J629" s="1017">
        <v>1</v>
      </c>
      <c r="K629" s="1017">
        <v>1</v>
      </c>
      <c r="L629" s="1020">
        <v>4</v>
      </c>
      <c r="M629" s="821"/>
      <c r="N629" s="140"/>
    </row>
    <row r="630" spans="1:14" ht="14.1" customHeight="1" x14ac:dyDescent="0.2">
      <c r="A630" s="887"/>
      <c r="B630" s="959"/>
      <c r="C630" s="959"/>
      <c r="D630" s="671" t="s">
        <v>94</v>
      </c>
      <c r="E630" s="672">
        <v>156205.39000000001</v>
      </c>
      <c r="F630" s="848"/>
      <c r="G630" s="846"/>
      <c r="H630" s="965"/>
      <c r="I630" s="1018"/>
      <c r="J630" s="1018"/>
      <c r="K630" s="1018"/>
      <c r="L630" s="1021"/>
      <c r="M630" s="804"/>
      <c r="N630" s="140"/>
    </row>
    <row r="631" spans="1:14" ht="14.1" customHeight="1" thickBot="1" x14ac:dyDescent="0.25">
      <c r="A631" s="887"/>
      <c r="B631" s="959"/>
      <c r="C631" s="958"/>
      <c r="D631" s="626" t="s">
        <v>16</v>
      </c>
      <c r="E631" s="666">
        <v>1901520</v>
      </c>
      <c r="F631" s="848"/>
      <c r="G631" s="846"/>
      <c r="H631" s="966"/>
      <c r="I631" s="1019"/>
      <c r="J631" s="1019"/>
      <c r="K631" s="1019"/>
      <c r="L631" s="1022"/>
      <c r="M631" s="804"/>
      <c r="N631" s="140"/>
    </row>
    <row r="632" spans="1:14" ht="14.1" customHeight="1" x14ac:dyDescent="0.2">
      <c r="A632" s="894" t="s">
        <v>681</v>
      </c>
      <c r="B632" s="960" t="s">
        <v>682</v>
      </c>
      <c r="C632" s="960" t="s">
        <v>253</v>
      </c>
      <c r="D632" s="684" t="s">
        <v>50</v>
      </c>
      <c r="E632" s="687">
        <f>SUM(E633:E634)</f>
        <v>2636630.14</v>
      </c>
      <c r="F632" s="847" t="s">
        <v>2081</v>
      </c>
      <c r="G632" s="845" t="s">
        <v>18</v>
      </c>
      <c r="H632" s="964">
        <v>10</v>
      </c>
      <c r="I632" s="1017">
        <v>4</v>
      </c>
      <c r="J632" s="1017">
        <v>1</v>
      </c>
      <c r="K632" s="1017">
        <v>1</v>
      </c>
      <c r="L632" s="1020">
        <v>4</v>
      </c>
      <c r="M632" s="821"/>
      <c r="N632" s="140"/>
    </row>
    <row r="633" spans="1:14" ht="14.1" customHeight="1" x14ac:dyDescent="0.2">
      <c r="A633" s="887"/>
      <c r="B633" s="959"/>
      <c r="C633" s="959"/>
      <c r="D633" s="653" t="s">
        <v>94</v>
      </c>
      <c r="E633" s="654">
        <v>269840.14</v>
      </c>
      <c r="F633" s="848"/>
      <c r="G633" s="846"/>
      <c r="H633" s="965"/>
      <c r="I633" s="1018"/>
      <c r="J633" s="1018"/>
      <c r="K633" s="1018"/>
      <c r="L633" s="1021"/>
      <c r="M633" s="804"/>
      <c r="N633" s="140"/>
    </row>
    <row r="634" spans="1:14" ht="14.1" customHeight="1" thickBot="1" x14ac:dyDescent="0.25">
      <c r="A634" s="887"/>
      <c r="B634" s="959"/>
      <c r="C634" s="958"/>
      <c r="D634" s="626" t="s">
        <v>16</v>
      </c>
      <c r="E634" s="666">
        <v>2366790</v>
      </c>
      <c r="F634" s="848"/>
      <c r="G634" s="846"/>
      <c r="H634" s="966"/>
      <c r="I634" s="1019"/>
      <c r="J634" s="1019"/>
      <c r="K634" s="1019"/>
      <c r="L634" s="1022"/>
      <c r="M634" s="804"/>
      <c r="N634" s="140"/>
    </row>
    <row r="635" spans="1:14" ht="14.1" customHeight="1" x14ac:dyDescent="0.2">
      <c r="A635" s="894" t="s">
        <v>684</v>
      </c>
      <c r="B635" s="960" t="s">
        <v>685</v>
      </c>
      <c r="C635" s="960" t="s">
        <v>253</v>
      </c>
      <c r="D635" s="498" t="s">
        <v>50</v>
      </c>
      <c r="E635" s="657">
        <f>SUM(E636:E637)</f>
        <v>854102.37</v>
      </c>
      <c r="F635" s="847" t="s">
        <v>2081</v>
      </c>
      <c r="G635" s="845" t="s">
        <v>18</v>
      </c>
      <c r="H635" s="964">
        <v>10</v>
      </c>
      <c r="I635" s="1017">
        <v>4</v>
      </c>
      <c r="J635" s="1017">
        <v>1</v>
      </c>
      <c r="K635" s="1017">
        <v>1</v>
      </c>
      <c r="L635" s="1020">
        <v>4</v>
      </c>
      <c r="M635" s="821"/>
      <c r="N635" s="140"/>
    </row>
    <row r="636" spans="1:14" ht="14.1" customHeight="1" x14ac:dyDescent="0.2">
      <c r="A636" s="887"/>
      <c r="B636" s="959"/>
      <c r="C636" s="959"/>
      <c r="D636" s="649" t="s">
        <v>94</v>
      </c>
      <c r="E636" s="652">
        <v>42794.37</v>
      </c>
      <c r="F636" s="848"/>
      <c r="G636" s="846"/>
      <c r="H636" s="965"/>
      <c r="I636" s="1018"/>
      <c r="J636" s="1018"/>
      <c r="K636" s="1018"/>
      <c r="L636" s="1021"/>
      <c r="M636" s="804"/>
      <c r="N636" s="140"/>
    </row>
    <row r="637" spans="1:14" ht="14.1" customHeight="1" thickBot="1" x14ac:dyDescent="0.25">
      <c r="A637" s="887"/>
      <c r="B637" s="959"/>
      <c r="C637" s="959"/>
      <c r="D637" s="653" t="s">
        <v>16</v>
      </c>
      <c r="E637" s="654">
        <v>811308</v>
      </c>
      <c r="F637" s="848"/>
      <c r="G637" s="846"/>
      <c r="H637" s="966"/>
      <c r="I637" s="1019"/>
      <c r="J637" s="1019"/>
      <c r="K637" s="1019"/>
      <c r="L637" s="1022"/>
      <c r="M637" s="804"/>
      <c r="N637" s="140"/>
    </row>
    <row r="638" spans="1:14" ht="14.1" customHeight="1" x14ac:dyDescent="0.2">
      <c r="A638" s="894" t="s">
        <v>686</v>
      </c>
      <c r="B638" s="960" t="s">
        <v>687</v>
      </c>
      <c r="C638" s="960" t="s">
        <v>253</v>
      </c>
      <c r="D638" s="517" t="s">
        <v>50</v>
      </c>
      <c r="E638" s="651">
        <f>SUM(E639:E640)</f>
        <v>832036.8</v>
      </c>
      <c r="F638" s="847" t="s">
        <v>2081</v>
      </c>
      <c r="G638" s="845" t="s">
        <v>18</v>
      </c>
      <c r="H638" s="964">
        <v>10</v>
      </c>
      <c r="I638" s="1017">
        <v>4</v>
      </c>
      <c r="J638" s="1017">
        <v>1</v>
      </c>
      <c r="K638" s="1017">
        <v>1</v>
      </c>
      <c r="L638" s="1020">
        <v>4</v>
      </c>
      <c r="M638" s="821"/>
      <c r="N638" s="140"/>
    </row>
    <row r="639" spans="1:14" ht="14.1" customHeight="1" x14ac:dyDescent="0.2">
      <c r="A639" s="887"/>
      <c r="B639" s="959"/>
      <c r="C639" s="959"/>
      <c r="D639" s="671" t="s">
        <v>94</v>
      </c>
      <c r="E639" s="672">
        <v>51481.8</v>
      </c>
      <c r="F639" s="848"/>
      <c r="G639" s="846"/>
      <c r="H639" s="965"/>
      <c r="I639" s="1018"/>
      <c r="J639" s="1018"/>
      <c r="K639" s="1018"/>
      <c r="L639" s="1021"/>
      <c r="M639" s="804"/>
      <c r="N639" s="140"/>
    </row>
    <row r="640" spans="1:14" ht="14.1" customHeight="1" thickBot="1" x14ac:dyDescent="0.25">
      <c r="A640" s="887"/>
      <c r="B640" s="959"/>
      <c r="C640" s="958"/>
      <c r="D640" s="626" t="s">
        <v>16</v>
      </c>
      <c r="E640" s="666">
        <v>780555</v>
      </c>
      <c r="F640" s="848"/>
      <c r="G640" s="846"/>
      <c r="H640" s="966"/>
      <c r="I640" s="1019"/>
      <c r="J640" s="1019"/>
      <c r="K640" s="1019"/>
      <c r="L640" s="1022"/>
      <c r="M640" s="804"/>
      <c r="N640" s="140"/>
    </row>
    <row r="641" spans="1:14" ht="14.1" customHeight="1" x14ac:dyDescent="0.2">
      <c r="A641" s="896" t="s">
        <v>688</v>
      </c>
      <c r="B641" s="957" t="s">
        <v>689</v>
      </c>
      <c r="C641" s="957" t="s">
        <v>253</v>
      </c>
      <c r="D641" s="630" t="s">
        <v>50</v>
      </c>
      <c r="E641" s="661">
        <f>SUM(E642:E643)</f>
        <v>3287061.63</v>
      </c>
      <c r="F641" s="847" t="s">
        <v>2081</v>
      </c>
      <c r="G641" s="845" t="s">
        <v>18</v>
      </c>
      <c r="H641" s="964">
        <v>10</v>
      </c>
      <c r="I641" s="1017">
        <v>4</v>
      </c>
      <c r="J641" s="1017">
        <v>1</v>
      </c>
      <c r="K641" s="1017">
        <v>1</v>
      </c>
      <c r="L641" s="1020">
        <v>4</v>
      </c>
      <c r="M641" s="821"/>
      <c r="N641" s="140"/>
    </row>
    <row r="642" spans="1:14" ht="14.1" customHeight="1" x14ac:dyDescent="0.2">
      <c r="A642" s="887"/>
      <c r="B642" s="959"/>
      <c r="C642" s="958"/>
      <c r="D642" s="625" t="s">
        <v>94</v>
      </c>
      <c r="E642" s="645">
        <v>248440.63</v>
      </c>
      <c r="F642" s="848"/>
      <c r="G642" s="846"/>
      <c r="H642" s="965"/>
      <c r="I642" s="1018"/>
      <c r="J642" s="1018"/>
      <c r="K642" s="1018"/>
      <c r="L642" s="1021"/>
      <c r="M642" s="804"/>
      <c r="N642" s="140"/>
    </row>
    <row r="643" spans="1:14" ht="14.1" customHeight="1" thickBot="1" x14ac:dyDescent="0.25">
      <c r="A643" s="887"/>
      <c r="B643" s="959"/>
      <c r="C643" s="959"/>
      <c r="D643" s="630" t="s">
        <v>16</v>
      </c>
      <c r="E643" s="688">
        <v>3038621</v>
      </c>
      <c r="F643" s="848"/>
      <c r="G643" s="846"/>
      <c r="H643" s="966"/>
      <c r="I643" s="1019"/>
      <c r="J643" s="1019"/>
      <c r="K643" s="1019"/>
      <c r="L643" s="1022"/>
      <c r="M643" s="804"/>
      <c r="N643" s="140"/>
    </row>
    <row r="644" spans="1:14" ht="14.1" customHeight="1" x14ac:dyDescent="0.2">
      <c r="A644" s="894" t="s">
        <v>690</v>
      </c>
      <c r="B644" s="960" t="s">
        <v>691</v>
      </c>
      <c r="C644" s="960" t="s">
        <v>253</v>
      </c>
      <c r="D644" s="517" t="s">
        <v>50</v>
      </c>
      <c r="E644" s="651">
        <f>SUM(E645:E646)</f>
        <v>959994.77</v>
      </c>
      <c r="F644" s="847" t="s">
        <v>2081</v>
      </c>
      <c r="G644" s="845" t="s">
        <v>18</v>
      </c>
      <c r="H644" s="964">
        <v>10</v>
      </c>
      <c r="I644" s="1017">
        <v>4</v>
      </c>
      <c r="J644" s="1017">
        <v>1</v>
      </c>
      <c r="K644" s="1017">
        <v>1</v>
      </c>
      <c r="L644" s="1020">
        <v>4</v>
      </c>
      <c r="M644" s="821"/>
      <c r="N644" s="140"/>
    </row>
    <row r="645" spans="1:14" ht="14.1" customHeight="1" x14ac:dyDescent="0.2">
      <c r="A645" s="887"/>
      <c r="B645" s="959"/>
      <c r="C645" s="959"/>
      <c r="D645" s="649" t="s">
        <v>94</v>
      </c>
      <c r="E645" s="652">
        <v>186414.77</v>
      </c>
      <c r="F645" s="848"/>
      <c r="G645" s="846"/>
      <c r="H645" s="965"/>
      <c r="I645" s="1018"/>
      <c r="J645" s="1018"/>
      <c r="K645" s="1018"/>
      <c r="L645" s="1021"/>
      <c r="M645" s="804"/>
      <c r="N645" s="140"/>
    </row>
    <row r="646" spans="1:14" ht="14.1" customHeight="1" thickBot="1" x14ac:dyDescent="0.25">
      <c r="A646" s="888"/>
      <c r="B646" s="961"/>
      <c r="C646" s="961"/>
      <c r="D646" s="649" t="s">
        <v>16</v>
      </c>
      <c r="E646" s="652">
        <v>773580</v>
      </c>
      <c r="F646" s="848"/>
      <c r="G646" s="846"/>
      <c r="H646" s="966"/>
      <c r="I646" s="1019"/>
      <c r="J646" s="1019"/>
      <c r="K646" s="1019"/>
      <c r="L646" s="1022"/>
      <c r="M646" s="804"/>
      <c r="N646" s="140"/>
    </row>
    <row r="647" spans="1:14" ht="14.1" customHeight="1" x14ac:dyDescent="0.2">
      <c r="A647" s="894" t="s">
        <v>692</v>
      </c>
      <c r="B647" s="960" t="s">
        <v>693</v>
      </c>
      <c r="C647" s="960" t="s">
        <v>253</v>
      </c>
      <c r="D647" s="517" t="s">
        <v>50</v>
      </c>
      <c r="E647" s="651">
        <f>SUM(E648:E649)</f>
        <v>795949</v>
      </c>
      <c r="F647" s="847" t="s">
        <v>2081</v>
      </c>
      <c r="G647" s="845" t="s">
        <v>18</v>
      </c>
      <c r="H647" s="964">
        <v>10</v>
      </c>
      <c r="I647" s="1017">
        <v>4</v>
      </c>
      <c r="J647" s="1017">
        <v>1</v>
      </c>
      <c r="K647" s="1017">
        <v>1</v>
      </c>
      <c r="L647" s="1020">
        <v>4</v>
      </c>
      <c r="M647" s="821"/>
      <c r="N647" s="140"/>
    </row>
    <row r="648" spans="1:14" ht="14.1" customHeight="1" x14ac:dyDescent="0.2">
      <c r="A648" s="887"/>
      <c r="B648" s="959"/>
      <c r="C648" s="959"/>
      <c r="D648" s="649" t="s">
        <v>94</v>
      </c>
      <c r="E648" s="652">
        <v>55807</v>
      </c>
      <c r="F648" s="848"/>
      <c r="G648" s="846"/>
      <c r="H648" s="965"/>
      <c r="I648" s="1018"/>
      <c r="J648" s="1018"/>
      <c r="K648" s="1018"/>
      <c r="L648" s="1021"/>
      <c r="M648" s="804"/>
      <c r="N648" s="140"/>
    </row>
    <row r="649" spans="1:14" ht="14.1" customHeight="1" thickBot="1" x14ac:dyDescent="0.25">
      <c r="A649" s="888"/>
      <c r="B649" s="961"/>
      <c r="C649" s="961"/>
      <c r="D649" s="649" t="s">
        <v>16</v>
      </c>
      <c r="E649" s="652">
        <v>740142</v>
      </c>
      <c r="F649" s="848"/>
      <c r="G649" s="846"/>
      <c r="H649" s="966"/>
      <c r="I649" s="1019"/>
      <c r="J649" s="1019"/>
      <c r="K649" s="1019"/>
      <c r="L649" s="1022"/>
      <c r="M649" s="804"/>
      <c r="N649" s="140"/>
    </row>
    <row r="650" spans="1:14" ht="14.1" customHeight="1" x14ac:dyDescent="0.2">
      <c r="A650" s="894" t="s">
        <v>695</v>
      </c>
      <c r="B650" s="960" t="s">
        <v>696</v>
      </c>
      <c r="C650" s="960" t="s">
        <v>253</v>
      </c>
      <c r="D650" s="517" t="s">
        <v>50</v>
      </c>
      <c r="E650" s="651">
        <f>SUM(E651:E652)</f>
        <v>874675.19999999995</v>
      </c>
      <c r="F650" s="847" t="s">
        <v>2081</v>
      </c>
      <c r="G650" s="845" t="s">
        <v>18</v>
      </c>
      <c r="H650" s="964">
        <v>10</v>
      </c>
      <c r="I650" s="1017">
        <v>4</v>
      </c>
      <c r="J650" s="1017">
        <v>1</v>
      </c>
      <c r="K650" s="1017">
        <v>1</v>
      </c>
      <c r="L650" s="1020">
        <v>4</v>
      </c>
      <c r="M650" s="821"/>
      <c r="N650" s="140"/>
    </row>
    <row r="651" spans="1:14" ht="14.1" customHeight="1" x14ac:dyDescent="0.2">
      <c r="A651" s="887"/>
      <c r="B651" s="959"/>
      <c r="C651" s="959"/>
      <c r="D651" s="649" t="s">
        <v>94</v>
      </c>
      <c r="E651" s="652">
        <v>48004.2</v>
      </c>
      <c r="F651" s="848"/>
      <c r="G651" s="846"/>
      <c r="H651" s="965"/>
      <c r="I651" s="1018"/>
      <c r="J651" s="1018"/>
      <c r="K651" s="1018"/>
      <c r="L651" s="1021"/>
      <c r="M651" s="804"/>
      <c r="N651" s="140"/>
    </row>
    <row r="652" spans="1:14" ht="14.1" customHeight="1" thickBot="1" x14ac:dyDescent="0.25">
      <c r="A652" s="888"/>
      <c r="B652" s="961"/>
      <c r="C652" s="961"/>
      <c r="D652" s="649" t="s">
        <v>16</v>
      </c>
      <c r="E652" s="652">
        <v>826671</v>
      </c>
      <c r="F652" s="848"/>
      <c r="G652" s="846"/>
      <c r="H652" s="966"/>
      <c r="I652" s="1019"/>
      <c r="J652" s="1019"/>
      <c r="K652" s="1019"/>
      <c r="L652" s="1022"/>
      <c r="M652" s="804"/>
      <c r="N652" s="140"/>
    </row>
    <row r="653" spans="1:14" ht="14.1" customHeight="1" x14ac:dyDescent="0.2">
      <c r="A653" s="894" t="s">
        <v>697</v>
      </c>
      <c r="B653" s="960" t="s">
        <v>698</v>
      </c>
      <c r="C653" s="960" t="s">
        <v>253</v>
      </c>
      <c r="D653" s="517" t="s">
        <v>50</v>
      </c>
      <c r="E653" s="651">
        <f>SUM(E654:E655)</f>
        <v>1361020.93</v>
      </c>
      <c r="F653" s="847" t="s">
        <v>2081</v>
      </c>
      <c r="G653" s="845" t="s">
        <v>18</v>
      </c>
      <c r="H653" s="964">
        <v>10</v>
      </c>
      <c r="I653" s="1017">
        <v>4</v>
      </c>
      <c r="J653" s="1017">
        <v>1</v>
      </c>
      <c r="K653" s="1017">
        <v>1</v>
      </c>
      <c r="L653" s="1020">
        <v>4</v>
      </c>
      <c r="M653" s="821"/>
      <c r="N653" s="140"/>
    </row>
    <row r="654" spans="1:14" ht="14.1" customHeight="1" x14ac:dyDescent="0.2">
      <c r="A654" s="887"/>
      <c r="B654" s="959"/>
      <c r="C654" s="959"/>
      <c r="D654" s="649" t="s">
        <v>94</v>
      </c>
      <c r="E654" s="652">
        <v>86376.93</v>
      </c>
      <c r="F654" s="848"/>
      <c r="G654" s="846"/>
      <c r="H654" s="965"/>
      <c r="I654" s="1018"/>
      <c r="J654" s="1018"/>
      <c r="K654" s="1018"/>
      <c r="L654" s="1021"/>
      <c r="M654" s="804"/>
      <c r="N654" s="140"/>
    </row>
    <row r="655" spans="1:14" ht="14.1" customHeight="1" thickBot="1" x14ac:dyDescent="0.25">
      <c r="A655" s="897"/>
      <c r="B655" s="962"/>
      <c r="C655" s="962"/>
      <c r="D655" s="659" t="s">
        <v>16</v>
      </c>
      <c r="E655" s="660">
        <v>1274644</v>
      </c>
      <c r="F655" s="848"/>
      <c r="G655" s="846"/>
      <c r="H655" s="966"/>
      <c r="I655" s="1019"/>
      <c r="J655" s="1019"/>
      <c r="K655" s="1019"/>
      <c r="L655" s="1022"/>
      <c r="M655" s="804"/>
      <c r="N655" s="140"/>
    </row>
    <row r="656" spans="1:14" ht="14.1" customHeight="1" x14ac:dyDescent="0.2">
      <c r="A656" s="940" t="s">
        <v>700</v>
      </c>
      <c r="B656" s="852" t="s">
        <v>701</v>
      </c>
      <c r="C656" s="852" t="s">
        <v>253</v>
      </c>
      <c r="D656" s="624" t="s">
        <v>50</v>
      </c>
      <c r="E656" s="689">
        <f>SUM(E657:E659)</f>
        <v>661842.1</v>
      </c>
      <c r="F656" s="847" t="s">
        <v>2081</v>
      </c>
      <c r="G656" s="845" t="s">
        <v>18</v>
      </c>
      <c r="H656" s="964">
        <v>10</v>
      </c>
      <c r="I656" s="1017">
        <v>4</v>
      </c>
      <c r="J656" s="1017">
        <v>1</v>
      </c>
      <c r="K656" s="1017">
        <v>1</v>
      </c>
      <c r="L656" s="1020">
        <v>4</v>
      </c>
      <c r="M656" s="821"/>
      <c r="N656" s="140"/>
    </row>
    <row r="657" spans="1:14" ht="14.1" customHeight="1" x14ac:dyDescent="0.2">
      <c r="A657" s="906"/>
      <c r="B657" s="850"/>
      <c r="C657" s="850"/>
      <c r="D657" s="625" t="s">
        <v>16</v>
      </c>
      <c r="E657" s="645">
        <v>378709</v>
      </c>
      <c r="F657" s="848"/>
      <c r="G657" s="846"/>
      <c r="H657" s="965"/>
      <c r="I657" s="1018"/>
      <c r="J657" s="1018"/>
      <c r="K657" s="1018"/>
      <c r="L657" s="1021"/>
      <c r="M657" s="804"/>
      <c r="N657" s="140"/>
    </row>
    <row r="658" spans="1:14" ht="14.1" customHeight="1" x14ac:dyDescent="0.2">
      <c r="A658" s="906"/>
      <c r="B658" s="850"/>
      <c r="C658" s="850"/>
      <c r="D658" s="625" t="s">
        <v>94</v>
      </c>
      <c r="E658" s="645">
        <v>51109.1</v>
      </c>
      <c r="F658" s="848"/>
      <c r="G658" s="846"/>
      <c r="H658" s="965"/>
      <c r="I658" s="1018"/>
      <c r="J658" s="1018"/>
      <c r="K658" s="1018"/>
      <c r="L658" s="1021"/>
      <c r="M658" s="804"/>
      <c r="N658" s="140"/>
    </row>
    <row r="659" spans="1:14" ht="14.1" customHeight="1" thickBot="1" x14ac:dyDescent="0.25">
      <c r="A659" s="907"/>
      <c r="B659" s="851"/>
      <c r="C659" s="851"/>
      <c r="D659" s="626" t="s">
        <v>312</v>
      </c>
      <c r="E659" s="666">
        <v>232024</v>
      </c>
      <c r="F659" s="963"/>
      <c r="G659" s="853"/>
      <c r="H659" s="966"/>
      <c r="I659" s="1019"/>
      <c r="J659" s="1019"/>
      <c r="K659" s="1019"/>
      <c r="L659" s="1022"/>
      <c r="M659" s="822"/>
      <c r="N659" s="140"/>
    </row>
    <row r="660" spans="1:14" ht="14.1" customHeight="1" x14ac:dyDescent="0.2">
      <c r="A660" s="887" t="s">
        <v>702</v>
      </c>
      <c r="B660" s="959" t="s">
        <v>2085</v>
      </c>
      <c r="C660" s="959" t="s">
        <v>253</v>
      </c>
      <c r="D660" s="498" t="s">
        <v>50</v>
      </c>
      <c r="E660" s="657">
        <f t="shared" ref="E660" si="13">SUM(E661:E663)</f>
        <v>1146290.99</v>
      </c>
      <c r="F660" s="847" t="s">
        <v>2081</v>
      </c>
      <c r="G660" s="845" t="s">
        <v>18</v>
      </c>
      <c r="H660" s="964">
        <v>10</v>
      </c>
      <c r="I660" s="1017">
        <v>4</v>
      </c>
      <c r="J660" s="1017">
        <v>1</v>
      </c>
      <c r="K660" s="1017">
        <v>1</v>
      </c>
      <c r="L660" s="1020">
        <v>4</v>
      </c>
      <c r="M660" s="821"/>
      <c r="N660" s="140"/>
    </row>
    <row r="661" spans="1:14" ht="14.1" customHeight="1" x14ac:dyDescent="0.2">
      <c r="A661" s="887"/>
      <c r="B661" s="959"/>
      <c r="C661" s="959"/>
      <c r="D661" s="649" t="s">
        <v>16</v>
      </c>
      <c r="E661" s="652">
        <v>711955</v>
      </c>
      <c r="F661" s="848"/>
      <c r="G661" s="846"/>
      <c r="H661" s="965"/>
      <c r="I661" s="1018"/>
      <c r="J661" s="1018"/>
      <c r="K661" s="1018"/>
      <c r="L661" s="1021"/>
      <c r="M661" s="804"/>
      <c r="N661" s="140"/>
    </row>
    <row r="662" spans="1:14" ht="14.1" customHeight="1" x14ac:dyDescent="0.2">
      <c r="A662" s="887"/>
      <c r="B662" s="959"/>
      <c r="C662" s="959"/>
      <c r="D662" s="649" t="s">
        <v>94</v>
      </c>
      <c r="E662" s="652">
        <v>90610.99</v>
      </c>
      <c r="F662" s="848"/>
      <c r="G662" s="846"/>
      <c r="H662" s="965"/>
      <c r="I662" s="1018"/>
      <c r="J662" s="1018"/>
      <c r="K662" s="1018"/>
      <c r="L662" s="1021"/>
      <c r="M662" s="804"/>
      <c r="N662" s="140"/>
    </row>
    <row r="663" spans="1:14" ht="14.1" customHeight="1" thickBot="1" x14ac:dyDescent="0.25">
      <c r="A663" s="888"/>
      <c r="B663" s="961"/>
      <c r="C663" s="961"/>
      <c r="D663" s="649" t="s">
        <v>312</v>
      </c>
      <c r="E663" s="652">
        <v>343725</v>
      </c>
      <c r="F663" s="963"/>
      <c r="G663" s="853"/>
      <c r="H663" s="966"/>
      <c r="I663" s="1019"/>
      <c r="J663" s="1019"/>
      <c r="K663" s="1019"/>
      <c r="L663" s="1022"/>
      <c r="M663" s="822"/>
      <c r="N663" s="140"/>
    </row>
    <row r="664" spans="1:14" ht="14.1" customHeight="1" x14ac:dyDescent="0.2">
      <c r="A664" s="894" t="s">
        <v>703</v>
      </c>
      <c r="B664" s="960" t="s">
        <v>704</v>
      </c>
      <c r="C664" s="960" t="s">
        <v>253</v>
      </c>
      <c r="D664" s="668" t="s">
        <v>50</v>
      </c>
      <c r="E664" s="669">
        <f>SUM(E665:E666)</f>
        <v>1159771</v>
      </c>
      <c r="F664" s="852" t="s">
        <v>2081</v>
      </c>
      <c r="G664" s="845" t="s">
        <v>18</v>
      </c>
      <c r="H664" s="964">
        <v>7</v>
      </c>
      <c r="I664" s="1017">
        <v>0</v>
      </c>
      <c r="J664" s="1017">
        <v>0</v>
      </c>
      <c r="K664" s="1017">
        <v>3</v>
      </c>
      <c r="L664" s="1020">
        <v>4</v>
      </c>
      <c r="M664" s="821"/>
      <c r="N664" s="140"/>
    </row>
    <row r="665" spans="1:14" ht="14.1" customHeight="1" x14ac:dyDescent="0.2">
      <c r="A665" s="887"/>
      <c r="B665" s="959"/>
      <c r="C665" s="959"/>
      <c r="D665" s="671" t="s">
        <v>16</v>
      </c>
      <c r="E665" s="672">
        <v>1098571</v>
      </c>
      <c r="F665" s="850"/>
      <c r="G665" s="846"/>
      <c r="H665" s="965"/>
      <c r="I665" s="1018"/>
      <c r="J665" s="1018"/>
      <c r="K665" s="1018"/>
      <c r="L665" s="1021"/>
      <c r="M665" s="804"/>
      <c r="N665" s="140"/>
    </row>
    <row r="666" spans="1:14" ht="14.1" customHeight="1" thickBot="1" x14ac:dyDescent="0.25">
      <c r="A666" s="887"/>
      <c r="B666" s="959"/>
      <c r="C666" s="958"/>
      <c r="D666" s="626" t="s">
        <v>94</v>
      </c>
      <c r="E666" s="666">
        <v>61200</v>
      </c>
      <c r="F666" s="851"/>
      <c r="G666" s="853"/>
      <c r="H666" s="966"/>
      <c r="I666" s="1019"/>
      <c r="J666" s="1019"/>
      <c r="K666" s="1019"/>
      <c r="L666" s="1022"/>
      <c r="M666" s="822"/>
      <c r="N666" s="140"/>
    </row>
    <row r="667" spans="1:14" ht="14.1" customHeight="1" x14ac:dyDescent="0.2">
      <c r="A667" s="894" t="s">
        <v>705</v>
      </c>
      <c r="B667" s="960" t="s">
        <v>706</v>
      </c>
      <c r="C667" s="960" t="s">
        <v>253</v>
      </c>
      <c r="D667" s="498" t="s">
        <v>50</v>
      </c>
      <c r="E667" s="657">
        <f>SUM(E668:E669)</f>
        <v>1219251.3900000001</v>
      </c>
      <c r="F667" s="852" t="s">
        <v>2081</v>
      </c>
      <c r="G667" s="845" t="s">
        <v>18</v>
      </c>
      <c r="H667" s="964">
        <v>12</v>
      </c>
      <c r="I667" s="1017">
        <v>4</v>
      </c>
      <c r="J667" s="1017">
        <v>2</v>
      </c>
      <c r="K667" s="1017">
        <v>2</v>
      </c>
      <c r="L667" s="1020">
        <v>4</v>
      </c>
      <c r="M667" s="821"/>
      <c r="N667" s="140"/>
    </row>
    <row r="668" spans="1:14" x14ac:dyDescent="0.2">
      <c r="A668" s="887"/>
      <c r="B668" s="959"/>
      <c r="C668" s="959"/>
      <c r="D668" s="649" t="s">
        <v>16</v>
      </c>
      <c r="E668" s="652">
        <v>678298</v>
      </c>
      <c r="F668" s="850"/>
      <c r="G668" s="846"/>
      <c r="H668" s="965"/>
      <c r="I668" s="1018"/>
      <c r="J668" s="1018"/>
      <c r="K668" s="1018"/>
      <c r="L668" s="1021"/>
      <c r="M668" s="804"/>
      <c r="N668" s="140"/>
    </row>
    <row r="669" spans="1:14" ht="13.5" thickBot="1" x14ac:dyDescent="0.25">
      <c r="A669" s="888"/>
      <c r="B669" s="961"/>
      <c r="C669" s="961"/>
      <c r="D669" s="659" t="s">
        <v>94</v>
      </c>
      <c r="E669" s="660">
        <v>540953.39</v>
      </c>
      <c r="F669" s="851"/>
      <c r="G669" s="853"/>
      <c r="H669" s="1051"/>
      <c r="I669" s="1052"/>
      <c r="J669" s="1052"/>
      <c r="K669" s="1052"/>
      <c r="L669" s="1053"/>
      <c r="M669" s="822"/>
      <c r="N669" s="140"/>
    </row>
    <row r="670" spans="1:14" ht="28.35" customHeight="1" thickBot="1" x14ac:dyDescent="0.25">
      <c r="A670" s="610" t="s">
        <v>708</v>
      </c>
      <c r="B670" s="159" t="s">
        <v>709</v>
      </c>
      <c r="C670" s="159" t="s">
        <v>253</v>
      </c>
      <c r="D670" s="148" t="s">
        <v>60</v>
      </c>
      <c r="E670" s="239">
        <v>752000</v>
      </c>
      <c r="F670" s="148" t="s">
        <v>710</v>
      </c>
      <c r="G670" s="149" t="s">
        <v>93</v>
      </c>
      <c r="H670" s="240" t="s">
        <v>215</v>
      </c>
      <c r="I670" s="87" t="s">
        <v>53</v>
      </c>
      <c r="J670" s="87" t="s">
        <v>53</v>
      </c>
      <c r="K670" s="87" t="s">
        <v>53</v>
      </c>
      <c r="L670" s="88" t="s">
        <v>215</v>
      </c>
      <c r="M670" s="89" t="s">
        <v>2082</v>
      </c>
      <c r="N670" s="140"/>
    </row>
    <row r="671" spans="1:14" ht="28.35" customHeight="1" x14ac:dyDescent="0.2">
      <c r="A671" s="894" t="s">
        <v>711</v>
      </c>
      <c r="B671" s="884" t="s">
        <v>712</v>
      </c>
      <c r="C671" s="983" t="s">
        <v>253</v>
      </c>
      <c r="D671" s="195" t="s">
        <v>50</v>
      </c>
      <c r="E671" s="238">
        <f t="shared" ref="E671" si="14">SUM(E672:E673)</f>
        <v>2244900</v>
      </c>
      <c r="F671" s="195" t="s">
        <v>713</v>
      </c>
      <c r="G671" s="196" t="s">
        <v>93</v>
      </c>
      <c r="H671" s="45" t="s">
        <v>1933</v>
      </c>
      <c r="I671" s="45" t="s">
        <v>1933</v>
      </c>
      <c r="J671" s="45" t="s">
        <v>1904</v>
      </c>
      <c r="K671" s="45" t="s">
        <v>1903</v>
      </c>
      <c r="L671" s="46" t="s">
        <v>1933</v>
      </c>
      <c r="M671" s="47"/>
      <c r="N671" s="140"/>
    </row>
    <row r="672" spans="1:14" ht="14.1" customHeight="1" x14ac:dyDescent="0.2">
      <c r="A672" s="887"/>
      <c r="B672" s="889"/>
      <c r="C672" s="942"/>
      <c r="D672" s="168" t="s">
        <v>115</v>
      </c>
      <c r="E672" s="169">
        <v>1980900</v>
      </c>
      <c r="F672" s="168" t="s">
        <v>714</v>
      </c>
      <c r="G672" s="178" t="s">
        <v>18</v>
      </c>
      <c r="H672" s="65" t="s">
        <v>333</v>
      </c>
      <c r="I672" s="65" t="s">
        <v>333</v>
      </c>
      <c r="J672" s="65" t="s">
        <v>1934</v>
      </c>
      <c r="K672" s="65" t="s">
        <v>1113</v>
      </c>
      <c r="L672" s="66" t="s">
        <v>333</v>
      </c>
      <c r="M672" s="64"/>
      <c r="N672" s="140"/>
    </row>
    <row r="673" spans="1:14" ht="14.1" customHeight="1" thickBot="1" x14ac:dyDescent="0.25">
      <c r="A673" s="888"/>
      <c r="B673" s="885"/>
      <c r="C673" s="984"/>
      <c r="D673" s="180" t="s">
        <v>16</v>
      </c>
      <c r="E673" s="229">
        <v>264000</v>
      </c>
      <c r="F673" s="180" t="s">
        <v>715</v>
      </c>
      <c r="G673" s="181" t="s">
        <v>18</v>
      </c>
      <c r="H673" s="183" t="s">
        <v>387</v>
      </c>
      <c r="I673" s="76" t="s">
        <v>387</v>
      </c>
      <c r="J673" s="76" t="s">
        <v>1929</v>
      </c>
      <c r="K673" s="76" t="s">
        <v>1928</v>
      </c>
      <c r="L673" s="77" t="s">
        <v>387</v>
      </c>
      <c r="M673" s="78"/>
      <c r="N673" s="140"/>
    </row>
    <row r="674" spans="1:14" ht="42.6" customHeight="1" thickBot="1" x14ac:dyDescent="0.25">
      <c r="A674" s="145" t="s">
        <v>716</v>
      </c>
      <c r="B674" s="146" t="s">
        <v>717</v>
      </c>
      <c r="C674" s="146" t="s">
        <v>130</v>
      </c>
      <c r="D674" s="151" t="s">
        <v>16</v>
      </c>
      <c r="E674" s="215">
        <v>650000</v>
      </c>
      <c r="F674" s="151" t="s">
        <v>718</v>
      </c>
      <c r="G674" s="152" t="s">
        <v>18</v>
      </c>
      <c r="H674" s="217" t="s">
        <v>267</v>
      </c>
      <c r="I674" s="112" t="s">
        <v>171</v>
      </c>
      <c r="J674" s="112" t="s">
        <v>159</v>
      </c>
      <c r="K674" s="112" t="s">
        <v>159</v>
      </c>
      <c r="L674" s="113" t="s">
        <v>149</v>
      </c>
      <c r="M674" s="114"/>
      <c r="N674" s="140"/>
    </row>
    <row r="675" spans="1:14" ht="14.1" customHeight="1" x14ac:dyDescent="0.2">
      <c r="A675" s="894" t="s">
        <v>719</v>
      </c>
      <c r="B675" s="884" t="s">
        <v>720</v>
      </c>
      <c r="C675" s="884" t="s">
        <v>130</v>
      </c>
      <c r="D675" s="146" t="s">
        <v>50</v>
      </c>
      <c r="E675" s="201">
        <f>SUM(E676:E677)</f>
        <v>7061523</v>
      </c>
      <c r="F675" s="884" t="s">
        <v>131</v>
      </c>
      <c r="G675" s="985" t="s">
        <v>52</v>
      </c>
      <c r="H675" s="863" t="s">
        <v>132</v>
      </c>
      <c r="I675" s="728" t="s">
        <v>146</v>
      </c>
      <c r="J675" s="728" t="s">
        <v>146</v>
      </c>
      <c r="K675" s="728" t="s">
        <v>419</v>
      </c>
      <c r="L675" s="728" t="s">
        <v>387</v>
      </c>
      <c r="M675" s="862"/>
      <c r="N675" s="140"/>
    </row>
    <row r="676" spans="1:14" ht="14.1" customHeight="1" x14ac:dyDescent="0.2">
      <c r="A676" s="887"/>
      <c r="B676" s="889"/>
      <c r="C676" s="889"/>
      <c r="D676" s="162" t="s">
        <v>16</v>
      </c>
      <c r="E676" s="202">
        <v>3772445</v>
      </c>
      <c r="F676" s="889"/>
      <c r="G676" s="902"/>
      <c r="H676" s="864"/>
      <c r="I676" s="729"/>
      <c r="J676" s="729"/>
      <c r="K676" s="729"/>
      <c r="L676" s="729"/>
      <c r="M676" s="795"/>
      <c r="N676" s="140"/>
    </row>
    <row r="677" spans="1:14" ht="14.1" customHeight="1" thickBot="1" x14ac:dyDescent="0.25">
      <c r="A677" s="888"/>
      <c r="B677" s="885"/>
      <c r="C677" s="885"/>
      <c r="D677" s="162" t="s">
        <v>312</v>
      </c>
      <c r="E677" s="202">
        <v>3289078</v>
      </c>
      <c r="F677" s="885"/>
      <c r="G677" s="903"/>
      <c r="H677" s="865"/>
      <c r="I677" s="741"/>
      <c r="J677" s="741"/>
      <c r="K677" s="741"/>
      <c r="L677" s="741"/>
      <c r="M677" s="796"/>
      <c r="N677" s="140"/>
    </row>
    <row r="678" spans="1:14" ht="28.35" customHeight="1" thickBot="1" x14ac:dyDescent="0.25">
      <c r="A678" s="145" t="s">
        <v>721</v>
      </c>
      <c r="B678" s="146" t="s">
        <v>722</v>
      </c>
      <c r="C678" s="146" t="s">
        <v>253</v>
      </c>
      <c r="D678" s="146"/>
      <c r="E678" s="147">
        <v>0</v>
      </c>
      <c r="F678" s="146" t="s">
        <v>723</v>
      </c>
      <c r="G678" s="154" t="s">
        <v>52</v>
      </c>
      <c r="H678" s="221" t="s">
        <v>32</v>
      </c>
      <c r="I678" s="112" t="s">
        <v>53</v>
      </c>
      <c r="J678" s="112" t="s">
        <v>53</v>
      </c>
      <c r="K678" s="112" t="s">
        <v>32</v>
      </c>
      <c r="L678" s="113" t="s">
        <v>53</v>
      </c>
      <c r="M678" s="114"/>
      <c r="N678" s="140"/>
    </row>
    <row r="679" spans="1:14" ht="14.1" customHeight="1" x14ac:dyDescent="0.2">
      <c r="A679" s="894" t="s">
        <v>724</v>
      </c>
      <c r="B679" s="884" t="s">
        <v>725</v>
      </c>
      <c r="C679" s="884" t="s">
        <v>253</v>
      </c>
      <c r="D679" s="884"/>
      <c r="E679" s="886">
        <f t="shared" ref="E679" si="15">SUM(E680:E681)</f>
        <v>0</v>
      </c>
      <c r="F679" s="146" t="s">
        <v>726</v>
      </c>
      <c r="G679" s="154" t="s">
        <v>18</v>
      </c>
      <c r="H679" s="221" t="s">
        <v>727</v>
      </c>
      <c r="I679" s="241" t="s">
        <v>24</v>
      </c>
      <c r="J679" s="241" t="s">
        <v>74</v>
      </c>
      <c r="K679" s="241" t="s">
        <v>76</v>
      </c>
      <c r="L679" s="242" t="s">
        <v>76</v>
      </c>
      <c r="M679" s="167"/>
      <c r="N679" s="140"/>
    </row>
    <row r="680" spans="1:14" ht="28.35" customHeight="1" x14ac:dyDescent="0.2">
      <c r="A680" s="887"/>
      <c r="B680" s="889"/>
      <c r="C680" s="889"/>
      <c r="D680" s="889"/>
      <c r="E680" s="890"/>
      <c r="F680" s="162" t="s">
        <v>728</v>
      </c>
      <c r="G680" s="163" t="s">
        <v>18</v>
      </c>
      <c r="H680" s="237">
        <v>40</v>
      </c>
      <c r="I680" s="65" t="s">
        <v>215</v>
      </c>
      <c r="J680" s="65" t="s">
        <v>53</v>
      </c>
      <c r="K680" s="65" t="s">
        <v>53</v>
      </c>
      <c r="L680" s="66" t="s">
        <v>53</v>
      </c>
      <c r="M680" s="64"/>
      <c r="N680" s="140"/>
    </row>
    <row r="681" spans="1:14" ht="28.35" customHeight="1" thickBot="1" x14ac:dyDescent="0.25">
      <c r="A681" s="888"/>
      <c r="B681" s="885"/>
      <c r="C681" s="885"/>
      <c r="D681" s="885"/>
      <c r="E681" s="855"/>
      <c r="F681" s="162" t="s">
        <v>2104</v>
      </c>
      <c r="G681" s="163" t="s">
        <v>52</v>
      </c>
      <c r="H681" s="218" t="s">
        <v>34</v>
      </c>
      <c r="I681" s="76" t="s">
        <v>53</v>
      </c>
      <c r="J681" s="76" t="s">
        <v>34</v>
      </c>
      <c r="K681" s="76" t="s">
        <v>53</v>
      </c>
      <c r="L681" s="77" t="s">
        <v>53</v>
      </c>
      <c r="M681" s="78"/>
      <c r="N681" s="140"/>
    </row>
    <row r="682" spans="1:14" ht="14.1" customHeight="1" thickBot="1" x14ac:dyDescent="0.25">
      <c r="A682" s="145" t="s">
        <v>729</v>
      </c>
      <c r="B682" s="146" t="s">
        <v>730</v>
      </c>
      <c r="C682" s="146" t="s">
        <v>253</v>
      </c>
      <c r="D682" s="146"/>
      <c r="E682" s="147">
        <v>0</v>
      </c>
      <c r="F682" s="146" t="s">
        <v>731</v>
      </c>
      <c r="G682" s="154" t="s">
        <v>18</v>
      </c>
      <c r="H682" s="221" t="s">
        <v>422</v>
      </c>
      <c r="I682" s="243" t="s">
        <v>53</v>
      </c>
      <c r="J682" s="243" t="s">
        <v>53</v>
      </c>
      <c r="K682" s="243" t="s">
        <v>422</v>
      </c>
      <c r="L682" s="244" t="s">
        <v>53</v>
      </c>
      <c r="M682" s="245"/>
      <c r="N682" s="140"/>
    </row>
    <row r="683" spans="1:14" ht="14.1" customHeight="1" x14ac:dyDescent="0.2">
      <c r="A683" s="894" t="s">
        <v>732</v>
      </c>
      <c r="B683" s="884" t="s">
        <v>733</v>
      </c>
      <c r="C683" s="884" t="s">
        <v>30</v>
      </c>
      <c r="D683" s="146" t="s">
        <v>50</v>
      </c>
      <c r="E683" s="201">
        <f t="shared" ref="E683" si="16">SUM(E684:E685)</f>
        <v>171864</v>
      </c>
      <c r="F683" s="884" t="s">
        <v>734</v>
      </c>
      <c r="G683" s="985" t="s">
        <v>18</v>
      </c>
      <c r="H683" s="863" t="s">
        <v>149</v>
      </c>
      <c r="I683" s="729" t="s">
        <v>149</v>
      </c>
      <c r="J683" s="729" t="s">
        <v>53</v>
      </c>
      <c r="K683" s="729" t="s">
        <v>53</v>
      </c>
      <c r="L683" s="729" t="s">
        <v>53</v>
      </c>
      <c r="M683" s="795"/>
      <c r="N683" s="140"/>
    </row>
    <row r="684" spans="1:14" ht="14.1" customHeight="1" x14ac:dyDescent="0.2">
      <c r="A684" s="887"/>
      <c r="B684" s="889"/>
      <c r="C684" s="889"/>
      <c r="D684" s="162" t="s">
        <v>60</v>
      </c>
      <c r="E684" s="202">
        <v>107000</v>
      </c>
      <c r="F684" s="889"/>
      <c r="G684" s="902"/>
      <c r="H684" s="864"/>
      <c r="I684" s="729"/>
      <c r="J684" s="729"/>
      <c r="K684" s="729"/>
      <c r="L684" s="729"/>
      <c r="M684" s="795"/>
      <c r="N684" s="140"/>
    </row>
    <row r="685" spans="1:14" ht="14.1" customHeight="1" thickBot="1" x14ac:dyDescent="0.25">
      <c r="A685" s="888"/>
      <c r="B685" s="885"/>
      <c r="C685" s="885"/>
      <c r="D685" s="162" t="s">
        <v>16</v>
      </c>
      <c r="E685" s="202">
        <v>64864</v>
      </c>
      <c r="F685" s="885"/>
      <c r="G685" s="903"/>
      <c r="H685" s="865"/>
      <c r="I685" s="741"/>
      <c r="J685" s="741"/>
      <c r="K685" s="741"/>
      <c r="L685" s="741"/>
      <c r="M685" s="796"/>
      <c r="N685" s="140"/>
    </row>
    <row r="686" spans="1:14" ht="42.6" customHeight="1" thickBot="1" x14ac:dyDescent="0.25">
      <c r="A686" s="145" t="s">
        <v>735</v>
      </c>
      <c r="B686" s="517" t="s">
        <v>736</v>
      </c>
      <c r="C686" s="517" t="s">
        <v>253</v>
      </c>
      <c r="D686" s="517" t="s">
        <v>16</v>
      </c>
      <c r="E686" s="690">
        <v>5000</v>
      </c>
      <c r="F686" s="517" t="s">
        <v>2079</v>
      </c>
      <c r="G686" s="691" t="s">
        <v>18</v>
      </c>
      <c r="H686" s="692">
        <v>2</v>
      </c>
      <c r="I686" s="693">
        <v>0</v>
      </c>
      <c r="J686" s="693">
        <v>1</v>
      </c>
      <c r="K686" s="693">
        <v>0</v>
      </c>
      <c r="L686" s="694">
        <v>1</v>
      </c>
      <c r="M686" s="47"/>
      <c r="N686" s="140"/>
    </row>
    <row r="687" spans="1:14" ht="28.35" customHeight="1" thickBot="1" x14ac:dyDescent="0.25">
      <c r="A687" s="145" t="s">
        <v>738</v>
      </c>
      <c r="B687" s="517" t="s">
        <v>739</v>
      </c>
      <c r="C687" s="517" t="s">
        <v>253</v>
      </c>
      <c r="D687" s="517" t="s">
        <v>16</v>
      </c>
      <c r="E687" s="690">
        <v>20200</v>
      </c>
      <c r="F687" s="517" t="s">
        <v>2079</v>
      </c>
      <c r="G687" s="691" t="s">
        <v>18</v>
      </c>
      <c r="H687" s="692">
        <v>9</v>
      </c>
      <c r="I687" s="693">
        <v>4</v>
      </c>
      <c r="J687" s="693">
        <v>3</v>
      </c>
      <c r="K687" s="693">
        <v>1</v>
      </c>
      <c r="L687" s="694">
        <v>2</v>
      </c>
      <c r="M687" s="47"/>
      <c r="N687" s="140"/>
    </row>
    <row r="688" spans="1:14" ht="28.35" customHeight="1" thickBot="1" x14ac:dyDescent="0.25">
      <c r="A688" s="210" t="s">
        <v>741</v>
      </c>
      <c r="B688" s="518" t="s">
        <v>742</v>
      </c>
      <c r="C688" s="518" t="s">
        <v>253</v>
      </c>
      <c r="D688" s="518"/>
      <c r="E688" s="695">
        <v>0</v>
      </c>
      <c r="F688" s="517" t="s">
        <v>2079</v>
      </c>
      <c r="G688" s="691" t="s">
        <v>18</v>
      </c>
      <c r="H688" s="692">
        <v>3</v>
      </c>
      <c r="I688" s="693">
        <v>0</v>
      </c>
      <c r="J688" s="693">
        <v>1</v>
      </c>
      <c r="K688" s="693">
        <v>1</v>
      </c>
      <c r="L688" s="694">
        <v>1</v>
      </c>
      <c r="M688" s="47"/>
      <c r="N688" s="140"/>
    </row>
    <row r="689" spans="1:14" ht="42.6" customHeight="1" thickBot="1" x14ac:dyDescent="0.25">
      <c r="A689" s="247" t="s">
        <v>743</v>
      </c>
      <c r="B689" s="498" t="s">
        <v>744</v>
      </c>
      <c r="C689" s="498" t="s">
        <v>253</v>
      </c>
      <c r="D689" s="498" t="s">
        <v>16</v>
      </c>
      <c r="E689" s="658">
        <v>20000</v>
      </c>
      <c r="F689" s="517" t="s">
        <v>2079</v>
      </c>
      <c r="G689" s="691" t="s">
        <v>18</v>
      </c>
      <c r="H689" s="692">
        <v>3</v>
      </c>
      <c r="I689" s="693">
        <v>0</v>
      </c>
      <c r="J689" s="693">
        <v>2</v>
      </c>
      <c r="K689" s="693">
        <v>0</v>
      </c>
      <c r="L689" s="694">
        <v>1</v>
      </c>
      <c r="M689" s="47"/>
      <c r="N689" s="140"/>
    </row>
    <row r="690" spans="1:14" ht="42.6" customHeight="1" thickBot="1" x14ac:dyDescent="0.25">
      <c r="A690" s="210" t="s">
        <v>745</v>
      </c>
      <c r="B690" s="518" t="s">
        <v>746</v>
      </c>
      <c r="C690" s="518" t="s">
        <v>253</v>
      </c>
      <c r="D690" s="518" t="s">
        <v>16</v>
      </c>
      <c r="E690" s="695">
        <v>10550</v>
      </c>
      <c r="F690" s="518" t="s">
        <v>2079</v>
      </c>
      <c r="G690" s="696" t="s">
        <v>18</v>
      </c>
      <c r="H690" s="697">
        <v>7</v>
      </c>
      <c r="I690" s="697">
        <v>1</v>
      </c>
      <c r="J690" s="697">
        <v>2</v>
      </c>
      <c r="K690" s="697">
        <v>2</v>
      </c>
      <c r="L690" s="698">
        <v>2</v>
      </c>
      <c r="M690" s="495"/>
      <c r="N690" s="140"/>
    </row>
    <row r="691" spans="1:14" ht="42.6" customHeight="1" thickBot="1" x14ac:dyDescent="0.25">
      <c r="A691" s="247" t="s">
        <v>747</v>
      </c>
      <c r="B691" s="498" t="s">
        <v>748</v>
      </c>
      <c r="C691" s="498" t="s">
        <v>253</v>
      </c>
      <c r="D691" s="498" t="s">
        <v>16</v>
      </c>
      <c r="E691" s="658">
        <v>4600</v>
      </c>
      <c r="F691" s="498" t="s">
        <v>2079</v>
      </c>
      <c r="G691" s="699" t="s">
        <v>18</v>
      </c>
      <c r="H691" s="700">
        <v>5</v>
      </c>
      <c r="I691" s="701">
        <v>2</v>
      </c>
      <c r="J691" s="701">
        <v>2</v>
      </c>
      <c r="K691" s="701">
        <v>0</v>
      </c>
      <c r="L691" s="702">
        <v>1</v>
      </c>
      <c r="M691" s="82"/>
      <c r="N691" s="140"/>
    </row>
    <row r="692" spans="1:14" ht="28.35" customHeight="1" thickBot="1" x14ac:dyDescent="0.25">
      <c r="A692" s="610" t="s">
        <v>749</v>
      </c>
      <c r="B692" s="629" t="s">
        <v>750</v>
      </c>
      <c r="C692" s="629" t="s">
        <v>253</v>
      </c>
      <c r="D692" s="629" t="s">
        <v>16</v>
      </c>
      <c r="E692" s="667">
        <v>3000</v>
      </c>
      <c r="F692" s="517" t="s">
        <v>2079</v>
      </c>
      <c r="G692" s="691" t="s">
        <v>18</v>
      </c>
      <c r="H692" s="692">
        <v>2</v>
      </c>
      <c r="I692" s="693">
        <v>0</v>
      </c>
      <c r="J692" s="693">
        <v>0</v>
      </c>
      <c r="K692" s="693">
        <v>0</v>
      </c>
      <c r="L692" s="694">
        <v>2</v>
      </c>
      <c r="M692" s="47"/>
      <c r="N692" s="140"/>
    </row>
    <row r="693" spans="1:14" ht="28.35" customHeight="1" thickBot="1" x14ac:dyDescent="0.25">
      <c r="A693" s="610" t="s">
        <v>751</v>
      </c>
      <c r="B693" s="629" t="s">
        <v>752</v>
      </c>
      <c r="C693" s="629" t="s">
        <v>253</v>
      </c>
      <c r="D693" s="629" t="s">
        <v>16</v>
      </c>
      <c r="E693" s="667">
        <v>7500</v>
      </c>
      <c r="F693" s="517" t="s">
        <v>2079</v>
      </c>
      <c r="G693" s="691" t="s">
        <v>18</v>
      </c>
      <c r="H693" s="692">
        <v>2</v>
      </c>
      <c r="I693" s="693">
        <v>0</v>
      </c>
      <c r="J693" s="693">
        <v>2</v>
      </c>
      <c r="K693" s="693">
        <v>0</v>
      </c>
      <c r="L693" s="694">
        <v>0</v>
      </c>
      <c r="M693" s="47"/>
      <c r="N693" s="140"/>
    </row>
    <row r="694" spans="1:14" ht="42.6" customHeight="1" thickBot="1" x14ac:dyDescent="0.25">
      <c r="A694" s="610" t="s">
        <v>753</v>
      </c>
      <c r="B694" s="629" t="s">
        <v>754</v>
      </c>
      <c r="C694" s="629" t="s">
        <v>253</v>
      </c>
      <c r="D694" s="629" t="s">
        <v>16</v>
      </c>
      <c r="E694" s="667">
        <v>4600</v>
      </c>
      <c r="F694" s="517" t="s">
        <v>2079</v>
      </c>
      <c r="G694" s="703" t="s">
        <v>18</v>
      </c>
      <c r="H694" s="692">
        <v>4</v>
      </c>
      <c r="I694" s="693">
        <v>1</v>
      </c>
      <c r="J694" s="693">
        <v>2</v>
      </c>
      <c r="K694" s="693">
        <v>1</v>
      </c>
      <c r="L694" s="694">
        <v>1</v>
      </c>
      <c r="M694" s="47"/>
      <c r="N694" s="140"/>
    </row>
    <row r="695" spans="1:14" ht="42.6" customHeight="1" thickBot="1" x14ac:dyDescent="0.25">
      <c r="A695" s="610" t="s">
        <v>755</v>
      </c>
      <c r="B695" s="629" t="s">
        <v>756</v>
      </c>
      <c r="C695" s="629" t="s">
        <v>253</v>
      </c>
      <c r="D695" s="629" t="s">
        <v>16</v>
      </c>
      <c r="E695" s="667">
        <v>100000</v>
      </c>
      <c r="F695" s="704" t="s">
        <v>2079</v>
      </c>
      <c r="G695" s="627" t="s">
        <v>18</v>
      </c>
      <c r="H695" s="705">
        <v>7</v>
      </c>
      <c r="I695" s="706">
        <v>1</v>
      </c>
      <c r="J695" s="706">
        <v>1</v>
      </c>
      <c r="K695" s="706">
        <v>2</v>
      </c>
      <c r="L695" s="706">
        <v>3</v>
      </c>
      <c r="M695" s="47"/>
      <c r="N695" s="140"/>
    </row>
    <row r="696" spans="1:14" ht="28.35" customHeight="1" thickBot="1" x14ac:dyDescent="0.25">
      <c r="A696" s="145" t="s">
        <v>757</v>
      </c>
      <c r="B696" s="146" t="s">
        <v>758</v>
      </c>
      <c r="C696" s="146" t="s">
        <v>253</v>
      </c>
      <c r="D696" s="146" t="s">
        <v>16</v>
      </c>
      <c r="E696" s="147">
        <v>300000</v>
      </c>
      <c r="F696" s="146" t="s">
        <v>759</v>
      </c>
      <c r="G696" s="152" t="s">
        <v>18</v>
      </c>
      <c r="H696" s="221" t="s">
        <v>74</v>
      </c>
      <c r="I696" s="45" t="s">
        <v>53</v>
      </c>
      <c r="J696" s="45" t="s">
        <v>53</v>
      </c>
      <c r="K696" s="45" t="s">
        <v>74</v>
      </c>
      <c r="L696" s="46" t="s">
        <v>53</v>
      </c>
      <c r="M696" s="47"/>
      <c r="N696" s="140"/>
    </row>
    <row r="697" spans="1:14" ht="14.1" customHeight="1" x14ac:dyDescent="0.2">
      <c r="A697" s="894" t="s">
        <v>760</v>
      </c>
      <c r="B697" s="884" t="s">
        <v>2105</v>
      </c>
      <c r="C697" s="884" t="s">
        <v>253</v>
      </c>
      <c r="D697" s="884" t="s">
        <v>16</v>
      </c>
      <c r="E697" s="886">
        <f>SUM(E698:E698)+31200</f>
        <v>31200</v>
      </c>
      <c r="F697" s="146" t="s">
        <v>761</v>
      </c>
      <c r="G697" s="154" t="s">
        <v>18</v>
      </c>
      <c r="H697" s="221" t="s">
        <v>762</v>
      </c>
      <c r="I697" s="45" t="s">
        <v>53</v>
      </c>
      <c r="J697" s="45" t="s">
        <v>53</v>
      </c>
      <c r="K697" s="45" t="s">
        <v>387</v>
      </c>
      <c r="L697" s="46" t="s">
        <v>132</v>
      </c>
      <c r="M697" s="47"/>
      <c r="N697" s="140"/>
    </row>
    <row r="698" spans="1:14" ht="14.1" customHeight="1" thickBot="1" x14ac:dyDescent="0.25">
      <c r="A698" s="897"/>
      <c r="B698" s="899"/>
      <c r="C698" s="899"/>
      <c r="D698" s="899"/>
      <c r="E698" s="904"/>
      <c r="F698" s="162" t="s">
        <v>763</v>
      </c>
      <c r="G698" s="163" t="s">
        <v>18</v>
      </c>
      <c r="H698" s="218" t="s">
        <v>764</v>
      </c>
      <c r="I698" s="76" t="s">
        <v>53</v>
      </c>
      <c r="J698" s="76" t="s">
        <v>53</v>
      </c>
      <c r="K698" s="76" t="s">
        <v>762</v>
      </c>
      <c r="L698" s="77" t="s">
        <v>337</v>
      </c>
      <c r="M698" s="78"/>
      <c r="N698" s="140"/>
    </row>
    <row r="699" spans="1:14" ht="14.1" customHeight="1" x14ac:dyDescent="0.2">
      <c r="A699" s="905" t="s">
        <v>766</v>
      </c>
      <c r="B699" s="910" t="s">
        <v>767</v>
      </c>
      <c r="C699" s="910" t="s">
        <v>253</v>
      </c>
      <c r="D699" s="910" t="s">
        <v>16</v>
      </c>
      <c r="E699" s="859">
        <f>SUM(E700:E701)+220000</f>
        <v>220000</v>
      </c>
      <c r="F699" s="228" t="s">
        <v>768</v>
      </c>
      <c r="G699" s="154" t="s">
        <v>18</v>
      </c>
      <c r="H699" s="221" t="s">
        <v>196</v>
      </c>
      <c r="I699" s="45" t="s">
        <v>53</v>
      </c>
      <c r="J699" s="45" t="s">
        <v>196</v>
      </c>
      <c r="K699" s="45" t="s">
        <v>53</v>
      </c>
      <c r="L699" s="46" t="s">
        <v>53</v>
      </c>
      <c r="M699" s="47"/>
      <c r="N699" s="140"/>
    </row>
    <row r="700" spans="1:14" ht="28.35" customHeight="1" x14ac:dyDescent="0.2">
      <c r="A700" s="906"/>
      <c r="B700" s="909"/>
      <c r="C700" s="909"/>
      <c r="D700" s="909"/>
      <c r="E700" s="860"/>
      <c r="F700" s="248" t="s">
        <v>2106</v>
      </c>
      <c r="G700" s="249" t="s">
        <v>18</v>
      </c>
      <c r="H700" s="250" t="s">
        <v>419</v>
      </c>
      <c r="I700" s="65" t="s">
        <v>53</v>
      </c>
      <c r="J700" s="65" t="s">
        <v>53</v>
      </c>
      <c r="K700" s="65" t="s">
        <v>53</v>
      </c>
      <c r="L700" s="66" t="s">
        <v>419</v>
      </c>
      <c r="M700" s="64"/>
      <c r="N700" s="140"/>
    </row>
    <row r="701" spans="1:14" ht="42.6" customHeight="1" thickBot="1" x14ac:dyDescent="0.25">
      <c r="A701" s="907"/>
      <c r="B701" s="911"/>
      <c r="C701" s="911"/>
      <c r="D701" s="911"/>
      <c r="E701" s="861"/>
      <c r="F701" s="251" t="s">
        <v>769</v>
      </c>
      <c r="G701" s="252" t="s">
        <v>52</v>
      </c>
      <c r="H701" s="253" t="s">
        <v>146</v>
      </c>
      <c r="I701" s="183" t="s">
        <v>181</v>
      </c>
      <c r="J701" s="76" t="s">
        <v>53</v>
      </c>
      <c r="K701" s="76" t="s">
        <v>53</v>
      </c>
      <c r="L701" s="77" t="s">
        <v>53</v>
      </c>
      <c r="M701" s="78"/>
      <c r="N701" s="140"/>
    </row>
    <row r="702" spans="1:14" ht="14.1" customHeight="1" x14ac:dyDescent="0.2">
      <c r="A702" s="887" t="s">
        <v>770</v>
      </c>
      <c r="B702" s="889" t="s">
        <v>771</v>
      </c>
      <c r="C702" s="889" t="s">
        <v>253</v>
      </c>
      <c r="D702" s="889" t="s">
        <v>16</v>
      </c>
      <c r="E702" s="890">
        <f>SUM(E703:E705)+263600</f>
        <v>263600</v>
      </c>
      <c r="F702" s="234" t="s">
        <v>772</v>
      </c>
      <c r="G702" s="235" t="s">
        <v>18</v>
      </c>
      <c r="H702" s="254">
        <v>370</v>
      </c>
      <c r="I702" s="45" t="s">
        <v>1936</v>
      </c>
      <c r="J702" s="45" t="s">
        <v>1460</v>
      </c>
      <c r="K702" s="45" t="s">
        <v>1460</v>
      </c>
      <c r="L702" s="46" t="s">
        <v>1936</v>
      </c>
      <c r="M702" s="47"/>
      <c r="N702" s="140"/>
    </row>
    <row r="703" spans="1:14" ht="14.1" customHeight="1" x14ac:dyDescent="0.2">
      <c r="A703" s="887"/>
      <c r="B703" s="889"/>
      <c r="C703" s="889"/>
      <c r="D703" s="889"/>
      <c r="E703" s="890"/>
      <c r="F703" s="162" t="s">
        <v>773</v>
      </c>
      <c r="G703" s="163" t="s">
        <v>52</v>
      </c>
      <c r="H703" s="255">
        <v>75</v>
      </c>
      <c r="I703" s="65" t="s">
        <v>386</v>
      </c>
      <c r="J703" s="65" t="s">
        <v>386</v>
      </c>
      <c r="K703" s="65" t="s">
        <v>386</v>
      </c>
      <c r="L703" s="66" t="s">
        <v>386</v>
      </c>
      <c r="M703" s="64"/>
      <c r="N703" s="140"/>
    </row>
    <row r="704" spans="1:14" ht="14.1" customHeight="1" x14ac:dyDescent="0.2">
      <c r="A704" s="887"/>
      <c r="B704" s="889"/>
      <c r="C704" s="889"/>
      <c r="D704" s="889"/>
      <c r="E704" s="890"/>
      <c r="F704" s="162" t="s">
        <v>774</v>
      </c>
      <c r="G704" s="163" t="s">
        <v>18</v>
      </c>
      <c r="H704" s="220">
        <v>9</v>
      </c>
      <c r="I704" s="65" t="s">
        <v>422</v>
      </c>
      <c r="J704" s="65" t="s">
        <v>422</v>
      </c>
      <c r="K704" s="65" t="s">
        <v>422</v>
      </c>
      <c r="L704" s="66" t="s">
        <v>53</v>
      </c>
      <c r="M704" s="64"/>
      <c r="N704" s="140"/>
    </row>
    <row r="705" spans="1:14" ht="28.35" customHeight="1" thickBot="1" x14ac:dyDescent="0.25">
      <c r="A705" s="897"/>
      <c r="B705" s="899"/>
      <c r="C705" s="899"/>
      <c r="D705" s="899"/>
      <c r="E705" s="904"/>
      <c r="F705" s="207" t="s">
        <v>775</v>
      </c>
      <c r="G705" s="256" t="s">
        <v>18</v>
      </c>
      <c r="H705" s="257" t="s">
        <v>294</v>
      </c>
      <c r="I705" s="65" t="s">
        <v>32</v>
      </c>
      <c r="J705" s="65" t="s">
        <v>32</v>
      </c>
      <c r="K705" s="65" t="s">
        <v>200</v>
      </c>
      <c r="L705" s="66" t="s">
        <v>32</v>
      </c>
      <c r="M705" s="64"/>
      <c r="N705" s="140"/>
    </row>
    <row r="706" spans="1:14" ht="31.5" customHeight="1" thickBot="1" x14ac:dyDescent="0.25">
      <c r="A706" s="609" t="s">
        <v>776</v>
      </c>
      <c r="B706" s="214" t="s">
        <v>777</v>
      </c>
      <c r="C706" s="214" t="s">
        <v>253</v>
      </c>
      <c r="D706" s="214" t="s">
        <v>16</v>
      </c>
      <c r="E706" s="258">
        <v>300000</v>
      </c>
      <c r="F706" s="204" t="s">
        <v>778</v>
      </c>
      <c r="G706" s="212" t="s">
        <v>18</v>
      </c>
      <c r="H706" s="259">
        <v>40</v>
      </c>
      <c r="I706" s="87" t="s">
        <v>215</v>
      </c>
      <c r="J706" s="87" t="s">
        <v>215</v>
      </c>
      <c r="K706" s="87" t="s">
        <v>53</v>
      </c>
      <c r="L706" s="88" t="s">
        <v>215</v>
      </c>
      <c r="M706" s="89"/>
      <c r="N706" s="140"/>
    </row>
    <row r="707" spans="1:14" ht="16.5" customHeight="1" thickBot="1" x14ac:dyDescent="0.25">
      <c r="A707" s="161" t="s">
        <v>779</v>
      </c>
      <c r="B707" s="934" t="s">
        <v>780</v>
      </c>
      <c r="C707" s="935"/>
      <c r="D707" s="935"/>
      <c r="E707" s="935"/>
      <c r="F707" s="935"/>
      <c r="G707" s="935"/>
      <c r="H707" s="935"/>
      <c r="I707" s="935"/>
      <c r="J707" s="935"/>
      <c r="K707" s="935"/>
      <c r="L707" s="935"/>
      <c r="M707" s="935"/>
      <c r="N707" s="140"/>
    </row>
    <row r="708" spans="1:14" ht="409.5" customHeight="1" thickBot="1" x14ac:dyDescent="0.25">
      <c r="A708" s="634" t="s">
        <v>781</v>
      </c>
      <c r="B708" s="707" t="s">
        <v>782</v>
      </c>
      <c r="C708" s="214" t="s">
        <v>191</v>
      </c>
      <c r="D708" s="151" t="s">
        <v>16</v>
      </c>
      <c r="E708" s="215">
        <v>4110814</v>
      </c>
      <c r="F708" s="151" t="s">
        <v>783</v>
      </c>
      <c r="G708" s="152" t="s">
        <v>52</v>
      </c>
      <c r="H708" s="153" t="s">
        <v>132</v>
      </c>
      <c r="I708" s="273" t="s">
        <v>53</v>
      </c>
      <c r="J708" s="273" t="s">
        <v>53</v>
      </c>
      <c r="K708" s="273" t="s">
        <v>53</v>
      </c>
      <c r="L708" s="274" t="s">
        <v>132</v>
      </c>
      <c r="M708" s="600" t="s">
        <v>2083</v>
      </c>
      <c r="N708" s="140"/>
    </row>
    <row r="709" spans="1:14" ht="14.1" customHeight="1" x14ac:dyDescent="0.2">
      <c r="A709" s="894" t="s">
        <v>784</v>
      </c>
      <c r="B709" s="884" t="s">
        <v>785</v>
      </c>
      <c r="C709" s="884" t="s">
        <v>30</v>
      </c>
      <c r="D709" s="146" t="s">
        <v>50</v>
      </c>
      <c r="E709" s="201">
        <f>SUM(E710:E712)</f>
        <v>75000</v>
      </c>
      <c r="F709" s="146" t="s">
        <v>51</v>
      </c>
      <c r="G709" s="154" t="s">
        <v>52</v>
      </c>
      <c r="H709" s="155" t="s">
        <v>240</v>
      </c>
      <c r="I709" s="45" t="s">
        <v>53</v>
      </c>
      <c r="J709" s="45" t="s">
        <v>53</v>
      </c>
      <c r="K709" s="45" t="s">
        <v>240</v>
      </c>
      <c r="L709" s="46" t="s">
        <v>53</v>
      </c>
      <c r="M709" s="601"/>
      <c r="N709" s="140"/>
    </row>
    <row r="710" spans="1:14" ht="14.1" customHeight="1" x14ac:dyDescent="0.2">
      <c r="A710" s="887"/>
      <c r="B710" s="889"/>
      <c r="C710" s="889"/>
      <c r="D710" s="162" t="s">
        <v>60</v>
      </c>
      <c r="E710" s="202">
        <v>63750</v>
      </c>
      <c r="F710" s="186" t="s">
        <v>786</v>
      </c>
      <c r="G710" s="189" t="s">
        <v>18</v>
      </c>
      <c r="H710" s="190" t="s">
        <v>196</v>
      </c>
      <c r="I710" s="49" t="s">
        <v>53</v>
      </c>
      <c r="J710" s="49" t="s">
        <v>53</v>
      </c>
      <c r="K710" s="49" t="s">
        <v>196</v>
      </c>
      <c r="L710" s="50" t="s">
        <v>53</v>
      </c>
      <c r="M710" s="602"/>
      <c r="N710" s="140"/>
    </row>
    <row r="711" spans="1:14" ht="14.1" customHeight="1" x14ac:dyDescent="0.2">
      <c r="A711" s="887"/>
      <c r="B711" s="889"/>
      <c r="C711" s="889"/>
      <c r="D711" s="162" t="s">
        <v>44</v>
      </c>
      <c r="E711" s="202">
        <v>5625</v>
      </c>
      <c r="F711" s="900" t="s">
        <v>787</v>
      </c>
      <c r="G711" s="901" t="s">
        <v>18</v>
      </c>
      <c r="H711" s="891" t="s">
        <v>788</v>
      </c>
      <c r="I711" s="729" t="s">
        <v>53</v>
      </c>
      <c r="J711" s="729" t="s">
        <v>53</v>
      </c>
      <c r="K711" s="729" t="s">
        <v>788</v>
      </c>
      <c r="L711" s="729" t="s">
        <v>53</v>
      </c>
      <c r="M711" s="869"/>
      <c r="N711" s="140"/>
    </row>
    <row r="712" spans="1:14" ht="14.1" customHeight="1" thickBot="1" x14ac:dyDescent="0.25">
      <c r="A712" s="887"/>
      <c r="B712" s="889"/>
      <c r="C712" s="889"/>
      <c r="D712" s="162" t="s">
        <v>57</v>
      </c>
      <c r="E712" s="202">
        <v>5625</v>
      </c>
      <c r="F712" s="885"/>
      <c r="G712" s="903"/>
      <c r="H712" s="895"/>
      <c r="I712" s="741"/>
      <c r="J712" s="741"/>
      <c r="K712" s="741"/>
      <c r="L712" s="741"/>
      <c r="M712" s="870"/>
      <c r="N712" s="140"/>
    </row>
    <row r="713" spans="1:14" ht="14.1" customHeight="1" x14ac:dyDescent="0.2">
      <c r="A713" s="894" t="s">
        <v>789</v>
      </c>
      <c r="B713" s="884" t="s">
        <v>2107</v>
      </c>
      <c r="C713" s="884" t="s">
        <v>30</v>
      </c>
      <c r="D713" s="884"/>
      <c r="E713" s="886">
        <f t="shared" ref="E713" si="17">SUM(E714:E715)</f>
        <v>0</v>
      </c>
      <c r="F713" s="146" t="s">
        <v>51</v>
      </c>
      <c r="G713" s="154" t="s">
        <v>52</v>
      </c>
      <c r="H713" s="155" t="s">
        <v>181</v>
      </c>
      <c r="I713" s="45" t="s">
        <v>53</v>
      </c>
      <c r="J713" s="45" t="s">
        <v>53</v>
      </c>
      <c r="K713" s="45" t="s">
        <v>181</v>
      </c>
      <c r="L713" s="46" t="s">
        <v>53</v>
      </c>
      <c r="M713" s="601"/>
      <c r="N713" s="140"/>
    </row>
    <row r="714" spans="1:14" ht="14.1" customHeight="1" x14ac:dyDescent="0.2">
      <c r="A714" s="887"/>
      <c r="B714" s="889"/>
      <c r="C714" s="889"/>
      <c r="D714" s="889"/>
      <c r="E714" s="890"/>
      <c r="F714" s="162" t="s">
        <v>786</v>
      </c>
      <c r="G714" s="163" t="s">
        <v>18</v>
      </c>
      <c r="H714" s="164" t="s">
        <v>196</v>
      </c>
      <c r="I714" s="65" t="s">
        <v>53</v>
      </c>
      <c r="J714" s="65" t="s">
        <v>53</v>
      </c>
      <c r="K714" s="65" t="s">
        <v>196</v>
      </c>
      <c r="L714" s="66" t="s">
        <v>53</v>
      </c>
      <c r="M714" s="603"/>
      <c r="N714" s="140"/>
    </row>
    <row r="715" spans="1:14" ht="28.35" customHeight="1" thickBot="1" x14ac:dyDescent="0.25">
      <c r="A715" s="888"/>
      <c r="B715" s="885"/>
      <c r="C715" s="885"/>
      <c r="D715" s="885"/>
      <c r="E715" s="855"/>
      <c r="F715" s="162" t="s">
        <v>787</v>
      </c>
      <c r="G715" s="163" t="s">
        <v>18</v>
      </c>
      <c r="H715" s="164" t="s">
        <v>790</v>
      </c>
      <c r="I715" s="65" t="s">
        <v>53</v>
      </c>
      <c r="J715" s="65" t="s">
        <v>53</v>
      </c>
      <c r="K715" s="65" t="s">
        <v>790</v>
      </c>
      <c r="L715" s="66" t="s">
        <v>53</v>
      </c>
      <c r="M715" s="603"/>
      <c r="N715" s="140"/>
    </row>
    <row r="716" spans="1:14" ht="14.1" customHeight="1" x14ac:dyDescent="0.2">
      <c r="A716" s="894" t="s">
        <v>791</v>
      </c>
      <c r="B716" s="884" t="s">
        <v>792</v>
      </c>
      <c r="C716" s="884" t="s">
        <v>30</v>
      </c>
      <c r="D716" s="884"/>
      <c r="E716" s="886">
        <f t="shared" ref="E716" si="18">SUM(E717:E718)</f>
        <v>0</v>
      </c>
      <c r="F716" s="146" t="s">
        <v>51</v>
      </c>
      <c r="G716" s="154" t="s">
        <v>52</v>
      </c>
      <c r="H716" s="155" t="s">
        <v>181</v>
      </c>
      <c r="I716" s="45" t="s">
        <v>53</v>
      </c>
      <c r="J716" s="45" t="s">
        <v>53</v>
      </c>
      <c r="K716" s="45" t="s">
        <v>181</v>
      </c>
      <c r="L716" s="46" t="s">
        <v>53</v>
      </c>
      <c r="M716" s="601"/>
      <c r="N716" s="140"/>
    </row>
    <row r="717" spans="1:14" ht="14.1" customHeight="1" x14ac:dyDescent="0.2">
      <c r="A717" s="887"/>
      <c r="B717" s="889"/>
      <c r="C717" s="889"/>
      <c r="D717" s="889"/>
      <c r="E717" s="890"/>
      <c r="F717" s="162" t="s">
        <v>786</v>
      </c>
      <c r="G717" s="163" t="s">
        <v>18</v>
      </c>
      <c r="H717" s="164" t="s">
        <v>196</v>
      </c>
      <c r="I717" s="65" t="s">
        <v>53</v>
      </c>
      <c r="J717" s="65" t="s">
        <v>53</v>
      </c>
      <c r="K717" s="65" t="s">
        <v>196</v>
      </c>
      <c r="L717" s="66" t="s">
        <v>53</v>
      </c>
      <c r="M717" s="64"/>
      <c r="N717" s="140"/>
    </row>
    <row r="718" spans="1:14" ht="28.35" customHeight="1" thickBot="1" x14ac:dyDescent="0.25">
      <c r="A718" s="888"/>
      <c r="B718" s="885"/>
      <c r="C718" s="885"/>
      <c r="D718" s="885"/>
      <c r="E718" s="855"/>
      <c r="F718" s="207" t="s">
        <v>787</v>
      </c>
      <c r="G718" s="208" t="s">
        <v>18</v>
      </c>
      <c r="H718" s="209" t="s">
        <v>793</v>
      </c>
      <c r="I718" s="65" t="s">
        <v>53</v>
      </c>
      <c r="J718" s="65" t="s">
        <v>53</v>
      </c>
      <c r="K718" s="65" t="s">
        <v>793</v>
      </c>
      <c r="L718" s="66" t="s">
        <v>53</v>
      </c>
      <c r="M718" s="64"/>
      <c r="N718" s="140"/>
    </row>
    <row r="719" spans="1:14" ht="14.1" customHeight="1" x14ac:dyDescent="0.2">
      <c r="A719" s="894" t="s">
        <v>794</v>
      </c>
      <c r="B719" s="884" t="s">
        <v>795</v>
      </c>
      <c r="C719" s="884" t="s">
        <v>30</v>
      </c>
      <c r="D719" s="884" t="s">
        <v>60</v>
      </c>
      <c r="E719" s="988">
        <v>27515</v>
      </c>
      <c r="F719" s="151" t="s">
        <v>51</v>
      </c>
      <c r="G719" s="152" t="s">
        <v>52</v>
      </c>
      <c r="H719" s="153" t="s">
        <v>181</v>
      </c>
      <c r="I719" s="45" t="s">
        <v>53</v>
      </c>
      <c r="J719" s="45" t="s">
        <v>53</v>
      </c>
      <c r="K719" s="45" t="s">
        <v>181</v>
      </c>
      <c r="L719" s="46" t="s">
        <v>53</v>
      </c>
      <c r="M719" s="47"/>
      <c r="N719" s="140"/>
    </row>
    <row r="720" spans="1:14" ht="14.1" customHeight="1" x14ac:dyDescent="0.2">
      <c r="A720" s="887"/>
      <c r="B720" s="889"/>
      <c r="C720" s="889"/>
      <c r="D720" s="889"/>
      <c r="E720" s="989"/>
      <c r="F720" s="162" t="s">
        <v>786</v>
      </c>
      <c r="G720" s="163" t="s">
        <v>18</v>
      </c>
      <c r="H720" s="164" t="s">
        <v>196</v>
      </c>
      <c r="I720" s="65" t="s">
        <v>53</v>
      </c>
      <c r="J720" s="65" t="s">
        <v>53</v>
      </c>
      <c r="K720" s="65" t="s">
        <v>196</v>
      </c>
      <c r="L720" s="66" t="s">
        <v>53</v>
      </c>
      <c r="M720" s="64"/>
      <c r="N720" s="140"/>
    </row>
    <row r="721" spans="1:14" ht="28.35" customHeight="1" thickBot="1" x14ac:dyDescent="0.25">
      <c r="A721" s="888"/>
      <c r="B721" s="885"/>
      <c r="C721" s="885"/>
      <c r="D721" s="885"/>
      <c r="E721" s="990"/>
      <c r="F721" s="162" t="s">
        <v>787</v>
      </c>
      <c r="G721" s="163" t="s">
        <v>18</v>
      </c>
      <c r="H721" s="164" t="s">
        <v>796</v>
      </c>
      <c r="I721" s="76" t="s">
        <v>53</v>
      </c>
      <c r="J721" s="76" t="s">
        <v>53</v>
      </c>
      <c r="K721" s="76" t="s">
        <v>796</v>
      </c>
      <c r="L721" s="77" t="s">
        <v>53</v>
      </c>
      <c r="M721" s="78"/>
      <c r="N721" s="140"/>
    </row>
    <row r="722" spans="1:14" ht="14.1" customHeight="1" x14ac:dyDescent="0.2">
      <c r="A722" s="894" t="s">
        <v>797</v>
      </c>
      <c r="B722" s="884" t="s">
        <v>798</v>
      </c>
      <c r="C722" s="884" t="s">
        <v>30</v>
      </c>
      <c r="D722" s="159" t="s">
        <v>50</v>
      </c>
      <c r="E722" s="230">
        <f t="shared" ref="E722" si="19">SUM(E723:E724)</f>
        <v>67280</v>
      </c>
      <c r="F722" s="159" t="s">
        <v>51</v>
      </c>
      <c r="G722" s="226" t="s">
        <v>52</v>
      </c>
      <c r="H722" s="260" t="s">
        <v>76</v>
      </c>
      <c r="I722" s="45" t="s">
        <v>53</v>
      </c>
      <c r="J722" s="45" t="s">
        <v>53</v>
      </c>
      <c r="K722" s="45" t="s">
        <v>24</v>
      </c>
      <c r="L722" s="46" t="s">
        <v>34</v>
      </c>
      <c r="M722" s="47"/>
      <c r="N722" s="140"/>
    </row>
    <row r="723" spans="1:14" ht="42.6" customHeight="1" x14ac:dyDescent="0.2">
      <c r="A723" s="887"/>
      <c r="B723" s="889"/>
      <c r="C723" s="942"/>
      <c r="D723" s="168" t="s">
        <v>60</v>
      </c>
      <c r="E723" s="169">
        <v>57188</v>
      </c>
      <c r="F723" s="168" t="s">
        <v>799</v>
      </c>
      <c r="G723" s="178" t="s">
        <v>18</v>
      </c>
      <c r="H723" s="179" t="s">
        <v>102</v>
      </c>
      <c r="I723" s="65" t="s">
        <v>53</v>
      </c>
      <c r="J723" s="65" t="s">
        <v>53</v>
      </c>
      <c r="K723" s="65" t="s">
        <v>1937</v>
      </c>
      <c r="L723" s="66" t="s">
        <v>53</v>
      </c>
      <c r="M723" s="64"/>
      <c r="N723" s="140"/>
    </row>
    <row r="724" spans="1:14" ht="28.35" customHeight="1" thickBot="1" x14ac:dyDescent="0.25">
      <c r="A724" s="897"/>
      <c r="B724" s="899"/>
      <c r="C724" s="899"/>
      <c r="D724" s="588" t="s">
        <v>16</v>
      </c>
      <c r="E724" s="590">
        <v>10092</v>
      </c>
      <c r="F724" s="588" t="s">
        <v>800</v>
      </c>
      <c r="G724" s="462" t="s">
        <v>18</v>
      </c>
      <c r="H724" s="213" t="s">
        <v>196</v>
      </c>
      <c r="I724" s="76" t="s">
        <v>53</v>
      </c>
      <c r="J724" s="76" t="s">
        <v>53</v>
      </c>
      <c r="K724" s="76" t="s">
        <v>196</v>
      </c>
      <c r="L724" s="77" t="s">
        <v>53</v>
      </c>
      <c r="M724" s="597"/>
      <c r="N724" s="140"/>
    </row>
    <row r="725" spans="1:14" ht="42.6" customHeight="1" thickBot="1" x14ac:dyDescent="0.25">
      <c r="A725" s="262" t="s">
        <v>801</v>
      </c>
      <c r="B725" s="148" t="s">
        <v>802</v>
      </c>
      <c r="C725" s="148" t="s">
        <v>73</v>
      </c>
      <c r="D725" s="588" t="s">
        <v>16</v>
      </c>
      <c r="E725" s="590">
        <v>1000000</v>
      </c>
      <c r="F725" s="588" t="s">
        <v>51</v>
      </c>
      <c r="G725" s="462" t="s">
        <v>52</v>
      </c>
      <c r="H725" s="213" t="s">
        <v>330</v>
      </c>
      <c r="I725" s="585" t="s">
        <v>53</v>
      </c>
      <c r="J725" s="585" t="s">
        <v>34</v>
      </c>
      <c r="K725" s="585" t="s">
        <v>24</v>
      </c>
      <c r="L725" s="586" t="s">
        <v>76</v>
      </c>
      <c r="M725" s="172"/>
      <c r="N725" s="140"/>
    </row>
    <row r="726" spans="1:14" ht="42.6" customHeight="1" thickBot="1" x14ac:dyDescent="0.25">
      <c r="A726" s="247" t="s">
        <v>803</v>
      </c>
      <c r="B726" s="151" t="s">
        <v>2108</v>
      </c>
      <c r="C726" s="151" t="s">
        <v>191</v>
      </c>
      <c r="D726" s="151" t="s">
        <v>16</v>
      </c>
      <c r="E726" s="215">
        <v>50000</v>
      </c>
      <c r="F726" s="151" t="s">
        <v>804</v>
      </c>
      <c r="G726" s="152" t="s">
        <v>52</v>
      </c>
      <c r="H726" s="153" t="s">
        <v>132</v>
      </c>
      <c r="I726" s="112" t="s">
        <v>53</v>
      </c>
      <c r="J726" s="112" t="s">
        <v>53</v>
      </c>
      <c r="K726" s="112" t="s">
        <v>53</v>
      </c>
      <c r="L726" s="113" t="s">
        <v>132</v>
      </c>
      <c r="M726" s="114"/>
      <c r="N726" s="140"/>
    </row>
    <row r="727" spans="1:14" ht="28.35" customHeight="1" thickBot="1" x14ac:dyDescent="0.25">
      <c r="A727" s="610" t="s">
        <v>805</v>
      </c>
      <c r="B727" s="159" t="s">
        <v>806</v>
      </c>
      <c r="C727" s="159" t="s">
        <v>191</v>
      </c>
      <c r="D727" s="156" t="s">
        <v>16</v>
      </c>
      <c r="E727" s="263">
        <v>200000</v>
      </c>
      <c r="F727" s="159" t="s">
        <v>807</v>
      </c>
      <c r="G727" s="226" t="s">
        <v>52</v>
      </c>
      <c r="H727" s="260" t="s">
        <v>74</v>
      </c>
      <c r="I727" s="112" t="s">
        <v>53</v>
      </c>
      <c r="J727" s="112" t="s">
        <v>53</v>
      </c>
      <c r="K727" s="112" t="s">
        <v>267</v>
      </c>
      <c r="L727" s="113" t="s">
        <v>159</v>
      </c>
      <c r="M727" s="114"/>
      <c r="N727" s="140"/>
    </row>
    <row r="728" spans="1:14" ht="28.35" customHeight="1" thickBot="1" x14ac:dyDescent="0.25">
      <c r="A728" s="610" t="s">
        <v>808</v>
      </c>
      <c r="B728" s="159" t="s">
        <v>809</v>
      </c>
      <c r="C728" s="159" t="s">
        <v>191</v>
      </c>
      <c r="D728" s="151" t="s">
        <v>16</v>
      </c>
      <c r="E728" s="215">
        <v>100000</v>
      </c>
      <c r="F728" s="159" t="s">
        <v>807</v>
      </c>
      <c r="G728" s="226" t="s">
        <v>52</v>
      </c>
      <c r="H728" s="260" t="s">
        <v>146</v>
      </c>
      <c r="I728" s="112" t="s">
        <v>53</v>
      </c>
      <c r="J728" s="112" t="s">
        <v>53</v>
      </c>
      <c r="K728" s="112" t="s">
        <v>53</v>
      </c>
      <c r="L728" s="113" t="s">
        <v>146</v>
      </c>
      <c r="M728" s="114"/>
      <c r="N728" s="140"/>
    </row>
    <row r="729" spans="1:14" ht="14.1" customHeight="1" x14ac:dyDescent="0.2">
      <c r="A729" s="896" t="s">
        <v>810</v>
      </c>
      <c r="B729" s="898" t="s">
        <v>811</v>
      </c>
      <c r="C729" s="898" t="s">
        <v>73</v>
      </c>
      <c r="D729" s="234" t="s">
        <v>50</v>
      </c>
      <c r="E729" s="264">
        <f>SUM(E730:E732)</f>
        <v>20296616</v>
      </c>
      <c r="F729" s="898" t="s">
        <v>51</v>
      </c>
      <c r="G729" s="986" t="s">
        <v>52</v>
      </c>
      <c r="H729" s="987" t="s">
        <v>266</v>
      </c>
      <c r="I729" s="728" t="s">
        <v>53</v>
      </c>
      <c r="J729" s="728" t="s">
        <v>42</v>
      </c>
      <c r="K729" s="728" t="s">
        <v>175</v>
      </c>
      <c r="L729" s="728" t="s">
        <v>422</v>
      </c>
      <c r="M729" s="862"/>
      <c r="N729" s="140"/>
    </row>
    <row r="730" spans="1:14" ht="14.1" customHeight="1" x14ac:dyDescent="0.2">
      <c r="A730" s="887"/>
      <c r="B730" s="889"/>
      <c r="C730" s="889"/>
      <c r="D730" s="162" t="s">
        <v>60</v>
      </c>
      <c r="E730" s="202">
        <v>12378218</v>
      </c>
      <c r="F730" s="889"/>
      <c r="G730" s="902"/>
      <c r="H730" s="892"/>
      <c r="I730" s="729"/>
      <c r="J730" s="729"/>
      <c r="K730" s="729"/>
      <c r="L730" s="729"/>
      <c r="M730" s="795"/>
      <c r="N730" s="140"/>
    </row>
    <row r="731" spans="1:14" ht="14.1" customHeight="1" x14ac:dyDescent="0.2">
      <c r="A731" s="887"/>
      <c r="B731" s="889"/>
      <c r="C731" s="889"/>
      <c r="D731" s="162" t="s">
        <v>77</v>
      </c>
      <c r="E731" s="202">
        <v>526600</v>
      </c>
      <c r="F731" s="889"/>
      <c r="G731" s="902"/>
      <c r="H731" s="892"/>
      <c r="I731" s="729"/>
      <c r="J731" s="729"/>
      <c r="K731" s="729"/>
      <c r="L731" s="729"/>
      <c r="M731" s="795"/>
      <c r="N731" s="140"/>
    </row>
    <row r="732" spans="1:14" ht="14.1" customHeight="1" thickBot="1" x14ac:dyDescent="0.25">
      <c r="A732" s="887"/>
      <c r="B732" s="889"/>
      <c r="C732" s="889"/>
      <c r="D732" s="188" t="s">
        <v>16</v>
      </c>
      <c r="E732" s="219">
        <v>7391798</v>
      </c>
      <c r="F732" s="889"/>
      <c r="G732" s="902"/>
      <c r="H732" s="892"/>
      <c r="I732" s="741"/>
      <c r="J732" s="741"/>
      <c r="K732" s="741"/>
      <c r="L732" s="741"/>
      <c r="M732" s="796"/>
      <c r="N732" s="140"/>
    </row>
    <row r="733" spans="1:14" ht="14.1" customHeight="1" x14ac:dyDescent="0.2">
      <c r="A733" s="905" t="s">
        <v>812</v>
      </c>
      <c r="B733" s="910" t="s">
        <v>813</v>
      </c>
      <c r="C733" s="910" t="s">
        <v>323</v>
      </c>
      <c r="D733" s="910" t="s">
        <v>94</v>
      </c>
      <c r="E733" s="991">
        <v>652178</v>
      </c>
      <c r="F733" s="166" t="s">
        <v>814</v>
      </c>
      <c r="G733" s="193" t="s">
        <v>18</v>
      </c>
      <c r="H733" s="194" t="s">
        <v>159</v>
      </c>
      <c r="I733" s="265" t="s">
        <v>53</v>
      </c>
      <c r="J733" s="241" t="s">
        <v>53</v>
      </c>
      <c r="K733" s="241" t="s">
        <v>196</v>
      </c>
      <c r="L733" s="242" t="s">
        <v>196</v>
      </c>
      <c r="M733" s="167"/>
      <c r="N733" s="140"/>
    </row>
    <row r="734" spans="1:14" ht="28.35" customHeight="1" x14ac:dyDescent="0.2">
      <c r="A734" s="906"/>
      <c r="B734" s="909"/>
      <c r="C734" s="909"/>
      <c r="D734" s="909"/>
      <c r="E734" s="992"/>
      <c r="F734" s="168" t="s">
        <v>815</v>
      </c>
      <c r="G734" s="178" t="s">
        <v>18</v>
      </c>
      <c r="H734" s="179" t="s">
        <v>132</v>
      </c>
      <c r="I734" s="266" t="s">
        <v>23</v>
      </c>
      <c r="J734" s="65" t="s">
        <v>74</v>
      </c>
      <c r="K734" s="65" t="s">
        <v>76</v>
      </c>
      <c r="L734" s="66" t="s">
        <v>1898</v>
      </c>
      <c r="M734" s="64"/>
      <c r="N734" s="140"/>
    </row>
    <row r="735" spans="1:14" ht="14.1" customHeight="1" x14ac:dyDescent="0.2">
      <c r="A735" s="906"/>
      <c r="B735" s="909"/>
      <c r="C735" s="909"/>
      <c r="D735" s="909"/>
      <c r="E735" s="992"/>
      <c r="F735" s="168" t="s">
        <v>817</v>
      </c>
      <c r="G735" s="178" t="s">
        <v>18</v>
      </c>
      <c r="H735" s="179" t="s">
        <v>42</v>
      </c>
      <c r="I735" s="266" t="s">
        <v>53</v>
      </c>
      <c r="J735" s="65" t="s">
        <v>196</v>
      </c>
      <c r="K735" s="65" t="s">
        <v>159</v>
      </c>
      <c r="L735" s="66" t="s">
        <v>196</v>
      </c>
      <c r="M735" s="64"/>
      <c r="N735" s="140"/>
    </row>
    <row r="736" spans="1:14" ht="42.6" customHeight="1" x14ac:dyDescent="0.2">
      <c r="A736" s="906"/>
      <c r="B736" s="909"/>
      <c r="C736" s="909"/>
      <c r="D736" s="909"/>
      <c r="E736" s="992"/>
      <c r="F736" s="168" t="s">
        <v>818</v>
      </c>
      <c r="G736" s="178" t="s">
        <v>18</v>
      </c>
      <c r="H736" s="179" t="s">
        <v>683</v>
      </c>
      <c r="I736" s="266" t="s">
        <v>240</v>
      </c>
      <c r="J736" s="65" t="s">
        <v>75</v>
      </c>
      <c r="K736" s="65" t="s">
        <v>330</v>
      </c>
      <c r="L736" s="66" t="s">
        <v>269</v>
      </c>
      <c r="M736" s="64"/>
      <c r="N736" s="140"/>
    </row>
    <row r="737" spans="1:14" ht="28.35" customHeight="1" x14ac:dyDescent="0.2">
      <c r="A737" s="906"/>
      <c r="B737" s="909"/>
      <c r="C737" s="909"/>
      <c r="D737" s="909"/>
      <c r="E737" s="992"/>
      <c r="F737" s="168" t="s">
        <v>819</v>
      </c>
      <c r="G737" s="178" t="s">
        <v>52</v>
      </c>
      <c r="H737" s="179" t="s">
        <v>175</v>
      </c>
      <c r="I737" s="266" t="s">
        <v>53</v>
      </c>
      <c r="J737" s="65" t="s">
        <v>146</v>
      </c>
      <c r="K737" s="65" t="s">
        <v>1938</v>
      </c>
      <c r="L737" s="66" t="s">
        <v>1939</v>
      </c>
      <c r="M737" s="64"/>
      <c r="N737" s="140"/>
    </row>
    <row r="738" spans="1:14" ht="42.6" customHeight="1" thickBot="1" x14ac:dyDescent="0.25">
      <c r="A738" s="907"/>
      <c r="B738" s="911"/>
      <c r="C738" s="911"/>
      <c r="D738" s="911"/>
      <c r="E738" s="993"/>
      <c r="F738" s="180" t="s">
        <v>820</v>
      </c>
      <c r="G738" s="181" t="s">
        <v>92</v>
      </c>
      <c r="H738" s="182" t="s">
        <v>821</v>
      </c>
      <c r="I738" s="183" t="s">
        <v>53</v>
      </c>
      <c r="J738" s="76" t="s">
        <v>53</v>
      </c>
      <c r="K738" s="76" t="s">
        <v>53</v>
      </c>
      <c r="L738" s="77" t="s">
        <v>821</v>
      </c>
      <c r="M738" s="78"/>
      <c r="N738" s="140"/>
    </row>
    <row r="739" spans="1:14" ht="42.6" customHeight="1" x14ac:dyDescent="0.2">
      <c r="A739" s="887" t="s">
        <v>822</v>
      </c>
      <c r="B739" s="889" t="s">
        <v>823</v>
      </c>
      <c r="C739" s="889" t="s">
        <v>191</v>
      </c>
      <c r="D739" s="889" t="s">
        <v>16</v>
      </c>
      <c r="E739" s="890">
        <f>SUM(E740:E740)+1200000</f>
        <v>1200000</v>
      </c>
      <c r="F739" s="151" t="s">
        <v>824</v>
      </c>
      <c r="G739" s="152" t="s">
        <v>52</v>
      </c>
      <c r="H739" s="153" t="s">
        <v>132</v>
      </c>
      <c r="I739" s="241" t="s">
        <v>53</v>
      </c>
      <c r="J739" s="241" t="s">
        <v>53</v>
      </c>
      <c r="K739" s="241" t="s">
        <v>53</v>
      </c>
      <c r="L739" s="242" t="s">
        <v>132</v>
      </c>
      <c r="M739" s="167"/>
      <c r="N739" s="140"/>
    </row>
    <row r="740" spans="1:14" ht="28.35" customHeight="1" thickBot="1" x14ac:dyDescent="0.25">
      <c r="A740" s="888"/>
      <c r="B740" s="885"/>
      <c r="C740" s="885"/>
      <c r="D740" s="885"/>
      <c r="E740" s="855"/>
      <c r="F740" s="162" t="s">
        <v>825</v>
      </c>
      <c r="G740" s="163" t="s">
        <v>18</v>
      </c>
      <c r="H740" s="164" t="s">
        <v>146</v>
      </c>
      <c r="I740" s="76" t="s">
        <v>53</v>
      </c>
      <c r="J740" s="76" t="s">
        <v>53</v>
      </c>
      <c r="K740" s="76" t="s">
        <v>53</v>
      </c>
      <c r="L740" s="77" t="s">
        <v>146</v>
      </c>
      <c r="M740" s="78"/>
      <c r="N740" s="140"/>
    </row>
    <row r="741" spans="1:14" ht="42.6" customHeight="1" x14ac:dyDescent="0.2">
      <c r="A741" s="894" t="s">
        <v>826</v>
      </c>
      <c r="B741" s="884" t="s">
        <v>827</v>
      </c>
      <c r="C741" s="884" t="s">
        <v>73</v>
      </c>
      <c r="D741" s="884" t="s">
        <v>16</v>
      </c>
      <c r="E741" s="886">
        <f>SUM(E742:E742)+3000000</f>
        <v>3000000</v>
      </c>
      <c r="F741" s="146" t="s">
        <v>828</v>
      </c>
      <c r="G741" s="154" t="s">
        <v>52</v>
      </c>
      <c r="H741" s="155" t="s">
        <v>269</v>
      </c>
      <c r="I741" s="241" t="s">
        <v>24</v>
      </c>
      <c r="J741" s="241" t="s">
        <v>32</v>
      </c>
      <c r="K741" s="241" t="s">
        <v>32</v>
      </c>
      <c r="L741" s="242" t="s">
        <v>32</v>
      </c>
      <c r="M741" s="167"/>
      <c r="N741" s="140"/>
    </row>
    <row r="742" spans="1:14" ht="28.35" customHeight="1" thickBot="1" x14ac:dyDescent="0.25">
      <c r="A742" s="888"/>
      <c r="B742" s="885"/>
      <c r="C742" s="885"/>
      <c r="D742" s="885"/>
      <c r="E742" s="855"/>
      <c r="F742" s="162" t="s">
        <v>829</v>
      </c>
      <c r="G742" s="163" t="s">
        <v>52</v>
      </c>
      <c r="H742" s="164" t="s">
        <v>269</v>
      </c>
      <c r="I742" s="76" t="s">
        <v>24</v>
      </c>
      <c r="J742" s="76" t="s">
        <v>32</v>
      </c>
      <c r="K742" s="76" t="s">
        <v>32</v>
      </c>
      <c r="L742" s="77" t="s">
        <v>32</v>
      </c>
      <c r="M742" s="78"/>
      <c r="N742" s="140"/>
    </row>
    <row r="743" spans="1:14" ht="28.35" customHeight="1" thickBot="1" x14ac:dyDescent="0.25">
      <c r="A743" s="145" t="s">
        <v>830</v>
      </c>
      <c r="B743" s="146" t="s">
        <v>831</v>
      </c>
      <c r="C743" s="146" t="s">
        <v>73</v>
      </c>
      <c r="D743" s="146" t="s">
        <v>16</v>
      </c>
      <c r="E743" s="147">
        <v>300000</v>
      </c>
      <c r="F743" s="146" t="s">
        <v>832</v>
      </c>
      <c r="G743" s="154" t="s">
        <v>52</v>
      </c>
      <c r="H743" s="158" t="s">
        <v>121</v>
      </c>
      <c r="I743" s="112" t="s">
        <v>215</v>
      </c>
      <c r="J743" s="112" t="s">
        <v>240</v>
      </c>
      <c r="K743" s="112" t="s">
        <v>240</v>
      </c>
      <c r="L743" s="113" t="s">
        <v>53</v>
      </c>
      <c r="M743" s="114"/>
      <c r="N743" s="140"/>
    </row>
    <row r="744" spans="1:14" ht="28.35" customHeight="1" x14ac:dyDescent="0.2">
      <c r="A744" s="894" t="s">
        <v>833</v>
      </c>
      <c r="B744" s="884" t="s">
        <v>834</v>
      </c>
      <c r="C744" s="884" t="s">
        <v>191</v>
      </c>
      <c r="D744" s="146" t="s">
        <v>50</v>
      </c>
      <c r="E744" s="201">
        <f t="shared" ref="E744" si="20">SUM(E745:E746)</f>
        <v>120000</v>
      </c>
      <c r="F744" s="884" t="s">
        <v>835</v>
      </c>
      <c r="G744" s="936" t="s">
        <v>52</v>
      </c>
      <c r="H744" s="998" t="s">
        <v>215</v>
      </c>
      <c r="I744" s="728" t="s">
        <v>53</v>
      </c>
      <c r="J744" s="728" t="s">
        <v>53</v>
      </c>
      <c r="K744" s="728" t="s">
        <v>76</v>
      </c>
      <c r="L744" s="728" t="s">
        <v>34</v>
      </c>
      <c r="M744" s="1001"/>
      <c r="N744" s="140"/>
    </row>
    <row r="745" spans="1:14" ht="14.1" customHeight="1" x14ac:dyDescent="0.2">
      <c r="A745" s="887"/>
      <c r="B745" s="889"/>
      <c r="C745" s="889"/>
      <c r="D745" s="162" t="s">
        <v>16</v>
      </c>
      <c r="E745" s="202">
        <v>45000</v>
      </c>
      <c r="F745" s="889"/>
      <c r="G745" s="937"/>
      <c r="H745" s="947"/>
      <c r="I745" s="729"/>
      <c r="J745" s="729"/>
      <c r="K745" s="729"/>
      <c r="L745" s="729"/>
      <c r="M745" s="876"/>
      <c r="N745" s="140"/>
    </row>
    <row r="746" spans="1:14" ht="14.1" customHeight="1" thickBot="1" x14ac:dyDescent="0.25">
      <c r="A746" s="888"/>
      <c r="B746" s="885"/>
      <c r="C746" s="885"/>
      <c r="D746" s="207" t="s">
        <v>836</v>
      </c>
      <c r="E746" s="225">
        <v>75000</v>
      </c>
      <c r="F746" s="885"/>
      <c r="G746" s="938"/>
      <c r="H746" s="948"/>
      <c r="I746" s="741"/>
      <c r="J746" s="741"/>
      <c r="K746" s="741"/>
      <c r="L746" s="741"/>
      <c r="M746" s="1016"/>
      <c r="N746" s="140"/>
    </row>
    <row r="747" spans="1:14" ht="42.6" customHeight="1" thickBot="1" x14ac:dyDescent="0.25">
      <c r="A747" s="210" t="s">
        <v>837</v>
      </c>
      <c r="B747" s="156" t="s">
        <v>838</v>
      </c>
      <c r="C747" s="156" t="s">
        <v>73</v>
      </c>
      <c r="D747" s="148" t="s">
        <v>16</v>
      </c>
      <c r="E747" s="239">
        <v>1420000</v>
      </c>
      <c r="F747" s="156" t="s">
        <v>835</v>
      </c>
      <c r="G747" s="157" t="s">
        <v>52</v>
      </c>
      <c r="H747" s="213" t="s">
        <v>121</v>
      </c>
      <c r="I747" s="170" t="s">
        <v>75</v>
      </c>
      <c r="J747" s="170" t="s">
        <v>34</v>
      </c>
      <c r="K747" s="170" t="s">
        <v>240</v>
      </c>
      <c r="L747" s="171" t="s">
        <v>53</v>
      </c>
      <c r="M747" s="114"/>
      <c r="N747" s="140"/>
    </row>
    <row r="748" spans="1:14" ht="28.35" customHeight="1" thickBot="1" x14ac:dyDescent="0.25">
      <c r="A748" s="611" t="s">
        <v>839</v>
      </c>
      <c r="B748" s="526" t="s">
        <v>840</v>
      </c>
      <c r="C748" s="526" t="s">
        <v>323</v>
      </c>
      <c r="D748" s="526" t="s">
        <v>16</v>
      </c>
      <c r="E748" s="529">
        <v>178500</v>
      </c>
      <c r="F748" s="526" t="s">
        <v>2109</v>
      </c>
      <c r="G748" s="462" t="s">
        <v>52</v>
      </c>
      <c r="H748" s="213" t="s">
        <v>215</v>
      </c>
      <c r="I748" s="112" t="s">
        <v>53</v>
      </c>
      <c r="J748" s="547" t="s">
        <v>53</v>
      </c>
      <c r="K748" s="112" t="s">
        <v>76</v>
      </c>
      <c r="L748" s="113" t="s">
        <v>34</v>
      </c>
      <c r="M748" s="548"/>
      <c r="N748" s="140"/>
    </row>
    <row r="749" spans="1:14" ht="90.75" customHeight="1" thickBot="1" x14ac:dyDescent="0.25">
      <c r="A749" s="708" t="s">
        <v>841</v>
      </c>
      <c r="B749" s="709" t="s">
        <v>842</v>
      </c>
      <c r="C749" s="151" t="s">
        <v>191</v>
      </c>
      <c r="D749" s="151" t="s">
        <v>16</v>
      </c>
      <c r="E749" s="215">
        <v>365999</v>
      </c>
      <c r="F749" s="151" t="s">
        <v>192</v>
      </c>
      <c r="G749" s="152" t="s">
        <v>52</v>
      </c>
      <c r="H749" s="153" t="s">
        <v>132</v>
      </c>
      <c r="I749" s="112" t="s">
        <v>53</v>
      </c>
      <c r="J749" s="112" t="s">
        <v>53</v>
      </c>
      <c r="K749" s="112" t="s">
        <v>53</v>
      </c>
      <c r="L749" s="113" t="s">
        <v>132</v>
      </c>
      <c r="M749" s="604" t="s">
        <v>2110</v>
      </c>
      <c r="N749" s="140"/>
    </row>
    <row r="750" spans="1:14" ht="14.1" customHeight="1" x14ac:dyDescent="0.2">
      <c r="A750" s="894" t="s">
        <v>843</v>
      </c>
      <c r="B750" s="884" t="s">
        <v>844</v>
      </c>
      <c r="C750" s="884" t="s">
        <v>73</v>
      </c>
      <c r="D750" s="146" t="s">
        <v>50</v>
      </c>
      <c r="E750" s="201">
        <f>SUM(E751:E752)</f>
        <v>12855800</v>
      </c>
      <c r="F750" s="884" t="s">
        <v>835</v>
      </c>
      <c r="G750" s="985" t="s">
        <v>52</v>
      </c>
      <c r="H750" s="863">
        <v>75</v>
      </c>
      <c r="I750" s="728" t="s">
        <v>75</v>
      </c>
      <c r="J750" s="728" t="s">
        <v>34</v>
      </c>
      <c r="K750" s="728" t="s">
        <v>34</v>
      </c>
      <c r="L750" s="728" t="s">
        <v>34</v>
      </c>
      <c r="M750" s="868"/>
      <c r="N750" s="140"/>
    </row>
    <row r="751" spans="1:14" ht="14.1" customHeight="1" x14ac:dyDescent="0.2">
      <c r="A751" s="887"/>
      <c r="B751" s="889"/>
      <c r="C751" s="889"/>
      <c r="D751" s="162" t="s">
        <v>16</v>
      </c>
      <c r="E751" s="202">
        <v>10000000</v>
      </c>
      <c r="F751" s="889"/>
      <c r="G751" s="902"/>
      <c r="H751" s="864"/>
      <c r="I751" s="729"/>
      <c r="J751" s="729"/>
      <c r="K751" s="729"/>
      <c r="L751" s="729"/>
      <c r="M751" s="869"/>
      <c r="N751" s="140"/>
    </row>
    <row r="752" spans="1:14" ht="14.1" customHeight="1" thickBot="1" x14ac:dyDescent="0.25">
      <c r="A752" s="888"/>
      <c r="B752" s="885"/>
      <c r="C752" s="885"/>
      <c r="D752" s="162" t="s">
        <v>77</v>
      </c>
      <c r="E752" s="202">
        <v>2855800</v>
      </c>
      <c r="F752" s="885"/>
      <c r="G752" s="903"/>
      <c r="H752" s="865"/>
      <c r="I752" s="741"/>
      <c r="J752" s="741"/>
      <c r="K752" s="741"/>
      <c r="L752" s="741"/>
      <c r="M752" s="870"/>
      <c r="N752" s="140"/>
    </row>
    <row r="753" spans="1:14" ht="42.6" customHeight="1" thickBot="1" x14ac:dyDescent="0.25">
      <c r="A753" s="145" t="s">
        <v>845</v>
      </c>
      <c r="B753" s="146" t="s">
        <v>846</v>
      </c>
      <c r="C753" s="146" t="s">
        <v>323</v>
      </c>
      <c r="D753" s="156" t="s">
        <v>16</v>
      </c>
      <c r="E753" s="211">
        <v>10000</v>
      </c>
      <c r="F753" s="146" t="s">
        <v>835</v>
      </c>
      <c r="G753" s="154" t="s">
        <v>52</v>
      </c>
      <c r="H753" s="236">
        <v>5</v>
      </c>
      <c r="I753" s="45" t="s">
        <v>53</v>
      </c>
      <c r="J753" s="45" t="s">
        <v>53</v>
      </c>
      <c r="K753" s="45" t="s">
        <v>53</v>
      </c>
      <c r="L753" s="46" t="s">
        <v>32</v>
      </c>
      <c r="M753" s="47"/>
      <c r="N753" s="140"/>
    </row>
    <row r="754" spans="1:14" ht="28.35" customHeight="1" thickBot="1" x14ac:dyDescent="0.25">
      <c r="A754" s="145" t="s">
        <v>847</v>
      </c>
      <c r="B754" s="146" t="s">
        <v>848</v>
      </c>
      <c r="C754" s="146" t="s">
        <v>73</v>
      </c>
      <c r="D754" s="151" t="s">
        <v>16</v>
      </c>
      <c r="E754" s="215">
        <v>400000</v>
      </c>
      <c r="F754" s="146" t="s">
        <v>835</v>
      </c>
      <c r="G754" s="154" t="s">
        <v>52</v>
      </c>
      <c r="H754" s="155" t="s">
        <v>34</v>
      </c>
      <c r="I754" s="87" t="s">
        <v>32</v>
      </c>
      <c r="J754" s="87" t="s">
        <v>146</v>
      </c>
      <c r="K754" s="87" t="s">
        <v>159</v>
      </c>
      <c r="L754" s="88" t="s">
        <v>53</v>
      </c>
      <c r="M754" s="89"/>
      <c r="N754" s="140"/>
    </row>
    <row r="755" spans="1:14" ht="409.5" customHeight="1" thickBot="1" x14ac:dyDescent="0.25">
      <c r="A755" s="269" t="s">
        <v>849</v>
      </c>
      <c r="B755" s="710" t="s">
        <v>850</v>
      </c>
      <c r="C755" s="146" t="s">
        <v>191</v>
      </c>
      <c r="D755" s="146" t="s">
        <v>16</v>
      </c>
      <c r="E755" s="147">
        <v>6030636</v>
      </c>
      <c r="F755" s="146" t="s">
        <v>851</v>
      </c>
      <c r="G755" s="154" t="s">
        <v>52</v>
      </c>
      <c r="H755" s="155" t="s">
        <v>132</v>
      </c>
      <c r="I755" s="45" t="s">
        <v>53</v>
      </c>
      <c r="J755" s="45" t="s">
        <v>53</v>
      </c>
      <c r="K755" s="45" t="s">
        <v>53</v>
      </c>
      <c r="L755" s="46" t="s">
        <v>132</v>
      </c>
      <c r="M755" s="601" t="s">
        <v>2111</v>
      </c>
      <c r="N755" s="140"/>
    </row>
    <row r="756" spans="1:14" ht="28.35" customHeight="1" thickBot="1" x14ac:dyDescent="0.25">
      <c r="A756" s="145" t="s">
        <v>852</v>
      </c>
      <c r="B756" s="146" t="s">
        <v>853</v>
      </c>
      <c r="C756" s="146" t="s">
        <v>191</v>
      </c>
      <c r="D756" s="146" t="s">
        <v>16</v>
      </c>
      <c r="E756" s="147">
        <v>999721</v>
      </c>
      <c r="F756" s="146" t="s">
        <v>854</v>
      </c>
      <c r="G756" s="154" t="s">
        <v>52</v>
      </c>
      <c r="H756" s="155" t="s">
        <v>132</v>
      </c>
      <c r="I756" s="45" t="s">
        <v>53</v>
      </c>
      <c r="J756" s="45" t="s">
        <v>53</v>
      </c>
      <c r="K756" s="45" t="s">
        <v>53</v>
      </c>
      <c r="L756" s="46" t="s">
        <v>132</v>
      </c>
      <c r="M756" s="47"/>
      <c r="N756" s="140"/>
    </row>
    <row r="757" spans="1:14" ht="42.6" customHeight="1" thickBot="1" x14ac:dyDescent="0.25">
      <c r="A757" s="210" t="s">
        <v>855</v>
      </c>
      <c r="B757" s="156" t="s">
        <v>856</v>
      </c>
      <c r="C757" s="156" t="s">
        <v>191</v>
      </c>
      <c r="D757" s="156" t="s">
        <v>16</v>
      </c>
      <c r="E757" s="211">
        <v>200000</v>
      </c>
      <c r="F757" s="156" t="s">
        <v>857</v>
      </c>
      <c r="G757" s="157" t="s">
        <v>52</v>
      </c>
      <c r="H757" s="158" t="s">
        <v>132</v>
      </c>
      <c r="I757" s="45" t="s">
        <v>53</v>
      </c>
      <c r="J757" s="45" t="s">
        <v>53</v>
      </c>
      <c r="K757" s="45" t="s">
        <v>53</v>
      </c>
      <c r="L757" s="46" t="s">
        <v>132</v>
      </c>
      <c r="M757" s="47"/>
      <c r="N757" s="140"/>
    </row>
    <row r="758" spans="1:14" ht="42.6" customHeight="1" thickBot="1" x14ac:dyDescent="0.25">
      <c r="A758" s="262" t="s">
        <v>858</v>
      </c>
      <c r="B758" s="148" t="s">
        <v>859</v>
      </c>
      <c r="C758" s="148" t="s">
        <v>191</v>
      </c>
      <c r="D758" s="148" t="s">
        <v>16</v>
      </c>
      <c r="E758" s="239">
        <v>100000</v>
      </c>
      <c r="F758" s="148" t="s">
        <v>860</v>
      </c>
      <c r="G758" s="149" t="s">
        <v>52</v>
      </c>
      <c r="H758" s="150" t="s">
        <v>132</v>
      </c>
      <c r="I758" s="87" t="s">
        <v>53</v>
      </c>
      <c r="J758" s="87" t="s">
        <v>53</v>
      </c>
      <c r="K758" s="87" t="s">
        <v>53</v>
      </c>
      <c r="L758" s="88" t="s">
        <v>132</v>
      </c>
      <c r="M758" s="89"/>
      <c r="N758" s="140"/>
    </row>
    <row r="759" spans="1:14" ht="42.6" customHeight="1" thickBot="1" x14ac:dyDescent="0.25">
      <c r="A759" s="609" t="s">
        <v>861</v>
      </c>
      <c r="B759" s="587" t="s">
        <v>2112</v>
      </c>
      <c r="C759" s="587" t="s">
        <v>191</v>
      </c>
      <c r="D759" s="588" t="s">
        <v>16</v>
      </c>
      <c r="E759" s="590">
        <v>46585</v>
      </c>
      <c r="F759" s="587" t="s">
        <v>862</v>
      </c>
      <c r="G759" s="589" t="s">
        <v>52</v>
      </c>
      <c r="H759" s="261" t="s">
        <v>132</v>
      </c>
      <c r="I759" s="45" t="s">
        <v>53</v>
      </c>
      <c r="J759" s="45" t="s">
        <v>53</v>
      </c>
      <c r="K759" s="45" t="s">
        <v>53</v>
      </c>
      <c r="L759" s="46" t="s">
        <v>132</v>
      </c>
      <c r="M759" s="47"/>
      <c r="N759" s="140"/>
    </row>
    <row r="760" spans="1:14" ht="42.6" customHeight="1" thickBot="1" x14ac:dyDescent="0.25">
      <c r="A760" s="210" t="s">
        <v>863</v>
      </c>
      <c r="B760" s="156" t="s">
        <v>864</v>
      </c>
      <c r="C760" s="156" t="s">
        <v>191</v>
      </c>
      <c r="D760" s="450" t="s">
        <v>16</v>
      </c>
      <c r="E760" s="451">
        <v>36185</v>
      </c>
      <c r="F760" s="156" t="s">
        <v>862</v>
      </c>
      <c r="G760" s="157" t="s">
        <v>52</v>
      </c>
      <c r="H760" s="158" t="s">
        <v>132</v>
      </c>
      <c r="I760" s="87" t="s">
        <v>53</v>
      </c>
      <c r="J760" s="87" t="s">
        <v>53</v>
      </c>
      <c r="K760" s="87" t="s">
        <v>53</v>
      </c>
      <c r="L760" s="88" t="s">
        <v>132</v>
      </c>
      <c r="M760" s="89"/>
      <c r="N760" s="140"/>
    </row>
    <row r="761" spans="1:14" ht="15.75" customHeight="1" thickBot="1" x14ac:dyDescent="0.25">
      <c r="A761" s="514" t="s">
        <v>865</v>
      </c>
      <c r="B761" s="999" t="s">
        <v>866</v>
      </c>
      <c r="C761" s="1000"/>
      <c r="D761" s="1000"/>
      <c r="E761" s="1000"/>
      <c r="F761" s="1000"/>
      <c r="G761" s="1000"/>
      <c r="H761" s="1000"/>
      <c r="I761" s="1000"/>
      <c r="J761" s="1000"/>
      <c r="K761" s="1000"/>
      <c r="L761" s="1000"/>
      <c r="M761" s="1000"/>
      <c r="N761" s="140"/>
    </row>
    <row r="762" spans="1:14" ht="15.75" customHeight="1" thickBot="1" x14ac:dyDescent="0.25">
      <c r="A762" s="267" t="s">
        <v>867</v>
      </c>
      <c r="B762" s="843" t="s">
        <v>868</v>
      </c>
      <c r="C762" s="844"/>
      <c r="D762" s="844"/>
      <c r="E762" s="844"/>
      <c r="F762" s="844"/>
      <c r="G762" s="844"/>
      <c r="H762" s="844"/>
      <c r="I762" s="844"/>
      <c r="J762" s="844"/>
      <c r="K762" s="844"/>
      <c r="L762" s="844"/>
      <c r="M762" s="844"/>
      <c r="N762" s="140"/>
    </row>
    <row r="763" spans="1:14" ht="15.75" customHeight="1" thickBot="1" x14ac:dyDescent="0.25">
      <c r="A763" s="206" t="s">
        <v>869</v>
      </c>
      <c r="B763" s="934" t="s">
        <v>870</v>
      </c>
      <c r="C763" s="935"/>
      <c r="D763" s="935"/>
      <c r="E763" s="935"/>
      <c r="F763" s="935"/>
      <c r="G763" s="935"/>
      <c r="H763" s="935"/>
      <c r="I763" s="935"/>
      <c r="J763" s="935"/>
      <c r="K763" s="935"/>
      <c r="L763" s="935"/>
      <c r="M763" s="935"/>
      <c r="N763" s="140"/>
    </row>
    <row r="764" spans="1:14" ht="56.85" customHeight="1" thickBot="1" x14ac:dyDescent="0.25">
      <c r="A764" s="145" t="s">
        <v>871</v>
      </c>
      <c r="B764" s="151" t="s">
        <v>872</v>
      </c>
      <c r="C764" s="151" t="s">
        <v>873</v>
      </c>
      <c r="D764" s="151" t="s">
        <v>16</v>
      </c>
      <c r="E764" s="215">
        <v>601154.71</v>
      </c>
      <c r="F764" s="151" t="s">
        <v>874</v>
      </c>
      <c r="G764" s="152" t="s">
        <v>52</v>
      </c>
      <c r="H764" s="153" t="s">
        <v>96</v>
      </c>
      <c r="I764" s="273" t="s">
        <v>53</v>
      </c>
      <c r="J764" s="273" t="s">
        <v>53</v>
      </c>
      <c r="K764" s="273" t="s">
        <v>53</v>
      </c>
      <c r="L764" s="274" t="s">
        <v>96</v>
      </c>
      <c r="M764" s="82"/>
      <c r="N764" s="140"/>
    </row>
    <row r="765" spans="1:14" ht="42.6" customHeight="1" x14ac:dyDescent="0.2">
      <c r="A765" s="894" t="s">
        <v>875</v>
      </c>
      <c r="B765" s="884" t="s">
        <v>876</v>
      </c>
      <c r="C765" s="884" t="s">
        <v>873</v>
      </c>
      <c r="D765" s="884" t="s">
        <v>16</v>
      </c>
      <c r="E765" s="886">
        <f>SUM(E766:E766)+311574</f>
        <v>311574</v>
      </c>
      <c r="F765" s="146" t="s">
        <v>877</v>
      </c>
      <c r="G765" s="154" t="s">
        <v>52</v>
      </c>
      <c r="H765" s="155" t="s">
        <v>386</v>
      </c>
      <c r="I765" s="45" t="s">
        <v>53</v>
      </c>
      <c r="J765" s="45" t="s">
        <v>53</v>
      </c>
      <c r="K765" s="45" t="s">
        <v>53</v>
      </c>
      <c r="L765" s="46" t="s">
        <v>386</v>
      </c>
      <c r="M765" s="47"/>
      <c r="N765" s="140"/>
    </row>
    <row r="766" spans="1:14" ht="42.6" customHeight="1" thickBot="1" x14ac:dyDescent="0.25">
      <c r="A766" s="888"/>
      <c r="B766" s="885"/>
      <c r="C766" s="885"/>
      <c r="D766" s="885"/>
      <c r="E766" s="855"/>
      <c r="F766" s="162" t="s">
        <v>878</v>
      </c>
      <c r="G766" s="163" t="s">
        <v>52</v>
      </c>
      <c r="H766" s="164" t="s">
        <v>387</v>
      </c>
      <c r="I766" s="65" t="s">
        <v>53</v>
      </c>
      <c r="J766" s="65" t="s">
        <v>53</v>
      </c>
      <c r="K766" s="65" t="s">
        <v>53</v>
      </c>
      <c r="L766" s="66" t="s">
        <v>387</v>
      </c>
      <c r="M766" s="64"/>
      <c r="N766" s="140"/>
    </row>
    <row r="767" spans="1:14" ht="56.85" customHeight="1" thickBot="1" x14ac:dyDescent="0.25">
      <c r="A767" s="210" t="s">
        <v>879</v>
      </c>
      <c r="B767" s="156" t="s">
        <v>880</v>
      </c>
      <c r="C767" s="156" t="s">
        <v>873</v>
      </c>
      <c r="D767" s="156" t="s">
        <v>303</v>
      </c>
      <c r="E767" s="211">
        <v>1962400</v>
      </c>
      <c r="F767" s="156" t="s">
        <v>881</v>
      </c>
      <c r="G767" s="157" t="s">
        <v>52</v>
      </c>
      <c r="H767" s="158" t="s">
        <v>181</v>
      </c>
      <c r="I767" s="87" t="s">
        <v>53</v>
      </c>
      <c r="J767" s="87" t="s">
        <v>53</v>
      </c>
      <c r="K767" s="87" t="s">
        <v>53</v>
      </c>
      <c r="L767" s="88" t="s">
        <v>181</v>
      </c>
      <c r="M767" s="89"/>
      <c r="N767" s="140"/>
    </row>
    <row r="768" spans="1:14" ht="42.6" customHeight="1" thickBot="1" x14ac:dyDescent="0.25">
      <c r="A768" s="247" t="s">
        <v>882</v>
      </c>
      <c r="B768" s="151" t="s">
        <v>883</v>
      </c>
      <c r="C768" s="151" t="s">
        <v>873</v>
      </c>
      <c r="D768" s="151" t="s">
        <v>16</v>
      </c>
      <c r="E768" s="215">
        <v>9792</v>
      </c>
      <c r="F768" s="151" t="s">
        <v>884</v>
      </c>
      <c r="G768" s="152" t="s">
        <v>18</v>
      </c>
      <c r="H768" s="153" t="s">
        <v>42</v>
      </c>
      <c r="I768" s="45" t="s">
        <v>196</v>
      </c>
      <c r="J768" s="45" t="s">
        <v>196</v>
      </c>
      <c r="K768" s="45" t="s">
        <v>196</v>
      </c>
      <c r="L768" s="46" t="s">
        <v>196</v>
      </c>
      <c r="M768" s="47"/>
      <c r="N768" s="140"/>
    </row>
    <row r="769" spans="1:16" ht="14.1" customHeight="1" x14ac:dyDescent="0.2">
      <c r="A769" s="894" t="s">
        <v>885</v>
      </c>
      <c r="B769" s="884" t="s">
        <v>886</v>
      </c>
      <c r="C769" s="884" t="s">
        <v>30</v>
      </c>
      <c r="D769" s="146" t="s">
        <v>50</v>
      </c>
      <c r="E769" s="201">
        <f t="shared" ref="E769" si="21">SUM(E770:E772)</f>
        <v>51835</v>
      </c>
      <c r="F769" s="146" t="s">
        <v>51</v>
      </c>
      <c r="G769" s="154" t="s">
        <v>52</v>
      </c>
      <c r="H769" s="155" t="s">
        <v>34</v>
      </c>
      <c r="I769" s="115" t="s">
        <v>34</v>
      </c>
      <c r="J769" s="115" t="s">
        <v>53</v>
      </c>
      <c r="K769" s="115" t="s">
        <v>53</v>
      </c>
      <c r="L769" s="116" t="s">
        <v>53</v>
      </c>
      <c r="M769" s="117"/>
      <c r="N769" s="140"/>
      <c r="O769" s="268"/>
      <c r="P769" s="268"/>
    </row>
    <row r="770" spans="1:16" x14ac:dyDescent="0.2">
      <c r="A770" s="887"/>
      <c r="B770" s="889"/>
      <c r="C770" s="889"/>
      <c r="D770" s="162" t="s">
        <v>60</v>
      </c>
      <c r="E770" s="202">
        <v>44059</v>
      </c>
      <c r="F770" s="900" t="s">
        <v>887</v>
      </c>
      <c r="G770" s="901" t="s">
        <v>18</v>
      </c>
      <c r="H770" s="891" t="s">
        <v>888</v>
      </c>
      <c r="I770" s="729" t="s">
        <v>53</v>
      </c>
      <c r="J770" s="729" t="s">
        <v>53</v>
      </c>
      <c r="K770" s="729" t="s">
        <v>1940</v>
      </c>
      <c r="L770" s="729" t="s">
        <v>53</v>
      </c>
      <c r="M770" s="795"/>
      <c r="N770" s="140"/>
    </row>
    <row r="771" spans="1:16" x14ac:dyDescent="0.2">
      <c r="A771" s="887"/>
      <c r="B771" s="889"/>
      <c r="C771" s="889"/>
      <c r="D771" s="162" t="s">
        <v>57</v>
      </c>
      <c r="E771" s="202">
        <v>3888</v>
      </c>
      <c r="F771" s="889"/>
      <c r="G771" s="902"/>
      <c r="H771" s="892"/>
      <c r="I771" s="729"/>
      <c r="J771" s="729"/>
      <c r="K771" s="729"/>
      <c r="L771" s="729"/>
      <c r="M771" s="795"/>
      <c r="N771" s="140"/>
    </row>
    <row r="772" spans="1:16" ht="13.5" thickBot="1" x14ac:dyDescent="0.25">
      <c r="A772" s="888"/>
      <c r="B772" s="885"/>
      <c r="C772" s="885"/>
      <c r="D772" s="207" t="s">
        <v>16</v>
      </c>
      <c r="E772" s="225">
        <v>3888</v>
      </c>
      <c r="F772" s="885"/>
      <c r="G772" s="903"/>
      <c r="H772" s="893"/>
      <c r="I772" s="741"/>
      <c r="J772" s="741"/>
      <c r="K772" s="741"/>
      <c r="L772" s="741"/>
      <c r="M772" s="796"/>
      <c r="N772" s="140"/>
    </row>
    <row r="773" spans="1:16" s="271" customFormat="1" ht="42.6" customHeight="1" thickBot="1" x14ac:dyDescent="0.25">
      <c r="A773" s="269" t="s">
        <v>889</v>
      </c>
      <c r="B773" s="515" t="s">
        <v>890</v>
      </c>
      <c r="C773" s="515" t="s">
        <v>873</v>
      </c>
      <c r="D773" s="549" t="s">
        <v>16</v>
      </c>
      <c r="E773" s="550">
        <v>446909</v>
      </c>
      <c r="F773" s="711" t="s">
        <v>2075</v>
      </c>
      <c r="G773" s="492" t="s">
        <v>18</v>
      </c>
      <c r="H773" s="493">
        <v>12</v>
      </c>
      <c r="I773" s="493">
        <v>3</v>
      </c>
      <c r="J773" s="493">
        <v>4</v>
      </c>
      <c r="K773" s="493">
        <v>2</v>
      </c>
      <c r="L773" s="493">
        <v>3</v>
      </c>
      <c r="M773" s="494"/>
      <c r="N773" s="270"/>
    </row>
    <row r="774" spans="1:16" ht="15.75" customHeight="1" thickBot="1" x14ac:dyDescent="0.25">
      <c r="A774" s="165" t="s">
        <v>891</v>
      </c>
      <c r="B774" s="882" t="s">
        <v>892</v>
      </c>
      <c r="C774" s="883"/>
      <c r="D774" s="883"/>
      <c r="E774" s="883"/>
      <c r="F774" s="883"/>
      <c r="G774" s="883"/>
      <c r="H774" s="883"/>
      <c r="I774" s="883"/>
      <c r="J774" s="883"/>
      <c r="K774" s="883"/>
      <c r="L774" s="883"/>
      <c r="M774" s="883"/>
      <c r="N774" s="140"/>
    </row>
    <row r="775" spans="1:16" ht="56.85" customHeight="1" thickBot="1" x14ac:dyDescent="0.25">
      <c r="A775" s="247" t="s">
        <v>893</v>
      </c>
      <c r="B775" s="148" t="s">
        <v>894</v>
      </c>
      <c r="C775" s="148" t="s">
        <v>873</v>
      </c>
      <c r="D775" s="148" t="s">
        <v>303</v>
      </c>
      <c r="E775" s="239">
        <v>199500</v>
      </c>
      <c r="F775" s="148" t="s">
        <v>2113</v>
      </c>
      <c r="G775" s="149" t="s">
        <v>52</v>
      </c>
      <c r="H775" s="150" t="s">
        <v>96</v>
      </c>
      <c r="I775" s="112" t="s">
        <v>53</v>
      </c>
      <c r="J775" s="112" t="s">
        <v>96</v>
      </c>
      <c r="K775" s="112" t="s">
        <v>53</v>
      </c>
      <c r="L775" s="113" t="s">
        <v>53</v>
      </c>
      <c r="M775" s="114"/>
      <c r="N775" s="140"/>
    </row>
    <row r="776" spans="1:16" ht="15.75" customHeight="1" thickBot="1" x14ac:dyDescent="0.25">
      <c r="A776" s="144" t="s">
        <v>895</v>
      </c>
      <c r="B776" s="878" t="s">
        <v>896</v>
      </c>
      <c r="C776" s="879"/>
      <c r="D776" s="879"/>
      <c r="E776" s="879"/>
      <c r="F776" s="879"/>
      <c r="G776" s="879"/>
      <c r="H776" s="879"/>
      <c r="I776" s="879"/>
      <c r="J776" s="879"/>
      <c r="K776" s="879"/>
      <c r="L776" s="879"/>
      <c r="M776" s="879"/>
      <c r="N776" s="140"/>
    </row>
    <row r="777" spans="1:16" ht="28.35" customHeight="1" thickBot="1" x14ac:dyDescent="0.25">
      <c r="A777" s="210" t="s">
        <v>897</v>
      </c>
      <c r="B777" s="156" t="s">
        <v>898</v>
      </c>
      <c r="C777" s="156" t="s">
        <v>873</v>
      </c>
      <c r="D777" s="156" t="s">
        <v>16</v>
      </c>
      <c r="E777" s="211">
        <v>74870</v>
      </c>
      <c r="F777" s="148" t="s">
        <v>899</v>
      </c>
      <c r="G777" s="149" t="s">
        <v>18</v>
      </c>
      <c r="H777" s="150" t="s">
        <v>196</v>
      </c>
      <c r="I777" s="112" t="s">
        <v>196</v>
      </c>
      <c r="J777" s="112" t="s">
        <v>53</v>
      </c>
      <c r="K777" s="112" t="s">
        <v>53</v>
      </c>
      <c r="L777" s="113" t="s">
        <v>53</v>
      </c>
      <c r="M777" s="114"/>
      <c r="N777" s="140"/>
    </row>
    <row r="778" spans="1:16" ht="15.75" customHeight="1" thickBot="1" x14ac:dyDescent="0.25">
      <c r="A778" s="173" t="s">
        <v>900</v>
      </c>
      <c r="B778" s="880" t="s">
        <v>901</v>
      </c>
      <c r="C778" s="881"/>
      <c r="D778" s="881"/>
      <c r="E778" s="881"/>
      <c r="F778" s="881"/>
      <c r="G778" s="881"/>
      <c r="H778" s="881"/>
      <c r="I778" s="881"/>
      <c r="J778" s="881"/>
      <c r="K778" s="881"/>
      <c r="L778" s="881"/>
      <c r="M778" s="881"/>
      <c r="N778" s="231"/>
    </row>
    <row r="779" spans="1:16" ht="15.75" customHeight="1" thickBot="1" x14ac:dyDescent="0.25">
      <c r="A779" s="165" t="s">
        <v>902</v>
      </c>
      <c r="B779" s="882" t="s">
        <v>903</v>
      </c>
      <c r="C779" s="883"/>
      <c r="D779" s="883"/>
      <c r="E779" s="883"/>
      <c r="F779" s="883"/>
      <c r="G779" s="883"/>
      <c r="H779" s="883"/>
      <c r="I779" s="883"/>
      <c r="J779" s="883"/>
      <c r="K779" s="883"/>
      <c r="L779" s="883"/>
      <c r="M779" s="883"/>
      <c r="N779" s="140"/>
    </row>
    <row r="780" spans="1:16" ht="131.25" customHeight="1" thickBot="1" x14ac:dyDescent="0.25">
      <c r="A780" s="631" t="s">
        <v>904</v>
      </c>
      <c r="B780" s="712" t="s">
        <v>905</v>
      </c>
      <c r="C780" s="214" t="s">
        <v>191</v>
      </c>
      <c r="D780" s="151" t="s">
        <v>16</v>
      </c>
      <c r="E780" s="215">
        <v>200000</v>
      </c>
      <c r="F780" s="151" t="s">
        <v>906</v>
      </c>
      <c r="G780" s="152" t="s">
        <v>52</v>
      </c>
      <c r="H780" s="153" t="s">
        <v>23</v>
      </c>
      <c r="I780" s="112" t="s">
        <v>53</v>
      </c>
      <c r="J780" s="112" t="s">
        <v>53</v>
      </c>
      <c r="K780" s="112" t="s">
        <v>53</v>
      </c>
      <c r="L780" s="113" t="s">
        <v>23</v>
      </c>
      <c r="M780" s="604" t="s">
        <v>2114</v>
      </c>
      <c r="N780" s="140"/>
      <c r="O780" s="268"/>
      <c r="P780" s="268"/>
    </row>
    <row r="781" spans="1:16" ht="42.6" customHeight="1" thickBot="1" x14ac:dyDescent="0.25">
      <c r="A781" s="210" t="s">
        <v>907</v>
      </c>
      <c r="B781" s="156" t="s">
        <v>908</v>
      </c>
      <c r="C781" s="156" t="s">
        <v>873</v>
      </c>
      <c r="D781" s="156" t="s">
        <v>16</v>
      </c>
      <c r="E781" s="211">
        <v>5096</v>
      </c>
      <c r="F781" s="156" t="s">
        <v>909</v>
      </c>
      <c r="G781" s="157" t="s">
        <v>18</v>
      </c>
      <c r="H781" s="158" t="s">
        <v>24</v>
      </c>
      <c r="I781" s="45" t="s">
        <v>32</v>
      </c>
      <c r="J781" s="45" t="s">
        <v>32</v>
      </c>
      <c r="K781" s="45" t="s">
        <v>32</v>
      </c>
      <c r="L781" s="46" t="s">
        <v>32</v>
      </c>
      <c r="M781" s="601"/>
      <c r="N781" s="140"/>
      <c r="O781" s="268"/>
      <c r="P781" s="268"/>
    </row>
    <row r="782" spans="1:16" ht="14.1" customHeight="1" x14ac:dyDescent="0.2">
      <c r="A782" s="887" t="s">
        <v>910</v>
      </c>
      <c r="B782" s="889" t="s">
        <v>911</v>
      </c>
      <c r="C782" s="889" t="s">
        <v>30</v>
      </c>
      <c r="D782" s="889" t="s">
        <v>16</v>
      </c>
      <c r="E782" s="890">
        <f>SUM(E783:E783)+10000</f>
        <v>10000</v>
      </c>
      <c r="F782" s="151" t="s">
        <v>51</v>
      </c>
      <c r="G782" s="152" t="s">
        <v>52</v>
      </c>
      <c r="H782" s="153" t="s">
        <v>32</v>
      </c>
      <c r="I782" s="45" t="s">
        <v>32</v>
      </c>
      <c r="J782" s="45" t="s">
        <v>53</v>
      </c>
      <c r="K782" s="45" t="s">
        <v>53</v>
      </c>
      <c r="L782" s="46" t="s">
        <v>53</v>
      </c>
      <c r="M782" s="601"/>
      <c r="N782" s="140"/>
    </row>
    <row r="783" spans="1:16" ht="42.6" customHeight="1" thickBot="1" x14ac:dyDescent="0.25">
      <c r="A783" s="888"/>
      <c r="B783" s="885"/>
      <c r="C783" s="885"/>
      <c r="D783" s="885"/>
      <c r="E783" s="855"/>
      <c r="F783" s="162" t="s">
        <v>912</v>
      </c>
      <c r="G783" s="163" t="s">
        <v>18</v>
      </c>
      <c r="H783" s="164" t="s">
        <v>196</v>
      </c>
      <c r="I783" s="76" t="s">
        <v>196</v>
      </c>
      <c r="J783" s="76" t="s">
        <v>53</v>
      </c>
      <c r="K783" s="76" t="s">
        <v>53</v>
      </c>
      <c r="L783" s="77" t="s">
        <v>53</v>
      </c>
      <c r="M783" s="605"/>
      <c r="N783" s="140"/>
    </row>
    <row r="784" spans="1:16" ht="14.1" customHeight="1" x14ac:dyDescent="0.2">
      <c r="A784" s="894" t="s">
        <v>913</v>
      </c>
      <c r="B784" s="884" t="s">
        <v>914</v>
      </c>
      <c r="C784" s="884" t="s">
        <v>30</v>
      </c>
      <c r="D784" s="146" t="s">
        <v>50</v>
      </c>
      <c r="E784" s="201">
        <f t="shared" ref="E784" si="22">SUM(E785:E787)</f>
        <v>6000</v>
      </c>
      <c r="F784" s="146" t="s">
        <v>51</v>
      </c>
      <c r="G784" s="154" t="s">
        <v>52</v>
      </c>
      <c r="H784" s="155" t="s">
        <v>34</v>
      </c>
      <c r="I784" s="115" t="s">
        <v>53</v>
      </c>
      <c r="J784" s="115" t="s">
        <v>53</v>
      </c>
      <c r="K784" s="115" t="s">
        <v>34</v>
      </c>
      <c r="L784" s="116" t="s">
        <v>53</v>
      </c>
      <c r="M784" s="117"/>
      <c r="N784" s="140"/>
    </row>
    <row r="785" spans="1:14" ht="14.1" customHeight="1" x14ac:dyDescent="0.2">
      <c r="A785" s="887"/>
      <c r="B785" s="889"/>
      <c r="C785" s="889"/>
      <c r="D785" s="162" t="s">
        <v>60</v>
      </c>
      <c r="E785" s="202">
        <v>5100</v>
      </c>
      <c r="F785" s="900" t="s">
        <v>2115</v>
      </c>
      <c r="G785" s="901" t="s">
        <v>18</v>
      </c>
      <c r="H785" s="891" t="s">
        <v>181</v>
      </c>
      <c r="I785" s="871" t="s">
        <v>42</v>
      </c>
      <c r="J785" s="871" t="s">
        <v>42</v>
      </c>
      <c r="K785" s="871" t="s">
        <v>42</v>
      </c>
      <c r="L785" s="871" t="s">
        <v>53</v>
      </c>
      <c r="M785" s="873"/>
      <c r="N785" s="140"/>
    </row>
    <row r="786" spans="1:14" ht="14.1" customHeight="1" x14ac:dyDescent="0.2">
      <c r="A786" s="887"/>
      <c r="B786" s="889"/>
      <c r="C786" s="889"/>
      <c r="D786" s="162" t="s">
        <v>16</v>
      </c>
      <c r="E786" s="202">
        <v>450</v>
      </c>
      <c r="F786" s="889"/>
      <c r="G786" s="902"/>
      <c r="H786" s="892"/>
      <c r="I786" s="871"/>
      <c r="J786" s="871"/>
      <c r="K786" s="871"/>
      <c r="L786" s="871"/>
      <c r="M786" s="873"/>
      <c r="N786" s="140"/>
    </row>
    <row r="787" spans="1:14" ht="14.1" customHeight="1" thickBot="1" x14ac:dyDescent="0.25">
      <c r="A787" s="888"/>
      <c r="B787" s="885"/>
      <c r="C787" s="885"/>
      <c r="D787" s="162" t="s">
        <v>57</v>
      </c>
      <c r="E787" s="202">
        <v>450</v>
      </c>
      <c r="F787" s="885"/>
      <c r="G787" s="903"/>
      <c r="H787" s="895"/>
      <c r="I787" s="872"/>
      <c r="J787" s="872"/>
      <c r="K787" s="872"/>
      <c r="L787" s="872"/>
      <c r="M787" s="874"/>
      <c r="N787" s="140"/>
    </row>
    <row r="788" spans="1:14" ht="28.35" customHeight="1" thickBot="1" x14ac:dyDescent="0.25">
      <c r="A788" s="210" t="s">
        <v>915</v>
      </c>
      <c r="B788" s="156" t="s">
        <v>916</v>
      </c>
      <c r="C788" s="156" t="s">
        <v>73</v>
      </c>
      <c r="D788" s="156" t="s">
        <v>16</v>
      </c>
      <c r="E788" s="211">
        <v>4000000</v>
      </c>
      <c r="F788" s="156" t="s">
        <v>51</v>
      </c>
      <c r="G788" s="157" t="s">
        <v>52</v>
      </c>
      <c r="H788" s="158" t="s">
        <v>76</v>
      </c>
      <c r="I788" s="112" t="s">
        <v>32</v>
      </c>
      <c r="J788" s="112" t="s">
        <v>34</v>
      </c>
      <c r="K788" s="112" t="s">
        <v>34</v>
      </c>
      <c r="L788" s="113" t="s">
        <v>32</v>
      </c>
      <c r="M788" s="114"/>
      <c r="N788" s="140"/>
    </row>
    <row r="789" spans="1:14" ht="14.1" customHeight="1" x14ac:dyDescent="0.2">
      <c r="A789" s="896" t="s">
        <v>917</v>
      </c>
      <c r="B789" s="898" t="s">
        <v>918</v>
      </c>
      <c r="C789" s="898" t="s">
        <v>919</v>
      </c>
      <c r="D789" s="234" t="s">
        <v>50</v>
      </c>
      <c r="E789" s="264">
        <f>SUM(E790:E792)</f>
        <v>1507115.8</v>
      </c>
      <c r="F789" s="898" t="s">
        <v>920</v>
      </c>
      <c r="G789" s="996" t="s">
        <v>18</v>
      </c>
      <c r="H789" s="998" t="s">
        <v>146</v>
      </c>
      <c r="I789" s="728" t="s">
        <v>159</v>
      </c>
      <c r="J789" s="728" t="s">
        <v>196</v>
      </c>
      <c r="K789" s="728" t="s">
        <v>53</v>
      </c>
      <c r="L789" s="728" t="s">
        <v>53</v>
      </c>
      <c r="M789" s="1001"/>
      <c r="N789" s="140"/>
    </row>
    <row r="790" spans="1:14" ht="14.1" customHeight="1" x14ac:dyDescent="0.2">
      <c r="A790" s="887"/>
      <c r="B790" s="889"/>
      <c r="C790" s="889"/>
      <c r="D790" s="162" t="s">
        <v>94</v>
      </c>
      <c r="E790" s="202">
        <v>4514.8</v>
      </c>
      <c r="F790" s="889"/>
      <c r="G790" s="937"/>
      <c r="H790" s="947"/>
      <c r="I790" s="729"/>
      <c r="J790" s="729"/>
      <c r="K790" s="729"/>
      <c r="L790" s="729"/>
      <c r="M790" s="876"/>
      <c r="N790" s="140"/>
    </row>
    <row r="791" spans="1:14" ht="14.1" customHeight="1" x14ac:dyDescent="0.2">
      <c r="A791" s="887"/>
      <c r="B791" s="889"/>
      <c r="C791" s="889"/>
      <c r="D791" s="162" t="s">
        <v>16</v>
      </c>
      <c r="E791" s="202">
        <v>1477602</v>
      </c>
      <c r="F791" s="889"/>
      <c r="G791" s="937"/>
      <c r="H791" s="947"/>
      <c r="I791" s="729"/>
      <c r="J791" s="729"/>
      <c r="K791" s="729"/>
      <c r="L791" s="729"/>
      <c r="M791" s="876"/>
      <c r="N791" s="140"/>
    </row>
    <row r="792" spans="1:14" ht="28.35" customHeight="1" thickBot="1" x14ac:dyDescent="0.25">
      <c r="A792" s="897"/>
      <c r="B792" s="899"/>
      <c r="C792" s="899"/>
      <c r="D792" s="207" t="s">
        <v>115</v>
      </c>
      <c r="E792" s="225">
        <v>24999</v>
      </c>
      <c r="F792" s="899"/>
      <c r="G792" s="997"/>
      <c r="H792" s="948"/>
      <c r="I792" s="741"/>
      <c r="J792" s="741"/>
      <c r="K792" s="741"/>
      <c r="L792" s="741"/>
      <c r="M792" s="877"/>
      <c r="N792" s="140"/>
    </row>
    <row r="793" spans="1:14" ht="14.1" customHeight="1" x14ac:dyDescent="0.2">
      <c r="A793" s="940" t="s">
        <v>921</v>
      </c>
      <c r="B793" s="908" t="s">
        <v>2116</v>
      </c>
      <c r="C793" s="908" t="s">
        <v>919</v>
      </c>
      <c r="D793" s="195" t="s">
        <v>50</v>
      </c>
      <c r="E793" s="238">
        <f>SUM(E794:E795)</f>
        <v>2422867.12</v>
      </c>
      <c r="F793" s="915" t="s">
        <v>922</v>
      </c>
      <c r="G793" s="1004" t="s">
        <v>18</v>
      </c>
      <c r="H793" s="946" t="s">
        <v>146</v>
      </c>
      <c r="I793" s="955" t="s">
        <v>159</v>
      </c>
      <c r="J793" s="955" t="s">
        <v>196</v>
      </c>
      <c r="K793" s="955" t="s">
        <v>53</v>
      </c>
      <c r="L793" s="1007" t="s">
        <v>53</v>
      </c>
      <c r="M793" s="875"/>
      <c r="N793" s="140"/>
    </row>
    <row r="794" spans="1:14" ht="14.1" customHeight="1" x14ac:dyDescent="0.2">
      <c r="A794" s="906"/>
      <c r="B794" s="909"/>
      <c r="C794" s="909"/>
      <c r="D794" s="168" t="s">
        <v>94</v>
      </c>
      <c r="E794" s="169">
        <v>47332.12</v>
      </c>
      <c r="F794" s="1002"/>
      <c r="G794" s="1005"/>
      <c r="H794" s="947"/>
      <c r="I794" s="729"/>
      <c r="J794" s="729"/>
      <c r="K794" s="729"/>
      <c r="L794" s="871"/>
      <c r="M794" s="876"/>
      <c r="N794" s="140"/>
    </row>
    <row r="795" spans="1:14" ht="14.1" customHeight="1" thickBot="1" x14ac:dyDescent="0.25">
      <c r="A795" s="907"/>
      <c r="B795" s="911"/>
      <c r="C795" s="911"/>
      <c r="D795" s="180" t="s">
        <v>16</v>
      </c>
      <c r="E795" s="229">
        <v>2375535</v>
      </c>
      <c r="F795" s="1003"/>
      <c r="G795" s="1006"/>
      <c r="H795" s="948"/>
      <c r="I795" s="741"/>
      <c r="J795" s="741"/>
      <c r="K795" s="741"/>
      <c r="L795" s="872"/>
      <c r="M795" s="877"/>
      <c r="N795" s="140"/>
    </row>
    <row r="796" spans="1:14" ht="14.1" customHeight="1" x14ac:dyDescent="0.2">
      <c r="A796" s="994" t="s">
        <v>923</v>
      </c>
      <c r="B796" s="889" t="s">
        <v>924</v>
      </c>
      <c r="C796" s="889" t="s">
        <v>919</v>
      </c>
      <c r="D796" s="151" t="s">
        <v>50</v>
      </c>
      <c r="E796" s="224">
        <f>SUM(E797:E799)</f>
        <v>3563356.05</v>
      </c>
      <c r="F796" s="898" t="s">
        <v>925</v>
      </c>
      <c r="G796" s="996" t="s">
        <v>18</v>
      </c>
      <c r="H796" s="998" t="s">
        <v>146</v>
      </c>
      <c r="I796" s="728" t="s">
        <v>159</v>
      </c>
      <c r="J796" s="728" t="s">
        <v>196</v>
      </c>
      <c r="K796" s="728" t="s">
        <v>53</v>
      </c>
      <c r="L796" s="728" t="s">
        <v>53</v>
      </c>
      <c r="M796" s="875"/>
      <c r="N796" s="140"/>
    </row>
    <row r="797" spans="1:14" ht="14.1" customHeight="1" x14ac:dyDescent="0.2">
      <c r="A797" s="994"/>
      <c r="B797" s="889"/>
      <c r="C797" s="889"/>
      <c r="D797" s="162" t="s">
        <v>303</v>
      </c>
      <c r="E797" s="202">
        <v>607703</v>
      </c>
      <c r="F797" s="889"/>
      <c r="G797" s="937"/>
      <c r="H797" s="947"/>
      <c r="I797" s="729"/>
      <c r="J797" s="729"/>
      <c r="K797" s="729"/>
      <c r="L797" s="729"/>
      <c r="M797" s="876"/>
      <c r="N797" s="140"/>
    </row>
    <row r="798" spans="1:14" ht="14.1" customHeight="1" x14ac:dyDescent="0.2">
      <c r="A798" s="994"/>
      <c r="B798" s="889"/>
      <c r="C798" s="889"/>
      <c r="D798" s="162" t="s">
        <v>94</v>
      </c>
      <c r="E798" s="202">
        <v>111755.05</v>
      </c>
      <c r="F798" s="889"/>
      <c r="G798" s="937"/>
      <c r="H798" s="947"/>
      <c r="I798" s="729"/>
      <c r="J798" s="729"/>
      <c r="K798" s="729"/>
      <c r="L798" s="729"/>
      <c r="M798" s="876"/>
      <c r="N798" s="140"/>
    </row>
    <row r="799" spans="1:14" ht="14.1" customHeight="1" thickBot="1" x14ac:dyDescent="0.25">
      <c r="A799" s="995"/>
      <c r="B799" s="899"/>
      <c r="C799" s="899"/>
      <c r="D799" s="207" t="s">
        <v>16</v>
      </c>
      <c r="E799" s="225">
        <v>2843898</v>
      </c>
      <c r="F799" s="899"/>
      <c r="G799" s="997"/>
      <c r="H799" s="948"/>
      <c r="I799" s="741"/>
      <c r="J799" s="741"/>
      <c r="K799" s="741"/>
      <c r="L799" s="741"/>
      <c r="M799" s="877"/>
      <c r="N799" s="140"/>
    </row>
    <row r="800" spans="1:14" ht="14.1" customHeight="1" x14ac:dyDescent="0.2">
      <c r="A800" s="896" t="s">
        <v>926</v>
      </c>
      <c r="B800" s="898" t="s">
        <v>927</v>
      </c>
      <c r="C800" s="898" t="s">
        <v>919</v>
      </c>
      <c r="D800" s="234" t="s">
        <v>50</v>
      </c>
      <c r="E800" s="264">
        <f>SUM(E801:E804)</f>
        <v>1927843.18</v>
      </c>
      <c r="F800" s="898" t="s">
        <v>2117</v>
      </c>
      <c r="G800" s="996" t="s">
        <v>18</v>
      </c>
      <c r="H800" s="998" t="s">
        <v>146</v>
      </c>
      <c r="I800" s="728" t="s">
        <v>159</v>
      </c>
      <c r="J800" s="728" t="s">
        <v>196</v>
      </c>
      <c r="K800" s="728" t="s">
        <v>53</v>
      </c>
      <c r="L800" s="728" t="s">
        <v>53</v>
      </c>
      <c r="M800" s="875"/>
      <c r="N800" s="140"/>
    </row>
    <row r="801" spans="1:15" ht="14.1" customHeight="1" x14ac:dyDescent="0.2">
      <c r="A801" s="887"/>
      <c r="B801" s="889"/>
      <c r="C801" s="889"/>
      <c r="D801" s="162" t="s">
        <v>303</v>
      </c>
      <c r="E801" s="202">
        <v>800239</v>
      </c>
      <c r="F801" s="889"/>
      <c r="G801" s="937"/>
      <c r="H801" s="947"/>
      <c r="I801" s="729"/>
      <c r="J801" s="729"/>
      <c r="K801" s="729"/>
      <c r="L801" s="729"/>
      <c r="M801" s="876"/>
      <c r="N801" s="140"/>
    </row>
    <row r="802" spans="1:15" ht="14.1" customHeight="1" x14ac:dyDescent="0.2">
      <c r="A802" s="887"/>
      <c r="B802" s="889"/>
      <c r="C802" s="889"/>
      <c r="D802" s="162" t="s">
        <v>94</v>
      </c>
      <c r="E802" s="202">
        <v>171503.18</v>
      </c>
      <c r="F802" s="889"/>
      <c r="G802" s="937"/>
      <c r="H802" s="947"/>
      <c r="I802" s="729"/>
      <c r="J802" s="729"/>
      <c r="K802" s="729"/>
      <c r="L802" s="729"/>
      <c r="M802" s="876"/>
      <c r="N802" s="140"/>
    </row>
    <row r="803" spans="1:15" ht="14.1" customHeight="1" x14ac:dyDescent="0.2">
      <c r="A803" s="887"/>
      <c r="B803" s="889"/>
      <c r="C803" s="889"/>
      <c r="D803" s="162" t="s">
        <v>16</v>
      </c>
      <c r="E803" s="202">
        <v>955540</v>
      </c>
      <c r="F803" s="889"/>
      <c r="G803" s="937"/>
      <c r="H803" s="947"/>
      <c r="I803" s="729"/>
      <c r="J803" s="729"/>
      <c r="K803" s="729"/>
      <c r="L803" s="729"/>
      <c r="M803" s="876"/>
      <c r="N803" s="140"/>
    </row>
    <row r="804" spans="1:15" ht="14.1" customHeight="1" thickBot="1" x14ac:dyDescent="0.25">
      <c r="A804" s="897"/>
      <c r="B804" s="899"/>
      <c r="C804" s="899"/>
      <c r="D804" s="207" t="s">
        <v>115</v>
      </c>
      <c r="E804" s="225">
        <v>561</v>
      </c>
      <c r="F804" s="899"/>
      <c r="G804" s="997"/>
      <c r="H804" s="948"/>
      <c r="I804" s="741"/>
      <c r="J804" s="741"/>
      <c r="K804" s="741"/>
      <c r="L804" s="741"/>
      <c r="M804" s="877"/>
      <c r="N804" s="140"/>
    </row>
    <row r="805" spans="1:15" ht="14.1" customHeight="1" x14ac:dyDescent="0.2">
      <c r="A805" s="940" t="s">
        <v>928</v>
      </c>
      <c r="B805" s="908" t="s">
        <v>929</v>
      </c>
      <c r="C805" s="908" t="s">
        <v>919</v>
      </c>
      <c r="D805" s="195" t="s">
        <v>50</v>
      </c>
      <c r="E805" s="238">
        <f>SUM(E806:E808)</f>
        <v>1202864.33</v>
      </c>
      <c r="F805" s="915" t="s">
        <v>930</v>
      </c>
      <c r="G805" s="1004" t="s">
        <v>18</v>
      </c>
      <c r="H805" s="1023" t="s">
        <v>146</v>
      </c>
      <c r="I805" s="728" t="s">
        <v>159</v>
      </c>
      <c r="J805" s="728" t="s">
        <v>196</v>
      </c>
      <c r="K805" s="728" t="s">
        <v>53</v>
      </c>
      <c r="L805" s="728" t="s">
        <v>53</v>
      </c>
      <c r="M805" s="875"/>
      <c r="N805" s="140"/>
    </row>
    <row r="806" spans="1:15" ht="14.1" customHeight="1" x14ac:dyDescent="0.2">
      <c r="A806" s="906"/>
      <c r="B806" s="909"/>
      <c r="C806" s="909"/>
      <c r="D806" s="168" t="s">
        <v>94</v>
      </c>
      <c r="E806" s="169">
        <v>307382.33</v>
      </c>
      <c r="F806" s="1002"/>
      <c r="G806" s="1005"/>
      <c r="H806" s="1024"/>
      <c r="I806" s="729"/>
      <c r="J806" s="729"/>
      <c r="K806" s="729"/>
      <c r="L806" s="729"/>
      <c r="M806" s="876"/>
      <c r="N806" s="140"/>
    </row>
    <row r="807" spans="1:15" ht="14.1" customHeight="1" x14ac:dyDescent="0.2">
      <c r="A807" s="906"/>
      <c r="B807" s="909"/>
      <c r="C807" s="909"/>
      <c r="D807" s="168" t="s">
        <v>16</v>
      </c>
      <c r="E807" s="169">
        <v>657522</v>
      </c>
      <c r="F807" s="1002"/>
      <c r="G807" s="1005"/>
      <c r="H807" s="1024"/>
      <c r="I807" s="729"/>
      <c r="J807" s="729"/>
      <c r="K807" s="729"/>
      <c r="L807" s="729"/>
      <c r="M807" s="876"/>
      <c r="N807" s="140"/>
    </row>
    <row r="808" spans="1:15" ht="14.1" customHeight="1" thickBot="1" x14ac:dyDescent="0.25">
      <c r="A808" s="907"/>
      <c r="B808" s="911"/>
      <c r="C808" s="911"/>
      <c r="D808" s="180" t="s">
        <v>303</v>
      </c>
      <c r="E808" s="229">
        <v>237960</v>
      </c>
      <c r="F808" s="1003"/>
      <c r="G808" s="1006"/>
      <c r="H808" s="1025"/>
      <c r="I808" s="741"/>
      <c r="J808" s="741"/>
      <c r="K808" s="741"/>
      <c r="L808" s="741"/>
      <c r="M808" s="1016"/>
      <c r="N808" s="140"/>
    </row>
    <row r="809" spans="1:15" ht="42.6" customHeight="1" thickBot="1" x14ac:dyDescent="0.25">
      <c r="A809" s="592" t="s">
        <v>931</v>
      </c>
      <c r="B809" s="148" t="s">
        <v>932</v>
      </c>
      <c r="C809" s="148" t="s">
        <v>919</v>
      </c>
      <c r="D809" s="148" t="s">
        <v>303</v>
      </c>
      <c r="E809" s="239">
        <v>1392243</v>
      </c>
      <c r="F809" s="593" t="s">
        <v>2118</v>
      </c>
      <c r="G809" s="594" t="s">
        <v>18</v>
      </c>
      <c r="H809" s="595">
        <v>3</v>
      </c>
      <c r="I809" s="496">
        <v>2</v>
      </c>
      <c r="J809" s="496">
        <v>1</v>
      </c>
      <c r="K809" s="496">
        <v>0</v>
      </c>
      <c r="L809" s="497">
        <v>0</v>
      </c>
      <c r="M809" s="114"/>
      <c r="N809" s="140"/>
    </row>
    <row r="810" spans="1:15" ht="14.1" customHeight="1" x14ac:dyDescent="0.2">
      <c r="A810" s="887" t="s">
        <v>933</v>
      </c>
      <c r="B810" s="889" t="s">
        <v>934</v>
      </c>
      <c r="C810" s="889" t="s">
        <v>30</v>
      </c>
      <c r="D810" s="151" t="s">
        <v>50</v>
      </c>
      <c r="E810" s="224">
        <f t="shared" ref="E810" si="23">SUM(E811:E812)</f>
        <v>558657</v>
      </c>
      <c r="F810" s="151" t="s">
        <v>51</v>
      </c>
      <c r="G810" s="152" t="s">
        <v>52</v>
      </c>
      <c r="H810" s="153" t="s">
        <v>215</v>
      </c>
      <c r="I810" s="45" t="s">
        <v>53</v>
      </c>
      <c r="J810" s="45" t="s">
        <v>53</v>
      </c>
      <c r="K810" s="45" t="s">
        <v>76</v>
      </c>
      <c r="L810" s="46" t="s">
        <v>34</v>
      </c>
      <c r="M810" s="47"/>
      <c r="N810" s="140"/>
    </row>
    <row r="811" spans="1:15" ht="28.35" customHeight="1" x14ac:dyDescent="0.2">
      <c r="A811" s="887"/>
      <c r="B811" s="889"/>
      <c r="C811" s="889"/>
      <c r="D811" s="162" t="s">
        <v>60</v>
      </c>
      <c r="E811" s="202">
        <v>298659</v>
      </c>
      <c r="F811" s="162" t="s">
        <v>935</v>
      </c>
      <c r="G811" s="163" t="s">
        <v>18</v>
      </c>
      <c r="H811" s="164" t="s">
        <v>42</v>
      </c>
      <c r="I811" s="65" t="s">
        <v>53</v>
      </c>
      <c r="J811" s="65" t="s">
        <v>53</v>
      </c>
      <c r="K811" s="65" t="s">
        <v>42</v>
      </c>
      <c r="L811" s="66" t="s">
        <v>53</v>
      </c>
      <c r="M811" s="64"/>
      <c r="N811" s="140"/>
    </row>
    <row r="812" spans="1:15" ht="14.1" customHeight="1" thickBot="1" x14ac:dyDescent="0.25">
      <c r="A812" s="897"/>
      <c r="B812" s="899"/>
      <c r="C812" s="899"/>
      <c r="D812" s="207" t="s">
        <v>16</v>
      </c>
      <c r="E812" s="225">
        <v>259998</v>
      </c>
      <c r="F812" s="207" t="s">
        <v>936</v>
      </c>
      <c r="G812" s="208" t="s">
        <v>18</v>
      </c>
      <c r="H812" s="209" t="s">
        <v>159</v>
      </c>
      <c r="I812" s="76" t="s">
        <v>53</v>
      </c>
      <c r="J812" s="76" t="s">
        <v>53</v>
      </c>
      <c r="K812" s="76" t="s">
        <v>159</v>
      </c>
      <c r="L812" s="77" t="s">
        <v>53</v>
      </c>
      <c r="M812" s="597"/>
      <c r="N812" s="140"/>
    </row>
    <row r="813" spans="1:15" ht="14.1" customHeight="1" x14ac:dyDescent="0.2">
      <c r="A813" s="887" t="s">
        <v>937</v>
      </c>
      <c r="B813" s="889" t="s">
        <v>938</v>
      </c>
      <c r="C813" s="889" t="s">
        <v>30</v>
      </c>
      <c r="D813" s="151" t="s">
        <v>50</v>
      </c>
      <c r="E813" s="519">
        <f t="shared" ref="E813" si="24">SUM(E814:E816)</f>
        <v>740470</v>
      </c>
      <c r="F813" s="191" t="s">
        <v>51</v>
      </c>
      <c r="G813" s="565" t="s">
        <v>52</v>
      </c>
      <c r="H813" s="563" t="s">
        <v>35</v>
      </c>
      <c r="I813" s="555" t="s">
        <v>53</v>
      </c>
      <c r="J813" s="555" t="s">
        <v>53</v>
      </c>
      <c r="K813" s="555" t="s">
        <v>75</v>
      </c>
      <c r="L813" s="555" t="s">
        <v>34</v>
      </c>
      <c r="M813" s="596"/>
      <c r="N813" s="140"/>
      <c r="O813" s="141"/>
    </row>
    <row r="814" spans="1:15" ht="14.1" customHeight="1" x14ac:dyDescent="0.2">
      <c r="A814" s="887"/>
      <c r="B814" s="889"/>
      <c r="C814" s="889"/>
      <c r="D814" s="162" t="s">
        <v>57</v>
      </c>
      <c r="E814" s="216">
        <v>386612</v>
      </c>
      <c r="F814" s="909" t="s">
        <v>935</v>
      </c>
      <c r="G814" s="1009" t="s">
        <v>18</v>
      </c>
      <c r="H814" s="857">
        <v>4</v>
      </c>
      <c r="I814" s="729" t="s">
        <v>53</v>
      </c>
      <c r="J814" s="729" t="s">
        <v>53</v>
      </c>
      <c r="K814" s="729" t="s">
        <v>42</v>
      </c>
      <c r="L814" s="729" t="s">
        <v>53</v>
      </c>
      <c r="M814" s="731"/>
      <c r="N814" s="140"/>
      <c r="O814" s="141"/>
    </row>
    <row r="815" spans="1:15" ht="14.1" customHeight="1" x14ac:dyDescent="0.2">
      <c r="A815" s="887"/>
      <c r="B815" s="889"/>
      <c r="C815" s="889"/>
      <c r="D815" s="162" t="s">
        <v>60</v>
      </c>
      <c r="E815" s="216">
        <v>252442</v>
      </c>
      <c r="F815" s="909"/>
      <c r="G815" s="1009"/>
      <c r="H815" s="857"/>
      <c r="I815" s="729"/>
      <c r="J815" s="729"/>
      <c r="K815" s="729"/>
      <c r="L815" s="729"/>
      <c r="M815" s="731"/>
      <c r="N815" s="140"/>
      <c r="O815" s="141"/>
    </row>
    <row r="816" spans="1:15" ht="14.1" customHeight="1" thickBot="1" x14ac:dyDescent="0.25">
      <c r="A816" s="888"/>
      <c r="B816" s="885"/>
      <c r="C816" s="885"/>
      <c r="D816" s="162" t="s">
        <v>16</v>
      </c>
      <c r="E816" s="216">
        <v>101416</v>
      </c>
      <c r="F816" s="911"/>
      <c r="G816" s="1010"/>
      <c r="H816" s="858"/>
      <c r="I816" s="741"/>
      <c r="J816" s="741"/>
      <c r="K816" s="741"/>
      <c r="L816" s="741"/>
      <c r="M816" s="742"/>
      <c r="N816" s="140"/>
      <c r="O816" s="141"/>
    </row>
    <row r="817" spans="1:14" ht="42.6" customHeight="1" thickBot="1" x14ac:dyDescent="0.25">
      <c r="A817" s="145" t="s">
        <v>939</v>
      </c>
      <c r="B817" s="146" t="s">
        <v>940</v>
      </c>
      <c r="C817" s="146" t="s">
        <v>873</v>
      </c>
      <c r="D817" s="146" t="s">
        <v>303</v>
      </c>
      <c r="E817" s="147">
        <v>4000</v>
      </c>
      <c r="F817" s="151" t="s">
        <v>941</v>
      </c>
      <c r="G817" s="152" t="s">
        <v>52</v>
      </c>
      <c r="H817" s="153" t="s">
        <v>107</v>
      </c>
      <c r="I817" s="273" t="s">
        <v>24</v>
      </c>
      <c r="J817" s="273" t="s">
        <v>74</v>
      </c>
      <c r="K817" s="273" t="s">
        <v>74</v>
      </c>
      <c r="L817" s="274" t="s">
        <v>24</v>
      </c>
      <c r="M817" s="82"/>
      <c r="N817" s="140"/>
    </row>
    <row r="818" spans="1:14" ht="28.35" customHeight="1" thickBot="1" x14ac:dyDescent="0.25">
      <c r="A818" s="145" t="s">
        <v>942</v>
      </c>
      <c r="B818" s="146" t="s">
        <v>943</v>
      </c>
      <c r="C818" s="146" t="s">
        <v>873</v>
      </c>
      <c r="D818" s="146" t="s">
        <v>16</v>
      </c>
      <c r="E818" s="147">
        <v>15000</v>
      </c>
      <c r="F818" s="146" t="s">
        <v>944</v>
      </c>
      <c r="G818" s="154" t="s">
        <v>18</v>
      </c>
      <c r="H818" s="155" t="s">
        <v>32</v>
      </c>
      <c r="I818" s="45" t="s">
        <v>53</v>
      </c>
      <c r="J818" s="45" t="s">
        <v>53</v>
      </c>
      <c r="K818" s="45" t="s">
        <v>53</v>
      </c>
      <c r="L818" s="46" t="s">
        <v>32</v>
      </c>
      <c r="M818" s="47"/>
      <c r="N818" s="140"/>
    </row>
    <row r="819" spans="1:14" ht="42.6" customHeight="1" thickBot="1" x14ac:dyDescent="0.25">
      <c r="A819" s="210" t="s">
        <v>945</v>
      </c>
      <c r="B819" s="156" t="s">
        <v>946</v>
      </c>
      <c r="C819" s="156" t="s">
        <v>130</v>
      </c>
      <c r="D819" s="156" t="s">
        <v>16</v>
      </c>
      <c r="E819" s="211">
        <v>146694</v>
      </c>
      <c r="F819" s="156" t="s">
        <v>131</v>
      </c>
      <c r="G819" s="157" t="s">
        <v>52</v>
      </c>
      <c r="H819" s="275" t="s">
        <v>132</v>
      </c>
      <c r="I819" s="87" t="s">
        <v>53</v>
      </c>
      <c r="J819" s="87" t="s">
        <v>53</v>
      </c>
      <c r="K819" s="87" t="s">
        <v>146</v>
      </c>
      <c r="L819" s="88" t="s">
        <v>634</v>
      </c>
      <c r="M819" s="89"/>
      <c r="N819" s="140"/>
    </row>
    <row r="820" spans="1:14" ht="15.75" customHeight="1" thickBot="1" x14ac:dyDescent="0.25">
      <c r="A820" s="206" t="s">
        <v>947</v>
      </c>
      <c r="B820" s="934" t="s">
        <v>948</v>
      </c>
      <c r="C820" s="935"/>
      <c r="D820" s="935"/>
      <c r="E820" s="935"/>
      <c r="F820" s="935"/>
      <c r="G820" s="935"/>
      <c r="H820" s="935"/>
      <c r="I820" s="935"/>
      <c r="J820" s="935"/>
      <c r="K820" s="935"/>
      <c r="L820" s="935"/>
      <c r="M820" s="935"/>
      <c r="N820" s="140"/>
    </row>
    <row r="821" spans="1:14" ht="14.1" customHeight="1" x14ac:dyDescent="0.2">
      <c r="A821" s="894" t="s">
        <v>949</v>
      </c>
      <c r="B821" s="889" t="s">
        <v>950</v>
      </c>
      <c r="C821" s="889" t="s">
        <v>30</v>
      </c>
      <c r="D821" s="889"/>
      <c r="E821" s="890">
        <f>SUM(E822:E822)</f>
        <v>0</v>
      </c>
      <c r="F821" s="151" t="s">
        <v>51</v>
      </c>
      <c r="G821" s="152" t="s">
        <v>52</v>
      </c>
      <c r="H821" s="276" t="s">
        <v>34</v>
      </c>
      <c r="I821" s="277" t="s">
        <v>53</v>
      </c>
      <c r="J821" s="277" t="s">
        <v>34</v>
      </c>
      <c r="K821" s="277" t="s">
        <v>53</v>
      </c>
      <c r="L821" s="277" t="s">
        <v>53</v>
      </c>
      <c r="M821" s="278"/>
      <c r="N821" s="140"/>
    </row>
    <row r="822" spans="1:14" ht="28.35" customHeight="1" thickBot="1" x14ac:dyDescent="0.25">
      <c r="A822" s="888"/>
      <c r="B822" s="885"/>
      <c r="C822" s="885"/>
      <c r="D822" s="885"/>
      <c r="E822" s="855"/>
      <c r="F822" s="162" t="s">
        <v>951</v>
      </c>
      <c r="G822" s="163" t="s">
        <v>18</v>
      </c>
      <c r="H822" s="279" t="s">
        <v>952</v>
      </c>
      <c r="I822" s="81" t="s">
        <v>53</v>
      </c>
      <c r="J822" s="81" t="s">
        <v>1941</v>
      </c>
      <c r="K822" s="81" t="s">
        <v>53</v>
      </c>
      <c r="L822" s="81" t="s">
        <v>53</v>
      </c>
      <c r="M822" s="280"/>
      <c r="N822" s="140"/>
    </row>
    <row r="823" spans="1:14" ht="42.6" customHeight="1" thickBot="1" x14ac:dyDescent="0.25">
      <c r="A823" s="145" t="s">
        <v>953</v>
      </c>
      <c r="B823" s="146" t="s">
        <v>954</v>
      </c>
      <c r="C823" s="146" t="s">
        <v>30</v>
      </c>
      <c r="D823" s="146"/>
      <c r="E823" s="201"/>
      <c r="F823" s="146" t="s">
        <v>51</v>
      </c>
      <c r="G823" s="154" t="s">
        <v>52</v>
      </c>
      <c r="H823" s="281" t="s">
        <v>32</v>
      </c>
      <c r="I823" s="282" t="s">
        <v>32</v>
      </c>
      <c r="J823" s="282" t="s">
        <v>53</v>
      </c>
      <c r="K823" s="282" t="s">
        <v>53</v>
      </c>
      <c r="L823" s="282" t="s">
        <v>53</v>
      </c>
      <c r="M823" s="283"/>
      <c r="N823" s="140"/>
    </row>
    <row r="824" spans="1:14" ht="56.85" customHeight="1" thickBot="1" x14ac:dyDescent="0.25">
      <c r="A824" s="145" t="s">
        <v>955</v>
      </c>
      <c r="B824" s="156" t="s">
        <v>956</v>
      </c>
      <c r="C824" s="156" t="s">
        <v>919</v>
      </c>
      <c r="D824" s="156"/>
      <c r="E824" s="211">
        <v>0</v>
      </c>
      <c r="F824" s="156" t="s">
        <v>957</v>
      </c>
      <c r="G824" s="157" t="s">
        <v>18</v>
      </c>
      <c r="H824" s="284" t="s">
        <v>159</v>
      </c>
      <c r="I824" s="285" t="s">
        <v>196</v>
      </c>
      <c r="J824" s="285" t="s">
        <v>196</v>
      </c>
      <c r="K824" s="285" t="s">
        <v>53</v>
      </c>
      <c r="L824" s="285" t="s">
        <v>53</v>
      </c>
      <c r="M824" s="286"/>
      <c r="N824" s="140"/>
    </row>
    <row r="825" spans="1:14" ht="15.75" customHeight="1" thickBot="1" x14ac:dyDescent="0.25">
      <c r="A825" s="144" t="s">
        <v>958</v>
      </c>
      <c r="B825" s="882" t="s">
        <v>959</v>
      </c>
      <c r="C825" s="883"/>
      <c r="D825" s="883"/>
      <c r="E825" s="883"/>
      <c r="F825" s="883"/>
      <c r="G825" s="883"/>
      <c r="H825" s="883"/>
      <c r="I825" s="883"/>
      <c r="J825" s="883"/>
      <c r="K825" s="883"/>
      <c r="L825" s="883"/>
      <c r="M825" s="883"/>
      <c r="N825" s="140"/>
    </row>
    <row r="826" spans="1:14" ht="116.25" customHeight="1" thickBot="1" x14ac:dyDescent="0.25">
      <c r="A826" s="269" t="s">
        <v>960</v>
      </c>
      <c r="B826" s="709" t="s">
        <v>961</v>
      </c>
      <c r="C826" s="151" t="s">
        <v>191</v>
      </c>
      <c r="D826" s="151" t="s">
        <v>16</v>
      </c>
      <c r="E826" s="215">
        <v>1249005</v>
      </c>
      <c r="F826" s="151" t="s">
        <v>192</v>
      </c>
      <c r="G826" s="152" t="s">
        <v>52</v>
      </c>
      <c r="H826" s="153" t="s">
        <v>132</v>
      </c>
      <c r="I826" s="170" t="s">
        <v>53</v>
      </c>
      <c r="J826" s="170" t="s">
        <v>53</v>
      </c>
      <c r="K826" s="170" t="s">
        <v>53</v>
      </c>
      <c r="L826" s="171" t="s">
        <v>132</v>
      </c>
      <c r="M826" s="599" t="s">
        <v>2119</v>
      </c>
      <c r="N826" s="140"/>
    </row>
    <row r="827" spans="1:14" ht="14.1" customHeight="1" x14ac:dyDescent="0.2">
      <c r="A827" s="894" t="s">
        <v>962</v>
      </c>
      <c r="B827" s="884" t="s">
        <v>963</v>
      </c>
      <c r="C827" s="884" t="s">
        <v>964</v>
      </c>
      <c r="D827" s="146" t="s">
        <v>50</v>
      </c>
      <c r="E827" s="201">
        <f t="shared" ref="E827" si="25">SUM(E828:E829)</f>
        <v>826108.71</v>
      </c>
      <c r="F827" s="884" t="s">
        <v>965</v>
      </c>
      <c r="G827" s="985" t="s">
        <v>18</v>
      </c>
      <c r="H827" s="863">
        <v>920</v>
      </c>
      <c r="I827" s="728" t="s">
        <v>316</v>
      </c>
      <c r="J827" s="728" t="s">
        <v>1942</v>
      </c>
      <c r="K827" s="728" t="s">
        <v>1943</v>
      </c>
      <c r="L827" s="728" t="s">
        <v>740</v>
      </c>
      <c r="M827" s="862"/>
      <c r="N827" s="1008"/>
    </row>
    <row r="828" spans="1:14" ht="14.1" customHeight="1" x14ac:dyDescent="0.2">
      <c r="A828" s="887"/>
      <c r="B828" s="889"/>
      <c r="C828" s="889"/>
      <c r="D828" s="162" t="s">
        <v>16</v>
      </c>
      <c r="E828" s="202">
        <v>800000</v>
      </c>
      <c r="F828" s="889"/>
      <c r="G828" s="902"/>
      <c r="H828" s="864"/>
      <c r="I828" s="729"/>
      <c r="J828" s="729"/>
      <c r="K828" s="729"/>
      <c r="L828" s="729"/>
      <c r="M828" s="795"/>
      <c r="N828" s="1008"/>
    </row>
    <row r="829" spans="1:14" ht="14.1" customHeight="1" thickBot="1" x14ac:dyDescent="0.25">
      <c r="A829" s="888"/>
      <c r="B829" s="885"/>
      <c r="C829" s="885"/>
      <c r="D829" s="207" t="s">
        <v>115</v>
      </c>
      <c r="E829" s="225">
        <v>26108.71</v>
      </c>
      <c r="F829" s="885"/>
      <c r="G829" s="903"/>
      <c r="H829" s="865"/>
      <c r="I829" s="741"/>
      <c r="J829" s="741"/>
      <c r="K829" s="741"/>
      <c r="L829" s="741"/>
      <c r="M829" s="796"/>
      <c r="N829" s="1008"/>
    </row>
    <row r="830" spans="1:14" ht="28.35" customHeight="1" thickBot="1" x14ac:dyDescent="0.25">
      <c r="A830" s="210" t="s">
        <v>966</v>
      </c>
      <c r="B830" s="156" t="s">
        <v>967</v>
      </c>
      <c r="C830" s="156" t="s">
        <v>964</v>
      </c>
      <c r="D830" s="204" t="s">
        <v>16</v>
      </c>
      <c r="E830" s="205">
        <v>8450000</v>
      </c>
      <c r="F830" s="156" t="s">
        <v>968</v>
      </c>
      <c r="G830" s="157" t="s">
        <v>18</v>
      </c>
      <c r="H830" s="246">
        <v>6900</v>
      </c>
      <c r="I830" s="112" t="s">
        <v>1909</v>
      </c>
      <c r="J830" s="112" t="s">
        <v>1944</v>
      </c>
      <c r="K830" s="112" t="s">
        <v>1945</v>
      </c>
      <c r="L830" s="113" t="s">
        <v>1946</v>
      </c>
      <c r="M830" s="114"/>
      <c r="N830" s="140"/>
    </row>
    <row r="831" spans="1:14" ht="42.6" customHeight="1" thickBot="1" x14ac:dyDescent="0.25">
      <c r="A831" s="247" t="s">
        <v>969</v>
      </c>
      <c r="B831" s="151" t="s">
        <v>970</v>
      </c>
      <c r="C831" s="151" t="s">
        <v>964</v>
      </c>
      <c r="D831" s="151" t="s">
        <v>57</v>
      </c>
      <c r="E831" s="215">
        <v>19474200</v>
      </c>
      <c r="F831" s="151" t="s">
        <v>2120</v>
      </c>
      <c r="G831" s="152" t="s">
        <v>93</v>
      </c>
      <c r="H831" s="153" t="s">
        <v>971</v>
      </c>
      <c r="I831" s="45" t="s">
        <v>1947</v>
      </c>
      <c r="J831" s="45" t="s">
        <v>1948</v>
      </c>
      <c r="K831" s="45" t="s">
        <v>971</v>
      </c>
      <c r="L831" s="46" t="s">
        <v>1949</v>
      </c>
      <c r="M831" s="47"/>
      <c r="N831" s="140"/>
    </row>
    <row r="832" spans="1:14" ht="70.7" customHeight="1" thickBot="1" x14ac:dyDescent="0.25">
      <c r="A832" s="145" t="s">
        <v>972</v>
      </c>
      <c r="B832" s="146" t="s">
        <v>973</v>
      </c>
      <c r="C832" s="146" t="s">
        <v>964</v>
      </c>
      <c r="D832" s="146" t="s">
        <v>57</v>
      </c>
      <c r="E832" s="147">
        <v>779000</v>
      </c>
      <c r="F832" s="146" t="s">
        <v>974</v>
      </c>
      <c r="G832" s="154" t="s">
        <v>52</v>
      </c>
      <c r="H832" s="287" t="s">
        <v>975</v>
      </c>
      <c r="I832" s="45" t="s">
        <v>975</v>
      </c>
      <c r="J832" s="45" t="s">
        <v>975</v>
      </c>
      <c r="K832" s="45" t="s">
        <v>975</v>
      </c>
      <c r="L832" s="46" t="s">
        <v>975</v>
      </c>
      <c r="M832" s="47"/>
      <c r="N832" s="140"/>
    </row>
    <row r="833" spans="1:14" ht="42.6" customHeight="1" thickBot="1" x14ac:dyDescent="0.25">
      <c r="A833" s="210" t="s">
        <v>976</v>
      </c>
      <c r="B833" s="156" t="s">
        <v>2121</v>
      </c>
      <c r="C833" s="156" t="s">
        <v>964</v>
      </c>
      <c r="D833" s="156" t="s">
        <v>57</v>
      </c>
      <c r="E833" s="211">
        <v>1960</v>
      </c>
      <c r="F833" s="156" t="s">
        <v>977</v>
      </c>
      <c r="G833" s="157" t="s">
        <v>18</v>
      </c>
      <c r="H833" s="158" t="s">
        <v>146</v>
      </c>
      <c r="I833" s="45" t="s">
        <v>196</v>
      </c>
      <c r="J833" s="45" t="s">
        <v>196</v>
      </c>
      <c r="K833" s="45" t="s">
        <v>196</v>
      </c>
      <c r="L833" s="46" t="s">
        <v>53</v>
      </c>
      <c r="M833" s="47"/>
      <c r="N833" s="140"/>
    </row>
    <row r="834" spans="1:14" ht="42.6" customHeight="1" thickBot="1" x14ac:dyDescent="0.25">
      <c r="A834" s="262" t="s">
        <v>978</v>
      </c>
      <c r="B834" s="148" t="s">
        <v>979</v>
      </c>
      <c r="C834" s="148" t="s">
        <v>964</v>
      </c>
      <c r="D834" s="148" t="s">
        <v>57</v>
      </c>
      <c r="E834" s="239">
        <v>835</v>
      </c>
      <c r="F834" s="148" t="s">
        <v>980</v>
      </c>
      <c r="G834" s="149" t="s">
        <v>18</v>
      </c>
      <c r="H834" s="150" t="s">
        <v>196</v>
      </c>
      <c r="I834" s="45" t="s">
        <v>196</v>
      </c>
      <c r="J834" s="45" t="s">
        <v>53</v>
      </c>
      <c r="K834" s="45" t="s">
        <v>53</v>
      </c>
      <c r="L834" s="46" t="s">
        <v>53</v>
      </c>
      <c r="M834" s="47"/>
      <c r="N834" s="140"/>
    </row>
    <row r="835" spans="1:14" ht="28.35" customHeight="1" thickBot="1" x14ac:dyDescent="0.25">
      <c r="A835" s="611" t="s">
        <v>981</v>
      </c>
      <c r="B835" s="562" t="s">
        <v>982</v>
      </c>
      <c r="C835" s="562" t="s">
        <v>964</v>
      </c>
      <c r="D835" s="562" t="s">
        <v>57</v>
      </c>
      <c r="E835" s="564">
        <v>68114100</v>
      </c>
      <c r="F835" s="562" t="s">
        <v>977</v>
      </c>
      <c r="G835" s="462" t="s">
        <v>18</v>
      </c>
      <c r="H835" s="598">
        <v>57700</v>
      </c>
      <c r="I835" s="87" t="s">
        <v>1950</v>
      </c>
      <c r="J835" s="87" t="s">
        <v>1951</v>
      </c>
      <c r="K835" s="87" t="s">
        <v>1952</v>
      </c>
      <c r="L835" s="88" t="s">
        <v>1953</v>
      </c>
      <c r="M835" s="495"/>
      <c r="N835" s="140"/>
    </row>
    <row r="836" spans="1:14" ht="56.85" customHeight="1" thickBot="1" x14ac:dyDescent="0.25">
      <c r="A836" s="247" t="s">
        <v>983</v>
      </c>
      <c r="B836" s="151" t="s">
        <v>984</v>
      </c>
      <c r="C836" s="151" t="s">
        <v>964</v>
      </c>
      <c r="D836" s="151" t="s">
        <v>57</v>
      </c>
      <c r="E836" s="215">
        <v>476800</v>
      </c>
      <c r="F836" s="151" t="s">
        <v>985</v>
      </c>
      <c r="G836" s="152" t="s">
        <v>52</v>
      </c>
      <c r="H836" s="289" t="s">
        <v>986</v>
      </c>
      <c r="I836" s="273" t="s">
        <v>986</v>
      </c>
      <c r="J836" s="273" t="s">
        <v>986</v>
      </c>
      <c r="K836" s="273" t="s">
        <v>986</v>
      </c>
      <c r="L836" s="274" t="s">
        <v>986</v>
      </c>
      <c r="M836" s="82"/>
      <c r="N836" s="140"/>
    </row>
    <row r="837" spans="1:14" ht="56.85" customHeight="1" thickBot="1" x14ac:dyDescent="0.25">
      <c r="A837" s="145" t="s">
        <v>987</v>
      </c>
      <c r="B837" s="146" t="s">
        <v>988</v>
      </c>
      <c r="C837" s="146" t="s">
        <v>964</v>
      </c>
      <c r="D837" s="146" t="s">
        <v>115</v>
      </c>
      <c r="E837" s="147">
        <v>478.8</v>
      </c>
      <c r="F837" s="146" t="s">
        <v>2122</v>
      </c>
      <c r="G837" s="154" t="s">
        <v>52</v>
      </c>
      <c r="H837" s="287" t="s">
        <v>200</v>
      </c>
      <c r="I837" s="45" t="s">
        <v>200</v>
      </c>
      <c r="J837" s="45" t="s">
        <v>200</v>
      </c>
      <c r="K837" s="45" t="s">
        <v>200</v>
      </c>
      <c r="L837" s="46" t="s">
        <v>200</v>
      </c>
      <c r="M837" s="47"/>
      <c r="N837" s="140"/>
    </row>
    <row r="838" spans="1:14" ht="42.6" customHeight="1" thickBot="1" x14ac:dyDescent="0.25">
      <c r="A838" s="210" t="s">
        <v>989</v>
      </c>
      <c r="B838" s="156" t="s">
        <v>990</v>
      </c>
      <c r="C838" s="156" t="s">
        <v>964</v>
      </c>
      <c r="D838" s="156" t="s">
        <v>303</v>
      </c>
      <c r="E838" s="211">
        <v>4544468</v>
      </c>
      <c r="F838" s="156" t="s">
        <v>2123</v>
      </c>
      <c r="G838" s="157" t="s">
        <v>52</v>
      </c>
      <c r="H838" s="288" t="s">
        <v>991</v>
      </c>
      <c r="I838" s="45" t="s">
        <v>991</v>
      </c>
      <c r="J838" s="45" t="s">
        <v>1954</v>
      </c>
      <c r="K838" s="45" t="s">
        <v>1955</v>
      </c>
      <c r="L838" s="46" t="s">
        <v>1956</v>
      </c>
      <c r="M838" s="47"/>
      <c r="N838" s="140"/>
    </row>
    <row r="839" spans="1:14" ht="70.7" customHeight="1" x14ac:dyDescent="0.2">
      <c r="A839" s="887" t="s">
        <v>992</v>
      </c>
      <c r="B839" s="889" t="s">
        <v>993</v>
      </c>
      <c r="C839" s="889" t="s">
        <v>964</v>
      </c>
      <c r="D839" s="889" t="s">
        <v>303</v>
      </c>
      <c r="E839" s="854">
        <f>SUM(E840:E840)+190000</f>
        <v>190000</v>
      </c>
      <c r="F839" s="151" t="s">
        <v>994</v>
      </c>
      <c r="G839" s="152" t="s">
        <v>52</v>
      </c>
      <c r="H839" s="289" t="s">
        <v>995</v>
      </c>
      <c r="I839" s="45" t="s">
        <v>1957</v>
      </c>
      <c r="J839" s="45" t="s">
        <v>1957</v>
      </c>
      <c r="K839" s="45" t="s">
        <v>1957</v>
      </c>
      <c r="L839" s="46" t="s">
        <v>1957</v>
      </c>
      <c r="M839" s="47"/>
      <c r="N839" s="140"/>
    </row>
    <row r="840" spans="1:14" ht="14.1" customHeight="1" thickBot="1" x14ac:dyDescent="0.25">
      <c r="A840" s="888"/>
      <c r="B840" s="885"/>
      <c r="C840" s="885"/>
      <c r="D840" s="885"/>
      <c r="E840" s="855"/>
      <c r="F840" s="162" t="s">
        <v>996</v>
      </c>
      <c r="G840" s="163" t="s">
        <v>18</v>
      </c>
      <c r="H840" s="290" t="s">
        <v>997</v>
      </c>
      <c r="I840" s="65" t="s">
        <v>1958</v>
      </c>
      <c r="J840" s="65" t="s">
        <v>1959</v>
      </c>
      <c r="K840" s="65" t="s">
        <v>1960</v>
      </c>
      <c r="L840" s="66" t="s">
        <v>1961</v>
      </c>
      <c r="M840" s="64"/>
      <c r="N840" s="140"/>
    </row>
    <row r="841" spans="1:14" ht="56.85" customHeight="1" thickBot="1" x14ac:dyDescent="0.25">
      <c r="A841" s="145" t="s">
        <v>998</v>
      </c>
      <c r="B841" s="146" t="s">
        <v>999</v>
      </c>
      <c r="C841" s="146" t="s">
        <v>964</v>
      </c>
      <c r="D841" s="146" t="s">
        <v>303</v>
      </c>
      <c r="E841" s="147">
        <v>22000</v>
      </c>
      <c r="F841" s="146" t="s">
        <v>977</v>
      </c>
      <c r="G841" s="154" t="s">
        <v>18</v>
      </c>
      <c r="H841" s="221" t="s">
        <v>76</v>
      </c>
      <c r="I841" s="45" t="s">
        <v>141</v>
      </c>
      <c r="J841" s="45" t="s">
        <v>141</v>
      </c>
      <c r="K841" s="45" t="s">
        <v>76</v>
      </c>
      <c r="L841" s="46" t="s">
        <v>76</v>
      </c>
      <c r="M841" s="47"/>
      <c r="N841" s="452"/>
    </row>
    <row r="842" spans="1:14" ht="28.35" customHeight="1" thickBot="1" x14ac:dyDescent="0.25">
      <c r="A842" s="210" t="s">
        <v>1000</v>
      </c>
      <c r="B842" s="156" t="s">
        <v>1001</v>
      </c>
      <c r="C842" s="156" t="s">
        <v>964</v>
      </c>
      <c r="D842" s="156" t="s">
        <v>303</v>
      </c>
      <c r="E842" s="211">
        <v>1670000</v>
      </c>
      <c r="F842" s="156" t="s">
        <v>977</v>
      </c>
      <c r="G842" s="157" t="s">
        <v>18</v>
      </c>
      <c r="H842" s="158" t="s">
        <v>1002</v>
      </c>
      <c r="I842" s="45" t="s">
        <v>1922</v>
      </c>
      <c r="J842" s="45" t="s">
        <v>1962</v>
      </c>
      <c r="K842" s="45" t="s">
        <v>1921</v>
      </c>
      <c r="L842" s="46" t="s">
        <v>1932</v>
      </c>
      <c r="M842" s="47"/>
      <c r="N842" s="140"/>
    </row>
    <row r="843" spans="1:14" ht="70.7" customHeight="1" thickBot="1" x14ac:dyDescent="0.25">
      <c r="A843" s="247" t="s">
        <v>1003</v>
      </c>
      <c r="B843" s="151" t="s">
        <v>1004</v>
      </c>
      <c r="C843" s="151" t="s">
        <v>964</v>
      </c>
      <c r="D843" s="151" t="s">
        <v>303</v>
      </c>
      <c r="E843" s="215">
        <v>49100</v>
      </c>
      <c r="F843" s="151" t="s">
        <v>1005</v>
      </c>
      <c r="G843" s="152" t="s">
        <v>52</v>
      </c>
      <c r="H843" s="289" t="s">
        <v>196</v>
      </c>
      <c r="I843" s="45" t="s">
        <v>196</v>
      </c>
      <c r="J843" s="45" t="s">
        <v>196</v>
      </c>
      <c r="K843" s="45" t="s">
        <v>196</v>
      </c>
      <c r="L843" s="46" t="s">
        <v>196</v>
      </c>
      <c r="M843" s="47"/>
      <c r="N843" s="140"/>
    </row>
    <row r="844" spans="1:14" ht="42.6" customHeight="1" thickBot="1" x14ac:dyDescent="0.25">
      <c r="A844" s="610" t="s">
        <v>1006</v>
      </c>
      <c r="B844" s="159" t="s">
        <v>1007</v>
      </c>
      <c r="C844" s="159" t="s">
        <v>964</v>
      </c>
      <c r="D844" s="159" t="s">
        <v>303</v>
      </c>
      <c r="E844" s="160">
        <v>277732</v>
      </c>
      <c r="F844" s="159" t="s">
        <v>2124</v>
      </c>
      <c r="G844" s="226" t="s">
        <v>52</v>
      </c>
      <c r="H844" s="291" t="s">
        <v>1008</v>
      </c>
      <c r="I844" s="45" t="s">
        <v>53</v>
      </c>
      <c r="J844" s="45" t="s">
        <v>53</v>
      </c>
      <c r="K844" s="45" t="s">
        <v>1008</v>
      </c>
      <c r="L844" s="46" t="s">
        <v>1963</v>
      </c>
      <c r="M844" s="47"/>
      <c r="N844" s="140"/>
    </row>
    <row r="845" spans="1:14" ht="28.35" customHeight="1" x14ac:dyDescent="0.2">
      <c r="A845" s="905" t="s">
        <v>1009</v>
      </c>
      <c r="B845" s="910" t="s">
        <v>1010</v>
      </c>
      <c r="C845" s="910" t="s">
        <v>964</v>
      </c>
      <c r="D845" s="910" t="s">
        <v>16</v>
      </c>
      <c r="E845" s="859">
        <f t="shared" ref="E845" si="26">SUM(E846:E846)+76800</f>
        <v>76800</v>
      </c>
      <c r="F845" s="166" t="s">
        <v>1011</v>
      </c>
      <c r="G845" s="193" t="s">
        <v>18</v>
      </c>
      <c r="H845" s="292" t="s">
        <v>1012</v>
      </c>
      <c r="I845" s="45" t="s">
        <v>1964</v>
      </c>
      <c r="J845" s="45" t="s">
        <v>1965</v>
      </c>
      <c r="K845" s="45" t="s">
        <v>1966</v>
      </c>
      <c r="L845" s="46" t="s">
        <v>1967</v>
      </c>
      <c r="M845" s="47"/>
      <c r="N845" s="140"/>
    </row>
    <row r="846" spans="1:14" ht="28.35" customHeight="1" thickBot="1" x14ac:dyDescent="0.25">
      <c r="A846" s="907"/>
      <c r="B846" s="911"/>
      <c r="C846" s="911"/>
      <c r="D846" s="911"/>
      <c r="E846" s="861"/>
      <c r="F846" s="180" t="s">
        <v>1013</v>
      </c>
      <c r="G846" s="181" t="s">
        <v>18</v>
      </c>
      <c r="H846" s="293" t="s">
        <v>1014</v>
      </c>
      <c r="I846" s="65" t="s">
        <v>1968</v>
      </c>
      <c r="J846" s="65" t="s">
        <v>1969</v>
      </c>
      <c r="K846" s="65" t="s">
        <v>1970</v>
      </c>
      <c r="L846" s="66" t="s">
        <v>1971</v>
      </c>
      <c r="M846" s="64"/>
      <c r="N846" s="140"/>
    </row>
    <row r="847" spans="1:14" ht="28.35" customHeight="1" thickBot="1" x14ac:dyDescent="0.25">
      <c r="A847" s="262" t="s">
        <v>1015</v>
      </c>
      <c r="B847" s="148" t="s">
        <v>1016</v>
      </c>
      <c r="C847" s="148" t="s">
        <v>964</v>
      </c>
      <c r="D847" s="148" t="s">
        <v>16</v>
      </c>
      <c r="E847" s="239">
        <v>9000</v>
      </c>
      <c r="F847" s="148" t="s">
        <v>1017</v>
      </c>
      <c r="G847" s="149" t="s">
        <v>93</v>
      </c>
      <c r="H847" s="150" t="s">
        <v>1018</v>
      </c>
      <c r="I847" s="45" t="s">
        <v>1972</v>
      </c>
      <c r="J847" s="45" t="s">
        <v>1973</v>
      </c>
      <c r="K847" s="45" t="s">
        <v>1974</v>
      </c>
      <c r="L847" s="46" t="s">
        <v>1975</v>
      </c>
      <c r="M847" s="47"/>
      <c r="N847" s="231"/>
    </row>
    <row r="848" spans="1:14" ht="56.85" customHeight="1" thickBot="1" x14ac:dyDescent="0.25">
      <c r="A848" s="262" t="s">
        <v>1019</v>
      </c>
      <c r="B848" s="148" t="s">
        <v>1020</v>
      </c>
      <c r="C848" s="148" t="s">
        <v>964</v>
      </c>
      <c r="D848" s="148" t="s">
        <v>16</v>
      </c>
      <c r="E848" s="239">
        <v>3000000</v>
      </c>
      <c r="F848" s="148" t="s">
        <v>1017</v>
      </c>
      <c r="G848" s="149" t="s">
        <v>93</v>
      </c>
      <c r="H848" s="294" t="s">
        <v>1021</v>
      </c>
      <c r="I848" s="45" t="s">
        <v>1976</v>
      </c>
      <c r="J848" s="45" t="s">
        <v>1977</v>
      </c>
      <c r="K848" s="45" t="s">
        <v>1978</v>
      </c>
      <c r="L848" s="46" t="s">
        <v>1979</v>
      </c>
      <c r="M848" s="47"/>
      <c r="N848" s="140"/>
    </row>
    <row r="849" spans="1:14" ht="56.85" customHeight="1" thickBot="1" x14ac:dyDescent="0.25">
      <c r="A849" s="262" t="s">
        <v>1022</v>
      </c>
      <c r="B849" s="148" t="s">
        <v>2125</v>
      </c>
      <c r="C849" s="148" t="s">
        <v>964</v>
      </c>
      <c r="D849" s="148" t="s">
        <v>16</v>
      </c>
      <c r="E849" s="239">
        <v>550000</v>
      </c>
      <c r="F849" s="148" t="s">
        <v>1017</v>
      </c>
      <c r="G849" s="149" t="s">
        <v>93</v>
      </c>
      <c r="H849" s="294" t="s">
        <v>1023</v>
      </c>
      <c r="I849" s="45" t="s">
        <v>1980</v>
      </c>
      <c r="J849" s="45" t="s">
        <v>1981</v>
      </c>
      <c r="K849" s="45" t="s">
        <v>32</v>
      </c>
      <c r="L849" s="46" t="s">
        <v>1981</v>
      </c>
      <c r="M849" s="47"/>
      <c r="N849" s="140"/>
    </row>
    <row r="850" spans="1:14" ht="42.6" customHeight="1" thickBot="1" x14ac:dyDescent="0.25">
      <c r="A850" s="262" t="s">
        <v>1024</v>
      </c>
      <c r="B850" s="148" t="s">
        <v>1025</v>
      </c>
      <c r="C850" s="148" t="s">
        <v>964</v>
      </c>
      <c r="D850" s="148" t="s">
        <v>16</v>
      </c>
      <c r="E850" s="239">
        <v>60700</v>
      </c>
      <c r="F850" s="148" t="s">
        <v>1017</v>
      </c>
      <c r="G850" s="149" t="s">
        <v>93</v>
      </c>
      <c r="H850" s="294" t="s">
        <v>1026</v>
      </c>
      <c r="I850" s="45" t="s">
        <v>1982</v>
      </c>
      <c r="J850" s="45" t="s">
        <v>1983</v>
      </c>
      <c r="K850" s="45" t="s">
        <v>1984</v>
      </c>
      <c r="L850" s="46" t="s">
        <v>1985</v>
      </c>
      <c r="M850" s="47"/>
      <c r="N850" s="140"/>
    </row>
    <row r="851" spans="1:14" ht="56.85" customHeight="1" thickBot="1" x14ac:dyDescent="0.25">
      <c r="A851" s="262" t="s">
        <v>1027</v>
      </c>
      <c r="B851" s="148" t="s">
        <v>1028</v>
      </c>
      <c r="C851" s="148" t="s">
        <v>964</v>
      </c>
      <c r="D851" s="148" t="s">
        <v>16</v>
      </c>
      <c r="E851" s="239">
        <v>453500</v>
      </c>
      <c r="F851" s="148" t="s">
        <v>1029</v>
      </c>
      <c r="G851" s="149" t="s">
        <v>18</v>
      </c>
      <c r="H851" s="150" t="s">
        <v>1030</v>
      </c>
      <c r="I851" s="87" t="s">
        <v>313</v>
      </c>
      <c r="J851" s="87" t="s">
        <v>740</v>
      </c>
      <c r="K851" s="87" t="s">
        <v>1986</v>
      </c>
      <c r="L851" s="88" t="s">
        <v>1987</v>
      </c>
      <c r="M851" s="495"/>
      <c r="N851" s="140"/>
    </row>
    <row r="852" spans="1:14" ht="42.6" customHeight="1" thickBot="1" x14ac:dyDescent="0.25">
      <c r="A852" s="247" t="s">
        <v>1031</v>
      </c>
      <c r="B852" s="151" t="s">
        <v>1032</v>
      </c>
      <c r="C852" s="151" t="s">
        <v>964</v>
      </c>
      <c r="D852" s="151" t="s">
        <v>16</v>
      </c>
      <c r="E852" s="215">
        <v>200000</v>
      </c>
      <c r="F852" s="151" t="s">
        <v>1033</v>
      </c>
      <c r="G852" s="152" t="s">
        <v>18</v>
      </c>
      <c r="H852" s="153" t="s">
        <v>333</v>
      </c>
      <c r="I852" s="273" t="s">
        <v>22</v>
      </c>
      <c r="J852" s="273" t="s">
        <v>333</v>
      </c>
      <c r="K852" s="273" t="s">
        <v>694</v>
      </c>
      <c r="L852" s="274" t="s">
        <v>1931</v>
      </c>
      <c r="M852" s="82"/>
      <c r="N852" s="140"/>
    </row>
    <row r="853" spans="1:14" ht="42.6" customHeight="1" thickBot="1" x14ac:dyDescent="0.25">
      <c r="A853" s="145" t="s">
        <v>1034</v>
      </c>
      <c r="B853" s="146" t="s">
        <v>1035</v>
      </c>
      <c r="C853" s="146" t="s">
        <v>964</v>
      </c>
      <c r="D853" s="146" t="s">
        <v>16</v>
      </c>
      <c r="E853" s="147">
        <v>1100000</v>
      </c>
      <c r="F853" s="146" t="s">
        <v>1036</v>
      </c>
      <c r="G853" s="154" t="s">
        <v>18</v>
      </c>
      <c r="H853" s="155" t="s">
        <v>1037</v>
      </c>
      <c r="I853" s="87" t="s">
        <v>1988</v>
      </c>
      <c r="J853" s="87" t="s">
        <v>1989</v>
      </c>
      <c r="K853" s="87" t="s">
        <v>1990</v>
      </c>
      <c r="L853" s="88" t="s">
        <v>124</v>
      </c>
      <c r="M853" s="89"/>
      <c r="N853" s="140"/>
    </row>
    <row r="854" spans="1:14" ht="14.1" customHeight="1" x14ac:dyDescent="0.2">
      <c r="A854" s="894" t="s">
        <v>1038</v>
      </c>
      <c r="B854" s="884" t="s">
        <v>2126</v>
      </c>
      <c r="C854" s="884" t="s">
        <v>919</v>
      </c>
      <c r="D854" s="146" t="s">
        <v>50</v>
      </c>
      <c r="E854" s="201">
        <f>SUM(E855:E857)</f>
        <v>793614.66</v>
      </c>
      <c r="F854" s="960" t="s">
        <v>2127</v>
      </c>
      <c r="G854" s="985" t="s">
        <v>18</v>
      </c>
      <c r="H854" s="863">
        <v>12</v>
      </c>
      <c r="I854" s="856">
        <v>3</v>
      </c>
      <c r="J854" s="856">
        <v>3</v>
      </c>
      <c r="K854" s="856">
        <v>3</v>
      </c>
      <c r="L854" s="856">
        <v>3</v>
      </c>
      <c r="M854" s="862"/>
      <c r="N854" s="140"/>
    </row>
    <row r="855" spans="1:14" ht="14.1" customHeight="1" x14ac:dyDescent="0.2">
      <c r="A855" s="887"/>
      <c r="B855" s="889"/>
      <c r="C855" s="889"/>
      <c r="D855" s="162" t="s">
        <v>94</v>
      </c>
      <c r="E855" s="202">
        <v>140446.66</v>
      </c>
      <c r="F855" s="959"/>
      <c r="G855" s="902"/>
      <c r="H855" s="864"/>
      <c r="I855" s="857"/>
      <c r="J855" s="857"/>
      <c r="K855" s="857"/>
      <c r="L855" s="857"/>
      <c r="M855" s="795"/>
      <c r="N855" s="140"/>
    </row>
    <row r="856" spans="1:14" ht="14.1" customHeight="1" x14ac:dyDescent="0.2">
      <c r="A856" s="887"/>
      <c r="B856" s="889"/>
      <c r="C856" s="889"/>
      <c r="D856" s="162" t="s">
        <v>16</v>
      </c>
      <c r="E856" s="202">
        <v>217171</v>
      </c>
      <c r="F856" s="959"/>
      <c r="G856" s="902"/>
      <c r="H856" s="864"/>
      <c r="I856" s="857"/>
      <c r="J856" s="857"/>
      <c r="K856" s="857"/>
      <c r="L856" s="857"/>
      <c r="M856" s="795"/>
      <c r="N856" s="140"/>
    </row>
    <row r="857" spans="1:14" ht="14.1" customHeight="1" thickBot="1" x14ac:dyDescent="0.25">
      <c r="A857" s="887"/>
      <c r="B857" s="889"/>
      <c r="C857" s="889"/>
      <c r="D857" s="188" t="s">
        <v>303</v>
      </c>
      <c r="E857" s="219">
        <v>435997</v>
      </c>
      <c r="F857" s="959"/>
      <c r="G857" s="902"/>
      <c r="H857" s="864"/>
      <c r="I857" s="858"/>
      <c r="J857" s="858"/>
      <c r="K857" s="858"/>
      <c r="L857" s="858"/>
      <c r="M857" s="796"/>
      <c r="N857" s="140"/>
    </row>
    <row r="858" spans="1:14" ht="28.35" customHeight="1" x14ac:dyDescent="0.2">
      <c r="A858" s="896" t="s">
        <v>1039</v>
      </c>
      <c r="B858" s="898" t="s">
        <v>1040</v>
      </c>
      <c r="C858" s="898" t="s">
        <v>919</v>
      </c>
      <c r="D858" s="898" t="s">
        <v>60</v>
      </c>
      <c r="E858" s="1012">
        <v>165000</v>
      </c>
      <c r="F858" s="234" t="s">
        <v>2128</v>
      </c>
      <c r="G858" s="235" t="s">
        <v>52</v>
      </c>
      <c r="H858" s="272" t="s">
        <v>34</v>
      </c>
      <c r="I858" s="45" t="s">
        <v>34</v>
      </c>
      <c r="J858" s="45" t="s">
        <v>53</v>
      </c>
      <c r="K858" s="45" t="s">
        <v>53</v>
      </c>
      <c r="L858" s="46" t="s">
        <v>53</v>
      </c>
      <c r="M858" s="47"/>
      <c r="N858" s="140"/>
    </row>
    <row r="859" spans="1:14" ht="28.35" customHeight="1" thickBot="1" x14ac:dyDescent="0.25">
      <c r="A859" s="897"/>
      <c r="B859" s="899"/>
      <c r="C859" s="899"/>
      <c r="D859" s="899"/>
      <c r="E859" s="1013"/>
      <c r="F859" s="207" t="s">
        <v>1040</v>
      </c>
      <c r="G859" s="208" t="s">
        <v>18</v>
      </c>
      <c r="H859" s="209" t="s">
        <v>196</v>
      </c>
      <c r="I859" s="65" t="s">
        <v>196</v>
      </c>
      <c r="J859" s="65" t="s">
        <v>53</v>
      </c>
      <c r="K859" s="65" t="s">
        <v>53</v>
      </c>
      <c r="L859" s="66" t="s">
        <v>53</v>
      </c>
      <c r="M859" s="64"/>
      <c r="N859" s="140"/>
    </row>
    <row r="860" spans="1:14" ht="14.1" customHeight="1" x14ac:dyDescent="0.2">
      <c r="A860" s="896" t="s">
        <v>1041</v>
      </c>
      <c r="B860" s="898" t="s">
        <v>2129</v>
      </c>
      <c r="C860" s="898" t="s">
        <v>30</v>
      </c>
      <c r="D860" s="898" t="s">
        <v>16</v>
      </c>
      <c r="E860" s="1012">
        <v>50000</v>
      </c>
      <c r="F860" s="234" t="s">
        <v>1042</v>
      </c>
      <c r="G860" s="235" t="s">
        <v>18</v>
      </c>
      <c r="H860" s="272" t="s">
        <v>196</v>
      </c>
      <c r="I860" s="45" t="s">
        <v>53</v>
      </c>
      <c r="J860" s="45" t="s">
        <v>53</v>
      </c>
      <c r="K860" s="45" t="s">
        <v>196</v>
      </c>
      <c r="L860" s="46" t="s">
        <v>53</v>
      </c>
      <c r="M860" s="47"/>
      <c r="N860" s="140"/>
    </row>
    <row r="861" spans="1:14" ht="28.35" customHeight="1" thickBot="1" x14ac:dyDescent="0.25">
      <c r="A861" s="897"/>
      <c r="B861" s="899"/>
      <c r="C861" s="899"/>
      <c r="D861" s="899"/>
      <c r="E861" s="1013"/>
      <c r="F861" s="207" t="s">
        <v>51</v>
      </c>
      <c r="G861" s="208" t="s">
        <v>52</v>
      </c>
      <c r="H861" s="209" t="s">
        <v>298</v>
      </c>
      <c r="I861" s="76" t="s">
        <v>53</v>
      </c>
      <c r="J861" s="76" t="s">
        <v>53</v>
      </c>
      <c r="K861" s="76" t="s">
        <v>298</v>
      </c>
      <c r="L861" s="77" t="s">
        <v>53</v>
      </c>
      <c r="M861" s="78"/>
      <c r="N861" s="140"/>
    </row>
    <row r="862" spans="1:14" ht="14.1" customHeight="1" x14ac:dyDescent="0.2">
      <c r="A862" s="887" t="s">
        <v>1043</v>
      </c>
      <c r="B862" s="889" t="s">
        <v>1044</v>
      </c>
      <c r="C862" s="889" t="s">
        <v>964</v>
      </c>
      <c r="D862" s="151" t="s">
        <v>50</v>
      </c>
      <c r="E862" s="224">
        <f t="shared" ref="E862" si="27">SUM(E863:E864)</f>
        <v>362370.55</v>
      </c>
      <c r="F862" s="889" t="s">
        <v>1045</v>
      </c>
      <c r="G862" s="902" t="s">
        <v>93</v>
      </c>
      <c r="H862" s="866">
        <v>1200</v>
      </c>
      <c r="I862" s="728" t="s">
        <v>313</v>
      </c>
      <c r="J862" s="728" t="s">
        <v>1986</v>
      </c>
      <c r="K862" s="728" t="s">
        <v>1991</v>
      </c>
      <c r="L862" s="728" t="s">
        <v>1992</v>
      </c>
      <c r="M862" s="862"/>
      <c r="N862" s="1011"/>
    </row>
    <row r="863" spans="1:14" ht="14.1" customHeight="1" x14ac:dyDescent="0.2">
      <c r="A863" s="887"/>
      <c r="B863" s="889"/>
      <c r="C863" s="889"/>
      <c r="D863" s="162" t="s">
        <v>115</v>
      </c>
      <c r="E863" s="202">
        <v>107970.55</v>
      </c>
      <c r="F863" s="889"/>
      <c r="G863" s="902"/>
      <c r="H863" s="866"/>
      <c r="I863" s="729"/>
      <c r="J863" s="729"/>
      <c r="K863" s="729"/>
      <c r="L863" s="729"/>
      <c r="M863" s="795"/>
      <c r="N863" s="1011"/>
    </row>
    <row r="864" spans="1:14" ht="14.1" customHeight="1" thickBot="1" x14ac:dyDescent="0.25">
      <c r="A864" s="888"/>
      <c r="B864" s="885"/>
      <c r="C864" s="885"/>
      <c r="D864" s="162" t="s">
        <v>303</v>
      </c>
      <c r="E864" s="202">
        <v>254400</v>
      </c>
      <c r="F864" s="885"/>
      <c r="G864" s="903"/>
      <c r="H864" s="867"/>
      <c r="I864" s="741"/>
      <c r="J864" s="741"/>
      <c r="K864" s="741"/>
      <c r="L864" s="741"/>
      <c r="M864" s="796"/>
      <c r="N864" s="1011"/>
    </row>
    <row r="865" spans="1:14" ht="28.35" customHeight="1" x14ac:dyDescent="0.2">
      <c r="A865" s="894" t="s">
        <v>1046</v>
      </c>
      <c r="B865" s="884" t="s">
        <v>1047</v>
      </c>
      <c r="C865" s="884" t="s">
        <v>919</v>
      </c>
      <c r="D865" s="884" t="s">
        <v>303</v>
      </c>
      <c r="E865" s="886">
        <f>SUM(E866:E866)+1055500</f>
        <v>1055500</v>
      </c>
      <c r="F865" s="146" t="s">
        <v>2130</v>
      </c>
      <c r="G865" s="154" t="s">
        <v>18</v>
      </c>
      <c r="H865" s="155" t="s">
        <v>1048</v>
      </c>
      <c r="I865" s="241" t="s">
        <v>53</v>
      </c>
      <c r="J865" s="241" t="s">
        <v>75</v>
      </c>
      <c r="K865" s="241" t="s">
        <v>1208</v>
      </c>
      <c r="L865" s="242" t="s">
        <v>269</v>
      </c>
      <c r="M865" s="167"/>
      <c r="N865" s="140"/>
    </row>
    <row r="866" spans="1:14" ht="56.85" customHeight="1" thickBot="1" x14ac:dyDescent="0.25">
      <c r="A866" s="888"/>
      <c r="B866" s="885"/>
      <c r="C866" s="885"/>
      <c r="D866" s="885"/>
      <c r="E866" s="855"/>
      <c r="F866" s="207" t="s">
        <v>1047</v>
      </c>
      <c r="G866" s="208" t="s">
        <v>18</v>
      </c>
      <c r="H866" s="209" t="s">
        <v>25</v>
      </c>
      <c r="I866" s="76" t="s">
        <v>53</v>
      </c>
      <c r="J866" s="76" t="s">
        <v>32</v>
      </c>
      <c r="K866" s="76" t="s">
        <v>34</v>
      </c>
      <c r="L866" s="77" t="s">
        <v>171</v>
      </c>
      <c r="M866" s="78"/>
      <c r="N866" s="140"/>
    </row>
    <row r="867" spans="1:14" ht="99.2" customHeight="1" x14ac:dyDescent="0.2">
      <c r="A867" s="894" t="s">
        <v>1049</v>
      </c>
      <c r="B867" s="884" t="s">
        <v>1050</v>
      </c>
      <c r="C867" s="884" t="s">
        <v>919</v>
      </c>
      <c r="D867" s="146" t="s">
        <v>50</v>
      </c>
      <c r="E867" s="201">
        <f t="shared" ref="E867" si="28">SUM(E868:E869)</f>
        <v>7133258</v>
      </c>
      <c r="F867" s="151" t="s">
        <v>1051</v>
      </c>
      <c r="G867" s="152" t="s">
        <v>52</v>
      </c>
      <c r="H867" s="217">
        <v>42</v>
      </c>
      <c r="I867" s="115" t="s">
        <v>1993</v>
      </c>
      <c r="J867" s="115" t="s">
        <v>1993</v>
      </c>
      <c r="K867" s="115" t="s">
        <v>1993</v>
      </c>
      <c r="L867" s="116" t="s">
        <v>1993</v>
      </c>
      <c r="M867" s="117"/>
      <c r="N867" s="140"/>
    </row>
    <row r="868" spans="1:14" ht="14.1" customHeight="1" x14ac:dyDescent="0.2">
      <c r="A868" s="887"/>
      <c r="B868" s="889"/>
      <c r="C868" s="889"/>
      <c r="D868" s="162" t="s">
        <v>115</v>
      </c>
      <c r="E868" s="202">
        <v>532100</v>
      </c>
      <c r="F868" s="900" t="s">
        <v>1050</v>
      </c>
      <c r="G868" s="901" t="s">
        <v>18</v>
      </c>
      <c r="H868" s="1014">
        <v>4400</v>
      </c>
      <c r="I868" s="729" t="s">
        <v>1991</v>
      </c>
      <c r="J868" s="729" t="s">
        <v>1991</v>
      </c>
      <c r="K868" s="729" t="s">
        <v>1991</v>
      </c>
      <c r="L868" s="729" t="s">
        <v>1991</v>
      </c>
      <c r="M868" s="795"/>
      <c r="N868" s="140"/>
    </row>
    <row r="869" spans="1:14" ht="14.1" customHeight="1" thickBot="1" x14ac:dyDescent="0.25">
      <c r="A869" s="888"/>
      <c r="B869" s="885"/>
      <c r="C869" s="885"/>
      <c r="D869" s="162" t="s">
        <v>303</v>
      </c>
      <c r="E869" s="202">
        <v>6601158</v>
      </c>
      <c r="F869" s="885"/>
      <c r="G869" s="903"/>
      <c r="H869" s="865"/>
      <c r="I869" s="741"/>
      <c r="J869" s="741"/>
      <c r="K869" s="741"/>
      <c r="L869" s="741"/>
      <c r="M869" s="796"/>
      <c r="N869" s="140"/>
    </row>
    <row r="870" spans="1:14" ht="113.25" customHeight="1" x14ac:dyDescent="0.2">
      <c r="A870" s="894" t="s">
        <v>1052</v>
      </c>
      <c r="B870" s="884" t="s">
        <v>1053</v>
      </c>
      <c r="C870" s="884" t="s">
        <v>919</v>
      </c>
      <c r="D870" s="159" t="s">
        <v>50</v>
      </c>
      <c r="E870" s="230">
        <f t="shared" ref="E870" si="29">SUM(E871:E872)</f>
        <v>6498400.9400000004</v>
      </c>
      <c r="F870" s="159" t="s">
        <v>2071</v>
      </c>
      <c r="G870" s="226" t="s">
        <v>52</v>
      </c>
      <c r="H870" s="227">
        <v>32</v>
      </c>
      <c r="I870" s="241" t="s">
        <v>99</v>
      </c>
      <c r="J870" s="241" t="s">
        <v>99</v>
      </c>
      <c r="K870" s="241" t="s">
        <v>99</v>
      </c>
      <c r="L870" s="242" t="s">
        <v>99</v>
      </c>
      <c r="M870" s="167"/>
      <c r="N870" s="140"/>
    </row>
    <row r="871" spans="1:14" ht="70.7" customHeight="1" x14ac:dyDescent="0.2">
      <c r="A871" s="887"/>
      <c r="B871" s="889"/>
      <c r="C871" s="942"/>
      <c r="D871" s="168" t="s">
        <v>115</v>
      </c>
      <c r="E871" s="169">
        <v>143356.94</v>
      </c>
      <c r="F871" s="168" t="s">
        <v>2131</v>
      </c>
      <c r="G871" s="178" t="s">
        <v>52</v>
      </c>
      <c r="H871" s="222">
        <v>28</v>
      </c>
      <c r="I871" s="65" t="s">
        <v>25</v>
      </c>
      <c r="J871" s="65" t="s">
        <v>25</v>
      </c>
      <c r="K871" s="65" t="s">
        <v>25</v>
      </c>
      <c r="L871" s="66" t="s">
        <v>25</v>
      </c>
      <c r="M871" s="64"/>
      <c r="N871" s="140"/>
    </row>
    <row r="872" spans="1:14" ht="42.6" customHeight="1" thickBot="1" x14ac:dyDescent="0.25">
      <c r="A872" s="897"/>
      <c r="B872" s="899"/>
      <c r="C872" s="899"/>
      <c r="D872" s="204" t="s">
        <v>16</v>
      </c>
      <c r="E872" s="205">
        <v>6355044</v>
      </c>
      <c r="F872" s="204" t="s">
        <v>1054</v>
      </c>
      <c r="G872" s="212" t="s">
        <v>52</v>
      </c>
      <c r="H872" s="223">
        <v>68</v>
      </c>
      <c r="I872" s="76" t="s">
        <v>1927</v>
      </c>
      <c r="J872" s="76" t="s">
        <v>1927</v>
      </c>
      <c r="K872" s="76" t="s">
        <v>1927</v>
      </c>
      <c r="L872" s="77" t="s">
        <v>1927</v>
      </c>
      <c r="M872" s="78"/>
      <c r="N872" s="140"/>
    </row>
    <row r="873" spans="1:14" ht="28.35" customHeight="1" x14ac:dyDescent="0.2">
      <c r="A873" s="887" t="s">
        <v>1055</v>
      </c>
      <c r="B873" s="889" t="s">
        <v>1056</v>
      </c>
      <c r="C873" s="889" t="s">
        <v>919</v>
      </c>
      <c r="D873" s="232" t="s">
        <v>50</v>
      </c>
      <c r="E873" s="233">
        <f>SUM(E874:E876)</f>
        <v>2106571</v>
      </c>
      <c r="F873" s="151" t="s">
        <v>1057</v>
      </c>
      <c r="G873" s="152" t="s">
        <v>18</v>
      </c>
      <c r="H873" s="153" t="s">
        <v>114</v>
      </c>
      <c r="I873" s="45" t="s">
        <v>336</v>
      </c>
      <c r="J873" s="45" t="s">
        <v>114</v>
      </c>
      <c r="K873" s="45" t="s">
        <v>114</v>
      </c>
      <c r="L873" s="46" t="s">
        <v>114</v>
      </c>
      <c r="M873" s="47"/>
      <c r="N873" s="140"/>
    </row>
    <row r="874" spans="1:14" ht="28.35" customHeight="1" x14ac:dyDescent="0.2">
      <c r="A874" s="887"/>
      <c r="B874" s="889"/>
      <c r="C874" s="889"/>
      <c r="D874" s="162" t="s">
        <v>16</v>
      </c>
      <c r="E874" s="202">
        <v>255000</v>
      </c>
      <c r="F874" s="162" t="s">
        <v>1058</v>
      </c>
      <c r="G874" s="163" t="s">
        <v>18</v>
      </c>
      <c r="H874" s="164" t="s">
        <v>76</v>
      </c>
      <c r="I874" s="65" t="s">
        <v>24</v>
      </c>
      <c r="J874" s="65" t="s">
        <v>76</v>
      </c>
      <c r="K874" s="65" t="s">
        <v>76</v>
      </c>
      <c r="L874" s="66" t="s">
        <v>76</v>
      </c>
      <c r="M874" s="64"/>
      <c r="N874" s="140"/>
    </row>
    <row r="875" spans="1:14" ht="28.35" customHeight="1" x14ac:dyDescent="0.2">
      <c r="A875" s="887"/>
      <c r="B875" s="889"/>
      <c r="C875" s="889"/>
      <c r="D875" s="188" t="s">
        <v>115</v>
      </c>
      <c r="E875" s="219">
        <v>1671571</v>
      </c>
      <c r="F875" s="162" t="s">
        <v>1059</v>
      </c>
      <c r="G875" s="163" t="s">
        <v>18</v>
      </c>
      <c r="H875" s="164" t="s">
        <v>76</v>
      </c>
      <c r="I875" s="49" t="s">
        <v>24</v>
      </c>
      <c r="J875" s="49" t="s">
        <v>76</v>
      </c>
      <c r="K875" s="49" t="s">
        <v>76</v>
      </c>
      <c r="L875" s="50" t="s">
        <v>76</v>
      </c>
      <c r="M875" s="51"/>
      <c r="N875" s="140"/>
    </row>
    <row r="876" spans="1:14" ht="42.6" customHeight="1" thickBot="1" x14ac:dyDescent="0.25">
      <c r="A876" s="887"/>
      <c r="B876" s="889"/>
      <c r="C876" s="942"/>
      <c r="D876" s="525" t="s">
        <v>94</v>
      </c>
      <c r="E876" s="528">
        <v>180000</v>
      </c>
      <c r="F876" s="551" t="s">
        <v>1060</v>
      </c>
      <c r="G876" s="527" t="s">
        <v>52</v>
      </c>
      <c r="H876" s="552" t="s">
        <v>294</v>
      </c>
      <c r="I876" s="553" t="s">
        <v>240</v>
      </c>
      <c r="J876" s="553" t="s">
        <v>240</v>
      </c>
      <c r="K876" s="553" t="s">
        <v>240</v>
      </c>
      <c r="L876" s="553" t="s">
        <v>215</v>
      </c>
      <c r="M876" s="554"/>
      <c r="N876" s="140"/>
    </row>
    <row r="877" spans="1:14" ht="56.85" customHeight="1" thickBot="1" x14ac:dyDescent="0.25">
      <c r="A877" s="145" t="s">
        <v>1061</v>
      </c>
      <c r="B877" s="146" t="s">
        <v>2132</v>
      </c>
      <c r="C877" s="146" t="s">
        <v>1062</v>
      </c>
      <c r="D877" s="151" t="s">
        <v>77</v>
      </c>
      <c r="E877" s="215">
        <v>2500000</v>
      </c>
      <c r="F877" s="146" t="s">
        <v>1063</v>
      </c>
      <c r="G877" s="154" t="s">
        <v>55</v>
      </c>
      <c r="H877" s="155" t="s">
        <v>1064</v>
      </c>
      <c r="I877" s="112" t="s">
        <v>53</v>
      </c>
      <c r="J877" s="112" t="s">
        <v>53</v>
      </c>
      <c r="K877" s="112" t="s">
        <v>53</v>
      </c>
      <c r="L877" s="113" t="s">
        <v>1994</v>
      </c>
      <c r="M877" s="114"/>
      <c r="N877" s="140"/>
    </row>
    <row r="878" spans="1:14" ht="42.6" customHeight="1" x14ac:dyDescent="0.2">
      <c r="A878" s="894" t="s">
        <v>1065</v>
      </c>
      <c r="B878" s="884" t="s">
        <v>1066</v>
      </c>
      <c r="C878" s="884" t="s">
        <v>283</v>
      </c>
      <c r="D878" s="884" t="s">
        <v>303</v>
      </c>
      <c r="E878" s="886">
        <v>38912</v>
      </c>
      <c r="F878" s="159" t="s">
        <v>2133</v>
      </c>
      <c r="G878" s="226" t="s">
        <v>52</v>
      </c>
      <c r="H878" s="260" t="s">
        <v>75</v>
      </c>
      <c r="I878" s="45" t="s">
        <v>75</v>
      </c>
      <c r="J878" s="45" t="s">
        <v>75</v>
      </c>
      <c r="K878" s="45" t="s">
        <v>75</v>
      </c>
      <c r="L878" s="46" t="s">
        <v>75</v>
      </c>
      <c r="M878" s="47"/>
      <c r="N878" s="140"/>
    </row>
    <row r="879" spans="1:14" ht="42.6" customHeight="1" x14ac:dyDescent="0.2">
      <c r="A879" s="887"/>
      <c r="B879" s="889"/>
      <c r="C879" s="889"/>
      <c r="D879" s="889"/>
      <c r="E879" s="1015"/>
      <c r="F879" s="168" t="s">
        <v>1067</v>
      </c>
      <c r="G879" s="178" t="s">
        <v>52</v>
      </c>
      <c r="H879" s="179" t="s">
        <v>132</v>
      </c>
      <c r="I879" s="65" t="s">
        <v>132</v>
      </c>
      <c r="J879" s="65" t="s">
        <v>132</v>
      </c>
      <c r="K879" s="65" t="s">
        <v>132</v>
      </c>
      <c r="L879" s="66" t="s">
        <v>132</v>
      </c>
      <c r="M879" s="64"/>
      <c r="N879" s="140"/>
    </row>
    <row r="880" spans="1:14" ht="28.35" customHeight="1" x14ac:dyDescent="0.2">
      <c r="A880" s="887"/>
      <c r="B880" s="889"/>
      <c r="C880" s="889"/>
      <c r="D880" s="889"/>
      <c r="E880" s="1015"/>
      <c r="F880" s="168" t="s">
        <v>1068</v>
      </c>
      <c r="G880" s="178" t="s">
        <v>93</v>
      </c>
      <c r="H880" s="179" t="s">
        <v>266</v>
      </c>
      <c r="I880" s="65" t="s">
        <v>32</v>
      </c>
      <c r="J880" s="65" t="s">
        <v>149</v>
      </c>
      <c r="K880" s="65" t="s">
        <v>42</v>
      </c>
      <c r="L880" s="66" t="s">
        <v>149</v>
      </c>
      <c r="M880" s="64"/>
      <c r="N880" s="140"/>
    </row>
    <row r="881" spans="1:14" ht="42.6" customHeight="1" thickBot="1" x14ac:dyDescent="0.25">
      <c r="A881" s="897"/>
      <c r="B881" s="899"/>
      <c r="C881" s="899"/>
      <c r="D881" s="899"/>
      <c r="E881" s="904"/>
      <c r="F881" s="204" t="s">
        <v>1069</v>
      </c>
      <c r="G881" s="212" t="s">
        <v>18</v>
      </c>
      <c r="H881" s="213" t="s">
        <v>154</v>
      </c>
      <c r="I881" s="76" t="s">
        <v>159</v>
      </c>
      <c r="J881" s="76" t="s">
        <v>159</v>
      </c>
      <c r="K881" s="76" t="s">
        <v>196</v>
      </c>
      <c r="L881" s="77" t="s">
        <v>159</v>
      </c>
      <c r="M881" s="78"/>
      <c r="N881" s="140"/>
    </row>
    <row r="882" spans="1:14" ht="14.1" customHeight="1" x14ac:dyDescent="0.2">
      <c r="A882" s="887" t="s">
        <v>1070</v>
      </c>
      <c r="B882" s="889" t="s">
        <v>1071</v>
      </c>
      <c r="C882" s="889" t="s">
        <v>1062</v>
      </c>
      <c r="D882" s="889" t="s">
        <v>94</v>
      </c>
      <c r="E882" s="890">
        <f>SUM(E883:E887)+2873900</f>
        <v>2873900</v>
      </c>
      <c r="F882" s="151" t="s">
        <v>2134</v>
      </c>
      <c r="G882" s="152" t="s">
        <v>52</v>
      </c>
      <c r="H882" s="153" t="s">
        <v>34</v>
      </c>
      <c r="I882" s="241" t="s">
        <v>146</v>
      </c>
      <c r="J882" s="241" t="s">
        <v>159</v>
      </c>
      <c r="K882" s="241" t="s">
        <v>159</v>
      </c>
      <c r="L882" s="242" t="s">
        <v>146</v>
      </c>
      <c r="M882" s="167"/>
      <c r="N882" s="140"/>
    </row>
    <row r="883" spans="1:14" ht="14.1" customHeight="1" x14ac:dyDescent="0.2">
      <c r="A883" s="887"/>
      <c r="B883" s="889"/>
      <c r="C883" s="889"/>
      <c r="D883" s="889"/>
      <c r="E883" s="890"/>
      <c r="F883" s="162" t="s">
        <v>1072</v>
      </c>
      <c r="G883" s="163" t="s">
        <v>18</v>
      </c>
      <c r="H883" s="164" t="s">
        <v>816</v>
      </c>
      <c r="I883" s="65" t="s">
        <v>76</v>
      </c>
      <c r="J883" s="65" t="s">
        <v>74</v>
      </c>
      <c r="K883" s="65" t="s">
        <v>240</v>
      </c>
      <c r="L883" s="66" t="s">
        <v>215</v>
      </c>
      <c r="M883" s="64"/>
      <c r="N883" s="140"/>
    </row>
    <row r="884" spans="1:14" ht="28.35" customHeight="1" x14ac:dyDescent="0.2">
      <c r="A884" s="887"/>
      <c r="B884" s="889"/>
      <c r="C884" s="889"/>
      <c r="D884" s="889"/>
      <c r="E884" s="890"/>
      <c r="F884" s="162" t="s">
        <v>1073</v>
      </c>
      <c r="G884" s="163" t="s">
        <v>52</v>
      </c>
      <c r="H884" s="164" t="s">
        <v>387</v>
      </c>
      <c r="I884" s="65" t="s">
        <v>76</v>
      </c>
      <c r="J884" s="65" t="s">
        <v>75</v>
      </c>
      <c r="K884" s="65" t="s">
        <v>330</v>
      </c>
      <c r="L884" s="66" t="s">
        <v>387</v>
      </c>
      <c r="M884" s="64"/>
      <c r="N884" s="140"/>
    </row>
    <row r="885" spans="1:14" ht="28.35" customHeight="1" x14ac:dyDescent="0.2">
      <c r="A885" s="887"/>
      <c r="B885" s="889"/>
      <c r="C885" s="889"/>
      <c r="D885" s="889"/>
      <c r="E885" s="890"/>
      <c r="F885" s="162" t="s">
        <v>1074</v>
      </c>
      <c r="G885" s="163" t="s">
        <v>18</v>
      </c>
      <c r="H885" s="164" t="s">
        <v>200</v>
      </c>
      <c r="I885" s="65" t="s">
        <v>419</v>
      </c>
      <c r="J885" s="65" t="s">
        <v>171</v>
      </c>
      <c r="K885" s="65" t="s">
        <v>34</v>
      </c>
      <c r="L885" s="66" t="s">
        <v>171</v>
      </c>
      <c r="M885" s="64"/>
      <c r="N885" s="140"/>
    </row>
    <row r="886" spans="1:14" ht="14.1" customHeight="1" x14ac:dyDescent="0.2">
      <c r="A886" s="887"/>
      <c r="B886" s="889"/>
      <c r="C886" s="889"/>
      <c r="D886" s="889"/>
      <c r="E886" s="890"/>
      <c r="F886" s="162" t="s">
        <v>1075</v>
      </c>
      <c r="G886" s="163" t="s">
        <v>18</v>
      </c>
      <c r="H886" s="164" t="s">
        <v>1076</v>
      </c>
      <c r="I886" s="65" t="s">
        <v>34</v>
      </c>
      <c r="J886" s="65" t="s">
        <v>171</v>
      </c>
      <c r="K886" s="65" t="s">
        <v>34</v>
      </c>
      <c r="L886" s="66" t="s">
        <v>34</v>
      </c>
      <c r="M886" s="64"/>
      <c r="N886" s="140"/>
    </row>
    <row r="887" spans="1:14" ht="14.1" customHeight="1" thickBot="1" x14ac:dyDescent="0.25">
      <c r="A887" s="888"/>
      <c r="B887" s="885"/>
      <c r="C887" s="885"/>
      <c r="D887" s="885"/>
      <c r="E887" s="855"/>
      <c r="F887" s="207" t="s">
        <v>1077</v>
      </c>
      <c r="G887" s="208" t="s">
        <v>92</v>
      </c>
      <c r="H887" s="209" t="s">
        <v>1078</v>
      </c>
      <c r="I887" s="76" t="s">
        <v>1995</v>
      </c>
      <c r="J887" s="76" t="s">
        <v>1996</v>
      </c>
      <c r="K887" s="76" t="s">
        <v>1997</v>
      </c>
      <c r="L887" s="77" t="s">
        <v>1995</v>
      </c>
      <c r="M887" s="78"/>
      <c r="N887" s="140"/>
    </row>
    <row r="888" spans="1:14" ht="15.75" customHeight="1" thickBot="1" x14ac:dyDescent="0.25">
      <c r="A888" s="144" t="s">
        <v>1079</v>
      </c>
      <c r="B888" s="882" t="s">
        <v>1080</v>
      </c>
      <c r="C888" s="883"/>
      <c r="D888" s="883"/>
      <c r="E888" s="883"/>
      <c r="F888" s="883"/>
      <c r="G888" s="883"/>
      <c r="H888" s="883"/>
      <c r="I888" s="883"/>
      <c r="J888" s="883"/>
      <c r="K888" s="883"/>
      <c r="L888" s="883"/>
      <c r="M888" s="883"/>
      <c r="N888" s="140"/>
    </row>
    <row r="889" spans="1:14" ht="15.75" customHeight="1" thickBot="1" x14ac:dyDescent="0.25">
      <c r="A889" s="144" t="s">
        <v>1081</v>
      </c>
      <c r="B889" s="934" t="s">
        <v>2135</v>
      </c>
      <c r="C889" s="935"/>
      <c r="D889" s="935"/>
      <c r="E889" s="935"/>
      <c r="F889" s="935"/>
      <c r="G889" s="935"/>
      <c r="H889" s="935"/>
      <c r="I889" s="935"/>
      <c r="J889" s="935"/>
      <c r="K889" s="935"/>
      <c r="L889" s="935"/>
      <c r="M889" s="935"/>
      <c r="N889" s="140"/>
    </row>
    <row r="890" spans="1:14" ht="15.75" customHeight="1" thickBot="1" x14ac:dyDescent="0.25">
      <c r="A890" s="143" t="s">
        <v>1082</v>
      </c>
      <c r="B890" s="880" t="s">
        <v>1083</v>
      </c>
      <c r="C890" s="881"/>
      <c r="D890" s="881"/>
      <c r="E890" s="881"/>
      <c r="F890" s="881"/>
      <c r="G890" s="881"/>
      <c r="H890" s="881"/>
      <c r="I890" s="881"/>
      <c r="J890" s="881"/>
      <c r="K890" s="881"/>
      <c r="L890" s="881"/>
      <c r="M890" s="881"/>
      <c r="N890" s="140"/>
    </row>
    <row r="891" spans="1:14" ht="15.75" customHeight="1" thickBot="1" x14ac:dyDescent="0.25">
      <c r="A891" s="144" t="s">
        <v>1084</v>
      </c>
      <c r="B891" s="934" t="s">
        <v>1085</v>
      </c>
      <c r="C891" s="935"/>
      <c r="D891" s="935"/>
      <c r="E891" s="935"/>
      <c r="F891" s="935"/>
      <c r="G891" s="935"/>
      <c r="H891" s="935"/>
      <c r="I891" s="935"/>
      <c r="J891" s="935"/>
      <c r="K891" s="935"/>
      <c r="L891" s="935"/>
      <c r="M891" s="935"/>
      <c r="N891" s="140"/>
    </row>
    <row r="892" spans="1:14" ht="15.75" customHeight="1" thickBot="1" x14ac:dyDescent="0.25">
      <c r="A892" s="144" t="s">
        <v>1086</v>
      </c>
      <c r="B892" s="934" t="s">
        <v>1087</v>
      </c>
      <c r="C892" s="935"/>
      <c r="D892" s="935"/>
      <c r="E892" s="935"/>
      <c r="F892" s="935"/>
      <c r="G892" s="935"/>
      <c r="H892" s="935"/>
      <c r="I892" s="935"/>
      <c r="J892" s="935"/>
      <c r="K892" s="935"/>
      <c r="L892" s="935"/>
      <c r="M892" s="935"/>
      <c r="N892" s="140"/>
    </row>
    <row r="893" spans="1:14" ht="15.75" customHeight="1" thickBot="1" x14ac:dyDescent="0.25">
      <c r="A893" s="144" t="s">
        <v>1088</v>
      </c>
      <c r="B893" s="934" t="s">
        <v>1089</v>
      </c>
      <c r="C893" s="935"/>
      <c r="D893" s="935"/>
      <c r="E893" s="935"/>
      <c r="F893" s="935"/>
      <c r="G893" s="935"/>
      <c r="H893" s="935"/>
      <c r="I893" s="935"/>
      <c r="J893" s="935"/>
      <c r="K893" s="935"/>
      <c r="L893" s="935"/>
      <c r="M893" s="935"/>
      <c r="N893" s="140"/>
    </row>
    <row r="894" spans="1:14" ht="42.6" customHeight="1" thickBot="1" x14ac:dyDescent="0.25">
      <c r="A894" s="210" t="s">
        <v>1090</v>
      </c>
      <c r="B894" s="450" t="s">
        <v>1091</v>
      </c>
      <c r="C894" s="450" t="s">
        <v>919</v>
      </c>
      <c r="D894" s="450" t="s">
        <v>16</v>
      </c>
      <c r="E894" s="451">
        <v>72000</v>
      </c>
      <c r="F894" s="204" t="s">
        <v>2136</v>
      </c>
      <c r="G894" s="212" t="s">
        <v>52</v>
      </c>
      <c r="H894" s="295">
        <v>45</v>
      </c>
      <c r="I894" s="170" t="s">
        <v>53</v>
      </c>
      <c r="J894" s="170" t="s">
        <v>32</v>
      </c>
      <c r="K894" s="170" t="s">
        <v>75</v>
      </c>
      <c r="L894" s="171" t="s">
        <v>75</v>
      </c>
      <c r="M894" s="172"/>
      <c r="N894" s="140"/>
    </row>
    <row r="895" spans="1:14" s="271" customFormat="1" x14ac:dyDescent="0.2">
      <c r="A895" s="296"/>
      <c r="B895" s="297"/>
      <c r="C895" s="297"/>
      <c r="D895" s="297"/>
      <c r="E895" s="298"/>
      <c r="F895" s="297"/>
      <c r="G895" s="299"/>
      <c r="H895" s="300"/>
      <c r="I895" s="132"/>
      <c r="J895" s="132"/>
      <c r="K895" s="132"/>
      <c r="L895" s="132"/>
      <c r="M895" s="4"/>
    </row>
  </sheetData>
  <mergeCells count="2029">
    <mergeCell ref="H653:H655"/>
    <mergeCell ref="I653:I655"/>
    <mergeCell ref="J653:J655"/>
    <mergeCell ref="K653:K655"/>
    <mergeCell ref="L653:L655"/>
    <mergeCell ref="M653:M655"/>
    <mergeCell ref="F664:F666"/>
    <mergeCell ref="G664:G666"/>
    <mergeCell ref="H664:H666"/>
    <mergeCell ref="I664:I666"/>
    <mergeCell ref="J664:J666"/>
    <mergeCell ref="K664:K666"/>
    <mergeCell ref="L664:L666"/>
    <mergeCell ref="M664:M666"/>
    <mergeCell ref="F667:F669"/>
    <mergeCell ref="G667:G669"/>
    <mergeCell ref="H667:H669"/>
    <mergeCell ref="I667:I669"/>
    <mergeCell ref="J667:J669"/>
    <mergeCell ref="K667:K669"/>
    <mergeCell ref="L667:L669"/>
    <mergeCell ref="M667:M669"/>
    <mergeCell ref="F656:F659"/>
    <mergeCell ref="G656:G659"/>
    <mergeCell ref="H656:H659"/>
    <mergeCell ref="I656:I659"/>
    <mergeCell ref="J656:J659"/>
    <mergeCell ref="K656:K659"/>
    <mergeCell ref="L656:L659"/>
    <mergeCell ref="M656:M659"/>
    <mergeCell ref="F660:F663"/>
    <mergeCell ref="G660:G663"/>
    <mergeCell ref="H624:H628"/>
    <mergeCell ref="I624:I628"/>
    <mergeCell ref="J624:J628"/>
    <mergeCell ref="K624:K628"/>
    <mergeCell ref="L624:L628"/>
    <mergeCell ref="M624:M628"/>
    <mergeCell ref="F644:F646"/>
    <mergeCell ref="G644:G646"/>
    <mergeCell ref="H644:H646"/>
    <mergeCell ref="I644:I646"/>
    <mergeCell ref="J644:J646"/>
    <mergeCell ref="K644:K646"/>
    <mergeCell ref="L644:L646"/>
    <mergeCell ref="M644:M646"/>
    <mergeCell ref="F647:F649"/>
    <mergeCell ref="G647:G649"/>
    <mergeCell ref="H647:H649"/>
    <mergeCell ref="I647:I649"/>
    <mergeCell ref="J647:J649"/>
    <mergeCell ref="K647:K649"/>
    <mergeCell ref="L647:L649"/>
    <mergeCell ref="M647:M649"/>
    <mergeCell ref="H641:H643"/>
    <mergeCell ref="I641:I643"/>
    <mergeCell ref="J641:J643"/>
    <mergeCell ref="K641:K643"/>
    <mergeCell ref="L641:L643"/>
    <mergeCell ref="M641:M643"/>
    <mergeCell ref="H638:H640"/>
    <mergeCell ref="I638:I640"/>
    <mergeCell ref="J638:J640"/>
    <mergeCell ref="K638:K640"/>
    <mergeCell ref="H609:H613"/>
    <mergeCell ref="I609:I613"/>
    <mergeCell ref="J609:J613"/>
    <mergeCell ref="K609:K613"/>
    <mergeCell ref="L609:L613"/>
    <mergeCell ref="M609:M613"/>
    <mergeCell ref="F614:F618"/>
    <mergeCell ref="G614:G618"/>
    <mergeCell ref="H614:H618"/>
    <mergeCell ref="I614:I618"/>
    <mergeCell ref="J614:J618"/>
    <mergeCell ref="K614:K618"/>
    <mergeCell ref="L614:L618"/>
    <mergeCell ref="M614:M618"/>
    <mergeCell ref="F619:F623"/>
    <mergeCell ref="G619:G623"/>
    <mergeCell ref="H619:H623"/>
    <mergeCell ref="I619:I623"/>
    <mergeCell ref="J619:J623"/>
    <mergeCell ref="K619:K623"/>
    <mergeCell ref="L619:L623"/>
    <mergeCell ref="M619:M623"/>
    <mergeCell ref="H598:H601"/>
    <mergeCell ref="I598:I601"/>
    <mergeCell ref="J598:J601"/>
    <mergeCell ref="K598:K601"/>
    <mergeCell ref="L598:L601"/>
    <mergeCell ref="M598:M601"/>
    <mergeCell ref="F602:F604"/>
    <mergeCell ref="G602:G604"/>
    <mergeCell ref="H602:H604"/>
    <mergeCell ref="I602:I604"/>
    <mergeCell ref="J602:J604"/>
    <mergeCell ref="K602:K604"/>
    <mergeCell ref="L602:L604"/>
    <mergeCell ref="M602:M604"/>
    <mergeCell ref="F499:F502"/>
    <mergeCell ref="G499:G502"/>
    <mergeCell ref="H499:H502"/>
    <mergeCell ref="I499:I502"/>
    <mergeCell ref="J499:J502"/>
    <mergeCell ref="K499:K502"/>
    <mergeCell ref="L499:L502"/>
    <mergeCell ref="M499:M502"/>
    <mergeCell ref="H586:H589"/>
    <mergeCell ref="I586:I589"/>
    <mergeCell ref="J586:J589"/>
    <mergeCell ref="K586:K589"/>
    <mergeCell ref="L586:L589"/>
    <mergeCell ref="M586:M589"/>
    <mergeCell ref="F590:F593"/>
    <mergeCell ref="G590:G593"/>
    <mergeCell ref="H590:H593"/>
    <mergeCell ref="I590:I593"/>
    <mergeCell ref="J590:J593"/>
    <mergeCell ref="K590:K593"/>
    <mergeCell ref="L590:L593"/>
    <mergeCell ref="M590:M593"/>
    <mergeCell ref="F594:F597"/>
    <mergeCell ref="G594:G597"/>
    <mergeCell ref="H594:H597"/>
    <mergeCell ref="I594:I597"/>
    <mergeCell ref="J594:J597"/>
    <mergeCell ref="K594:K597"/>
    <mergeCell ref="L594:L597"/>
    <mergeCell ref="M594:M597"/>
    <mergeCell ref="F576:F578"/>
    <mergeCell ref="G576:G578"/>
    <mergeCell ref="H576:H578"/>
    <mergeCell ref="I576:I578"/>
    <mergeCell ref="J576:J578"/>
    <mergeCell ref="K576:K578"/>
    <mergeCell ref="L576:L578"/>
    <mergeCell ref="M576:M578"/>
    <mergeCell ref="F583:F585"/>
    <mergeCell ref="G583:G585"/>
    <mergeCell ref="H583:H585"/>
    <mergeCell ref="I583:I585"/>
    <mergeCell ref="J583:J585"/>
    <mergeCell ref="K583:K585"/>
    <mergeCell ref="L583:L585"/>
    <mergeCell ref="M583:M585"/>
    <mergeCell ref="F579:F582"/>
    <mergeCell ref="G579:G582"/>
    <mergeCell ref="H579:H582"/>
    <mergeCell ref="I579:I582"/>
    <mergeCell ref="J579:J582"/>
    <mergeCell ref="K579:K582"/>
    <mergeCell ref="L579:L582"/>
    <mergeCell ref="M579:M582"/>
    <mergeCell ref="F565:F568"/>
    <mergeCell ref="G565:G568"/>
    <mergeCell ref="H565:H568"/>
    <mergeCell ref="I565:I568"/>
    <mergeCell ref="J565:J568"/>
    <mergeCell ref="K565:K568"/>
    <mergeCell ref="L565:L568"/>
    <mergeCell ref="M565:M568"/>
    <mergeCell ref="F569:F572"/>
    <mergeCell ref="G569:G572"/>
    <mergeCell ref="H569:H572"/>
    <mergeCell ref="I569:I572"/>
    <mergeCell ref="J569:J572"/>
    <mergeCell ref="K569:K572"/>
    <mergeCell ref="L569:L572"/>
    <mergeCell ref="M569:M572"/>
    <mergeCell ref="F573:F575"/>
    <mergeCell ref="G573:G575"/>
    <mergeCell ref="H573:H575"/>
    <mergeCell ref="I573:I575"/>
    <mergeCell ref="J573:J575"/>
    <mergeCell ref="K573:K575"/>
    <mergeCell ref="L573:L575"/>
    <mergeCell ref="M573:M575"/>
    <mergeCell ref="F552:F555"/>
    <mergeCell ref="G552:G555"/>
    <mergeCell ref="H552:H555"/>
    <mergeCell ref="I552:I555"/>
    <mergeCell ref="J552:J555"/>
    <mergeCell ref="K552:K555"/>
    <mergeCell ref="L552:L555"/>
    <mergeCell ref="M552:M555"/>
    <mergeCell ref="F556:F559"/>
    <mergeCell ref="G556:G559"/>
    <mergeCell ref="H556:H559"/>
    <mergeCell ref="I556:I559"/>
    <mergeCell ref="J556:J559"/>
    <mergeCell ref="K556:K559"/>
    <mergeCell ref="L556:L559"/>
    <mergeCell ref="M556:M559"/>
    <mergeCell ref="F560:F564"/>
    <mergeCell ref="G560:G564"/>
    <mergeCell ref="H560:H564"/>
    <mergeCell ref="I560:I564"/>
    <mergeCell ref="J560:J564"/>
    <mergeCell ref="K560:K564"/>
    <mergeCell ref="L560:L564"/>
    <mergeCell ref="M560:M564"/>
    <mergeCell ref="F540:F543"/>
    <mergeCell ref="G540:G543"/>
    <mergeCell ref="H540:H543"/>
    <mergeCell ref="I540:I543"/>
    <mergeCell ref="J540:J543"/>
    <mergeCell ref="K540:K543"/>
    <mergeCell ref="L540:L543"/>
    <mergeCell ref="M540:M543"/>
    <mergeCell ref="F544:F547"/>
    <mergeCell ref="G544:G547"/>
    <mergeCell ref="H544:H547"/>
    <mergeCell ref="I544:I547"/>
    <mergeCell ref="J544:J547"/>
    <mergeCell ref="K544:K547"/>
    <mergeCell ref="L544:L547"/>
    <mergeCell ref="M544:M547"/>
    <mergeCell ref="F548:F551"/>
    <mergeCell ref="G548:G551"/>
    <mergeCell ref="H548:H551"/>
    <mergeCell ref="I548:I551"/>
    <mergeCell ref="J548:J551"/>
    <mergeCell ref="K548:K551"/>
    <mergeCell ref="L548:L551"/>
    <mergeCell ref="M548:M551"/>
    <mergeCell ref="F527:F531"/>
    <mergeCell ref="G527:G531"/>
    <mergeCell ref="H527:H531"/>
    <mergeCell ref="I527:I531"/>
    <mergeCell ref="J527:J531"/>
    <mergeCell ref="K527:K531"/>
    <mergeCell ref="L527:L531"/>
    <mergeCell ref="M527:M531"/>
    <mergeCell ref="F532:F535"/>
    <mergeCell ref="G532:G535"/>
    <mergeCell ref="H532:H535"/>
    <mergeCell ref="I532:I535"/>
    <mergeCell ref="J532:J535"/>
    <mergeCell ref="K532:K535"/>
    <mergeCell ref="L532:L535"/>
    <mergeCell ref="M532:M535"/>
    <mergeCell ref="F536:F539"/>
    <mergeCell ref="G536:G539"/>
    <mergeCell ref="H536:H539"/>
    <mergeCell ref="I536:I539"/>
    <mergeCell ref="J536:J539"/>
    <mergeCell ref="K536:K539"/>
    <mergeCell ref="L536:L539"/>
    <mergeCell ref="M536:M539"/>
    <mergeCell ref="I515:I518"/>
    <mergeCell ref="J515:J518"/>
    <mergeCell ref="K515:K518"/>
    <mergeCell ref="L515:L518"/>
    <mergeCell ref="M515:M518"/>
    <mergeCell ref="F519:F522"/>
    <mergeCell ref="G519:G522"/>
    <mergeCell ref="H519:H522"/>
    <mergeCell ref="I519:I522"/>
    <mergeCell ref="J519:J522"/>
    <mergeCell ref="K519:K522"/>
    <mergeCell ref="L519:L522"/>
    <mergeCell ref="M519:M522"/>
    <mergeCell ref="F523:F526"/>
    <mergeCell ref="G523:G526"/>
    <mergeCell ref="H523:H526"/>
    <mergeCell ref="I523:I526"/>
    <mergeCell ref="J523:J526"/>
    <mergeCell ref="K523:K526"/>
    <mergeCell ref="L523:L526"/>
    <mergeCell ref="M523:M526"/>
    <mergeCell ref="G515:G518"/>
    <mergeCell ref="H515:H518"/>
    <mergeCell ref="I404:I407"/>
    <mergeCell ref="J404:J407"/>
    <mergeCell ref="K404:K407"/>
    <mergeCell ref="L404:L407"/>
    <mergeCell ref="M404:M407"/>
    <mergeCell ref="F503:F506"/>
    <mergeCell ref="G503:G506"/>
    <mergeCell ref="H503:H506"/>
    <mergeCell ref="I503:I506"/>
    <mergeCell ref="J503:J506"/>
    <mergeCell ref="K503:K506"/>
    <mergeCell ref="L503:L506"/>
    <mergeCell ref="M503:M506"/>
    <mergeCell ref="F507:F510"/>
    <mergeCell ref="G507:G510"/>
    <mergeCell ref="H507:H510"/>
    <mergeCell ref="I507:I510"/>
    <mergeCell ref="J507:J510"/>
    <mergeCell ref="K507:K510"/>
    <mergeCell ref="L507:L510"/>
    <mergeCell ref="M507:M510"/>
    <mergeCell ref="F496:F498"/>
    <mergeCell ref="G496:G498"/>
    <mergeCell ref="H496:H498"/>
    <mergeCell ref="I496:I498"/>
    <mergeCell ref="J496:J498"/>
    <mergeCell ref="K496:K498"/>
    <mergeCell ref="L496:L498"/>
    <mergeCell ref="M496:M498"/>
    <mergeCell ref="I480:I483"/>
    <mergeCell ref="J480:J483"/>
    <mergeCell ref="K480:K483"/>
    <mergeCell ref="I392:I395"/>
    <mergeCell ref="J392:J395"/>
    <mergeCell ref="K392:K395"/>
    <mergeCell ref="L392:L395"/>
    <mergeCell ref="M392:M395"/>
    <mergeCell ref="F396:F399"/>
    <mergeCell ref="G396:G399"/>
    <mergeCell ref="H396:H399"/>
    <mergeCell ref="I396:I399"/>
    <mergeCell ref="J396:J399"/>
    <mergeCell ref="K396:K399"/>
    <mergeCell ref="L396:L399"/>
    <mergeCell ref="M396:M399"/>
    <mergeCell ref="F400:F403"/>
    <mergeCell ref="G400:G403"/>
    <mergeCell ref="H400:H403"/>
    <mergeCell ref="I400:I403"/>
    <mergeCell ref="J400:J403"/>
    <mergeCell ref="K400:K403"/>
    <mergeCell ref="L400:L403"/>
    <mergeCell ref="M400:M403"/>
    <mergeCell ref="H222:H226"/>
    <mergeCell ref="I222:I226"/>
    <mergeCell ref="J222:J226"/>
    <mergeCell ref="K222:K226"/>
    <mergeCell ref="L222:L226"/>
    <mergeCell ref="M222:M226"/>
    <mergeCell ref="F343:F347"/>
    <mergeCell ref="G343:G347"/>
    <mergeCell ref="H343:H347"/>
    <mergeCell ref="I343:I347"/>
    <mergeCell ref="J343:J347"/>
    <mergeCell ref="K343:K347"/>
    <mergeCell ref="L343:L347"/>
    <mergeCell ref="M343:M347"/>
    <mergeCell ref="F388:F391"/>
    <mergeCell ref="G388:G391"/>
    <mergeCell ref="H388:H391"/>
    <mergeCell ref="I388:I391"/>
    <mergeCell ref="J388:J391"/>
    <mergeCell ref="K388:K391"/>
    <mergeCell ref="L388:L391"/>
    <mergeCell ref="M388:M391"/>
    <mergeCell ref="F376:F379"/>
    <mergeCell ref="G376:G379"/>
    <mergeCell ref="H376:H379"/>
    <mergeCell ref="I376:I379"/>
    <mergeCell ref="J376:J379"/>
    <mergeCell ref="K376:K379"/>
    <mergeCell ref="L376:L379"/>
    <mergeCell ref="M376:M379"/>
    <mergeCell ref="F380:F383"/>
    <mergeCell ref="G380:G383"/>
    <mergeCell ref="M159:M163"/>
    <mergeCell ref="F184:F188"/>
    <mergeCell ref="G184:G188"/>
    <mergeCell ref="H184:H188"/>
    <mergeCell ref="I184:I188"/>
    <mergeCell ref="J184:J188"/>
    <mergeCell ref="K184:K188"/>
    <mergeCell ref="L184:L188"/>
    <mergeCell ref="M184:M188"/>
    <mergeCell ref="G176:G179"/>
    <mergeCell ref="H176:H179"/>
    <mergeCell ref="I176:I179"/>
    <mergeCell ref="J176:J179"/>
    <mergeCell ref="K176:K179"/>
    <mergeCell ref="L176:L179"/>
    <mergeCell ref="M176:M179"/>
    <mergeCell ref="F180:F183"/>
    <mergeCell ref="G180:G183"/>
    <mergeCell ref="H180:H183"/>
    <mergeCell ref="I180:I183"/>
    <mergeCell ref="J180:J183"/>
    <mergeCell ref="K180:K183"/>
    <mergeCell ref="L180:L183"/>
    <mergeCell ref="M180:M183"/>
    <mergeCell ref="F159:F163"/>
    <mergeCell ref="G159:G163"/>
    <mergeCell ref="H159:H163"/>
    <mergeCell ref="I159:I163"/>
    <mergeCell ref="J159:J163"/>
    <mergeCell ref="K159:K163"/>
    <mergeCell ref="L159:L163"/>
    <mergeCell ref="H660:H663"/>
    <mergeCell ref="I660:I663"/>
    <mergeCell ref="J660:J663"/>
    <mergeCell ref="K660:K663"/>
    <mergeCell ref="L660:L663"/>
    <mergeCell ref="M660:M663"/>
    <mergeCell ref="F650:F652"/>
    <mergeCell ref="G650:G652"/>
    <mergeCell ref="H650:H652"/>
    <mergeCell ref="I650:I652"/>
    <mergeCell ref="J650:J652"/>
    <mergeCell ref="K650:K652"/>
    <mergeCell ref="L650:L652"/>
    <mergeCell ref="M650:M652"/>
    <mergeCell ref="F653:F655"/>
    <mergeCell ref="G653:G655"/>
    <mergeCell ref="H632:H634"/>
    <mergeCell ref="I632:I634"/>
    <mergeCell ref="J632:J634"/>
    <mergeCell ref="K632:K634"/>
    <mergeCell ref="L632:L634"/>
    <mergeCell ref="M632:M634"/>
    <mergeCell ref="F635:F637"/>
    <mergeCell ref="G635:G637"/>
    <mergeCell ref="H635:H637"/>
    <mergeCell ref="I635:I637"/>
    <mergeCell ref="J635:J637"/>
    <mergeCell ref="K635:K637"/>
    <mergeCell ref="L635:L637"/>
    <mergeCell ref="M635:M637"/>
    <mergeCell ref="F638:F640"/>
    <mergeCell ref="G638:G640"/>
    <mergeCell ref="L638:L640"/>
    <mergeCell ref="M638:M640"/>
    <mergeCell ref="I492:I495"/>
    <mergeCell ref="J492:J495"/>
    <mergeCell ref="K492:K495"/>
    <mergeCell ref="L492:L495"/>
    <mergeCell ref="M492:M495"/>
    <mergeCell ref="F605:F608"/>
    <mergeCell ref="G605:G608"/>
    <mergeCell ref="H605:H608"/>
    <mergeCell ref="I605:I608"/>
    <mergeCell ref="J605:J608"/>
    <mergeCell ref="K605:K608"/>
    <mergeCell ref="L605:L608"/>
    <mergeCell ref="M605:M608"/>
    <mergeCell ref="F629:F631"/>
    <mergeCell ref="G629:G631"/>
    <mergeCell ref="H629:H631"/>
    <mergeCell ref="I629:I631"/>
    <mergeCell ref="J629:J631"/>
    <mergeCell ref="K629:K631"/>
    <mergeCell ref="L629:L631"/>
    <mergeCell ref="M629:M631"/>
    <mergeCell ref="F511:F514"/>
    <mergeCell ref="G511:G514"/>
    <mergeCell ref="H511:H514"/>
    <mergeCell ref="I511:I514"/>
    <mergeCell ref="J511:J514"/>
    <mergeCell ref="K511:K514"/>
    <mergeCell ref="L511:L514"/>
    <mergeCell ref="M511:M514"/>
    <mergeCell ref="F515:F518"/>
    <mergeCell ref="L480:L483"/>
    <mergeCell ref="M480:M483"/>
    <mergeCell ref="F484:F487"/>
    <mergeCell ref="G484:G487"/>
    <mergeCell ref="H484:H487"/>
    <mergeCell ref="I484:I487"/>
    <mergeCell ref="J484:J487"/>
    <mergeCell ref="K484:K487"/>
    <mergeCell ref="L484:L487"/>
    <mergeCell ref="M484:M487"/>
    <mergeCell ref="F488:F491"/>
    <mergeCell ref="G488:G491"/>
    <mergeCell ref="H488:H491"/>
    <mergeCell ref="I488:I491"/>
    <mergeCell ref="J488:J491"/>
    <mergeCell ref="K488:K491"/>
    <mergeCell ref="L488:L491"/>
    <mergeCell ref="M488:M491"/>
    <mergeCell ref="I468:I471"/>
    <mergeCell ref="J468:J471"/>
    <mergeCell ref="K468:K471"/>
    <mergeCell ref="L468:L471"/>
    <mergeCell ref="M468:M471"/>
    <mergeCell ref="F472:F475"/>
    <mergeCell ref="G472:G475"/>
    <mergeCell ref="H472:H475"/>
    <mergeCell ref="I472:I475"/>
    <mergeCell ref="J472:J475"/>
    <mergeCell ref="K472:K475"/>
    <mergeCell ref="L472:L475"/>
    <mergeCell ref="M472:M475"/>
    <mergeCell ref="F476:F479"/>
    <mergeCell ref="G476:G479"/>
    <mergeCell ref="H476:H479"/>
    <mergeCell ref="I476:I479"/>
    <mergeCell ref="J476:J479"/>
    <mergeCell ref="K476:K479"/>
    <mergeCell ref="L476:L479"/>
    <mergeCell ref="M476:M479"/>
    <mergeCell ref="I456:I459"/>
    <mergeCell ref="J456:J459"/>
    <mergeCell ref="K456:K459"/>
    <mergeCell ref="L456:L459"/>
    <mergeCell ref="M456:M459"/>
    <mergeCell ref="F460:F463"/>
    <mergeCell ref="G460:G463"/>
    <mergeCell ref="H460:H463"/>
    <mergeCell ref="I460:I463"/>
    <mergeCell ref="J460:J463"/>
    <mergeCell ref="K460:K463"/>
    <mergeCell ref="L460:L463"/>
    <mergeCell ref="M460:M463"/>
    <mergeCell ref="F464:F467"/>
    <mergeCell ref="G464:G467"/>
    <mergeCell ref="H464:H467"/>
    <mergeCell ref="I464:I467"/>
    <mergeCell ref="J464:J467"/>
    <mergeCell ref="K464:K467"/>
    <mergeCell ref="L464:L467"/>
    <mergeCell ref="M464:M467"/>
    <mergeCell ref="I444:I447"/>
    <mergeCell ref="J444:J447"/>
    <mergeCell ref="K444:K447"/>
    <mergeCell ref="L444:L447"/>
    <mergeCell ref="M444:M447"/>
    <mergeCell ref="F448:F451"/>
    <mergeCell ref="G448:G451"/>
    <mergeCell ref="H448:H451"/>
    <mergeCell ref="I448:I451"/>
    <mergeCell ref="J448:J451"/>
    <mergeCell ref="K448:K451"/>
    <mergeCell ref="L448:L451"/>
    <mergeCell ref="M448:M451"/>
    <mergeCell ref="F452:F455"/>
    <mergeCell ref="G452:G455"/>
    <mergeCell ref="H452:H455"/>
    <mergeCell ref="I452:I455"/>
    <mergeCell ref="J452:J455"/>
    <mergeCell ref="K452:K455"/>
    <mergeCell ref="L452:L455"/>
    <mergeCell ref="M452:M455"/>
    <mergeCell ref="I432:I435"/>
    <mergeCell ref="J432:J435"/>
    <mergeCell ref="K432:K435"/>
    <mergeCell ref="L432:L435"/>
    <mergeCell ref="M432:M435"/>
    <mergeCell ref="F436:F439"/>
    <mergeCell ref="G436:G439"/>
    <mergeCell ref="H436:H439"/>
    <mergeCell ref="I436:I439"/>
    <mergeCell ref="J436:J439"/>
    <mergeCell ref="K436:K439"/>
    <mergeCell ref="L436:L439"/>
    <mergeCell ref="M436:M439"/>
    <mergeCell ref="F440:F443"/>
    <mergeCell ref="G440:G443"/>
    <mergeCell ref="H440:H443"/>
    <mergeCell ref="I440:I443"/>
    <mergeCell ref="J440:J443"/>
    <mergeCell ref="K440:K443"/>
    <mergeCell ref="L440:L443"/>
    <mergeCell ref="M440:M443"/>
    <mergeCell ref="I420:I423"/>
    <mergeCell ref="J420:J423"/>
    <mergeCell ref="K420:K423"/>
    <mergeCell ref="L420:L423"/>
    <mergeCell ref="M420:M423"/>
    <mergeCell ref="F424:F427"/>
    <mergeCell ref="G424:G427"/>
    <mergeCell ref="H424:H427"/>
    <mergeCell ref="I424:I427"/>
    <mergeCell ref="J424:J427"/>
    <mergeCell ref="K424:K427"/>
    <mergeCell ref="L424:L427"/>
    <mergeCell ref="M424:M427"/>
    <mergeCell ref="F428:F431"/>
    <mergeCell ref="G428:G431"/>
    <mergeCell ref="H428:H431"/>
    <mergeCell ref="I428:I431"/>
    <mergeCell ref="J428:J431"/>
    <mergeCell ref="K428:K431"/>
    <mergeCell ref="L428:L431"/>
    <mergeCell ref="M428:M431"/>
    <mergeCell ref="I408:I411"/>
    <mergeCell ref="J408:J411"/>
    <mergeCell ref="K408:K411"/>
    <mergeCell ref="L408:L411"/>
    <mergeCell ref="M408:M411"/>
    <mergeCell ref="F412:F415"/>
    <mergeCell ref="G412:G415"/>
    <mergeCell ref="H412:H415"/>
    <mergeCell ref="I412:I415"/>
    <mergeCell ref="J412:J415"/>
    <mergeCell ref="K412:K415"/>
    <mergeCell ref="L412:L415"/>
    <mergeCell ref="M412:M415"/>
    <mergeCell ref="F416:F419"/>
    <mergeCell ref="G416:G419"/>
    <mergeCell ref="H416:H419"/>
    <mergeCell ref="I416:I419"/>
    <mergeCell ref="J416:J419"/>
    <mergeCell ref="K416:K419"/>
    <mergeCell ref="L416:L419"/>
    <mergeCell ref="M416:M419"/>
    <mergeCell ref="H380:H383"/>
    <mergeCell ref="I380:I383"/>
    <mergeCell ref="J380:J383"/>
    <mergeCell ref="K380:K383"/>
    <mergeCell ref="L380:L383"/>
    <mergeCell ref="M380:M383"/>
    <mergeCell ref="F384:F387"/>
    <mergeCell ref="G384:G387"/>
    <mergeCell ref="H384:H387"/>
    <mergeCell ref="I384:I387"/>
    <mergeCell ref="J384:J387"/>
    <mergeCell ref="K384:K387"/>
    <mergeCell ref="L384:L387"/>
    <mergeCell ref="M384:M387"/>
    <mergeCell ref="F364:F367"/>
    <mergeCell ref="G364:G367"/>
    <mergeCell ref="H364:H367"/>
    <mergeCell ref="I364:I367"/>
    <mergeCell ref="J364:J367"/>
    <mergeCell ref="K364:K367"/>
    <mergeCell ref="L364:L367"/>
    <mergeCell ref="M364:M367"/>
    <mergeCell ref="F368:F371"/>
    <mergeCell ref="G368:G371"/>
    <mergeCell ref="H368:H371"/>
    <mergeCell ref="I368:I371"/>
    <mergeCell ref="J368:J371"/>
    <mergeCell ref="K368:K371"/>
    <mergeCell ref="L368:L371"/>
    <mergeCell ref="M368:M371"/>
    <mergeCell ref="F372:F375"/>
    <mergeCell ref="G372:G375"/>
    <mergeCell ref="H372:H375"/>
    <mergeCell ref="I372:I375"/>
    <mergeCell ref="J372:J375"/>
    <mergeCell ref="K372:K375"/>
    <mergeCell ref="L372:L375"/>
    <mergeCell ref="M372:M375"/>
    <mergeCell ref="H352:H355"/>
    <mergeCell ref="I352:I355"/>
    <mergeCell ref="J352:J355"/>
    <mergeCell ref="K352:K355"/>
    <mergeCell ref="L352:L355"/>
    <mergeCell ref="M352:M355"/>
    <mergeCell ref="F356:F359"/>
    <mergeCell ref="G356:G359"/>
    <mergeCell ref="H356:H359"/>
    <mergeCell ref="I356:I359"/>
    <mergeCell ref="J356:J359"/>
    <mergeCell ref="K356:K359"/>
    <mergeCell ref="L356:L359"/>
    <mergeCell ref="M356:M359"/>
    <mergeCell ref="F360:F363"/>
    <mergeCell ref="G360:G363"/>
    <mergeCell ref="H360:H363"/>
    <mergeCell ref="I360:I363"/>
    <mergeCell ref="J360:J363"/>
    <mergeCell ref="K360:K363"/>
    <mergeCell ref="L360:L363"/>
    <mergeCell ref="M360:M363"/>
    <mergeCell ref="F352:F355"/>
    <mergeCell ref="I335:I338"/>
    <mergeCell ref="J335:J338"/>
    <mergeCell ref="K335:K338"/>
    <mergeCell ref="L335:L338"/>
    <mergeCell ref="M335:M338"/>
    <mergeCell ref="F339:F342"/>
    <mergeCell ref="G339:G342"/>
    <mergeCell ref="H339:H342"/>
    <mergeCell ref="I339:I342"/>
    <mergeCell ref="J339:J342"/>
    <mergeCell ref="K339:K342"/>
    <mergeCell ref="L339:L342"/>
    <mergeCell ref="M339:M342"/>
    <mergeCell ref="F348:F351"/>
    <mergeCell ref="G348:G351"/>
    <mergeCell ref="H348:H351"/>
    <mergeCell ref="I348:I351"/>
    <mergeCell ref="J348:J351"/>
    <mergeCell ref="K348:K351"/>
    <mergeCell ref="L348:L351"/>
    <mergeCell ref="M348:M351"/>
    <mergeCell ref="F335:F338"/>
    <mergeCell ref="G335:G338"/>
    <mergeCell ref="H335:H338"/>
    <mergeCell ref="I323:I326"/>
    <mergeCell ref="J323:J326"/>
    <mergeCell ref="K323:K326"/>
    <mergeCell ref="L323:L326"/>
    <mergeCell ref="M323:M326"/>
    <mergeCell ref="F327:F330"/>
    <mergeCell ref="G327:G330"/>
    <mergeCell ref="H327:H330"/>
    <mergeCell ref="I327:I330"/>
    <mergeCell ref="J327:J330"/>
    <mergeCell ref="K327:K330"/>
    <mergeCell ref="L327:L330"/>
    <mergeCell ref="M327:M330"/>
    <mergeCell ref="F331:F334"/>
    <mergeCell ref="G331:G334"/>
    <mergeCell ref="H331:H334"/>
    <mergeCell ref="I331:I334"/>
    <mergeCell ref="J331:J334"/>
    <mergeCell ref="K331:K334"/>
    <mergeCell ref="L331:L334"/>
    <mergeCell ref="M331:M334"/>
    <mergeCell ref="F323:F326"/>
    <mergeCell ref="G323:G326"/>
    <mergeCell ref="H323:H326"/>
    <mergeCell ref="F311:F314"/>
    <mergeCell ref="G311:G314"/>
    <mergeCell ref="H311:H314"/>
    <mergeCell ref="I311:I314"/>
    <mergeCell ref="J311:J314"/>
    <mergeCell ref="K311:K314"/>
    <mergeCell ref="L311:L314"/>
    <mergeCell ref="M311:M314"/>
    <mergeCell ref="F315:F318"/>
    <mergeCell ref="G315:G318"/>
    <mergeCell ref="H315:H318"/>
    <mergeCell ref="I315:I318"/>
    <mergeCell ref="J315:J318"/>
    <mergeCell ref="K315:K318"/>
    <mergeCell ref="L315:L318"/>
    <mergeCell ref="M315:M318"/>
    <mergeCell ref="F319:F322"/>
    <mergeCell ref="G319:G322"/>
    <mergeCell ref="H319:H322"/>
    <mergeCell ref="I319:I322"/>
    <mergeCell ref="J319:J322"/>
    <mergeCell ref="K319:K322"/>
    <mergeCell ref="L319:L322"/>
    <mergeCell ref="M319:M322"/>
    <mergeCell ref="F299:F302"/>
    <mergeCell ref="G299:G302"/>
    <mergeCell ref="H299:H302"/>
    <mergeCell ref="I299:I302"/>
    <mergeCell ref="J299:J302"/>
    <mergeCell ref="K299:K302"/>
    <mergeCell ref="L299:L302"/>
    <mergeCell ref="M299:M302"/>
    <mergeCell ref="F303:F306"/>
    <mergeCell ref="G303:G306"/>
    <mergeCell ref="H303:H306"/>
    <mergeCell ref="I303:I306"/>
    <mergeCell ref="J303:J306"/>
    <mergeCell ref="K303:K306"/>
    <mergeCell ref="L303:L306"/>
    <mergeCell ref="M303:M306"/>
    <mergeCell ref="F307:F310"/>
    <mergeCell ref="G307:G310"/>
    <mergeCell ref="H307:H310"/>
    <mergeCell ref="I307:I310"/>
    <mergeCell ref="J307:J310"/>
    <mergeCell ref="K307:K310"/>
    <mergeCell ref="L307:L310"/>
    <mergeCell ref="M307:M310"/>
    <mergeCell ref="F287:F290"/>
    <mergeCell ref="G287:G290"/>
    <mergeCell ref="H287:H290"/>
    <mergeCell ref="I287:I290"/>
    <mergeCell ref="J287:J290"/>
    <mergeCell ref="K287:K290"/>
    <mergeCell ref="L287:L290"/>
    <mergeCell ref="M287:M290"/>
    <mergeCell ref="F291:F294"/>
    <mergeCell ref="G291:G294"/>
    <mergeCell ref="H291:H294"/>
    <mergeCell ref="I291:I294"/>
    <mergeCell ref="J291:J294"/>
    <mergeCell ref="K291:K294"/>
    <mergeCell ref="L291:L294"/>
    <mergeCell ref="M291:M294"/>
    <mergeCell ref="F295:F298"/>
    <mergeCell ref="G295:G298"/>
    <mergeCell ref="H295:H298"/>
    <mergeCell ref="I295:I298"/>
    <mergeCell ref="J295:J298"/>
    <mergeCell ref="K295:K298"/>
    <mergeCell ref="L295:L298"/>
    <mergeCell ref="M295:M298"/>
    <mergeCell ref="F275:F278"/>
    <mergeCell ref="G275:G278"/>
    <mergeCell ref="H275:H278"/>
    <mergeCell ref="I275:I278"/>
    <mergeCell ref="J275:J278"/>
    <mergeCell ref="K275:K278"/>
    <mergeCell ref="L275:L278"/>
    <mergeCell ref="M275:M278"/>
    <mergeCell ref="F279:F282"/>
    <mergeCell ref="G279:G282"/>
    <mergeCell ref="H279:H282"/>
    <mergeCell ref="I279:I282"/>
    <mergeCell ref="J279:J282"/>
    <mergeCell ref="K279:K282"/>
    <mergeCell ref="L279:L282"/>
    <mergeCell ref="M279:M282"/>
    <mergeCell ref="F283:F286"/>
    <mergeCell ref="G283:G286"/>
    <mergeCell ref="H283:H286"/>
    <mergeCell ref="I283:I286"/>
    <mergeCell ref="J283:J286"/>
    <mergeCell ref="K283:K286"/>
    <mergeCell ref="L283:L286"/>
    <mergeCell ref="M283:M286"/>
    <mergeCell ref="F263:F266"/>
    <mergeCell ref="G263:G266"/>
    <mergeCell ref="H263:H266"/>
    <mergeCell ref="I263:I266"/>
    <mergeCell ref="J263:J266"/>
    <mergeCell ref="K263:K266"/>
    <mergeCell ref="L263:L266"/>
    <mergeCell ref="M263:M266"/>
    <mergeCell ref="F267:F270"/>
    <mergeCell ref="G267:G270"/>
    <mergeCell ref="H267:H270"/>
    <mergeCell ref="I267:I270"/>
    <mergeCell ref="J267:J270"/>
    <mergeCell ref="K267:K270"/>
    <mergeCell ref="L267:L270"/>
    <mergeCell ref="M267:M270"/>
    <mergeCell ref="F271:F274"/>
    <mergeCell ref="G271:G274"/>
    <mergeCell ref="H271:H274"/>
    <mergeCell ref="I271:I274"/>
    <mergeCell ref="J271:J274"/>
    <mergeCell ref="K271:K274"/>
    <mergeCell ref="L271:L274"/>
    <mergeCell ref="M271:M274"/>
    <mergeCell ref="F251:F254"/>
    <mergeCell ref="G251:G254"/>
    <mergeCell ref="H251:H254"/>
    <mergeCell ref="I251:I254"/>
    <mergeCell ref="J251:J254"/>
    <mergeCell ref="K251:K254"/>
    <mergeCell ref="L251:L254"/>
    <mergeCell ref="M251:M254"/>
    <mergeCell ref="F255:F258"/>
    <mergeCell ref="G255:G258"/>
    <mergeCell ref="H255:H258"/>
    <mergeCell ref="I255:I258"/>
    <mergeCell ref="J255:J258"/>
    <mergeCell ref="K255:K258"/>
    <mergeCell ref="L255:L258"/>
    <mergeCell ref="M255:M258"/>
    <mergeCell ref="F259:F262"/>
    <mergeCell ref="G259:G262"/>
    <mergeCell ref="H259:H262"/>
    <mergeCell ref="I259:I262"/>
    <mergeCell ref="J259:J262"/>
    <mergeCell ref="K259:K262"/>
    <mergeCell ref="L259:L262"/>
    <mergeCell ref="M259:M262"/>
    <mergeCell ref="F239:F242"/>
    <mergeCell ref="G239:G242"/>
    <mergeCell ref="H239:H242"/>
    <mergeCell ref="I239:I242"/>
    <mergeCell ref="J239:J242"/>
    <mergeCell ref="K239:K242"/>
    <mergeCell ref="L239:L242"/>
    <mergeCell ref="M239:M242"/>
    <mergeCell ref="F243:F246"/>
    <mergeCell ref="G243:G246"/>
    <mergeCell ref="H243:H246"/>
    <mergeCell ref="I243:I246"/>
    <mergeCell ref="J243:J246"/>
    <mergeCell ref="K243:K246"/>
    <mergeCell ref="L243:L246"/>
    <mergeCell ref="M243:M246"/>
    <mergeCell ref="F247:F250"/>
    <mergeCell ref="G247:G250"/>
    <mergeCell ref="H247:H250"/>
    <mergeCell ref="I247:I250"/>
    <mergeCell ref="J247:J250"/>
    <mergeCell ref="K247:K250"/>
    <mergeCell ref="L247:L250"/>
    <mergeCell ref="M247:M250"/>
    <mergeCell ref="H227:H230"/>
    <mergeCell ref="I227:I230"/>
    <mergeCell ref="J227:J230"/>
    <mergeCell ref="K227:K230"/>
    <mergeCell ref="L227:L230"/>
    <mergeCell ref="M227:M230"/>
    <mergeCell ref="F231:F234"/>
    <mergeCell ref="G231:G234"/>
    <mergeCell ref="H231:H234"/>
    <mergeCell ref="I231:I234"/>
    <mergeCell ref="J231:J234"/>
    <mergeCell ref="K231:K234"/>
    <mergeCell ref="L231:L234"/>
    <mergeCell ref="M231:M234"/>
    <mergeCell ref="F235:F238"/>
    <mergeCell ref="G235:G238"/>
    <mergeCell ref="H235:H238"/>
    <mergeCell ref="I235:I238"/>
    <mergeCell ref="J235:J238"/>
    <mergeCell ref="K235:K238"/>
    <mergeCell ref="L235:L238"/>
    <mergeCell ref="M235:M238"/>
    <mergeCell ref="F227:F230"/>
    <mergeCell ref="G227:G230"/>
    <mergeCell ref="H210:H213"/>
    <mergeCell ref="I210:I213"/>
    <mergeCell ref="J210:J213"/>
    <mergeCell ref="K210:K213"/>
    <mergeCell ref="L210:L213"/>
    <mergeCell ref="M210:M213"/>
    <mergeCell ref="F214:F217"/>
    <mergeCell ref="G214:G217"/>
    <mergeCell ref="H214:H217"/>
    <mergeCell ref="I214:I217"/>
    <mergeCell ref="J214:J217"/>
    <mergeCell ref="K214:K217"/>
    <mergeCell ref="L214:L217"/>
    <mergeCell ref="M214:M217"/>
    <mergeCell ref="F218:F221"/>
    <mergeCell ref="G218:G221"/>
    <mergeCell ref="H218:H221"/>
    <mergeCell ref="I218:I221"/>
    <mergeCell ref="J218:J221"/>
    <mergeCell ref="K218:K221"/>
    <mergeCell ref="L218:L221"/>
    <mergeCell ref="M218:M221"/>
    <mergeCell ref="F193:F196"/>
    <mergeCell ref="G193:G196"/>
    <mergeCell ref="H193:H196"/>
    <mergeCell ref="I193:I196"/>
    <mergeCell ref="J193:J196"/>
    <mergeCell ref="K193:K196"/>
    <mergeCell ref="L193:L196"/>
    <mergeCell ref="M193:M196"/>
    <mergeCell ref="F197:F200"/>
    <mergeCell ref="G197:G200"/>
    <mergeCell ref="H197:H200"/>
    <mergeCell ref="I197:I200"/>
    <mergeCell ref="J197:J200"/>
    <mergeCell ref="K197:K200"/>
    <mergeCell ref="L197:L200"/>
    <mergeCell ref="M197:M200"/>
    <mergeCell ref="F206:F209"/>
    <mergeCell ref="G206:G209"/>
    <mergeCell ref="H206:H209"/>
    <mergeCell ref="I206:I209"/>
    <mergeCell ref="J206:J209"/>
    <mergeCell ref="K206:K209"/>
    <mergeCell ref="L206:L209"/>
    <mergeCell ref="M206:M209"/>
    <mergeCell ref="F201:F205"/>
    <mergeCell ref="G201:G205"/>
    <mergeCell ref="H201:H205"/>
    <mergeCell ref="I201:I205"/>
    <mergeCell ref="J201:J205"/>
    <mergeCell ref="K201:K205"/>
    <mergeCell ref="L201:L205"/>
    <mergeCell ref="M201:M205"/>
    <mergeCell ref="F189:F192"/>
    <mergeCell ref="G189:G192"/>
    <mergeCell ref="H189:H192"/>
    <mergeCell ref="I189:I192"/>
    <mergeCell ref="J189:J192"/>
    <mergeCell ref="K189:K192"/>
    <mergeCell ref="L189:L192"/>
    <mergeCell ref="M189:M192"/>
    <mergeCell ref="I164:I167"/>
    <mergeCell ref="J164:J167"/>
    <mergeCell ref="K164:K167"/>
    <mergeCell ref="L164:L167"/>
    <mergeCell ref="M164:M167"/>
    <mergeCell ref="F168:F171"/>
    <mergeCell ref="G168:G171"/>
    <mergeCell ref="H168:H171"/>
    <mergeCell ref="I168:I171"/>
    <mergeCell ref="J168:J171"/>
    <mergeCell ref="K168:K171"/>
    <mergeCell ref="L168:L171"/>
    <mergeCell ref="M168:M171"/>
    <mergeCell ref="F172:F175"/>
    <mergeCell ref="G172:G175"/>
    <mergeCell ref="H172:H175"/>
    <mergeCell ref="I172:I175"/>
    <mergeCell ref="J172:J175"/>
    <mergeCell ref="K172:K175"/>
    <mergeCell ref="L172:L175"/>
    <mergeCell ref="M172:M175"/>
    <mergeCell ref="G147:G150"/>
    <mergeCell ref="H147:H150"/>
    <mergeCell ref="I147:I150"/>
    <mergeCell ref="J147:J150"/>
    <mergeCell ref="K147:K150"/>
    <mergeCell ref="L147:L150"/>
    <mergeCell ref="M147:M150"/>
    <mergeCell ref="F151:F154"/>
    <mergeCell ref="G151:G154"/>
    <mergeCell ref="H151:H154"/>
    <mergeCell ref="I151:I154"/>
    <mergeCell ref="J151:J154"/>
    <mergeCell ref="K151:K154"/>
    <mergeCell ref="L151:L154"/>
    <mergeCell ref="M151:M154"/>
    <mergeCell ref="F155:F158"/>
    <mergeCell ref="G155:G158"/>
    <mergeCell ref="H155:H158"/>
    <mergeCell ref="I155:I158"/>
    <mergeCell ref="J155:J158"/>
    <mergeCell ref="K155:K158"/>
    <mergeCell ref="L155:L158"/>
    <mergeCell ref="M155:M158"/>
    <mergeCell ref="F135:F138"/>
    <mergeCell ref="G135:G138"/>
    <mergeCell ref="H135:H138"/>
    <mergeCell ref="I135:I138"/>
    <mergeCell ref="J135:J138"/>
    <mergeCell ref="K135:K138"/>
    <mergeCell ref="L135:L138"/>
    <mergeCell ref="M135:M138"/>
    <mergeCell ref="F139:F142"/>
    <mergeCell ref="G139:G142"/>
    <mergeCell ref="H139:H142"/>
    <mergeCell ref="I139:I142"/>
    <mergeCell ref="J139:J142"/>
    <mergeCell ref="K139:K142"/>
    <mergeCell ref="L139:L142"/>
    <mergeCell ref="M139:M142"/>
    <mergeCell ref="F143:F146"/>
    <mergeCell ref="G143:G146"/>
    <mergeCell ref="H143:H146"/>
    <mergeCell ref="I143:I146"/>
    <mergeCell ref="J143:J146"/>
    <mergeCell ref="K143:K146"/>
    <mergeCell ref="L143:L146"/>
    <mergeCell ref="M143:M146"/>
    <mergeCell ref="H123:H126"/>
    <mergeCell ref="I123:I126"/>
    <mergeCell ref="J123:J126"/>
    <mergeCell ref="K123:K126"/>
    <mergeCell ref="L123:L126"/>
    <mergeCell ref="M123:M126"/>
    <mergeCell ref="F127:F130"/>
    <mergeCell ref="G127:G130"/>
    <mergeCell ref="H127:H130"/>
    <mergeCell ref="I127:I130"/>
    <mergeCell ref="J127:J130"/>
    <mergeCell ref="K127:K130"/>
    <mergeCell ref="L127:L130"/>
    <mergeCell ref="M127:M130"/>
    <mergeCell ref="F131:F134"/>
    <mergeCell ref="G131:G134"/>
    <mergeCell ref="H131:H134"/>
    <mergeCell ref="I131:I134"/>
    <mergeCell ref="J131:J134"/>
    <mergeCell ref="K131:K134"/>
    <mergeCell ref="L131:L134"/>
    <mergeCell ref="M131:M134"/>
    <mergeCell ref="F123:F126"/>
    <mergeCell ref="G123:G126"/>
    <mergeCell ref="M111:M114"/>
    <mergeCell ref="F115:F118"/>
    <mergeCell ref="G115:G118"/>
    <mergeCell ref="H115:H118"/>
    <mergeCell ref="I115:I118"/>
    <mergeCell ref="J115:J118"/>
    <mergeCell ref="K115:K118"/>
    <mergeCell ref="L115:L118"/>
    <mergeCell ref="M115:M118"/>
    <mergeCell ref="F119:F122"/>
    <mergeCell ref="G119:G122"/>
    <mergeCell ref="H119:H122"/>
    <mergeCell ref="I119:I122"/>
    <mergeCell ref="J119:J122"/>
    <mergeCell ref="K119:K122"/>
    <mergeCell ref="L119:L122"/>
    <mergeCell ref="M119:M122"/>
    <mergeCell ref="F111:F114"/>
    <mergeCell ref="G111:G114"/>
    <mergeCell ref="H111:H114"/>
    <mergeCell ref="B888:M888"/>
    <mergeCell ref="B889:M889"/>
    <mergeCell ref="B890:M890"/>
    <mergeCell ref="B891:M891"/>
    <mergeCell ref="B892:M892"/>
    <mergeCell ref="B893:M893"/>
    <mergeCell ref="F32:F35"/>
    <mergeCell ref="G32:G35"/>
    <mergeCell ref="H32:H35"/>
    <mergeCell ref="I32:I35"/>
    <mergeCell ref="J32:J35"/>
    <mergeCell ref="K32:K35"/>
    <mergeCell ref="L32:L35"/>
    <mergeCell ref="M32:M35"/>
    <mergeCell ref="F89:F93"/>
    <mergeCell ref="G89:G93"/>
    <mergeCell ref="H89:H93"/>
    <mergeCell ref="I89:I93"/>
    <mergeCell ref="J89:J93"/>
    <mergeCell ref="F805:F808"/>
    <mergeCell ref="G805:G808"/>
    <mergeCell ref="H805:H808"/>
    <mergeCell ref="I805:I808"/>
    <mergeCell ref="J805:J808"/>
    <mergeCell ref="K805:K808"/>
    <mergeCell ref="L805:L808"/>
    <mergeCell ref="M805:M808"/>
    <mergeCell ref="J94:J97"/>
    <mergeCell ref="K94:K97"/>
    <mergeCell ref="L94:L97"/>
    <mergeCell ref="M94:M97"/>
    <mergeCell ref="F98:F101"/>
    <mergeCell ref="B763:M763"/>
    <mergeCell ref="K89:K93"/>
    <mergeCell ref="L89:L93"/>
    <mergeCell ref="M89:M93"/>
    <mergeCell ref="F94:F97"/>
    <mergeCell ref="G94:G97"/>
    <mergeCell ref="H94:H97"/>
    <mergeCell ref="I94:I97"/>
    <mergeCell ref="F744:F746"/>
    <mergeCell ref="G744:G746"/>
    <mergeCell ref="H744:H746"/>
    <mergeCell ref="I744:I746"/>
    <mergeCell ref="J744:J746"/>
    <mergeCell ref="K744:K746"/>
    <mergeCell ref="L744:L746"/>
    <mergeCell ref="M744:M746"/>
    <mergeCell ref="G98:G101"/>
    <mergeCell ref="H98:H101"/>
    <mergeCell ref="I98:I101"/>
    <mergeCell ref="L98:L101"/>
    <mergeCell ref="M98:M101"/>
    <mergeCell ref="F102:F105"/>
    <mergeCell ref="G102:G105"/>
    <mergeCell ref="H102:H105"/>
    <mergeCell ref="I102:I105"/>
    <mergeCell ref="J102:J105"/>
    <mergeCell ref="K102:K105"/>
    <mergeCell ref="L102:L105"/>
    <mergeCell ref="I111:I114"/>
    <mergeCell ref="J111:J114"/>
    <mergeCell ref="K111:K114"/>
    <mergeCell ref="L111:L114"/>
    <mergeCell ref="A882:A887"/>
    <mergeCell ref="B882:B887"/>
    <mergeCell ref="C882:C887"/>
    <mergeCell ref="D882:D887"/>
    <mergeCell ref="E882:E887"/>
    <mergeCell ref="H868:H869"/>
    <mergeCell ref="A873:A876"/>
    <mergeCell ref="B873:B876"/>
    <mergeCell ref="C873:C876"/>
    <mergeCell ref="A867:A869"/>
    <mergeCell ref="B867:B869"/>
    <mergeCell ref="C867:C869"/>
    <mergeCell ref="F868:F869"/>
    <mergeCell ref="G868:G869"/>
    <mergeCell ref="C870:C872"/>
    <mergeCell ref="B870:B872"/>
    <mergeCell ref="A870:A872"/>
    <mergeCell ref="E878:E881"/>
    <mergeCell ref="D878:D881"/>
    <mergeCell ref="C878:C881"/>
    <mergeCell ref="B878:B881"/>
    <mergeCell ref="N862:N864"/>
    <mergeCell ref="A865:A866"/>
    <mergeCell ref="B865:B866"/>
    <mergeCell ref="C865:C866"/>
    <mergeCell ref="D865:D866"/>
    <mergeCell ref="E865:E866"/>
    <mergeCell ref="A862:A864"/>
    <mergeCell ref="B862:B864"/>
    <mergeCell ref="C862:C864"/>
    <mergeCell ref="F862:F864"/>
    <mergeCell ref="G862:G864"/>
    <mergeCell ref="A878:A881"/>
    <mergeCell ref="A821:A822"/>
    <mergeCell ref="A860:A861"/>
    <mergeCell ref="B860:B861"/>
    <mergeCell ref="C860:C861"/>
    <mergeCell ref="D860:D861"/>
    <mergeCell ref="E860:E861"/>
    <mergeCell ref="I827:I829"/>
    <mergeCell ref="J827:J829"/>
    <mergeCell ref="K827:K829"/>
    <mergeCell ref="L827:L829"/>
    <mergeCell ref="A858:A859"/>
    <mergeCell ref="B858:B859"/>
    <mergeCell ref="C858:C859"/>
    <mergeCell ref="D858:D859"/>
    <mergeCell ref="E858:E859"/>
    <mergeCell ref="A854:A857"/>
    <mergeCell ref="B854:B857"/>
    <mergeCell ref="C854:C857"/>
    <mergeCell ref="F854:F857"/>
    <mergeCell ref="B825:M825"/>
    <mergeCell ref="I796:I799"/>
    <mergeCell ref="N827:N829"/>
    <mergeCell ref="A839:A840"/>
    <mergeCell ref="B839:B840"/>
    <mergeCell ref="C839:C840"/>
    <mergeCell ref="D839:D840"/>
    <mergeCell ref="A827:A829"/>
    <mergeCell ref="B827:B829"/>
    <mergeCell ref="C827:C829"/>
    <mergeCell ref="F827:F829"/>
    <mergeCell ref="G827:G829"/>
    <mergeCell ref="M827:M829"/>
    <mergeCell ref="B820:M820"/>
    <mergeCell ref="B821:B822"/>
    <mergeCell ref="C821:C822"/>
    <mergeCell ref="D821:D822"/>
    <mergeCell ref="E821:E822"/>
    <mergeCell ref="G814:G816"/>
    <mergeCell ref="H814:H816"/>
    <mergeCell ref="I814:I816"/>
    <mergeCell ref="J814:J816"/>
    <mergeCell ref="K814:K816"/>
    <mergeCell ref="F814:F816"/>
    <mergeCell ref="B810:B812"/>
    <mergeCell ref="C810:C812"/>
    <mergeCell ref="B805:B808"/>
    <mergeCell ref="A805:A808"/>
    <mergeCell ref="C805:C808"/>
    <mergeCell ref="F800:F804"/>
    <mergeCell ref="G800:G804"/>
    <mergeCell ref="H800:H804"/>
    <mergeCell ref="M814:M816"/>
    <mergeCell ref="G854:G857"/>
    <mergeCell ref="H854:H857"/>
    <mergeCell ref="I785:I787"/>
    <mergeCell ref="J785:J787"/>
    <mergeCell ref="A845:A846"/>
    <mergeCell ref="B845:B846"/>
    <mergeCell ref="C845:C846"/>
    <mergeCell ref="D845:D846"/>
    <mergeCell ref="E845:E846"/>
    <mergeCell ref="A813:A816"/>
    <mergeCell ref="B813:B816"/>
    <mergeCell ref="C813:C816"/>
    <mergeCell ref="A800:A804"/>
    <mergeCell ref="B800:B804"/>
    <mergeCell ref="C800:C804"/>
    <mergeCell ref="B769:B772"/>
    <mergeCell ref="C769:C772"/>
    <mergeCell ref="F770:F772"/>
    <mergeCell ref="G770:G772"/>
    <mergeCell ref="I770:I772"/>
    <mergeCell ref="B774:M774"/>
    <mergeCell ref="G793:G795"/>
    <mergeCell ref="H793:H795"/>
    <mergeCell ref="I793:I795"/>
    <mergeCell ref="J793:J795"/>
    <mergeCell ref="K793:K795"/>
    <mergeCell ref="L793:L795"/>
    <mergeCell ref="M793:M795"/>
    <mergeCell ref="F796:F799"/>
    <mergeCell ref="G796:G799"/>
    <mergeCell ref="H796:H799"/>
    <mergeCell ref="A810:A812"/>
    <mergeCell ref="C793:C795"/>
    <mergeCell ref="B793:B795"/>
    <mergeCell ref="A793:A795"/>
    <mergeCell ref="A796:A799"/>
    <mergeCell ref="B796:B799"/>
    <mergeCell ref="C796:C799"/>
    <mergeCell ref="F789:F792"/>
    <mergeCell ref="G789:G792"/>
    <mergeCell ref="H789:H792"/>
    <mergeCell ref="A744:A746"/>
    <mergeCell ref="B744:B746"/>
    <mergeCell ref="C744:C746"/>
    <mergeCell ref="A741:A742"/>
    <mergeCell ref="B741:B742"/>
    <mergeCell ref="C741:C742"/>
    <mergeCell ref="D741:D742"/>
    <mergeCell ref="E741:E742"/>
    <mergeCell ref="A750:A752"/>
    <mergeCell ref="B750:B752"/>
    <mergeCell ref="C750:C752"/>
    <mergeCell ref="F750:F752"/>
    <mergeCell ref="G750:G752"/>
    <mergeCell ref="B761:M761"/>
    <mergeCell ref="I789:I792"/>
    <mergeCell ref="J789:J792"/>
    <mergeCell ref="K789:K792"/>
    <mergeCell ref="L789:L792"/>
    <mergeCell ref="M789:M792"/>
    <mergeCell ref="F793:F795"/>
    <mergeCell ref="A765:A766"/>
    <mergeCell ref="B765:B766"/>
    <mergeCell ref="C765:C766"/>
    <mergeCell ref="A719:A721"/>
    <mergeCell ref="B719:B721"/>
    <mergeCell ref="C719:C721"/>
    <mergeCell ref="D719:D721"/>
    <mergeCell ref="E719:E721"/>
    <mergeCell ref="A739:A740"/>
    <mergeCell ref="B739:B740"/>
    <mergeCell ref="C739:C740"/>
    <mergeCell ref="D739:D740"/>
    <mergeCell ref="E739:E740"/>
    <mergeCell ref="A733:A738"/>
    <mergeCell ref="B733:B738"/>
    <mergeCell ref="C733:C738"/>
    <mergeCell ref="D733:D738"/>
    <mergeCell ref="E733:E738"/>
    <mergeCell ref="A729:A732"/>
    <mergeCell ref="B729:B732"/>
    <mergeCell ref="C729:C732"/>
    <mergeCell ref="F729:F732"/>
    <mergeCell ref="G729:G732"/>
    <mergeCell ref="H729:H732"/>
    <mergeCell ref="C722:C724"/>
    <mergeCell ref="B722:B724"/>
    <mergeCell ref="A722:A724"/>
    <mergeCell ref="B699:B701"/>
    <mergeCell ref="A699:A701"/>
    <mergeCell ref="A716:A718"/>
    <mergeCell ref="B716:B718"/>
    <mergeCell ref="C716:C718"/>
    <mergeCell ref="D716:D718"/>
    <mergeCell ref="E716:E718"/>
    <mergeCell ref="A713:A715"/>
    <mergeCell ref="B713:B715"/>
    <mergeCell ref="C713:C715"/>
    <mergeCell ref="D713:D715"/>
    <mergeCell ref="E713:E715"/>
    <mergeCell ref="A709:A712"/>
    <mergeCell ref="B709:B712"/>
    <mergeCell ref="C709:C712"/>
    <mergeCell ref="H711:H712"/>
    <mergeCell ref="G711:G712"/>
    <mergeCell ref="F711:F712"/>
    <mergeCell ref="B707:M707"/>
    <mergeCell ref="D699:D701"/>
    <mergeCell ref="C699:C701"/>
    <mergeCell ref="M711:M712"/>
    <mergeCell ref="L729:L732"/>
    <mergeCell ref="M729:M732"/>
    <mergeCell ref="K729:K732"/>
    <mergeCell ref="I729:I732"/>
    <mergeCell ref="A667:A669"/>
    <mergeCell ref="B667:B669"/>
    <mergeCell ref="C667:C669"/>
    <mergeCell ref="A664:A666"/>
    <mergeCell ref="B664:B666"/>
    <mergeCell ref="C664:C666"/>
    <mergeCell ref="C671:C673"/>
    <mergeCell ref="B671:B673"/>
    <mergeCell ref="A671:A673"/>
    <mergeCell ref="A683:A685"/>
    <mergeCell ref="B683:B685"/>
    <mergeCell ref="C683:C685"/>
    <mergeCell ref="F683:F685"/>
    <mergeCell ref="G683:G685"/>
    <mergeCell ref="H683:H685"/>
    <mergeCell ref="A679:A681"/>
    <mergeCell ref="B679:B681"/>
    <mergeCell ref="C679:C681"/>
    <mergeCell ref="D679:D681"/>
    <mergeCell ref="E679:E681"/>
    <mergeCell ref="A675:A677"/>
    <mergeCell ref="B675:B677"/>
    <mergeCell ref="C675:C677"/>
    <mergeCell ref="F675:F677"/>
    <mergeCell ref="G675:G677"/>
    <mergeCell ref="H675:H677"/>
    <mergeCell ref="A644:A646"/>
    <mergeCell ref="B644:B646"/>
    <mergeCell ref="C644:C646"/>
    <mergeCell ref="A638:A640"/>
    <mergeCell ref="B638:B640"/>
    <mergeCell ref="C638:C640"/>
    <mergeCell ref="A635:A637"/>
    <mergeCell ref="B635:B637"/>
    <mergeCell ref="C635:C637"/>
    <mergeCell ref="C641:C643"/>
    <mergeCell ref="B641:B643"/>
    <mergeCell ref="A641:A643"/>
    <mergeCell ref="F632:F634"/>
    <mergeCell ref="A614:A618"/>
    <mergeCell ref="B614:B618"/>
    <mergeCell ref="C614:C618"/>
    <mergeCell ref="A660:A663"/>
    <mergeCell ref="B660:B663"/>
    <mergeCell ref="C660:C663"/>
    <mergeCell ref="A653:A655"/>
    <mergeCell ref="B653:B655"/>
    <mergeCell ref="C653:C655"/>
    <mergeCell ref="A647:A649"/>
    <mergeCell ref="B647:B649"/>
    <mergeCell ref="C647:C649"/>
    <mergeCell ref="A650:A652"/>
    <mergeCell ref="B650:B652"/>
    <mergeCell ref="C650:C652"/>
    <mergeCell ref="C656:C659"/>
    <mergeCell ref="B656:B659"/>
    <mergeCell ref="A656:A659"/>
    <mergeCell ref="A605:A608"/>
    <mergeCell ref="B605:B608"/>
    <mergeCell ref="C605:C608"/>
    <mergeCell ref="A609:A613"/>
    <mergeCell ref="B609:B613"/>
    <mergeCell ref="C609:C613"/>
    <mergeCell ref="C602:C604"/>
    <mergeCell ref="B602:B604"/>
    <mergeCell ref="A602:A604"/>
    <mergeCell ref="A632:A634"/>
    <mergeCell ref="B632:B634"/>
    <mergeCell ref="C632:C634"/>
    <mergeCell ref="A629:A631"/>
    <mergeCell ref="B629:B631"/>
    <mergeCell ref="C629:C631"/>
    <mergeCell ref="A624:A628"/>
    <mergeCell ref="B624:B628"/>
    <mergeCell ref="C624:C628"/>
    <mergeCell ref="A619:A623"/>
    <mergeCell ref="B619:B623"/>
    <mergeCell ref="C619:C623"/>
    <mergeCell ref="A583:A585"/>
    <mergeCell ref="B583:B585"/>
    <mergeCell ref="C583:C585"/>
    <mergeCell ref="A576:A578"/>
    <mergeCell ref="B576:B578"/>
    <mergeCell ref="C576:C578"/>
    <mergeCell ref="C579:C582"/>
    <mergeCell ref="B579:B582"/>
    <mergeCell ref="A579:A582"/>
    <mergeCell ref="A598:A601"/>
    <mergeCell ref="B598:B601"/>
    <mergeCell ref="C598:C601"/>
    <mergeCell ref="A590:A593"/>
    <mergeCell ref="B590:B593"/>
    <mergeCell ref="C590:C593"/>
    <mergeCell ref="A586:A589"/>
    <mergeCell ref="B586:B589"/>
    <mergeCell ref="C586:C589"/>
    <mergeCell ref="C594:C597"/>
    <mergeCell ref="B594:B597"/>
    <mergeCell ref="A594:A597"/>
    <mergeCell ref="A573:A575"/>
    <mergeCell ref="B573:B575"/>
    <mergeCell ref="C573:C575"/>
    <mergeCell ref="A569:A572"/>
    <mergeCell ref="B569:B572"/>
    <mergeCell ref="C569:C572"/>
    <mergeCell ref="A560:A564"/>
    <mergeCell ref="B560:B564"/>
    <mergeCell ref="C560:C564"/>
    <mergeCell ref="A565:A568"/>
    <mergeCell ref="B565:B568"/>
    <mergeCell ref="C565:C568"/>
    <mergeCell ref="A556:A559"/>
    <mergeCell ref="B556:B559"/>
    <mergeCell ref="C556:C559"/>
    <mergeCell ref="A552:A555"/>
    <mergeCell ref="B552:B555"/>
    <mergeCell ref="C552:C555"/>
    <mergeCell ref="A548:A551"/>
    <mergeCell ref="B548:B551"/>
    <mergeCell ref="C548:C551"/>
    <mergeCell ref="A544:A547"/>
    <mergeCell ref="B544:B547"/>
    <mergeCell ref="C544:C547"/>
    <mergeCell ref="A523:A526"/>
    <mergeCell ref="B523:B526"/>
    <mergeCell ref="C523:C526"/>
    <mergeCell ref="C515:C518"/>
    <mergeCell ref="B515:B518"/>
    <mergeCell ref="A515:A518"/>
    <mergeCell ref="C519:C522"/>
    <mergeCell ref="B519:B522"/>
    <mergeCell ref="A519:A522"/>
    <mergeCell ref="A540:A543"/>
    <mergeCell ref="B540:B543"/>
    <mergeCell ref="C540:C543"/>
    <mergeCell ref="A536:A539"/>
    <mergeCell ref="B536:B539"/>
    <mergeCell ref="C536:C539"/>
    <mergeCell ref="A527:A531"/>
    <mergeCell ref="B527:B531"/>
    <mergeCell ref="C527:C531"/>
    <mergeCell ref="A532:A535"/>
    <mergeCell ref="B532:B535"/>
    <mergeCell ref="C532:C535"/>
    <mergeCell ref="A496:A498"/>
    <mergeCell ref="B496:B498"/>
    <mergeCell ref="C496:C498"/>
    <mergeCell ref="A492:A495"/>
    <mergeCell ref="B492:B495"/>
    <mergeCell ref="C492:C495"/>
    <mergeCell ref="C499:C502"/>
    <mergeCell ref="B499:B502"/>
    <mergeCell ref="A499:A502"/>
    <mergeCell ref="A511:A514"/>
    <mergeCell ref="B511:B514"/>
    <mergeCell ref="C511:C514"/>
    <mergeCell ref="A507:A510"/>
    <mergeCell ref="B507:B510"/>
    <mergeCell ref="C507:C510"/>
    <mergeCell ref="A503:A506"/>
    <mergeCell ref="B503:B506"/>
    <mergeCell ref="C503:C506"/>
    <mergeCell ref="F492:F495"/>
    <mergeCell ref="G492:G495"/>
    <mergeCell ref="H492:H495"/>
    <mergeCell ref="A488:A491"/>
    <mergeCell ref="B488:B491"/>
    <mergeCell ref="C488:C491"/>
    <mergeCell ref="A484:A487"/>
    <mergeCell ref="B484:B487"/>
    <mergeCell ref="C484:C487"/>
    <mergeCell ref="A480:A483"/>
    <mergeCell ref="B480:B483"/>
    <mergeCell ref="C480:C483"/>
    <mergeCell ref="F480:F483"/>
    <mergeCell ref="G480:G483"/>
    <mergeCell ref="H480:H483"/>
    <mergeCell ref="A476:A479"/>
    <mergeCell ref="B476:B479"/>
    <mergeCell ref="C476:C479"/>
    <mergeCell ref="A472:A475"/>
    <mergeCell ref="B472:B475"/>
    <mergeCell ref="C472:C475"/>
    <mergeCell ref="A468:A471"/>
    <mergeCell ref="B468:B471"/>
    <mergeCell ref="C468:C471"/>
    <mergeCell ref="F468:F471"/>
    <mergeCell ref="G468:G471"/>
    <mergeCell ref="H468:H471"/>
    <mergeCell ref="A464:A467"/>
    <mergeCell ref="B464:B467"/>
    <mergeCell ref="C464:C467"/>
    <mergeCell ref="A460:A463"/>
    <mergeCell ref="B460:B463"/>
    <mergeCell ref="C460:C463"/>
    <mergeCell ref="A456:A459"/>
    <mergeCell ref="B456:B459"/>
    <mergeCell ref="C456:C459"/>
    <mergeCell ref="F456:F459"/>
    <mergeCell ref="G456:G459"/>
    <mergeCell ref="H456:H459"/>
    <mergeCell ref="A452:A455"/>
    <mergeCell ref="B452:B455"/>
    <mergeCell ref="C452:C455"/>
    <mergeCell ref="A448:A451"/>
    <mergeCell ref="B448:B451"/>
    <mergeCell ref="C448:C451"/>
    <mergeCell ref="A444:A447"/>
    <mergeCell ref="B444:B447"/>
    <mergeCell ref="C444:C447"/>
    <mergeCell ref="F444:F447"/>
    <mergeCell ref="G444:G447"/>
    <mergeCell ref="H444:H447"/>
    <mergeCell ref="A440:A443"/>
    <mergeCell ref="B440:B443"/>
    <mergeCell ref="C440:C443"/>
    <mergeCell ref="A436:A439"/>
    <mergeCell ref="B436:B439"/>
    <mergeCell ref="C436:C439"/>
    <mergeCell ref="A432:A435"/>
    <mergeCell ref="B432:B435"/>
    <mergeCell ref="C432:C435"/>
    <mergeCell ref="F432:F435"/>
    <mergeCell ref="G432:G435"/>
    <mergeCell ref="H432:H435"/>
    <mergeCell ref="A424:A427"/>
    <mergeCell ref="B424:B427"/>
    <mergeCell ref="C424:C427"/>
    <mergeCell ref="A428:A431"/>
    <mergeCell ref="B428:B431"/>
    <mergeCell ref="C428:C431"/>
    <mergeCell ref="A420:A423"/>
    <mergeCell ref="B420:B423"/>
    <mergeCell ref="C420:C423"/>
    <mergeCell ref="A416:A419"/>
    <mergeCell ref="B416:B419"/>
    <mergeCell ref="C416:C419"/>
    <mergeCell ref="F420:F423"/>
    <mergeCell ref="G420:G423"/>
    <mergeCell ref="H420:H423"/>
    <mergeCell ref="A412:A415"/>
    <mergeCell ref="B412:B415"/>
    <mergeCell ref="C412:C415"/>
    <mergeCell ref="A408:A411"/>
    <mergeCell ref="B408:B411"/>
    <mergeCell ref="C408:C411"/>
    <mergeCell ref="A404:A407"/>
    <mergeCell ref="B404:B407"/>
    <mergeCell ref="C404:C407"/>
    <mergeCell ref="F408:F411"/>
    <mergeCell ref="G408:G411"/>
    <mergeCell ref="H408:H411"/>
    <mergeCell ref="F404:F407"/>
    <mergeCell ref="G404:G407"/>
    <mergeCell ref="H404:H407"/>
    <mergeCell ref="C384:C387"/>
    <mergeCell ref="B384:B387"/>
    <mergeCell ref="A384:A387"/>
    <mergeCell ref="F392:F395"/>
    <mergeCell ref="G392:G395"/>
    <mergeCell ref="H392:H395"/>
    <mergeCell ref="A360:A363"/>
    <mergeCell ref="B360:B363"/>
    <mergeCell ref="C360:C363"/>
    <mergeCell ref="A364:A367"/>
    <mergeCell ref="B364:B367"/>
    <mergeCell ref="C364:C367"/>
    <mergeCell ref="A400:A403"/>
    <mergeCell ref="B400:B403"/>
    <mergeCell ref="C400:C403"/>
    <mergeCell ref="A392:A395"/>
    <mergeCell ref="B392:B395"/>
    <mergeCell ref="C392:C395"/>
    <mergeCell ref="C396:C399"/>
    <mergeCell ref="B396:B399"/>
    <mergeCell ref="A396:A399"/>
    <mergeCell ref="A388:A391"/>
    <mergeCell ref="B388:B391"/>
    <mergeCell ref="C388:C391"/>
    <mergeCell ref="A348:A351"/>
    <mergeCell ref="B348:B351"/>
    <mergeCell ref="C348:C351"/>
    <mergeCell ref="C356:C359"/>
    <mergeCell ref="B356:B359"/>
    <mergeCell ref="A356:A359"/>
    <mergeCell ref="A343:A347"/>
    <mergeCell ref="B343:B347"/>
    <mergeCell ref="C343:C347"/>
    <mergeCell ref="A323:A326"/>
    <mergeCell ref="B323:B326"/>
    <mergeCell ref="C323:C326"/>
    <mergeCell ref="A376:A379"/>
    <mergeCell ref="B376:B379"/>
    <mergeCell ref="C376:C379"/>
    <mergeCell ref="A380:A383"/>
    <mergeCell ref="B380:B383"/>
    <mergeCell ref="C380:C383"/>
    <mergeCell ref="A368:A371"/>
    <mergeCell ref="B368:B371"/>
    <mergeCell ref="C368:C371"/>
    <mergeCell ref="C372:C375"/>
    <mergeCell ref="B372:B375"/>
    <mergeCell ref="A372:A375"/>
    <mergeCell ref="A339:A342"/>
    <mergeCell ref="B339:B342"/>
    <mergeCell ref="C339:C342"/>
    <mergeCell ref="A331:A334"/>
    <mergeCell ref="B331:B334"/>
    <mergeCell ref="C331:C334"/>
    <mergeCell ref="A335:A338"/>
    <mergeCell ref="B335:B338"/>
    <mergeCell ref="C335:C338"/>
    <mergeCell ref="C327:C330"/>
    <mergeCell ref="B327:B330"/>
    <mergeCell ref="A327:A330"/>
    <mergeCell ref="A352:A355"/>
    <mergeCell ref="B352:B355"/>
    <mergeCell ref="C352:C355"/>
    <mergeCell ref="G352:G355"/>
    <mergeCell ref="A291:A294"/>
    <mergeCell ref="B291:B294"/>
    <mergeCell ref="C291:C294"/>
    <mergeCell ref="A295:A298"/>
    <mergeCell ref="B295:B298"/>
    <mergeCell ref="C295:C298"/>
    <mergeCell ref="A283:A286"/>
    <mergeCell ref="B283:B286"/>
    <mergeCell ref="C283:C286"/>
    <mergeCell ref="A287:A290"/>
    <mergeCell ref="B287:B290"/>
    <mergeCell ref="C287:C290"/>
    <mergeCell ref="C299:C302"/>
    <mergeCell ref="B299:B302"/>
    <mergeCell ref="A299:A302"/>
    <mergeCell ref="A319:A322"/>
    <mergeCell ref="B319:B322"/>
    <mergeCell ref="C319:C322"/>
    <mergeCell ref="A311:A314"/>
    <mergeCell ref="B311:B314"/>
    <mergeCell ref="C311:C314"/>
    <mergeCell ref="A315:A318"/>
    <mergeCell ref="B315:B318"/>
    <mergeCell ref="C315:C318"/>
    <mergeCell ref="A307:A310"/>
    <mergeCell ref="B307:B310"/>
    <mergeCell ref="C307:C310"/>
    <mergeCell ref="C259:C262"/>
    <mergeCell ref="B259:B262"/>
    <mergeCell ref="A259:A262"/>
    <mergeCell ref="A275:A278"/>
    <mergeCell ref="B275:B278"/>
    <mergeCell ref="C275:C278"/>
    <mergeCell ref="A279:A282"/>
    <mergeCell ref="B279:B282"/>
    <mergeCell ref="C279:C282"/>
    <mergeCell ref="A267:A270"/>
    <mergeCell ref="B267:B270"/>
    <mergeCell ref="C267:C270"/>
    <mergeCell ref="A263:A266"/>
    <mergeCell ref="B263:B266"/>
    <mergeCell ref="C263:C266"/>
    <mergeCell ref="C271:C274"/>
    <mergeCell ref="B271:B274"/>
    <mergeCell ref="A271:A274"/>
    <mergeCell ref="A255:A258"/>
    <mergeCell ref="B255:B258"/>
    <mergeCell ref="C255:C258"/>
    <mergeCell ref="A247:A250"/>
    <mergeCell ref="B247:B250"/>
    <mergeCell ref="C247:C250"/>
    <mergeCell ref="A251:A254"/>
    <mergeCell ref="B251:B254"/>
    <mergeCell ref="C251:C254"/>
    <mergeCell ref="A239:A242"/>
    <mergeCell ref="B239:B242"/>
    <mergeCell ref="C239:C242"/>
    <mergeCell ref="A243:A246"/>
    <mergeCell ref="B243:B246"/>
    <mergeCell ref="C243:C246"/>
    <mergeCell ref="A303:A306"/>
    <mergeCell ref="B303:B306"/>
    <mergeCell ref="C303:C306"/>
    <mergeCell ref="C218:C221"/>
    <mergeCell ref="B218:B221"/>
    <mergeCell ref="A218:A221"/>
    <mergeCell ref="F210:F213"/>
    <mergeCell ref="G210:G213"/>
    <mergeCell ref="A235:A238"/>
    <mergeCell ref="B235:B238"/>
    <mergeCell ref="C235:C238"/>
    <mergeCell ref="A227:A230"/>
    <mergeCell ref="B227:B230"/>
    <mergeCell ref="C227:C230"/>
    <mergeCell ref="A222:A226"/>
    <mergeCell ref="B222:B226"/>
    <mergeCell ref="C222:C226"/>
    <mergeCell ref="C231:C234"/>
    <mergeCell ref="B231:B234"/>
    <mergeCell ref="A231:A234"/>
    <mergeCell ref="F222:F226"/>
    <mergeCell ref="G222:G226"/>
    <mergeCell ref="A193:A196"/>
    <mergeCell ref="B193:B196"/>
    <mergeCell ref="C193:C196"/>
    <mergeCell ref="A197:A200"/>
    <mergeCell ref="B197:B200"/>
    <mergeCell ref="C197:C200"/>
    <mergeCell ref="A184:A188"/>
    <mergeCell ref="B184:B188"/>
    <mergeCell ref="C184:C188"/>
    <mergeCell ref="C189:C192"/>
    <mergeCell ref="B189:B192"/>
    <mergeCell ref="A189:A192"/>
    <mergeCell ref="A180:A183"/>
    <mergeCell ref="B180:B183"/>
    <mergeCell ref="C180:C183"/>
    <mergeCell ref="A214:A217"/>
    <mergeCell ref="B214:B217"/>
    <mergeCell ref="C214:C217"/>
    <mergeCell ref="A206:A209"/>
    <mergeCell ref="B206:B209"/>
    <mergeCell ref="C206:C209"/>
    <mergeCell ref="A210:A213"/>
    <mergeCell ref="B210:B213"/>
    <mergeCell ref="C210:C213"/>
    <mergeCell ref="A201:A205"/>
    <mergeCell ref="B201:B205"/>
    <mergeCell ref="C201:C205"/>
    <mergeCell ref="A159:A163"/>
    <mergeCell ref="B159:B163"/>
    <mergeCell ref="C159:C163"/>
    <mergeCell ref="F164:F167"/>
    <mergeCell ref="G164:G167"/>
    <mergeCell ref="H164:H167"/>
    <mergeCell ref="F176:F179"/>
    <mergeCell ref="A151:A154"/>
    <mergeCell ref="B151:B154"/>
    <mergeCell ref="C151:C154"/>
    <mergeCell ref="C143:C146"/>
    <mergeCell ref="B143:B146"/>
    <mergeCell ref="A143:A146"/>
    <mergeCell ref="C147:C150"/>
    <mergeCell ref="B147:B150"/>
    <mergeCell ref="A147:A150"/>
    <mergeCell ref="C155:C158"/>
    <mergeCell ref="B155:B158"/>
    <mergeCell ref="A155:A158"/>
    <mergeCell ref="A168:A171"/>
    <mergeCell ref="B168:B171"/>
    <mergeCell ref="C168:C171"/>
    <mergeCell ref="A172:A175"/>
    <mergeCell ref="B172:B175"/>
    <mergeCell ref="C172:C175"/>
    <mergeCell ref="A164:A167"/>
    <mergeCell ref="B164:B167"/>
    <mergeCell ref="C164:C167"/>
    <mergeCell ref="C176:C179"/>
    <mergeCell ref="B176:B179"/>
    <mergeCell ref="A176:A179"/>
    <mergeCell ref="F147:F150"/>
    <mergeCell ref="A119:A122"/>
    <mergeCell ref="B119:B122"/>
    <mergeCell ref="C119:C122"/>
    <mergeCell ref="C111:C114"/>
    <mergeCell ref="B111:B114"/>
    <mergeCell ref="A111:A114"/>
    <mergeCell ref="C115:C118"/>
    <mergeCell ref="B115:B118"/>
    <mergeCell ref="A115:A118"/>
    <mergeCell ref="C123:C126"/>
    <mergeCell ref="B123:B126"/>
    <mergeCell ref="A123:A126"/>
    <mergeCell ref="A139:A142"/>
    <mergeCell ref="B139:B142"/>
    <mergeCell ref="C139:C142"/>
    <mergeCell ref="A131:A134"/>
    <mergeCell ref="B131:B134"/>
    <mergeCell ref="C131:C134"/>
    <mergeCell ref="A127:A130"/>
    <mergeCell ref="B127:B130"/>
    <mergeCell ref="C127:C130"/>
    <mergeCell ref="C135:C138"/>
    <mergeCell ref="B135:B138"/>
    <mergeCell ref="A135:A138"/>
    <mergeCell ref="K71:K73"/>
    <mergeCell ref="L71:L73"/>
    <mergeCell ref="M71:M73"/>
    <mergeCell ref="A78:A83"/>
    <mergeCell ref="B78:B83"/>
    <mergeCell ref="C78:C83"/>
    <mergeCell ref="D78:D83"/>
    <mergeCell ref="E78:E83"/>
    <mergeCell ref="C89:C93"/>
    <mergeCell ref="B89:B93"/>
    <mergeCell ref="A89:A93"/>
    <mergeCell ref="A106:A110"/>
    <mergeCell ref="B106:B110"/>
    <mergeCell ref="C106:C110"/>
    <mergeCell ref="A94:A97"/>
    <mergeCell ref="B94:B97"/>
    <mergeCell ref="C94:C97"/>
    <mergeCell ref="C98:C101"/>
    <mergeCell ref="B98:B101"/>
    <mergeCell ref="A98:A101"/>
    <mergeCell ref="C102:C105"/>
    <mergeCell ref="B102:B105"/>
    <mergeCell ref="A102:A105"/>
    <mergeCell ref="F106:F110"/>
    <mergeCell ref="G106:G110"/>
    <mergeCell ref="B75:M75"/>
    <mergeCell ref="B77:M77"/>
    <mergeCell ref="B84:M84"/>
    <mergeCell ref="B85:M85"/>
    <mergeCell ref="B86:M86"/>
    <mergeCell ref="J98:J101"/>
    <mergeCell ref="K98:K101"/>
    <mergeCell ref="B71:B73"/>
    <mergeCell ref="C71:C73"/>
    <mergeCell ref="F71:F73"/>
    <mergeCell ref="G71:G73"/>
    <mergeCell ref="A41:A43"/>
    <mergeCell ref="B41:B43"/>
    <mergeCell ref="C41:C43"/>
    <mergeCell ref="C44:C46"/>
    <mergeCell ref="B44:B46"/>
    <mergeCell ref="A44:A46"/>
    <mergeCell ref="A47:A49"/>
    <mergeCell ref="B47:B49"/>
    <mergeCell ref="C47:C49"/>
    <mergeCell ref="C50:C52"/>
    <mergeCell ref="B50:B52"/>
    <mergeCell ref="A50:A52"/>
    <mergeCell ref="H106:H110"/>
    <mergeCell ref="H71:H73"/>
    <mergeCell ref="A68:A69"/>
    <mergeCell ref="B68:B69"/>
    <mergeCell ref="C68:C69"/>
    <mergeCell ref="D68:D69"/>
    <mergeCell ref="E68:E69"/>
    <mergeCell ref="B87:M87"/>
    <mergeCell ref="M102:M105"/>
    <mergeCell ref="I106:I110"/>
    <mergeCell ref="J106:J110"/>
    <mergeCell ref="K106:K110"/>
    <mergeCell ref="L106:L110"/>
    <mergeCell ref="M106:M110"/>
    <mergeCell ref="I71:I73"/>
    <mergeCell ref="J71:J73"/>
    <mergeCell ref="A20:A28"/>
    <mergeCell ref="B20:B28"/>
    <mergeCell ref="C20:C28"/>
    <mergeCell ref="D20:D28"/>
    <mergeCell ref="E20:E28"/>
    <mergeCell ref="A38:A40"/>
    <mergeCell ref="A2:A4"/>
    <mergeCell ref="B2:B4"/>
    <mergeCell ref="C2:C4"/>
    <mergeCell ref="D2:D4"/>
    <mergeCell ref="E2:E4"/>
    <mergeCell ref="M2:M4"/>
    <mergeCell ref="H3:L3"/>
    <mergeCell ref="F2:L2"/>
    <mergeCell ref="F3:F4"/>
    <mergeCell ref="G3:G4"/>
    <mergeCell ref="B5:M5"/>
    <mergeCell ref="B6:M6"/>
    <mergeCell ref="B7:M7"/>
    <mergeCell ref="B8:M8"/>
    <mergeCell ref="B10:M10"/>
    <mergeCell ref="B11:M11"/>
    <mergeCell ref="B12:M12"/>
    <mergeCell ref="B16:M16"/>
    <mergeCell ref="B17:M17"/>
    <mergeCell ref="B19:M19"/>
    <mergeCell ref="B30:M30"/>
    <mergeCell ref="B31:M31"/>
    <mergeCell ref="B36:M36"/>
    <mergeCell ref="B37:M37"/>
    <mergeCell ref="M675:M677"/>
    <mergeCell ref="I683:I685"/>
    <mergeCell ref="J683:J685"/>
    <mergeCell ref="K683:K685"/>
    <mergeCell ref="L683:L685"/>
    <mergeCell ref="M683:M685"/>
    <mergeCell ref="A702:A705"/>
    <mergeCell ref="B702:B705"/>
    <mergeCell ref="C702:C705"/>
    <mergeCell ref="D702:D705"/>
    <mergeCell ref="E702:E705"/>
    <mergeCell ref="A697:A698"/>
    <mergeCell ref="B697:B698"/>
    <mergeCell ref="C697:C698"/>
    <mergeCell ref="D697:D698"/>
    <mergeCell ref="E697:E698"/>
    <mergeCell ref="C32:C35"/>
    <mergeCell ref="B32:B35"/>
    <mergeCell ref="A32:A35"/>
    <mergeCell ref="C38:C40"/>
    <mergeCell ref="B38:B40"/>
    <mergeCell ref="A53:A55"/>
    <mergeCell ref="B53:B55"/>
    <mergeCell ref="C53:C55"/>
    <mergeCell ref="D53:D55"/>
    <mergeCell ref="E53:E55"/>
    <mergeCell ref="E56:E67"/>
    <mergeCell ref="D56:D67"/>
    <mergeCell ref="C56:C67"/>
    <mergeCell ref="B56:B67"/>
    <mergeCell ref="A56:A67"/>
    <mergeCell ref="A71:A73"/>
    <mergeCell ref="A782:A783"/>
    <mergeCell ref="B782:B783"/>
    <mergeCell ref="C782:C783"/>
    <mergeCell ref="D782:D783"/>
    <mergeCell ref="E782:E783"/>
    <mergeCell ref="H770:H772"/>
    <mergeCell ref="A769:A772"/>
    <mergeCell ref="K770:K772"/>
    <mergeCell ref="L770:L772"/>
    <mergeCell ref="M770:M772"/>
    <mergeCell ref="J770:J772"/>
    <mergeCell ref="H785:H787"/>
    <mergeCell ref="A789:A792"/>
    <mergeCell ref="B789:B792"/>
    <mergeCell ref="C789:C792"/>
    <mergeCell ref="A784:A787"/>
    <mergeCell ref="B784:B787"/>
    <mergeCell ref="C784:C787"/>
    <mergeCell ref="F785:F787"/>
    <mergeCell ref="G785:G787"/>
    <mergeCell ref="M854:M857"/>
    <mergeCell ref="I862:I864"/>
    <mergeCell ref="J862:J864"/>
    <mergeCell ref="K862:K864"/>
    <mergeCell ref="L862:L864"/>
    <mergeCell ref="M862:M864"/>
    <mergeCell ref="I868:I869"/>
    <mergeCell ref="H827:H829"/>
    <mergeCell ref="J868:J869"/>
    <mergeCell ref="K868:K869"/>
    <mergeCell ref="L868:L869"/>
    <mergeCell ref="M868:M869"/>
    <mergeCell ref="H862:H864"/>
    <mergeCell ref="M750:M752"/>
    <mergeCell ref="H750:H752"/>
    <mergeCell ref="K785:K787"/>
    <mergeCell ref="L785:L787"/>
    <mergeCell ref="M785:M787"/>
    <mergeCell ref="K796:K799"/>
    <mergeCell ref="L796:L799"/>
    <mergeCell ref="M796:M799"/>
    <mergeCell ref="I800:I804"/>
    <mergeCell ref="J800:J804"/>
    <mergeCell ref="K800:K804"/>
    <mergeCell ref="L800:L804"/>
    <mergeCell ref="M800:M804"/>
    <mergeCell ref="B776:M776"/>
    <mergeCell ref="B778:M778"/>
    <mergeCell ref="B779:M779"/>
    <mergeCell ref="L814:L816"/>
    <mergeCell ref="D765:D766"/>
    <mergeCell ref="E765:E766"/>
    <mergeCell ref="B762:M762"/>
    <mergeCell ref="G632:G634"/>
    <mergeCell ref="F641:F643"/>
    <mergeCell ref="G641:G643"/>
    <mergeCell ref="F586:F589"/>
    <mergeCell ref="G586:G589"/>
    <mergeCell ref="F598:F601"/>
    <mergeCell ref="G598:G601"/>
    <mergeCell ref="F609:F613"/>
    <mergeCell ref="G609:G613"/>
    <mergeCell ref="F624:F628"/>
    <mergeCell ref="G624:G628"/>
    <mergeCell ref="E839:E840"/>
    <mergeCell ref="I854:I857"/>
    <mergeCell ref="J854:J857"/>
    <mergeCell ref="K854:K857"/>
    <mergeCell ref="L854:L857"/>
    <mergeCell ref="I750:I752"/>
    <mergeCell ref="J750:J752"/>
    <mergeCell ref="K750:K752"/>
    <mergeCell ref="L750:L752"/>
    <mergeCell ref="I675:I677"/>
    <mergeCell ref="J675:J677"/>
    <mergeCell ref="K675:K677"/>
    <mergeCell ref="L675:L677"/>
    <mergeCell ref="E699:E701"/>
    <mergeCell ref="I711:I712"/>
    <mergeCell ref="J711:J712"/>
    <mergeCell ref="K711:K712"/>
    <mergeCell ref="L711:L712"/>
    <mergeCell ref="J729:J732"/>
    <mergeCell ref="J796:J799"/>
  </mergeCells>
  <pageMargins left="0.39370078740157483" right="0.39370078740157483" top="0.39370078740157483" bottom="0.39370078740157483" header="0.11811023622047245" footer="0.11811023622047245"/>
  <pageSetup paperSize="9" scale="70" firstPageNumber="5" orientation="landscape" useFirstPageNumber="1" r:id="rId1"/>
  <headerFooter>
    <oddHeader>&amp;C&amp;P</oddHeader>
    <firstHeader xml:space="preserve">&amp;C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8"/>
  <sheetViews>
    <sheetView showGridLines="0" view="pageLayout" zoomScale="120" zoomScaleNormal="120" zoomScalePageLayoutView="120" workbookViewId="0">
      <selection activeCell="M247" sqref="M247:M251"/>
    </sheetView>
  </sheetViews>
  <sheetFormatPr defaultColWidth="1.42578125" defaultRowHeight="12.75" x14ac:dyDescent="0.2"/>
  <cols>
    <col min="1" max="1" width="9" style="5" customWidth="1"/>
    <col min="2" max="2" width="35.85546875" style="5" customWidth="1"/>
    <col min="3" max="3" width="14.5703125" style="5" customWidth="1"/>
    <col min="4" max="4" width="7" style="5" customWidth="1"/>
    <col min="5" max="5" width="14.5703125" style="301" customWidth="1"/>
    <col min="6" max="6" width="35.85546875" style="5" customWidth="1"/>
    <col min="7" max="7" width="7.28515625" style="131" customWidth="1"/>
    <col min="8" max="8" width="10.5703125" style="6" customWidth="1"/>
    <col min="9" max="12" width="10.28515625" style="4" customWidth="1"/>
    <col min="13" max="13" width="21.28515625" style="4" customWidth="1"/>
    <col min="14" max="16384" width="1.42578125" style="4"/>
  </cols>
  <sheetData>
    <row r="1" spans="1:14" ht="13.5" thickBot="1" x14ac:dyDescent="0.25"/>
    <row r="2" spans="1:14" s="13" customFormat="1" ht="15.75" customHeight="1" x14ac:dyDescent="0.2">
      <c r="A2" s="1074" t="s">
        <v>0</v>
      </c>
      <c r="B2" s="1077" t="s">
        <v>1886</v>
      </c>
      <c r="C2" s="1077" t="s">
        <v>1</v>
      </c>
      <c r="D2" s="1077" t="s">
        <v>2</v>
      </c>
      <c r="E2" s="1078" t="s">
        <v>1887</v>
      </c>
      <c r="F2" s="1081" t="s">
        <v>2080</v>
      </c>
      <c r="G2" s="1082"/>
      <c r="H2" s="1082"/>
      <c r="I2" s="1082"/>
      <c r="J2" s="1082"/>
      <c r="K2" s="1082"/>
      <c r="L2" s="1082"/>
      <c r="M2" s="921" t="s">
        <v>2089</v>
      </c>
      <c r="N2" s="12"/>
    </row>
    <row r="3" spans="1:14" s="13" customFormat="1" ht="15.75" customHeight="1" x14ac:dyDescent="0.2">
      <c r="A3" s="1075"/>
      <c r="B3" s="766"/>
      <c r="C3" s="766"/>
      <c r="D3" s="766"/>
      <c r="E3" s="1079"/>
      <c r="F3" s="924" t="s">
        <v>1888</v>
      </c>
      <c r="G3" s="924" t="s">
        <v>3</v>
      </c>
      <c r="H3" s="924" t="s">
        <v>4</v>
      </c>
      <c r="I3" s="925"/>
      <c r="J3" s="925"/>
      <c r="K3" s="925"/>
      <c r="L3" s="925"/>
      <c r="M3" s="922"/>
      <c r="N3" s="12"/>
    </row>
    <row r="4" spans="1:14" s="13" customFormat="1" ht="13.5" thickBot="1" x14ac:dyDescent="0.25">
      <c r="A4" s="1076"/>
      <c r="B4" s="759"/>
      <c r="C4" s="759"/>
      <c r="D4" s="759"/>
      <c r="E4" s="1080"/>
      <c r="F4" s="1085"/>
      <c r="G4" s="1085"/>
      <c r="H4" s="719" t="s">
        <v>5</v>
      </c>
      <c r="I4" s="720" t="s">
        <v>1889</v>
      </c>
      <c r="J4" s="720" t="s">
        <v>1890</v>
      </c>
      <c r="K4" s="720" t="s">
        <v>1891</v>
      </c>
      <c r="L4" s="720" t="s">
        <v>1892</v>
      </c>
      <c r="M4" s="923"/>
      <c r="N4" s="12"/>
    </row>
    <row r="5" spans="1:14" ht="15.75" customHeight="1" thickBot="1" x14ac:dyDescent="0.25">
      <c r="A5" s="302" t="s">
        <v>1092</v>
      </c>
      <c r="B5" s="1083" t="s">
        <v>1093</v>
      </c>
      <c r="C5" s="1084"/>
      <c r="D5" s="1084"/>
      <c r="E5" s="1084"/>
      <c r="F5" s="1084"/>
      <c r="G5" s="1084"/>
      <c r="H5" s="1084"/>
      <c r="I5" s="1084"/>
      <c r="J5" s="1084"/>
      <c r="K5" s="1084"/>
      <c r="L5" s="1084"/>
      <c r="M5" s="1084"/>
      <c r="N5" s="15"/>
    </row>
    <row r="6" spans="1:14" ht="15.75" customHeight="1" thickBot="1" x14ac:dyDescent="0.25">
      <c r="A6" s="303" t="s">
        <v>1094</v>
      </c>
      <c r="B6" s="779" t="s">
        <v>1095</v>
      </c>
      <c r="C6" s="780"/>
      <c r="D6" s="780"/>
      <c r="E6" s="780"/>
      <c r="F6" s="780"/>
      <c r="G6" s="780"/>
      <c r="H6" s="780"/>
      <c r="I6" s="780"/>
      <c r="J6" s="780"/>
      <c r="K6" s="780"/>
      <c r="L6" s="780"/>
      <c r="M6" s="780"/>
      <c r="N6" s="15"/>
    </row>
    <row r="7" spans="1:14" ht="15.75" customHeight="1" thickBot="1" x14ac:dyDescent="0.25">
      <c r="A7" s="304" t="s">
        <v>1096</v>
      </c>
      <c r="B7" s="772" t="s">
        <v>1097</v>
      </c>
      <c r="C7" s="773"/>
      <c r="D7" s="773"/>
      <c r="E7" s="773"/>
      <c r="F7" s="773"/>
      <c r="G7" s="773"/>
      <c r="H7" s="773"/>
      <c r="I7" s="773"/>
      <c r="J7" s="773"/>
      <c r="K7" s="773"/>
      <c r="L7" s="773"/>
      <c r="M7" s="773"/>
      <c r="N7" s="15"/>
    </row>
    <row r="8" spans="1:14" ht="15.75" customHeight="1" thickBot="1" x14ac:dyDescent="0.25">
      <c r="A8" s="305" t="s">
        <v>1098</v>
      </c>
      <c r="B8" s="775" t="s">
        <v>1099</v>
      </c>
      <c r="C8" s="776"/>
      <c r="D8" s="776"/>
      <c r="E8" s="776"/>
      <c r="F8" s="776"/>
      <c r="G8" s="776"/>
      <c r="H8" s="776"/>
      <c r="I8" s="776"/>
      <c r="J8" s="776"/>
      <c r="K8" s="776"/>
      <c r="L8" s="776"/>
      <c r="M8" s="776"/>
      <c r="N8" s="15"/>
    </row>
    <row r="9" spans="1:14" ht="14.1" customHeight="1" x14ac:dyDescent="0.2">
      <c r="A9" s="1092" t="s">
        <v>1100</v>
      </c>
      <c r="B9" s="739" t="s">
        <v>1101</v>
      </c>
      <c r="C9" s="739" t="s">
        <v>130</v>
      </c>
      <c r="D9" s="739" t="s">
        <v>16</v>
      </c>
      <c r="E9" s="1093">
        <f>SUM(E10:E11)+10655581</f>
        <v>10655581</v>
      </c>
      <c r="F9" s="98" t="s">
        <v>1102</v>
      </c>
      <c r="G9" s="100" t="s">
        <v>52</v>
      </c>
      <c r="H9" s="101" t="s">
        <v>132</v>
      </c>
      <c r="I9" s="350" t="s">
        <v>132</v>
      </c>
      <c r="J9" s="350" t="s">
        <v>132</v>
      </c>
      <c r="K9" s="350" t="s">
        <v>132</v>
      </c>
      <c r="L9" s="351" t="s">
        <v>132</v>
      </c>
      <c r="M9" s="352"/>
      <c r="N9" s="15"/>
    </row>
    <row r="10" spans="1:14" ht="14.1" customHeight="1" x14ac:dyDescent="0.2">
      <c r="A10" s="1087"/>
      <c r="B10" s="739"/>
      <c r="C10" s="739"/>
      <c r="D10" s="739"/>
      <c r="E10" s="1093"/>
      <c r="F10" s="25" t="s">
        <v>1103</v>
      </c>
      <c r="G10" s="26" t="s">
        <v>18</v>
      </c>
      <c r="H10" s="27" t="s">
        <v>32</v>
      </c>
      <c r="I10" s="28" t="s">
        <v>32</v>
      </c>
      <c r="J10" s="28" t="s">
        <v>32</v>
      </c>
      <c r="K10" s="28" t="s">
        <v>32</v>
      </c>
      <c r="L10" s="29" t="s">
        <v>32</v>
      </c>
      <c r="M10" s="30"/>
      <c r="N10" s="15"/>
    </row>
    <row r="11" spans="1:14" ht="28.35" customHeight="1" thickBot="1" x14ac:dyDescent="0.25">
      <c r="A11" s="1087"/>
      <c r="B11" s="739"/>
      <c r="C11" s="739"/>
      <c r="D11" s="739"/>
      <c r="E11" s="1093"/>
      <c r="F11" s="74" t="s">
        <v>1104</v>
      </c>
      <c r="G11" s="75" t="s">
        <v>52</v>
      </c>
      <c r="H11" s="309" t="s">
        <v>132</v>
      </c>
      <c r="I11" s="34" t="s">
        <v>132</v>
      </c>
      <c r="J11" s="34" t="s">
        <v>132</v>
      </c>
      <c r="K11" s="34" t="s">
        <v>132</v>
      </c>
      <c r="L11" s="35" t="s">
        <v>132</v>
      </c>
      <c r="M11" s="36"/>
      <c r="N11" s="15"/>
    </row>
    <row r="12" spans="1:14" ht="28.35" customHeight="1" x14ac:dyDescent="0.2">
      <c r="A12" s="1086" t="s">
        <v>1105</v>
      </c>
      <c r="B12" s="734" t="s">
        <v>1106</v>
      </c>
      <c r="C12" s="734" t="s">
        <v>130</v>
      </c>
      <c r="D12" s="734" t="s">
        <v>16</v>
      </c>
      <c r="E12" s="1089">
        <f>SUM(E13:E23)+19592500</f>
        <v>19592500</v>
      </c>
      <c r="F12" s="19" t="s">
        <v>1107</v>
      </c>
      <c r="G12" s="20" t="s">
        <v>52</v>
      </c>
      <c r="H12" s="21" t="s">
        <v>633</v>
      </c>
      <c r="I12" s="22" t="s">
        <v>633</v>
      </c>
      <c r="J12" s="22" t="s">
        <v>633</v>
      </c>
      <c r="K12" s="22" t="s">
        <v>633</v>
      </c>
      <c r="L12" s="23" t="s">
        <v>633</v>
      </c>
      <c r="M12" s="24"/>
      <c r="N12" s="15"/>
    </row>
    <row r="13" spans="1:14" ht="28.35" customHeight="1" x14ac:dyDescent="0.2">
      <c r="A13" s="1087"/>
      <c r="B13" s="739"/>
      <c r="C13" s="739"/>
      <c r="D13" s="739"/>
      <c r="E13" s="1090">
        <v>0</v>
      </c>
      <c r="F13" s="25" t="s">
        <v>1108</v>
      </c>
      <c r="G13" s="26" t="s">
        <v>52</v>
      </c>
      <c r="H13" s="27" t="s">
        <v>132</v>
      </c>
      <c r="I13" s="28" t="s">
        <v>132</v>
      </c>
      <c r="J13" s="28" t="s">
        <v>132</v>
      </c>
      <c r="K13" s="28" t="s">
        <v>132</v>
      </c>
      <c r="L13" s="29" t="s">
        <v>132</v>
      </c>
      <c r="M13" s="30"/>
      <c r="N13" s="15"/>
    </row>
    <row r="14" spans="1:14" ht="28.35" customHeight="1" x14ac:dyDescent="0.2">
      <c r="A14" s="1087"/>
      <c r="B14" s="739"/>
      <c r="C14" s="739"/>
      <c r="D14" s="739"/>
      <c r="E14" s="1090">
        <v>0</v>
      </c>
      <c r="F14" s="25" t="s">
        <v>1109</v>
      </c>
      <c r="G14" s="26" t="s">
        <v>52</v>
      </c>
      <c r="H14" s="27" t="s">
        <v>132</v>
      </c>
      <c r="I14" s="28" t="s">
        <v>132</v>
      </c>
      <c r="J14" s="28" t="s">
        <v>132</v>
      </c>
      <c r="K14" s="28" t="s">
        <v>132</v>
      </c>
      <c r="L14" s="29" t="s">
        <v>132</v>
      </c>
      <c r="M14" s="30"/>
      <c r="N14" s="15"/>
    </row>
    <row r="15" spans="1:14" ht="14.1" customHeight="1" x14ac:dyDescent="0.2">
      <c r="A15" s="1087"/>
      <c r="B15" s="739"/>
      <c r="C15" s="739"/>
      <c r="D15" s="739"/>
      <c r="E15" s="1090">
        <v>0</v>
      </c>
      <c r="F15" s="25" t="s">
        <v>1110</v>
      </c>
      <c r="G15" s="26" t="s">
        <v>18</v>
      </c>
      <c r="H15" s="27" t="s">
        <v>1111</v>
      </c>
      <c r="I15" s="28" t="s">
        <v>1111</v>
      </c>
      <c r="J15" s="28" t="s">
        <v>1111</v>
      </c>
      <c r="K15" s="28" t="s">
        <v>1111</v>
      </c>
      <c r="L15" s="29" t="s">
        <v>1111</v>
      </c>
      <c r="M15" s="30"/>
      <c r="N15" s="15"/>
    </row>
    <row r="16" spans="1:14" ht="14.1" customHeight="1" x14ac:dyDescent="0.2">
      <c r="A16" s="1087"/>
      <c r="B16" s="739"/>
      <c r="C16" s="739"/>
      <c r="D16" s="739"/>
      <c r="E16" s="1090">
        <v>0</v>
      </c>
      <c r="F16" s="25" t="s">
        <v>1112</v>
      </c>
      <c r="G16" s="26" t="s">
        <v>18</v>
      </c>
      <c r="H16" s="27" t="s">
        <v>1113</v>
      </c>
      <c r="I16" s="28" t="s">
        <v>330</v>
      </c>
      <c r="J16" s="28" t="s">
        <v>35</v>
      </c>
      <c r="K16" s="28" t="s">
        <v>75</v>
      </c>
      <c r="L16" s="29" t="s">
        <v>330</v>
      </c>
      <c r="M16" s="30"/>
      <c r="N16" s="15"/>
    </row>
    <row r="17" spans="1:14" ht="14.1" customHeight="1" x14ac:dyDescent="0.2">
      <c r="A17" s="1087"/>
      <c r="B17" s="739"/>
      <c r="C17" s="739"/>
      <c r="D17" s="739"/>
      <c r="E17" s="1090">
        <v>0</v>
      </c>
      <c r="F17" s="25" t="s">
        <v>1114</v>
      </c>
      <c r="G17" s="26" t="s">
        <v>18</v>
      </c>
      <c r="H17" s="27" t="s">
        <v>196</v>
      </c>
      <c r="I17" s="28" t="s">
        <v>53</v>
      </c>
      <c r="J17" s="28" t="s">
        <v>196</v>
      </c>
      <c r="K17" s="28" t="s">
        <v>53</v>
      </c>
      <c r="L17" s="29" t="s">
        <v>53</v>
      </c>
      <c r="M17" s="30"/>
      <c r="N17" s="15"/>
    </row>
    <row r="18" spans="1:14" ht="28.35" customHeight="1" x14ac:dyDescent="0.2">
      <c r="A18" s="1087"/>
      <c r="B18" s="739"/>
      <c r="C18" s="739"/>
      <c r="D18" s="739"/>
      <c r="E18" s="1090">
        <v>0</v>
      </c>
      <c r="F18" s="25" t="s">
        <v>1115</v>
      </c>
      <c r="G18" s="26" t="s">
        <v>92</v>
      </c>
      <c r="H18" s="27" t="s">
        <v>1116</v>
      </c>
      <c r="I18" s="28" t="s">
        <v>1998</v>
      </c>
      <c r="J18" s="28" t="s">
        <v>1999</v>
      </c>
      <c r="K18" s="28" t="s">
        <v>1999</v>
      </c>
      <c r="L18" s="29" t="s">
        <v>2000</v>
      </c>
      <c r="M18" s="30"/>
      <c r="N18" s="15"/>
    </row>
    <row r="19" spans="1:14" ht="31.5" customHeight="1" x14ac:dyDescent="0.2">
      <c r="A19" s="1087"/>
      <c r="B19" s="739"/>
      <c r="C19" s="739"/>
      <c r="D19" s="739"/>
      <c r="E19" s="1090">
        <v>0</v>
      </c>
      <c r="F19" s="25" t="s">
        <v>1117</v>
      </c>
      <c r="G19" s="26" t="s">
        <v>18</v>
      </c>
      <c r="H19" s="27" t="s">
        <v>1118</v>
      </c>
      <c r="I19" s="28" t="s">
        <v>2001</v>
      </c>
      <c r="J19" s="28" t="s">
        <v>1992</v>
      </c>
      <c r="K19" s="28" t="s">
        <v>2002</v>
      </c>
      <c r="L19" s="29" t="s">
        <v>1966</v>
      </c>
      <c r="M19" s="30"/>
      <c r="N19" s="15"/>
    </row>
    <row r="20" spans="1:14" ht="14.1" customHeight="1" x14ac:dyDescent="0.2">
      <c r="A20" s="1087"/>
      <c r="B20" s="739"/>
      <c r="C20" s="739"/>
      <c r="D20" s="739"/>
      <c r="E20" s="1090">
        <v>0</v>
      </c>
      <c r="F20" s="25" t="s">
        <v>1119</v>
      </c>
      <c r="G20" s="26" t="s">
        <v>18</v>
      </c>
      <c r="H20" s="27" t="s">
        <v>175</v>
      </c>
      <c r="I20" s="28" t="s">
        <v>159</v>
      </c>
      <c r="J20" s="28" t="s">
        <v>159</v>
      </c>
      <c r="K20" s="28" t="s">
        <v>159</v>
      </c>
      <c r="L20" s="29" t="s">
        <v>159</v>
      </c>
      <c r="M20" s="30"/>
      <c r="N20" s="15"/>
    </row>
    <row r="21" spans="1:14" ht="28.35" customHeight="1" x14ac:dyDescent="0.2">
      <c r="A21" s="1087"/>
      <c r="B21" s="739"/>
      <c r="C21" s="739"/>
      <c r="D21" s="739"/>
      <c r="E21" s="1090">
        <v>0</v>
      </c>
      <c r="F21" s="25" t="s">
        <v>1120</v>
      </c>
      <c r="G21" s="26" t="s">
        <v>18</v>
      </c>
      <c r="H21" s="27" t="s">
        <v>149</v>
      </c>
      <c r="I21" s="28" t="s">
        <v>196</v>
      </c>
      <c r="J21" s="28" t="s">
        <v>159</v>
      </c>
      <c r="K21" s="28" t="s">
        <v>196</v>
      </c>
      <c r="L21" s="29" t="s">
        <v>159</v>
      </c>
      <c r="M21" s="30"/>
      <c r="N21" s="15"/>
    </row>
    <row r="22" spans="1:14" ht="28.35" customHeight="1" x14ac:dyDescent="0.2">
      <c r="A22" s="1087"/>
      <c r="B22" s="739"/>
      <c r="C22" s="739"/>
      <c r="D22" s="739"/>
      <c r="E22" s="1090">
        <v>0</v>
      </c>
      <c r="F22" s="25" t="s">
        <v>1121</v>
      </c>
      <c r="G22" s="26" t="s">
        <v>52</v>
      </c>
      <c r="H22" s="27" t="s">
        <v>1122</v>
      </c>
      <c r="I22" s="28" t="s">
        <v>387</v>
      </c>
      <c r="J22" s="28" t="s">
        <v>387</v>
      </c>
      <c r="K22" s="28" t="s">
        <v>95</v>
      </c>
      <c r="L22" s="29" t="s">
        <v>107</v>
      </c>
      <c r="M22" s="30"/>
      <c r="N22" s="15"/>
    </row>
    <row r="23" spans="1:14" ht="14.1" customHeight="1" thickBot="1" x14ac:dyDescent="0.25">
      <c r="A23" s="1088"/>
      <c r="B23" s="735"/>
      <c r="C23" s="735"/>
      <c r="D23" s="735"/>
      <c r="E23" s="1091">
        <v>0</v>
      </c>
      <c r="F23" s="31" t="s">
        <v>1123</v>
      </c>
      <c r="G23" s="32" t="s">
        <v>18</v>
      </c>
      <c r="H23" s="33" t="s">
        <v>762</v>
      </c>
      <c r="I23" s="34" t="s">
        <v>762</v>
      </c>
      <c r="J23" s="34" t="s">
        <v>762</v>
      </c>
      <c r="K23" s="34" t="s">
        <v>762</v>
      </c>
      <c r="L23" s="35" t="s">
        <v>762</v>
      </c>
      <c r="M23" s="36"/>
      <c r="N23" s="15"/>
    </row>
    <row r="24" spans="1:14" ht="42.6" customHeight="1" thickBot="1" x14ac:dyDescent="0.25">
      <c r="A24" s="310" t="s">
        <v>1124</v>
      </c>
      <c r="B24" s="98" t="s">
        <v>1125</v>
      </c>
      <c r="C24" s="98" t="s">
        <v>191</v>
      </c>
      <c r="D24" s="98" t="s">
        <v>16</v>
      </c>
      <c r="E24" s="311">
        <v>4469400</v>
      </c>
      <c r="F24" s="98" t="s">
        <v>2137</v>
      </c>
      <c r="G24" s="100" t="s">
        <v>52</v>
      </c>
      <c r="H24" s="101" t="s">
        <v>132</v>
      </c>
      <c r="I24" s="312" t="s">
        <v>53</v>
      </c>
      <c r="J24" s="312" t="s">
        <v>53</v>
      </c>
      <c r="K24" s="312" t="s">
        <v>53</v>
      </c>
      <c r="L24" s="313" t="s">
        <v>132</v>
      </c>
      <c r="M24" s="314"/>
      <c r="N24" s="15"/>
    </row>
    <row r="25" spans="1:14" ht="14.1" customHeight="1" x14ac:dyDescent="0.2">
      <c r="A25" s="1092" t="s">
        <v>1126</v>
      </c>
      <c r="B25" s="748" t="s">
        <v>1127</v>
      </c>
      <c r="C25" s="748" t="s">
        <v>30</v>
      </c>
      <c r="D25" s="748" t="s">
        <v>16</v>
      </c>
      <c r="E25" s="1099">
        <f>SUM(E26:E26)+293630</f>
        <v>293630</v>
      </c>
      <c r="F25" s="102" t="s">
        <v>1128</v>
      </c>
      <c r="G25" s="104" t="s">
        <v>18</v>
      </c>
      <c r="H25" s="315">
        <v>36</v>
      </c>
      <c r="I25" s="306" t="s">
        <v>215</v>
      </c>
      <c r="J25" s="306" t="s">
        <v>1993</v>
      </c>
      <c r="K25" s="306" t="s">
        <v>269</v>
      </c>
      <c r="L25" s="307" t="s">
        <v>298</v>
      </c>
      <c r="M25" s="308"/>
      <c r="N25" s="15"/>
    </row>
    <row r="26" spans="1:14" ht="28.35" customHeight="1" thickBot="1" x14ac:dyDescent="0.25">
      <c r="A26" s="1094"/>
      <c r="B26" s="1095"/>
      <c r="C26" s="1095"/>
      <c r="D26" s="1095"/>
      <c r="E26" s="1100"/>
      <c r="F26" s="25" t="s">
        <v>1129</v>
      </c>
      <c r="G26" s="26" t="s">
        <v>18</v>
      </c>
      <c r="H26" s="316" t="s">
        <v>181</v>
      </c>
      <c r="I26" s="34" t="s">
        <v>159</v>
      </c>
      <c r="J26" s="34" t="s">
        <v>159</v>
      </c>
      <c r="K26" s="34" t="s">
        <v>42</v>
      </c>
      <c r="L26" s="35" t="s">
        <v>42</v>
      </c>
      <c r="M26" s="36"/>
      <c r="N26" s="15"/>
    </row>
    <row r="27" spans="1:14" ht="28.35" customHeight="1" x14ac:dyDescent="0.2">
      <c r="A27" s="1092" t="s">
        <v>1130</v>
      </c>
      <c r="B27" s="748" t="s">
        <v>1131</v>
      </c>
      <c r="C27" s="748" t="s">
        <v>130</v>
      </c>
      <c r="D27" s="748" t="s">
        <v>16</v>
      </c>
      <c r="E27" s="1096">
        <f>SUM(E28:E30)+853800</f>
        <v>853800</v>
      </c>
      <c r="F27" s="102" t="s">
        <v>1115</v>
      </c>
      <c r="G27" s="104" t="s">
        <v>92</v>
      </c>
      <c r="H27" s="105" t="s">
        <v>1132</v>
      </c>
      <c r="I27" s="22" t="s">
        <v>2003</v>
      </c>
      <c r="J27" s="22" t="s">
        <v>2004</v>
      </c>
      <c r="K27" s="22" t="s">
        <v>2004</v>
      </c>
      <c r="L27" s="23" t="s">
        <v>2005</v>
      </c>
      <c r="M27" s="24"/>
      <c r="N27" s="15"/>
    </row>
    <row r="28" spans="1:14" ht="42.6" customHeight="1" x14ac:dyDescent="0.2">
      <c r="A28" s="1087"/>
      <c r="B28" s="739"/>
      <c r="C28" s="739"/>
      <c r="D28" s="739"/>
      <c r="E28" s="1097"/>
      <c r="F28" s="25" t="s">
        <v>1133</v>
      </c>
      <c r="G28" s="26" t="s">
        <v>52</v>
      </c>
      <c r="H28" s="27" t="s">
        <v>132</v>
      </c>
      <c r="I28" s="28" t="s">
        <v>132</v>
      </c>
      <c r="J28" s="28" t="s">
        <v>132</v>
      </c>
      <c r="K28" s="28" t="s">
        <v>132</v>
      </c>
      <c r="L28" s="29" t="s">
        <v>132</v>
      </c>
      <c r="M28" s="30"/>
      <c r="N28" s="15"/>
    </row>
    <row r="29" spans="1:14" ht="28.35" customHeight="1" x14ac:dyDescent="0.2">
      <c r="A29" s="1087"/>
      <c r="B29" s="739"/>
      <c r="C29" s="739"/>
      <c r="D29" s="739"/>
      <c r="E29" s="1097"/>
      <c r="F29" s="25" t="s">
        <v>1109</v>
      </c>
      <c r="G29" s="26" t="s">
        <v>52</v>
      </c>
      <c r="H29" s="27" t="s">
        <v>132</v>
      </c>
      <c r="I29" s="28" t="s">
        <v>132</v>
      </c>
      <c r="J29" s="28" t="s">
        <v>132</v>
      </c>
      <c r="K29" s="28" t="s">
        <v>132</v>
      </c>
      <c r="L29" s="29" t="s">
        <v>132</v>
      </c>
      <c r="M29" s="30"/>
      <c r="N29" s="15"/>
    </row>
    <row r="30" spans="1:14" ht="14.1" customHeight="1" thickBot="1" x14ac:dyDescent="0.25">
      <c r="A30" s="1094"/>
      <c r="B30" s="1095"/>
      <c r="C30" s="1095"/>
      <c r="D30" s="1095"/>
      <c r="E30" s="1098"/>
      <c r="F30" s="25" t="s">
        <v>1134</v>
      </c>
      <c r="G30" s="26" t="s">
        <v>18</v>
      </c>
      <c r="H30" s="27" t="s">
        <v>643</v>
      </c>
      <c r="I30" s="28" t="s">
        <v>643</v>
      </c>
      <c r="J30" s="28" t="s">
        <v>643</v>
      </c>
      <c r="K30" s="28" t="s">
        <v>643</v>
      </c>
      <c r="L30" s="29" t="s">
        <v>643</v>
      </c>
      <c r="M30" s="30"/>
      <c r="N30" s="15"/>
    </row>
    <row r="31" spans="1:14" ht="28.35" customHeight="1" x14ac:dyDescent="0.2">
      <c r="A31" s="1092" t="s">
        <v>1135</v>
      </c>
      <c r="B31" s="748" t="s">
        <v>1136</v>
      </c>
      <c r="C31" s="748" t="s">
        <v>130</v>
      </c>
      <c r="D31" s="748" t="s">
        <v>16</v>
      </c>
      <c r="E31" s="1101">
        <f>SUM(E32:E34)+435800</f>
        <v>435800</v>
      </c>
      <c r="F31" s="102" t="s">
        <v>1115</v>
      </c>
      <c r="G31" s="104" t="s">
        <v>92</v>
      </c>
      <c r="H31" s="105" t="s">
        <v>1137</v>
      </c>
      <c r="I31" s="22" t="s">
        <v>2006</v>
      </c>
      <c r="J31" s="22" t="s">
        <v>2007</v>
      </c>
      <c r="K31" s="22" t="s">
        <v>2007</v>
      </c>
      <c r="L31" s="23" t="s">
        <v>1902</v>
      </c>
      <c r="M31" s="24"/>
      <c r="N31" s="15"/>
    </row>
    <row r="32" spans="1:14" ht="42.6" customHeight="1" x14ac:dyDescent="0.2">
      <c r="A32" s="1087"/>
      <c r="B32" s="739"/>
      <c r="C32" s="739"/>
      <c r="D32" s="739"/>
      <c r="E32" s="1090">
        <v>0</v>
      </c>
      <c r="F32" s="25" t="s">
        <v>1138</v>
      </c>
      <c r="G32" s="26" t="s">
        <v>52</v>
      </c>
      <c r="H32" s="27" t="s">
        <v>132</v>
      </c>
      <c r="I32" s="28" t="s">
        <v>132</v>
      </c>
      <c r="J32" s="28" t="s">
        <v>132</v>
      </c>
      <c r="K32" s="28" t="s">
        <v>132</v>
      </c>
      <c r="L32" s="29" t="s">
        <v>132</v>
      </c>
      <c r="M32" s="30"/>
      <c r="N32" s="15"/>
    </row>
    <row r="33" spans="1:14" ht="28.35" customHeight="1" x14ac:dyDescent="0.2">
      <c r="A33" s="1087"/>
      <c r="B33" s="739"/>
      <c r="C33" s="739"/>
      <c r="D33" s="739"/>
      <c r="E33" s="1090">
        <v>0</v>
      </c>
      <c r="F33" s="25" t="s">
        <v>1109</v>
      </c>
      <c r="G33" s="26" t="s">
        <v>52</v>
      </c>
      <c r="H33" s="27" t="s">
        <v>132</v>
      </c>
      <c r="I33" s="28" t="s">
        <v>132</v>
      </c>
      <c r="J33" s="28" t="s">
        <v>132</v>
      </c>
      <c r="K33" s="28" t="s">
        <v>132</v>
      </c>
      <c r="L33" s="29" t="s">
        <v>132</v>
      </c>
      <c r="M33" s="30"/>
      <c r="N33" s="15"/>
    </row>
    <row r="34" spans="1:14" ht="14.1" customHeight="1" thickBot="1" x14ac:dyDescent="0.25">
      <c r="A34" s="1087"/>
      <c r="B34" s="739"/>
      <c r="C34" s="739"/>
      <c r="D34" s="739"/>
      <c r="E34" s="1090">
        <v>0</v>
      </c>
      <c r="F34" s="74" t="s">
        <v>1134</v>
      </c>
      <c r="G34" s="75" t="s">
        <v>18</v>
      </c>
      <c r="H34" s="309" t="s">
        <v>240</v>
      </c>
      <c r="I34" s="28" t="s">
        <v>240</v>
      </c>
      <c r="J34" s="28" t="s">
        <v>240</v>
      </c>
      <c r="K34" s="28" t="s">
        <v>240</v>
      </c>
      <c r="L34" s="29" t="s">
        <v>240</v>
      </c>
      <c r="M34" s="30"/>
      <c r="N34" s="15"/>
    </row>
    <row r="35" spans="1:14" ht="28.35" customHeight="1" x14ac:dyDescent="0.2">
      <c r="A35" s="1086" t="s">
        <v>1139</v>
      </c>
      <c r="B35" s="734" t="s">
        <v>1140</v>
      </c>
      <c r="C35" s="734" t="s">
        <v>130</v>
      </c>
      <c r="D35" s="734" t="s">
        <v>16</v>
      </c>
      <c r="E35" s="1089">
        <f>SUM(E36:E39)+602000</f>
        <v>602000</v>
      </c>
      <c r="F35" s="19" t="s">
        <v>1115</v>
      </c>
      <c r="G35" s="20" t="s">
        <v>92</v>
      </c>
      <c r="H35" s="21" t="s">
        <v>1141</v>
      </c>
      <c r="I35" s="22" t="s">
        <v>2008</v>
      </c>
      <c r="J35" s="22" t="s">
        <v>2009</v>
      </c>
      <c r="K35" s="22" t="s">
        <v>2009</v>
      </c>
      <c r="L35" s="23" t="s">
        <v>2010</v>
      </c>
      <c r="M35" s="24"/>
      <c r="N35" s="15"/>
    </row>
    <row r="36" spans="1:14" ht="42.6" customHeight="1" x14ac:dyDescent="0.2">
      <c r="A36" s="1087"/>
      <c r="B36" s="739"/>
      <c r="C36" s="739"/>
      <c r="D36" s="739"/>
      <c r="E36" s="1090"/>
      <c r="F36" s="25" t="s">
        <v>1138</v>
      </c>
      <c r="G36" s="26" t="s">
        <v>52</v>
      </c>
      <c r="H36" s="27" t="s">
        <v>132</v>
      </c>
      <c r="I36" s="28" t="s">
        <v>132</v>
      </c>
      <c r="J36" s="28" t="s">
        <v>132</v>
      </c>
      <c r="K36" s="28" t="s">
        <v>132</v>
      </c>
      <c r="L36" s="29" t="s">
        <v>132</v>
      </c>
      <c r="M36" s="30"/>
      <c r="N36" s="15"/>
    </row>
    <row r="37" spans="1:14" ht="14.1" customHeight="1" x14ac:dyDescent="0.2">
      <c r="A37" s="1087"/>
      <c r="B37" s="739"/>
      <c r="C37" s="739"/>
      <c r="D37" s="739"/>
      <c r="E37" s="1090"/>
      <c r="F37" s="25" t="s">
        <v>1110</v>
      </c>
      <c r="G37" s="26" t="s">
        <v>18</v>
      </c>
      <c r="H37" s="27" t="s">
        <v>240</v>
      </c>
      <c r="I37" s="28" t="s">
        <v>240</v>
      </c>
      <c r="J37" s="28" t="s">
        <v>240</v>
      </c>
      <c r="K37" s="28" t="s">
        <v>240</v>
      </c>
      <c r="L37" s="29" t="s">
        <v>240</v>
      </c>
      <c r="M37" s="30"/>
      <c r="N37" s="15"/>
    </row>
    <row r="38" spans="1:14" ht="28.35" customHeight="1" x14ac:dyDescent="0.2">
      <c r="A38" s="1087"/>
      <c r="B38" s="739"/>
      <c r="C38" s="739"/>
      <c r="D38" s="739"/>
      <c r="E38" s="1090"/>
      <c r="F38" s="25" t="s">
        <v>2138</v>
      </c>
      <c r="G38" s="26" t="s">
        <v>52</v>
      </c>
      <c r="H38" s="27" t="s">
        <v>132</v>
      </c>
      <c r="I38" s="28" t="s">
        <v>132</v>
      </c>
      <c r="J38" s="28" t="s">
        <v>132</v>
      </c>
      <c r="K38" s="28" t="s">
        <v>132</v>
      </c>
      <c r="L38" s="29" t="s">
        <v>132</v>
      </c>
      <c r="M38" s="30"/>
      <c r="N38" s="15"/>
    </row>
    <row r="39" spans="1:14" ht="28.35" customHeight="1" thickBot="1" x14ac:dyDescent="0.25">
      <c r="A39" s="1088"/>
      <c r="B39" s="735"/>
      <c r="C39" s="735"/>
      <c r="D39" s="735"/>
      <c r="E39" s="1091"/>
      <c r="F39" s="31" t="s">
        <v>1142</v>
      </c>
      <c r="G39" s="32" t="s">
        <v>18</v>
      </c>
      <c r="H39" s="33" t="s">
        <v>175</v>
      </c>
      <c r="I39" s="28" t="s">
        <v>159</v>
      </c>
      <c r="J39" s="28" t="s">
        <v>159</v>
      </c>
      <c r="K39" s="28" t="s">
        <v>159</v>
      </c>
      <c r="L39" s="29" t="s">
        <v>159</v>
      </c>
      <c r="M39" s="30"/>
      <c r="N39" s="15"/>
    </row>
    <row r="40" spans="1:14" ht="28.35" customHeight="1" x14ac:dyDescent="0.2">
      <c r="A40" s="1087" t="s">
        <v>1143</v>
      </c>
      <c r="B40" s="739" t="s">
        <v>1144</v>
      </c>
      <c r="C40" s="739" t="s">
        <v>1145</v>
      </c>
      <c r="D40" s="739" t="s">
        <v>16</v>
      </c>
      <c r="E40" s="1063">
        <f t="shared" ref="E40" si="0">SUM(E41:E43)+650000</f>
        <v>650000</v>
      </c>
      <c r="F40" s="98" t="s">
        <v>1146</v>
      </c>
      <c r="G40" s="100" t="s">
        <v>52</v>
      </c>
      <c r="H40" s="101" t="s">
        <v>175</v>
      </c>
      <c r="I40" s="22" t="s">
        <v>175</v>
      </c>
      <c r="J40" s="22" t="s">
        <v>175</v>
      </c>
      <c r="K40" s="22" t="s">
        <v>175</v>
      </c>
      <c r="L40" s="23" t="s">
        <v>175</v>
      </c>
      <c r="M40" s="24"/>
      <c r="N40" s="15"/>
    </row>
    <row r="41" spans="1:14" ht="28.35" customHeight="1" x14ac:dyDescent="0.2">
      <c r="A41" s="1087"/>
      <c r="B41" s="739"/>
      <c r="C41" s="739"/>
      <c r="D41" s="739"/>
      <c r="E41" s="1063">
        <v>0</v>
      </c>
      <c r="F41" s="25" t="s">
        <v>1147</v>
      </c>
      <c r="G41" s="26" t="s">
        <v>18</v>
      </c>
      <c r="H41" s="27" t="s">
        <v>132</v>
      </c>
      <c r="I41" s="28" t="s">
        <v>74</v>
      </c>
      <c r="J41" s="28" t="s">
        <v>74</v>
      </c>
      <c r="K41" s="28" t="s">
        <v>24</v>
      </c>
      <c r="L41" s="29" t="s">
        <v>76</v>
      </c>
      <c r="M41" s="30"/>
      <c r="N41" s="15"/>
    </row>
    <row r="42" spans="1:14" ht="42.6" customHeight="1" x14ac:dyDescent="0.2">
      <c r="A42" s="1087"/>
      <c r="B42" s="739"/>
      <c r="C42" s="739"/>
      <c r="D42" s="739"/>
      <c r="E42" s="1063">
        <v>0</v>
      </c>
      <c r="F42" s="25" t="s">
        <v>1148</v>
      </c>
      <c r="G42" s="26" t="s">
        <v>52</v>
      </c>
      <c r="H42" s="27" t="s">
        <v>200</v>
      </c>
      <c r="I42" s="28" t="s">
        <v>200</v>
      </c>
      <c r="J42" s="28" t="s">
        <v>200</v>
      </c>
      <c r="K42" s="28" t="s">
        <v>200</v>
      </c>
      <c r="L42" s="29" t="s">
        <v>200</v>
      </c>
      <c r="M42" s="30"/>
      <c r="N42" s="15"/>
    </row>
    <row r="43" spans="1:14" ht="45.75" customHeight="1" thickBot="1" x14ac:dyDescent="0.25">
      <c r="A43" s="1094"/>
      <c r="B43" s="1095"/>
      <c r="C43" s="1095"/>
      <c r="D43" s="1095"/>
      <c r="E43" s="1102">
        <v>0</v>
      </c>
      <c r="F43" s="25" t="s">
        <v>2139</v>
      </c>
      <c r="G43" s="26" t="s">
        <v>52</v>
      </c>
      <c r="H43" s="27" t="s">
        <v>110</v>
      </c>
      <c r="I43" s="28" t="s">
        <v>110</v>
      </c>
      <c r="J43" s="28" t="s">
        <v>110</v>
      </c>
      <c r="K43" s="28" t="s">
        <v>110</v>
      </c>
      <c r="L43" s="29" t="s">
        <v>110</v>
      </c>
      <c r="M43" s="30"/>
      <c r="N43" s="15"/>
    </row>
    <row r="44" spans="1:14" ht="28.35" customHeight="1" thickBot="1" x14ac:dyDescent="0.25">
      <c r="A44" s="613" t="s">
        <v>1149</v>
      </c>
      <c r="B44" s="106" t="s">
        <v>1150</v>
      </c>
      <c r="C44" s="106" t="s">
        <v>191</v>
      </c>
      <c r="D44" s="106" t="s">
        <v>16</v>
      </c>
      <c r="E44" s="317">
        <v>50000</v>
      </c>
      <c r="F44" s="106" t="s">
        <v>2140</v>
      </c>
      <c r="G44" s="108" t="s">
        <v>18</v>
      </c>
      <c r="H44" s="109" t="s">
        <v>196</v>
      </c>
      <c r="I44" s="22" t="s">
        <v>53</v>
      </c>
      <c r="J44" s="22" t="s">
        <v>53</v>
      </c>
      <c r="K44" s="22" t="s">
        <v>53</v>
      </c>
      <c r="L44" s="23" t="s">
        <v>196</v>
      </c>
      <c r="M44" s="24"/>
      <c r="N44" s="15"/>
    </row>
    <row r="45" spans="1:14" ht="42.6" customHeight="1" thickBot="1" x14ac:dyDescent="0.25">
      <c r="A45" s="318" t="s">
        <v>1151</v>
      </c>
      <c r="B45" s="319" t="s">
        <v>1152</v>
      </c>
      <c r="C45" s="319" t="s">
        <v>30</v>
      </c>
      <c r="D45" s="319"/>
      <c r="E45" s="320"/>
      <c r="F45" s="106" t="s">
        <v>2141</v>
      </c>
      <c r="G45" s="108" t="s">
        <v>52</v>
      </c>
      <c r="H45" s="321" t="s">
        <v>107</v>
      </c>
      <c r="I45" s="22" t="s">
        <v>107</v>
      </c>
      <c r="J45" s="22" t="s">
        <v>107</v>
      </c>
      <c r="K45" s="22" t="s">
        <v>107</v>
      </c>
      <c r="L45" s="23" t="s">
        <v>107</v>
      </c>
      <c r="M45" s="24"/>
      <c r="N45" s="15"/>
    </row>
    <row r="46" spans="1:14" ht="14.1" customHeight="1" x14ac:dyDescent="0.2">
      <c r="A46" s="1103" t="s">
        <v>1153</v>
      </c>
      <c r="B46" s="722" t="s">
        <v>1154</v>
      </c>
      <c r="C46" s="722" t="s">
        <v>15</v>
      </c>
      <c r="D46" s="722" t="s">
        <v>16</v>
      </c>
      <c r="E46" s="1106">
        <f t="shared" ref="E46" si="1">SUM(E47:E58)+30000</f>
        <v>30000</v>
      </c>
      <c r="F46" s="322" t="s">
        <v>1155</v>
      </c>
      <c r="G46" s="323" t="s">
        <v>1156</v>
      </c>
      <c r="H46" s="60" t="s">
        <v>1157</v>
      </c>
      <c r="I46" s="22" t="s">
        <v>2011</v>
      </c>
      <c r="J46" s="22" t="s">
        <v>2011</v>
      </c>
      <c r="K46" s="22" t="s">
        <v>2011</v>
      </c>
      <c r="L46" s="23" t="s">
        <v>2011</v>
      </c>
      <c r="M46" s="24"/>
      <c r="N46" s="15"/>
    </row>
    <row r="47" spans="1:14" ht="14.1" customHeight="1" x14ac:dyDescent="0.2">
      <c r="A47" s="1104"/>
      <c r="B47" s="723"/>
      <c r="C47" s="723"/>
      <c r="D47" s="723"/>
      <c r="E47" s="1069"/>
      <c r="F47" s="324" t="s">
        <v>1158</v>
      </c>
      <c r="G47" s="325" t="s">
        <v>18</v>
      </c>
      <c r="H47" s="326" t="s">
        <v>42</v>
      </c>
      <c r="I47" s="28" t="s">
        <v>196</v>
      </c>
      <c r="J47" s="28" t="s">
        <v>196</v>
      </c>
      <c r="K47" s="28" t="s">
        <v>196</v>
      </c>
      <c r="L47" s="29" t="s">
        <v>196</v>
      </c>
      <c r="M47" s="30"/>
      <c r="N47" s="15"/>
    </row>
    <row r="48" spans="1:14" ht="56.85" customHeight="1" x14ac:dyDescent="0.2">
      <c r="A48" s="1104"/>
      <c r="B48" s="723"/>
      <c r="C48" s="723"/>
      <c r="D48" s="723"/>
      <c r="E48" s="1069"/>
      <c r="F48" s="324" t="s">
        <v>1159</v>
      </c>
      <c r="G48" s="325" t="s">
        <v>18</v>
      </c>
      <c r="H48" s="326" t="s">
        <v>132</v>
      </c>
      <c r="I48" s="28" t="s">
        <v>74</v>
      </c>
      <c r="J48" s="28" t="s">
        <v>74</v>
      </c>
      <c r="K48" s="28" t="s">
        <v>74</v>
      </c>
      <c r="L48" s="29" t="s">
        <v>74</v>
      </c>
      <c r="M48" s="30"/>
      <c r="N48" s="15"/>
    </row>
    <row r="49" spans="1:14" ht="42.6" customHeight="1" x14ac:dyDescent="0.2">
      <c r="A49" s="1104"/>
      <c r="B49" s="723"/>
      <c r="C49" s="723"/>
      <c r="D49" s="723"/>
      <c r="E49" s="1069"/>
      <c r="F49" s="324" t="s">
        <v>1160</v>
      </c>
      <c r="G49" s="325" t="s">
        <v>52</v>
      </c>
      <c r="H49" s="326" t="s">
        <v>215</v>
      </c>
      <c r="I49" s="28" t="s">
        <v>34</v>
      </c>
      <c r="J49" s="28" t="s">
        <v>34</v>
      </c>
      <c r="K49" s="28" t="s">
        <v>34</v>
      </c>
      <c r="L49" s="29" t="s">
        <v>34</v>
      </c>
      <c r="M49" s="30"/>
      <c r="N49" s="15"/>
    </row>
    <row r="50" spans="1:14" ht="28.35" customHeight="1" x14ac:dyDescent="0.2">
      <c r="A50" s="1104"/>
      <c r="B50" s="723"/>
      <c r="C50" s="723"/>
      <c r="D50" s="723"/>
      <c r="E50" s="1069"/>
      <c r="F50" s="324" t="s">
        <v>2142</v>
      </c>
      <c r="G50" s="325" t="s">
        <v>18</v>
      </c>
      <c r="H50" s="326" t="s">
        <v>32</v>
      </c>
      <c r="I50" s="28" t="s">
        <v>159</v>
      </c>
      <c r="J50" s="28" t="s">
        <v>196</v>
      </c>
      <c r="K50" s="28" t="s">
        <v>196</v>
      </c>
      <c r="L50" s="29" t="s">
        <v>196</v>
      </c>
      <c r="M50" s="30"/>
      <c r="N50" s="15"/>
    </row>
    <row r="51" spans="1:14" ht="28.35" customHeight="1" x14ac:dyDescent="0.2">
      <c r="A51" s="1104"/>
      <c r="B51" s="723"/>
      <c r="C51" s="723"/>
      <c r="D51" s="723"/>
      <c r="E51" s="1069"/>
      <c r="F51" s="324" t="s">
        <v>1161</v>
      </c>
      <c r="G51" s="325" t="s">
        <v>18</v>
      </c>
      <c r="H51" s="326" t="s">
        <v>23</v>
      </c>
      <c r="I51" s="28" t="s">
        <v>42</v>
      </c>
      <c r="J51" s="28" t="s">
        <v>42</v>
      </c>
      <c r="K51" s="28" t="s">
        <v>42</v>
      </c>
      <c r="L51" s="29" t="s">
        <v>42</v>
      </c>
      <c r="M51" s="30"/>
      <c r="N51" s="15"/>
    </row>
    <row r="52" spans="1:14" ht="42.6" customHeight="1" x14ac:dyDescent="0.2">
      <c r="A52" s="1104"/>
      <c r="B52" s="723"/>
      <c r="C52" s="723"/>
      <c r="D52" s="723"/>
      <c r="E52" s="1069"/>
      <c r="F52" s="324" t="s">
        <v>1162</v>
      </c>
      <c r="G52" s="325" t="s">
        <v>18</v>
      </c>
      <c r="H52" s="326" t="s">
        <v>1163</v>
      </c>
      <c r="I52" s="28" t="s">
        <v>121</v>
      </c>
      <c r="J52" s="28" t="s">
        <v>121</v>
      </c>
      <c r="K52" s="28" t="s">
        <v>121</v>
      </c>
      <c r="L52" s="29" t="s">
        <v>121</v>
      </c>
      <c r="M52" s="30"/>
      <c r="N52" s="15"/>
    </row>
    <row r="53" spans="1:14" ht="56.85" customHeight="1" x14ac:dyDescent="0.2">
      <c r="A53" s="1104"/>
      <c r="B53" s="723"/>
      <c r="C53" s="723"/>
      <c r="D53" s="723"/>
      <c r="E53" s="1069"/>
      <c r="F53" s="67" t="s">
        <v>1164</v>
      </c>
      <c r="G53" s="325" t="s">
        <v>52</v>
      </c>
      <c r="H53" s="326" t="s">
        <v>215</v>
      </c>
      <c r="I53" s="327" t="s">
        <v>34</v>
      </c>
      <c r="J53" s="28" t="s">
        <v>34</v>
      </c>
      <c r="K53" s="28" t="s">
        <v>34</v>
      </c>
      <c r="L53" s="29" t="s">
        <v>34</v>
      </c>
      <c r="M53" s="30"/>
      <c r="N53" s="15"/>
    </row>
    <row r="54" spans="1:14" ht="42.6" customHeight="1" x14ac:dyDescent="0.2">
      <c r="A54" s="1104"/>
      <c r="B54" s="723"/>
      <c r="C54" s="723"/>
      <c r="D54" s="723"/>
      <c r="E54" s="1069"/>
      <c r="F54" s="328" t="s">
        <v>1165</v>
      </c>
      <c r="G54" s="100" t="s">
        <v>52</v>
      </c>
      <c r="H54" s="101" t="s">
        <v>76</v>
      </c>
      <c r="I54" s="28" t="s">
        <v>34</v>
      </c>
      <c r="J54" s="28" t="s">
        <v>34</v>
      </c>
      <c r="K54" s="28" t="s">
        <v>32</v>
      </c>
      <c r="L54" s="29" t="s">
        <v>32</v>
      </c>
      <c r="M54" s="30"/>
      <c r="N54" s="15"/>
    </row>
    <row r="55" spans="1:14" ht="14.1" customHeight="1" x14ac:dyDescent="0.2">
      <c r="A55" s="1104"/>
      <c r="B55" s="723"/>
      <c r="C55" s="723"/>
      <c r="D55" s="723"/>
      <c r="E55" s="1069"/>
      <c r="F55" s="329" t="s">
        <v>1166</v>
      </c>
      <c r="G55" s="26" t="s">
        <v>18</v>
      </c>
      <c r="H55" s="27" t="s">
        <v>121</v>
      </c>
      <c r="I55" s="28" t="s">
        <v>24</v>
      </c>
      <c r="J55" s="28" t="s">
        <v>240</v>
      </c>
      <c r="K55" s="28" t="s">
        <v>240</v>
      </c>
      <c r="L55" s="29" t="s">
        <v>24</v>
      </c>
      <c r="M55" s="30"/>
      <c r="N55" s="15"/>
    </row>
    <row r="56" spans="1:14" ht="28.35" customHeight="1" x14ac:dyDescent="0.2">
      <c r="A56" s="1104"/>
      <c r="B56" s="723"/>
      <c r="C56" s="723"/>
      <c r="D56" s="723"/>
      <c r="E56" s="1069"/>
      <c r="F56" s="329" t="s">
        <v>2145</v>
      </c>
      <c r="G56" s="26" t="s">
        <v>18</v>
      </c>
      <c r="H56" s="27" t="s">
        <v>1167</v>
      </c>
      <c r="I56" s="28" t="s">
        <v>2012</v>
      </c>
      <c r="J56" s="28" t="s">
        <v>159</v>
      </c>
      <c r="K56" s="28" t="s">
        <v>694</v>
      </c>
      <c r="L56" s="29" t="s">
        <v>159</v>
      </c>
      <c r="M56" s="30"/>
      <c r="N56" s="15"/>
    </row>
    <row r="57" spans="1:14" ht="14.1" customHeight="1" x14ac:dyDescent="0.2">
      <c r="A57" s="1104"/>
      <c r="B57" s="723"/>
      <c r="C57" s="723"/>
      <c r="D57" s="723"/>
      <c r="E57" s="1069"/>
      <c r="F57" s="329" t="s">
        <v>2143</v>
      </c>
      <c r="G57" s="26" t="s">
        <v>18</v>
      </c>
      <c r="H57" s="27" t="s">
        <v>42</v>
      </c>
      <c r="I57" s="28" t="s">
        <v>196</v>
      </c>
      <c r="J57" s="28" t="s">
        <v>196</v>
      </c>
      <c r="K57" s="28" t="s">
        <v>196</v>
      </c>
      <c r="L57" s="29" t="s">
        <v>196</v>
      </c>
      <c r="M57" s="30"/>
      <c r="N57" s="15"/>
    </row>
    <row r="58" spans="1:14" ht="14.1" customHeight="1" thickBot="1" x14ac:dyDescent="0.25">
      <c r="A58" s="1105"/>
      <c r="B58" s="1067"/>
      <c r="C58" s="1067"/>
      <c r="D58" s="1067"/>
      <c r="E58" s="1070"/>
      <c r="F58" s="566" t="s">
        <v>2144</v>
      </c>
      <c r="G58" s="32" t="s">
        <v>18</v>
      </c>
      <c r="H58" s="33" t="s">
        <v>74</v>
      </c>
      <c r="I58" s="34" t="s">
        <v>32</v>
      </c>
      <c r="J58" s="34" t="s">
        <v>32</v>
      </c>
      <c r="K58" s="34" t="s">
        <v>32</v>
      </c>
      <c r="L58" s="35" t="s">
        <v>34</v>
      </c>
      <c r="M58" s="567"/>
      <c r="N58" s="15"/>
    </row>
    <row r="59" spans="1:14" ht="28.35" customHeight="1" x14ac:dyDescent="0.2">
      <c r="A59" s="1087" t="s">
        <v>1168</v>
      </c>
      <c r="B59" s="739" t="s">
        <v>1169</v>
      </c>
      <c r="C59" s="739" t="s">
        <v>15</v>
      </c>
      <c r="D59" s="739" t="s">
        <v>16</v>
      </c>
      <c r="E59" s="1063">
        <f t="shared" ref="E59" si="2">SUM(E60:E63)+10000</f>
        <v>10000</v>
      </c>
      <c r="F59" s="543" t="s">
        <v>1161</v>
      </c>
      <c r="G59" s="100" t="s">
        <v>18</v>
      </c>
      <c r="H59" s="101" t="s">
        <v>146</v>
      </c>
      <c r="I59" s="350" t="s">
        <v>196</v>
      </c>
      <c r="J59" s="350" t="s">
        <v>53</v>
      </c>
      <c r="K59" s="350" t="s">
        <v>196</v>
      </c>
      <c r="L59" s="351" t="s">
        <v>196</v>
      </c>
      <c r="M59" s="352"/>
      <c r="N59" s="15"/>
    </row>
    <row r="60" spans="1:14" ht="14.1" customHeight="1" x14ac:dyDescent="0.2">
      <c r="A60" s="1087"/>
      <c r="B60" s="739"/>
      <c r="C60" s="739"/>
      <c r="D60" s="739"/>
      <c r="E60" s="1063">
        <v>0</v>
      </c>
      <c r="F60" s="25" t="s">
        <v>1170</v>
      </c>
      <c r="G60" s="26" t="s">
        <v>18</v>
      </c>
      <c r="H60" s="27" t="s">
        <v>175</v>
      </c>
      <c r="I60" s="28" t="s">
        <v>159</v>
      </c>
      <c r="J60" s="28" t="s">
        <v>159</v>
      </c>
      <c r="K60" s="28" t="s">
        <v>159</v>
      </c>
      <c r="L60" s="29" t="s">
        <v>159</v>
      </c>
      <c r="M60" s="30"/>
      <c r="N60" s="15"/>
    </row>
    <row r="61" spans="1:14" ht="28.35" customHeight="1" x14ac:dyDescent="0.2">
      <c r="A61" s="1087"/>
      <c r="B61" s="739"/>
      <c r="C61" s="739"/>
      <c r="D61" s="739"/>
      <c r="E61" s="1063">
        <v>0</v>
      </c>
      <c r="F61" s="25" t="s">
        <v>1171</v>
      </c>
      <c r="G61" s="26" t="s">
        <v>18</v>
      </c>
      <c r="H61" s="27" t="s">
        <v>127</v>
      </c>
      <c r="I61" s="28" t="s">
        <v>24</v>
      </c>
      <c r="J61" s="28" t="s">
        <v>132</v>
      </c>
      <c r="K61" s="28" t="s">
        <v>132</v>
      </c>
      <c r="L61" s="29" t="s">
        <v>132</v>
      </c>
      <c r="M61" s="30"/>
      <c r="N61" s="15"/>
    </row>
    <row r="62" spans="1:14" ht="28.35" customHeight="1" x14ac:dyDescent="0.2">
      <c r="A62" s="1087"/>
      <c r="B62" s="739"/>
      <c r="C62" s="739"/>
      <c r="D62" s="739"/>
      <c r="E62" s="1063">
        <v>0</v>
      </c>
      <c r="F62" s="25" t="s">
        <v>1172</v>
      </c>
      <c r="G62" s="26" t="s">
        <v>18</v>
      </c>
      <c r="H62" s="27" t="s">
        <v>1173</v>
      </c>
      <c r="I62" s="28" t="s">
        <v>34</v>
      </c>
      <c r="J62" s="28" t="s">
        <v>53</v>
      </c>
      <c r="K62" s="28" t="s">
        <v>53</v>
      </c>
      <c r="L62" s="29" t="s">
        <v>333</v>
      </c>
      <c r="M62" s="30"/>
      <c r="N62" s="15"/>
    </row>
    <row r="63" spans="1:14" ht="42.6" customHeight="1" thickBot="1" x14ac:dyDescent="0.25">
      <c r="A63" s="1094"/>
      <c r="B63" s="1095"/>
      <c r="C63" s="1095"/>
      <c r="D63" s="1095"/>
      <c r="E63" s="1102">
        <v>0</v>
      </c>
      <c r="F63" s="25" t="s">
        <v>1174</v>
      </c>
      <c r="G63" s="26" t="s">
        <v>18</v>
      </c>
      <c r="H63" s="27" t="s">
        <v>132</v>
      </c>
      <c r="I63" s="28" t="s">
        <v>132</v>
      </c>
      <c r="J63" s="28" t="s">
        <v>53</v>
      </c>
      <c r="K63" s="28" t="s">
        <v>53</v>
      </c>
      <c r="L63" s="29" t="s">
        <v>53</v>
      </c>
      <c r="M63" s="30"/>
      <c r="N63" s="15"/>
    </row>
    <row r="64" spans="1:14" ht="42.6" customHeight="1" thickBot="1" x14ac:dyDescent="0.25">
      <c r="A64" s="613" t="s">
        <v>1175</v>
      </c>
      <c r="B64" s="106" t="s">
        <v>1176</v>
      </c>
      <c r="C64" s="106" t="s">
        <v>1177</v>
      </c>
      <c r="D64" s="106"/>
      <c r="E64" s="317"/>
      <c r="F64" s="106" t="s">
        <v>1178</v>
      </c>
      <c r="G64" s="108" t="s">
        <v>52</v>
      </c>
      <c r="H64" s="109" t="s">
        <v>294</v>
      </c>
      <c r="I64" s="22" t="s">
        <v>294</v>
      </c>
      <c r="J64" s="22" t="s">
        <v>294</v>
      </c>
      <c r="K64" s="22" t="s">
        <v>294</v>
      </c>
      <c r="L64" s="23" t="s">
        <v>294</v>
      </c>
      <c r="M64" s="24"/>
      <c r="N64" s="15"/>
    </row>
    <row r="65" spans="1:14" ht="42.6" customHeight="1" thickBot="1" x14ac:dyDescent="0.25">
      <c r="A65" s="573" t="s">
        <v>1179</v>
      </c>
      <c r="B65" s="56" t="s">
        <v>1180</v>
      </c>
      <c r="C65" s="56" t="s">
        <v>1177</v>
      </c>
      <c r="D65" s="56"/>
      <c r="E65" s="330"/>
      <c r="F65" s="56" t="s">
        <v>2146</v>
      </c>
      <c r="G65" s="85" t="s">
        <v>52</v>
      </c>
      <c r="H65" s="96" t="s">
        <v>387</v>
      </c>
      <c r="I65" s="22" t="s">
        <v>387</v>
      </c>
      <c r="J65" s="22" t="s">
        <v>387</v>
      </c>
      <c r="K65" s="22" t="s">
        <v>387</v>
      </c>
      <c r="L65" s="23" t="s">
        <v>387</v>
      </c>
      <c r="M65" s="24"/>
      <c r="N65" s="15"/>
    </row>
    <row r="66" spans="1:14" ht="70.7" customHeight="1" x14ac:dyDescent="0.2">
      <c r="A66" s="1087" t="s">
        <v>1181</v>
      </c>
      <c r="B66" s="739" t="s">
        <v>1182</v>
      </c>
      <c r="C66" s="739" t="s">
        <v>283</v>
      </c>
      <c r="D66" s="739"/>
      <c r="E66" s="1063"/>
      <c r="F66" s="98" t="s">
        <v>1183</v>
      </c>
      <c r="G66" s="100" t="s">
        <v>52</v>
      </c>
      <c r="H66" s="101" t="s">
        <v>132</v>
      </c>
      <c r="I66" s="22" t="s">
        <v>132</v>
      </c>
      <c r="J66" s="22" t="s">
        <v>132</v>
      </c>
      <c r="K66" s="22" t="s">
        <v>132</v>
      </c>
      <c r="L66" s="23" t="s">
        <v>132</v>
      </c>
      <c r="M66" s="24"/>
      <c r="N66" s="15"/>
    </row>
    <row r="67" spans="1:14" ht="28.35" customHeight="1" thickBot="1" x14ac:dyDescent="0.25">
      <c r="A67" s="1094"/>
      <c r="B67" s="1095"/>
      <c r="C67" s="1095"/>
      <c r="D67" s="1095"/>
      <c r="E67" s="1102"/>
      <c r="F67" s="31" t="s">
        <v>1184</v>
      </c>
      <c r="G67" s="32" t="s">
        <v>18</v>
      </c>
      <c r="H67" s="331">
        <v>1</v>
      </c>
      <c r="I67" s="34" t="s">
        <v>53</v>
      </c>
      <c r="J67" s="34" t="s">
        <v>196</v>
      </c>
      <c r="K67" s="34" t="s">
        <v>53</v>
      </c>
      <c r="L67" s="35" t="s">
        <v>53</v>
      </c>
      <c r="M67" s="36"/>
      <c r="N67" s="15"/>
    </row>
    <row r="68" spans="1:14" ht="15.75" customHeight="1" thickBot="1" x14ac:dyDescent="0.25">
      <c r="A68" s="305" t="s">
        <v>1185</v>
      </c>
      <c r="B68" s="775" t="s">
        <v>1186</v>
      </c>
      <c r="C68" s="776"/>
      <c r="D68" s="776"/>
      <c r="E68" s="776"/>
      <c r="F68" s="776"/>
      <c r="G68" s="776"/>
      <c r="H68" s="776"/>
      <c r="I68" s="776"/>
      <c r="J68" s="776"/>
      <c r="K68" s="776"/>
      <c r="L68" s="776"/>
      <c r="M68" s="776"/>
      <c r="N68" s="15"/>
    </row>
    <row r="69" spans="1:14" ht="14.1" customHeight="1" x14ac:dyDescent="0.2">
      <c r="A69" s="1092" t="s">
        <v>1187</v>
      </c>
      <c r="B69" s="739" t="s">
        <v>1188</v>
      </c>
      <c r="C69" s="739" t="s">
        <v>1189</v>
      </c>
      <c r="D69" s="739" t="s">
        <v>16</v>
      </c>
      <c r="E69" s="1063">
        <f>SUM(E70:E73)+830000</f>
        <v>830000</v>
      </c>
      <c r="F69" s="98" t="s">
        <v>1190</v>
      </c>
      <c r="G69" s="100" t="s">
        <v>18</v>
      </c>
      <c r="H69" s="101" t="s">
        <v>171</v>
      </c>
      <c r="I69" s="350" t="s">
        <v>159</v>
      </c>
      <c r="J69" s="350" t="s">
        <v>32</v>
      </c>
      <c r="K69" s="350" t="s">
        <v>146</v>
      </c>
      <c r="L69" s="351" t="s">
        <v>146</v>
      </c>
      <c r="M69" s="352"/>
      <c r="N69" s="15"/>
    </row>
    <row r="70" spans="1:14" ht="14.1" customHeight="1" x14ac:dyDescent="0.2">
      <c r="A70" s="1087"/>
      <c r="B70" s="739"/>
      <c r="C70" s="739"/>
      <c r="D70" s="739"/>
      <c r="E70" s="1063">
        <v>0</v>
      </c>
      <c r="F70" s="25" t="s">
        <v>1191</v>
      </c>
      <c r="G70" s="26" t="s">
        <v>18</v>
      </c>
      <c r="H70" s="309" t="s">
        <v>132</v>
      </c>
      <c r="I70" s="28" t="s">
        <v>74</v>
      </c>
      <c r="J70" s="28" t="s">
        <v>74</v>
      </c>
      <c r="K70" s="28" t="s">
        <v>74</v>
      </c>
      <c r="L70" s="29" t="s">
        <v>74</v>
      </c>
      <c r="M70" s="30"/>
      <c r="N70" s="15"/>
    </row>
    <row r="71" spans="1:14" ht="28.35" customHeight="1" x14ac:dyDescent="0.2">
      <c r="A71" s="1087"/>
      <c r="B71" s="739"/>
      <c r="C71" s="739"/>
      <c r="D71" s="739"/>
      <c r="E71" s="1063">
        <v>0</v>
      </c>
      <c r="F71" s="25" t="s">
        <v>1192</v>
      </c>
      <c r="G71" s="332" t="s">
        <v>52</v>
      </c>
      <c r="H71" s="326" t="s">
        <v>1193</v>
      </c>
      <c r="I71" s="28" t="s">
        <v>1193</v>
      </c>
      <c r="J71" s="28" t="s">
        <v>1193</v>
      </c>
      <c r="K71" s="28" t="s">
        <v>1193</v>
      </c>
      <c r="L71" s="29" t="s">
        <v>1193</v>
      </c>
      <c r="M71" s="30"/>
      <c r="N71" s="15"/>
    </row>
    <row r="72" spans="1:14" ht="28.35" customHeight="1" x14ac:dyDescent="0.2">
      <c r="A72" s="1087"/>
      <c r="B72" s="739"/>
      <c r="C72" s="739"/>
      <c r="D72" s="739"/>
      <c r="E72" s="1063">
        <v>0</v>
      </c>
      <c r="F72" s="25" t="s">
        <v>1194</v>
      </c>
      <c r="G72" s="26" t="s">
        <v>1156</v>
      </c>
      <c r="H72" s="101" t="s">
        <v>1195</v>
      </c>
      <c r="I72" s="28" t="s">
        <v>42</v>
      </c>
      <c r="J72" s="28" t="s">
        <v>42</v>
      </c>
      <c r="K72" s="28" t="s">
        <v>42</v>
      </c>
      <c r="L72" s="29" t="s">
        <v>2013</v>
      </c>
      <c r="M72" s="30"/>
      <c r="N72" s="15"/>
    </row>
    <row r="73" spans="1:14" ht="14.1" customHeight="1" thickBot="1" x14ac:dyDescent="0.25">
      <c r="A73" s="1094"/>
      <c r="B73" s="1095"/>
      <c r="C73" s="1095"/>
      <c r="D73" s="1095"/>
      <c r="E73" s="1102">
        <v>0</v>
      </c>
      <c r="F73" s="25" t="s">
        <v>1196</v>
      </c>
      <c r="G73" s="26" t="s">
        <v>18</v>
      </c>
      <c r="H73" s="27" t="s">
        <v>196</v>
      </c>
      <c r="I73" s="28" t="s">
        <v>53</v>
      </c>
      <c r="J73" s="28" t="s">
        <v>53</v>
      </c>
      <c r="K73" s="28" t="s">
        <v>53</v>
      </c>
      <c r="L73" s="29" t="s">
        <v>196</v>
      </c>
      <c r="M73" s="30"/>
      <c r="N73" s="15"/>
    </row>
    <row r="74" spans="1:14" ht="56.85" customHeight="1" thickBot="1" x14ac:dyDescent="0.25">
      <c r="A74" s="333" t="s">
        <v>1197</v>
      </c>
      <c r="B74" s="102" t="s">
        <v>1198</v>
      </c>
      <c r="C74" s="102" t="s">
        <v>1189</v>
      </c>
      <c r="D74" s="102"/>
      <c r="E74" s="334"/>
      <c r="F74" s="102" t="s">
        <v>1199</v>
      </c>
      <c r="G74" s="104" t="s">
        <v>18</v>
      </c>
      <c r="H74" s="105" t="s">
        <v>196</v>
      </c>
      <c r="I74" s="22" t="s">
        <v>53</v>
      </c>
      <c r="J74" s="22" t="s">
        <v>53</v>
      </c>
      <c r="K74" s="22" t="s">
        <v>53</v>
      </c>
      <c r="L74" s="23" t="s">
        <v>196</v>
      </c>
      <c r="M74" s="24"/>
      <c r="N74" s="15"/>
    </row>
    <row r="75" spans="1:14" ht="42.6" customHeight="1" thickBot="1" x14ac:dyDescent="0.25">
      <c r="A75" s="613" t="s">
        <v>1200</v>
      </c>
      <c r="B75" s="106" t="s">
        <v>1201</v>
      </c>
      <c r="C75" s="106" t="s">
        <v>1202</v>
      </c>
      <c r="D75" s="106"/>
      <c r="E75" s="317"/>
      <c r="F75" s="106" t="s">
        <v>1203</v>
      </c>
      <c r="G75" s="108" t="s">
        <v>52</v>
      </c>
      <c r="H75" s="109" t="s">
        <v>24</v>
      </c>
      <c r="I75" s="22" t="s">
        <v>24</v>
      </c>
      <c r="J75" s="22" t="s">
        <v>24</v>
      </c>
      <c r="K75" s="22" t="s">
        <v>24</v>
      </c>
      <c r="L75" s="23" t="s">
        <v>24</v>
      </c>
      <c r="M75" s="24"/>
      <c r="N75" s="15"/>
    </row>
    <row r="76" spans="1:14" ht="28.35" customHeight="1" x14ac:dyDescent="0.2">
      <c r="A76" s="1086" t="s">
        <v>1204</v>
      </c>
      <c r="B76" s="734" t="s">
        <v>1205</v>
      </c>
      <c r="C76" s="734" t="s">
        <v>1206</v>
      </c>
      <c r="D76" s="734" t="s">
        <v>16</v>
      </c>
      <c r="E76" s="1064">
        <f t="shared" ref="E76" si="3">SUM(E77:E79)+4000</f>
        <v>4000</v>
      </c>
      <c r="F76" s="19" t="s">
        <v>1207</v>
      </c>
      <c r="G76" s="20" t="s">
        <v>52</v>
      </c>
      <c r="H76" s="21" t="s">
        <v>1208</v>
      </c>
      <c r="I76" s="22" t="s">
        <v>53</v>
      </c>
      <c r="J76" s="22" t="s">
        <v>53</v>
      </c>
      <c r="K76" s="22" t="s">
        <v>1208</v>
      </c>
      <c r="L76" s="23" t="s">
        <v>53</v>
      </c>
      <c r="M76" s="24"/>
      <c r="N76" s="15"/>
    </row>
    <row r="77" spans="1:14" ht="14.1" customHeight="1" x14ac:dyDescent="0.2">
      <c r="A77" s="1087"/>
      <c r="B77" s="739"/>
      <c r="C77" s="739"/>
      <c r="D77" s="739"/>
      <c r="E77" s="1063">
        <v>0</v>
      </c>
      <c r="F77" s="25" t="s">
        <v>1209</v>
      </c>
      <c r="G77" s="26" t="s">
        <v>18</v>
      </c>
      <c r="H77" s="27" t="s">
        <v>159</v>
      </c>
      <c r="I77" s="28" t="s">
        <v>159</v>
      </c>
      <c r="J77" s="28" t="s">
        <v>159</v>
      </c>
      <c r="K77" s="28" t="s">
        <v>159</v>
      </c>
      <c r="L77" s="29" t="s">
        <v>159</v>
      </c>
      <c r="M77" s="30"/>
      <c r="N77" s="15"/>
    </row>
    <row r="78" spans="1:14" ht="28.35" customHeight="1" x14ac:dyDescent="0.2">
      <c r="A78" s="1087"/>
      <c r="B78" s="739"/>
      <c r="C78" s="739"/>
      <c r="D78" s="739"/>
      <c r="E78" s="1063">
        <v>0</v>
      </c>
      <c r="F78" s="25" t="s">
        <v>1210</v>
      </c>
      <c r="G78" s="26" t="s">
        <v>18</v>
      </c>
      <c r="H78" s="27" t="s">
        <v>196</v>
      </c>
      <c r="I78" s="28" t="s">
        <v>53</v>
      </c>
      <c r="J78" s="28" t="s">
        <v>196</v>
      </c>
      <c r="K78" s="28" t="s">
        <v>53</v>
      </c>
      <c r="L78" s="29" t="s">
        <v>53</v>
      </c>
      <c r="M78" s="30"/>
      <c r="N78" s="15"/>
    </row>
    <row r="79" spans="1:14" ht="28.35" customHeight="1" thickBot="1" x14ac:dyDescent="0.25">
      <c r="A79" s="1088"/>
      <c r="B79" s="735"/>
      <c r="C79" s="735"/>
      <c r="D79" s="735"/>
      <c r="E79" s="1065">
        <v>0</v>
      </c>
      <c r="F79" s="31" t="s">
        <v>2147</v>
      </c>
      <c r="G79" s="32" t="s">
        <v>18</v>
      </c>
      <c r="H79" s="33" t="s">
        <v>196</v>
      </c>
      <c r="I79" s="28" t="s">
        <v>53</v>
      </c>
      <c r="J79" s="28" t="s">
        <v>53</v>
      </c>
      <c r="K79" s="28" t="s">
        <v>196</v>
      </c>
      <c r="L79" s="29" t="s">
        <v>53</v>
      </c>
      <c r="M79" s="30"/>
      <c r="N79" s="15"/>
    </row>
    <row r="80" spans="1:14" ht="42.6" customHeight="1" thickBot="1" x14ac:dyDescent="0.25">
      <c r="A80" s="310" t="s">
        <v>1211</v>
      </c>
      <c r="B80" s="98" t="s">
        <v>1212</v>
      </c>
      <c r="C80" s="98" t="s">
        <v>1177</v>
      </c>
      <c r="D80" s="98"/>
      <c r="E80" s="311"/>
      <c r="F80" s="98" t="s">
        <v>2148</v>
      </c>
      <c r="G80" s="100" t="s">
        <v>52</v>
      </c>
      <c r="H80" s="101" t="s">
        <v>132</v>
      </c>
      <c r="I80" s="22" t="s">
        <v>132</v>
      </c>
      <c r="J80" s="22" t="s">
        <v>132</v>
      </c>
      <c r="K80" s="22" t="s">
        <v>132</v>
      </c>
      <c r="L80" s="23" t="s">
        <v>132</v>
      </c>
      <c r="M80" s="24"/>
      <c r="N80" s="15"/>
    </row>
    <row r="81" spans="1:14" ht="28.35" customHeight="1" thickBot="1" x14ac:dyDescent="0.25">
      <c r="A81" s="333" t="s">
        <v>1213</v>
      </c>
      <c r="B81" s="102" t="s">
        <v>1214</v>
      </c>
      <c r="C81" s="102" t="s">
        <v>253</v>
      </c>
      <c r="D81" s="102"/>
      <c r="E81" s="334"/>
      <c r="F81" s="102" t="s">
        <v>2149</v>
      </c>
      <c r="G81" s="104" t="s">
        <v>52</v>
      </c>
      <c r="H81" s="335">
        <v>10</v>
      </c>
      <c r="I81" s="22" t="s">
        <v>53</v>
      </c>
      <c r="J81" s="22" t="s">
        <v>53</v>
      </c>
      <c r="K81" s="22" t="s">
        <v>53</v>
      </c>
      <c r="L81" s="23" t="s">
        <v>34</v>
      </c>
      <c r="M81" s="24"/>
      <c r="N81" s="15"/>
    </row>
    <row r="82" spans="1:14" ht="28.35" customHeight="1" x14ac:dyDescent="0.2">
      <c r="A82" s="1092" t="s">
        <v>1215</v>
      </c>
      <c r="B82" s="748" t="s">
        <v>1216</v>
      </c>
      <c r="C82" s="748" t="s">
        <v>323</v>
      </c>
      <c r="D82" s="748"/>
      <c r="E82" s="1062"/>
      <c r="F82" s="102" t="s">
        <v>2150</v>
      </c>
      <c r="G82" s="104" t="s">
        <v>52</v>
      </c>
      <c r="H82" s="105" t="s">
        <v>1217</v>
      </c>
      <c r="I82" s="22" t="s">
        <v>159</v>
      </c>
      <c r="J82" s="22" t="s">
        <v>159</v>
      </c>
      <c r="K82" s="22" t="s">
        <v>146</v>
      </c>
      <c r="L82" s="23" t="s">
        <v>146</v>
      </c>
      <c r="M82" s="24"/>
      <c r="N82" s="15"/>
    </row>
    <row r="83" spans="1:14" ht="56.85" customHeight="1" thickBot="1" x14ac:dyDescent="0.25">
      <c r="A83" s="1094"/>
      <c r="B83" s="1095"/>
      <c r="C83" s="1095"/>
      <c r="D83" s="1095"/>
      <c r="E83" s="1102"/>
      <c r="F83" s="25" t="s">
        <v>2151</v>
      </c>
      <c r="G83" s="26" t="s">
        <v>52</v>
      </c>
      <c r="H83" s="27" t="s">
        <v>34</v>
      </c>
      <c r="I83" s="28" t="s">
        <v>76</v>
      </c>
      <c r="J83" s="28" t="s">
        <v>74</v>
      </c>
      <c r="K83" s="28" t="s">
        <v>24</v>
      </c>
      <c r="L83" s="29" t="s">
        <v>34</v>
      </c>
      <c r="M83" s="30"/>
      <c r="N83" s="15"/>
    </row>
    <row r="84" spans="1:14" ht="42.6" customHeight="1" thickBot="1" x14ac:dyDescent="0.25">
      <c r="A84" s="333" t="s">
        <v>1218</v>
      </c>
      <c r="B84" s="102" t="s">
        <v>2152</v>
      </c>
      <c r="C84" s="102" t="s">
        <v>1219</v>
      </c>
      <c r="D84" s="102"/>
      <c r="E84" s="334"/>
      <c r="F84" s="102" t="s">
        <v>2153</v>
      </c>
      <c r="G84" s="104" t="s">
        <v>1220</v>
      </c>
      <c r="H84" s="105" t="s">
        <v>240</v>
      </c>
      <c r="I84" s="22" t="s">
        <v>240</v>
      </c>
      <c r="J84" s="22" t="s">
        <v>240</v>
      </c>
      <c r="K84" s="22" t="s">
        <v>240</v>
      </c>
      <c r="L84" s="23" t="s">
        <v>240</v>
      </c>
      <c r="M84" s="24"/>
      <c r="N84" s="15"/>
    </row>
    <row r="85" spans="1:14" ht="56.85" customHeight="1" thickBot="1" x14ac:dyDescent="0.25">
      <c r="A85" s="333" t="s">
        <v>1221</v>
      </c>
      <c r="B85" s="319" t="s">
        <v>2154</v>
      </c>
      <c r="C85" s="319" t="s">
        <v>1222</v>
      </c>
      <c r="D85" s="319"/>
      <c r="E85" s="320"/>
      <c r="F85" s="319" t="s">
        <v>2155</v>
      </c>
      <c r="G85" s="336" t="s">
        <v>1220</v>
      </c>
      <c r="H85" s="337" t="s">
        <v>34</v>
      </c>
      <c r="I85" s="338" t="s">
        <v>34</v>
      </c>
      <c r="J85" s="338" t="s">
        <v>34</v>
      </c>
      <c r="K85" s="338" t="s">
        <v>34</v>
      </c>
      <c r="L85" s="339" t="s">
        <v>34</v>
      </c>
      <c r="M85" s="340"/>
      <c r="N85" s="15"/>
    </row>
    <row r="86" spans="1:14" ht="15.75" customHeight="1" thickBot="1" x14ac:dyDescent="0.25">
      <c r="A86" s="305" t="s">
        <v>1223</v>
      </c>
      <c r="B86" s="775" t="s">
        <v>1224</v>
      </c>
      <c r="C86" s="776"/>
      <c r="D86" s="776"/>
      <c r="E86" s="776"/>
      <c r="F86" s="776"/>
      <c r="G86" s="776"/>
      <c r="H86" s="776"/>
      <c r="I86" s="776"/>
      <c r="J86" s="776"/>
      <c r="K86" s="776"/>
      <c r="L86" s="776"/>
      <c r="M86" s="776"/>
      <c r="N86" s="15"/>
    </row>
    <row r="87" spans="1:14" ht="15.75" customHeight="1" thickBot="1" x14ac:dyDescent="0.25">
      <c r="A87" s="341" t="s">
        <v>1225</v>
      </c>
      <c r="B87" s="769" t="s">
        <v>1226</v>
      </c>
      <c r="C87" s="770"/>
      <c r="D87" s="770"/>
      <c r="E87" s="770"/>
      <c r="F87" s="770"/>
      <c r="G87" s="770"/>
      <c r="H87" s="770"/>
      <c r="I87" s="770"/>
      <c r="J87" s="770"/>
      <c r="K87" s="770"/>
      <c r="L87" s="770"/>
      <c r="M87" s="770"/>
      <c r="N87" s="15"/>
    </row>
    <row r="88" spans="1:14" ht="42.6" customHeight="1" x14ac:dyDescent="0.2">
      <c r="A88" s="1107" t="s">
        <v>1227</v>
      </c>
      <c r="B88" s="722" t="s">
        <v>1228</v>
      </c>
      <c r="C88" s="722" t="s">
        <v>1229</v>
      </c>
      <c r="D88" s="724"/>
      <c r="E88" s="1108"/>
      <c r="F88" s="342" t="s">
        <v>2156</v>
      </c>
      <c r="G88" s="343" t="s">
        <v>52</v>
      </c>
      <c r="H88" s="344" t="s">
        <v>95</v>
      </c>
      <c r="I88" s="502" t="s">
        <v>53</v>
      </c>
      <c r="J88" s="502" t="s">
        <v>53</v>
      </c>
      <c r="K88" s="502" t="s">
        <v>53</v>
      </c>
      <c r="L88" s="503" t="s">
        <v>95</v>
      </c>
      <c r="M88" s="504"/>
      <c r="N88" s="15"/>
    </row>
    <row r="89" spans="1:14" ht="28.35" customHeight="1" x14ac:dyDescent="0.2">
      <c r="A89" s="1104"/>
      <c r="B89" s="723"/>
      <c r="C89" s="723"/>
      <c r="D89" s="725"/>
      <c r="E89" s="1109"/>
      <c r="F89" s="324" t="s">
        <v>1230</v>
      </c>
      <c r="G89" s="325" t="s">
        <v>52</v>
      </c>
      <c r="H89" s="326" t="s">
        <v>132</v>
      </c>
      <c r="I89" s="348" t="s">
        <v>1930</v>
      </c>
      <c r="J89" s="348" t="s">
        <v>1930</v>
      </c>
      <c r="K89" s="348" t="s">
        <v>297</v>
      </c>
      <c r="L89" s="348" t="s">
        <v>1930</v>
      </c>
      <c r="M89" s="349"/>
      <c r="N89" s="15"/>
    </row>
    <row r="90" spans="1:14" ht="42.6" customHeight="1" thickBot="1" x14ac:dyDescent="0.25">
      <c r="A90" s="1105"/>
      <c r="B90" s="1067"/>
      <c r="C90" s="1067"/>
      <c r="D90" s="1066"/>
      <c r="E90" s="1110"/>
      <c r="F90" s="328" t="s">
        <v>2157</v>
      </c>
      <c r="G90" s="100" t="s">
        <v>18</v>
      </c>
      <c r="H90" s="101" t="s">
        <v>196</v>
      </c>
      <c r="I90" s="350" t="s">
        <v>53</v>
      </c>
      <c r="J90" s="350" t="s">
        <v>53</v>
      </c>
      <c r="K90" s="350" t="s">
        <v>53</v>
      </c>
      <c r="L90" s="351" t="s">
        <v>196</v>
      </c>
      <c r="M90" s="352"/>
      <c r="N90" s="15"/>
    </row>
    <row r="91" spans="1:14" ht="28.35" customHeight="1" x14ac:dyDescent="0.2">
      <c r="A91" s="1087" t="s">
        <v>1231</v>
      </c>
      <c r="B91" s="739" t="s">
        <v>1232</v>
      </c>
      <c r="C91" s="739" t="s">
        <v>1206</v>
      </c>
      <c r="D91" s="739" t="s">
        <v>16</v>
      </c>
      <c r="E91" s="1063">
        <f>SUM(E92:E93)+39000</f>
        <v>39000</v>
      </c>
      <c r="F91" s="353" t="s">
        <v>2158</v>
      </c>
      <c r="G91" s="354" t="s">
        <v>18</v>
      </c>
      <c r="H91" s="105" t="s">
        <v>32</v>
      </c>
      <c r="I91" s="22" t="s">
        <v>32</v>
      </c>
      <c r="J91" s="22" t="s">
        <v>53</v>
      </c>
      <c r="K91" s="22" t="s">
        <v>53</v>
      </c>
      <c r="L91" s="23" t="s">
        <v>53</v>
      </c>
      <c r="M91" s="24"/>
      <c r="N91" s="15"/>
    </row>
    <row r="92" spans="1:14" ht="14.1" customHeight="1" x14ac:dyDescent="0.2">
      <c r="A92" s="1087"/>
      <c r="B92" s="739"/>
      <c r="C92" s="739"/>
      <c r="D92" s="739"/>
      <c r="E92" s="1063">
        <v>0</v>
      </c>
      <c r="F92" s="25" t="s">
        <v>1233</v>
      </c>
      <c r="G92" s="26" t="s">
        <v>18</v>
      </c>
      <c r="H92" s="27" t="s">
        <v>196</v>
      </c>
      <c r="I92" s="28" t="s">
        <v>53</v>
      </c>
      <c r="J92" s="28" t="s">
        <v>53</v>
      </c>
      <c r="K92" s="28" t="s">
        <v>53</v>
      </c>
      <c r="L92" s="29" t="s">
        <v>196</v>
      </c>
      <c r="M92" s="30"/>
      <c r="N92" s="15"/>
    </row>
    <row r="93" spans="1:14" ht="28.35" customHeight="1" thickBot="1" x14ac:dyDescent="0.25">
      <c r="A93" s="1094"/>
      <c r="B93" s="1095"/>
      <c r="C93" s="1095"/>
      <c r="D93" s="1095"/>
      <c r="E93" s="1102">
        <v>0</v>
      </c>
      <c r="F93" s="31" t="s">
        <v>1234</v>
      </c>
      <c r="G93" s="32" t="s">
        <v>18</v>
      </c>
      <c r="H93" s="33" t="s">
        <v>196</v>
      </c>
      <c r="I93" s="34" t="s">
        <v>53</v>
      </c>
      <c r="J93" s="34" t="s">
        <v>196</v>
      </c>
      <c r="K93" s="34" t="s">
        <v>53</v>
      </c>
      <c r="L93" s="35" t="s">
        <v>53</v>
      </c>
      <c r="M93" s="36"/>
      <c r="N93" s="15"/>
    </row>
    <row r="94" spans="1:14" ht="15.75" customHeight="1" thickBot="1" x14ac:dyDescent="0.25">
      <c r="A94" s="305" t="s">
        <v>1235</v>
      </c>
      <c r="B94" s="775" t="s">
        <v>1236</v>
      </c>
      <c r="C94" s="776"/>
      <c r="D94" s="776"/>
      <c r="E94" s="776"/>
      <c r="F94" s="776"/>
      <c r="G94" s="776"/>
      <c r="H94" s="776"/>
      <c r="I94" s="776"/>
      <c r="J94" s="776"/>
      <c r="K94" s="776"/>
      <c r="L94" s="776"/>
      <c r="M94" s="776"/>
      <c r="N94" s="15"/>
    </row>
    <row r="95" spans="1:14" ht="42.6" customHeight="1" thickBot="1" x14ac:dyDescent="0.25">
      <c r="A95" s="333" t="s">
        <v>1237</v>
      </c>
      <c r="B95" s="447" t="s">
        <v>1238</v>
      </c>
      <c r="C95" s="447" t="s">
        <v>1177</v>
      </c>
      <c r="D95" s="447" t="s">
        <v>16</v>
      </c>
      <c r="E95" s="311">
        <v>3517781</v>
      </c>
      <c r="F95" s="98" t="s">
        <v>1239</v>
      </c>
      <c r="G95" s="100" t="s">
        <v>18</v>
      </c>
      <c r="H95" s="101" t="s">
        <v>32</v>
      </c>
      <c r="I95" s="350" t="s">
        <v>42</v>
      </c>
      <c r="J95" s="350" t="s">
        <v>42</v>
      </c>
      <c r="K95" s="350" t="s">
        <v>32</v>
      </c>
      <c r="L95" s="351" t="s">
        <v>32</v>
      </c>
      <c r="M95" s="352"/>
      <c r="N95" s="15"/>
    </row>
    <row r="96" spans="1:14" ht="14.1" customHeight="1" x14ac:dyDescent="0.2">
      <c r="A96" s="1092" t="s">
        <v>1240</v>
      </c>
      <c r="B96" s="748" t="s">
        <v>1241</v>
      </c>
      <c r="C96" s="748" t="s">
        <v>1062</v>
      </c>
      <c r="D96" s="748"/>
      <c r="E96" s="1062"/>
      <c r="F96" s="102" t="s">
        <v>1242</v>
      </c>
      <c r="G96" s="104" t="s">
        <v>52</v>
      </c>
      <c r="H96" s="105" t="s">
        <v>196</v>
      </c>
      <c r="I96" s="22" t="s">
        <v>2014</v>
      </c>
      <c r="J96" s="22" t="s">
        <v>2014</v>
      </c>
      <c r="K96" s="22" t="s">
        <v>2014</v>
      </c>
      <c r="L96" s="23" t="s">
        <v>2014</v>
      </c>
      <c r="M96" s="24"/>
      <c r="N96" s="15"/>
    </row>
    <row r="97" spans="1:14" ht="42.6" customHeight="1" x14ac:dyDescent="0.2">
      <c r="A97" s="1087"/>
      <c r="B97" s="739"/>
      <c r="C97" s="739"/>
      <c r="D97" s="739"/>
      <c r="E97" s="1063"/>
      <c r="F97" s="25" t="s">
        <v>1243</v>
      </c>
      <c r="G97" s="26" t="s">
        <v>52</v>
      </c>
      <c r="H97" s="27" t="s">
        <v>387</v>
      </c>
      <c r="I97" s="28" t="s">
        <v>32</v>
      </c>
      <c r="J97" s="28" t="s">
        <v>330</v>
      </c>
      <c r="K97" s="28" t="s">
        <v>34</v>
      </c>
      <c r="L97" s="29" t="s">
        <v>32</v>
      </c>
      <c r="M97" s="30"/>
      <c r="N97" s="15"/>
    </row>
    <row r="98" spans="1:14" ht="56.85" customHeight="1" x14ac:dyDescent="0.2">
      <c r="A98" s="1087"/>
      <c r="B98" s="739"/>
      <c r="C98" s="739"/>
      <c r="D98" s="739"/>
      <c r="E98" s="1063"/>
      <c r="F98" s="25" t="s">
        <v>1244</v>
      </c>
      <c r="G98" s="26" t="s">
        <v>18</v>
      </c>
      <c r="H98" s="27" t="s">
        <v>360</v>
      </c>
      <c r="I98" s="28" t="s">
        <v>386</v>
      </c>
      <c r="J98" s="28" t="s">
        <v>386</v>
      </c>
      <c r="K98" s="28" t="s">
        <v>386</v>
      </c>
      <c r="L98" s="29" t="s">
        <v>386</v>
      </c>
      <c r="M98" s="30"/>
      <c r="N98" s="15"/>
    </row>
    <row r="99" spans="1:14" ht="28.35" customHeight="1" thickBot="1" x14ac:dyDescent="0.25">
      <c r="A99" s="1088"/>
      <c r="B99" s="735"/>
      <c r="C99" s="735"/>
      <c r="D99" s="739"/>
      <c r="E99" s="1063"/>
      <c r="F99" s="74" t="s">
        <v>2159</v>
      </c>
      <c r="G99" s="75" t="s">
        <v>18</v>
      </c>
      <c r="H99" s="309" t="s">
        <v>1245</v>
      </c>
      <c r="I99" s="28" t="s">
        <v>333</v>
      </c>
      <c r="J99" s="28" t="s">
        <v>333</v>
      </c>
      <c r="K99" s="28" t="s">
        <v>333</v>
      </c>
      <c r="L99" s="29" t="s">
        <v>1173</v>
      </c>
      <c r="M99" s="30"/>
      <c r="N99" s="15"/>
    </row>
    <row r="100" spans="1:14" ht="42.6" customHeight="1" x14ac:dyDescent="0.2">
      <c r="A100" s="1107" t="s">
        <v>1246</v>
      </c>
      <c r="B100" s="1071" t="s">
        <v>1247</v>
      </c>
      <c r="C100" s="1071" t="s">
        <v>1062</v>
      </c>
      <c r="D100" s="355" t="s">
        <v>1248</v>
      </c>
      <c r="E100" s="356">
        <f t="shared" ref="E100" si="4">SUM(E101:E102)</f>
        <v>1905093</v>
      </c>
      <c r="F100" s="93" t="s">
        <v>1249</v>
      </c>
      <c r="G100" s="357" t="s">
        <v>52</v>
      </c>
      <c r="H100" s="358" t="s">
        <v>121</v>
      </c>
      <c r="I100" s="345" t="s">
        <v>34</v>
      </c>
      <c r="J100" s="345" t="s">
        <v>76</v>
      </c>
      <c r="K100" s="345" t="s">
        <v>76</v>
      </c>
      <c r="L100" s="346" t="s">
        <v>53</v>
      </c>
      <c r="M100" s="347"/>
      <c r="N100" s="15"/>
    </row>
    <row r="101" spans="1:14" ht="56.85" customHeight="1" x14ac:dyDescent="0.2">
      <c r="A101" s="1104"/>
      <c r="B101" s="723"/>
      <c r="C101" s="723"/>
      <c r="D101" s="324" t="s">
        <v>94</v>
      </c>
      <c r="E101" s="359">
        <v>905093</v>
      </c>
      <c r="F101" s="67" t="s">
        <v>2160</v>
      </c>
      <c r="G101" s="360" t="s">
        <v>52</v>
      </c>
      <c r="H101" s="361" t="s">
        <v>330</v>
      </c>
      <c r="I101" s="348" t="s">
        <v>240</v>
      </c>
      <c r="J101" s="348" t="s">
        <v>240</v>
      </c>
      <c r="K101" s="348" t="s">
        <v>240</v>
      </c>
      <c r="L101" s="348" t="s">
        <v>240</v>
      </c>
      <c r="M101" s="349"/>
      <c r="N101" s="15"/>
    </row>
    <row r="102" spans="1:14" ht="56.85" customHeight="1" thickBot="1" x14ac:dyDescent="0.25">
      <c r="A102" s="1105"/>
      <c r="B102" s="1067"/>
      <c r="C102" s="1067"/>
      <c r="D102" s="362" t="s">
        <v>16</v>
      </c>
      <c r="E102" s="363">
        <v>1000000</v>
      </c>
      <c r="F102" s="364" t="s">
        <v>1250</v>
      </c>
      <c r="G102" s="365" t="s">
        <v>52</v>
      </c>
      <c r="H102" s="366" t="s">
        <v>35</v>
      </c>
      <c r="I102" s="568" t="s">
        <v>34</v>
      </c>
      <c r="J102" s="569" t="s">
        <v>240</v>
      </c>
      <c r="K102" s="569" t="s">
        <v>240</v>
      </c>
      <c r="L102" s="570" t="s">
        <v>240</v>
      </c>
      <c r="M102" s="571"/>
      <c r="N102" s="15"/>
    </row>
    <row r="103" spans="1:14" ht="28.35" customHeight="1" x14ac:dyDescent="0.2">
      <c r="A103" s="1087" t="s">
        <v>1251</v>
      </c>
      <c r="B103" s="739" t="s">
        <v>1252</v>
      </c>
      <c r="C103" s="739" t="s">
        <v>1062</v>
      </c>
      <c r="D103" s="739" t="s">
        <v>94</v>
      </c>
      <c r="E103" s="1063">
        <v>89000</v>
      </c>
      <c r="F103" s="98" t="s">
        <v>1253</v>
      </c>
      <c r="G103" s="100" t="s">
        <v>52</v>
      </c>
      <c r="H103" s="101" t="s">
        <v>132</v>
      </c>
      <c r="I103" s="350" t="s">
        <v>53</v>
      </c>
      <c r="J103" s="350" t="s">
        <v>200</v>
      </c>
      <c r="K103" s="350" t="s">
        <v>200</v>
      </c>
      <c r="L103" s="351" t="s">
        <v>53</v>
      </c>
      <c r="M103" s="352"/>
      <c r="N103" s="15"/>
    </row>
    <row r="104" spans="1:14" ht="28.35" customHeight="1" thickBot="1" x14ac:dyDescent="0.25">
      <c r="A104" s="1088"/>
      <c r="B104" s="735"/>
      <c r="C104" s="735"/>
      <c r="D104" s="735"/>
      <c r="E104" s="1065"/>
      <c r="F104" s="31" t="s">
        <v>1254</v>
      </c>
      <c r="G104" s="32" t="s">
        <v>52</v>
      </c>
      <c r="H104" s="33" t="s">
        <v>132</v>
      </c>
      <c r="I104" s="28" t="s">
        <v>53</v>
      </c>
      <c r="J104" s="28" t="s">
        <v>200</v>
      </c>
      <c r="K104" s="28" t="s">
        <v>200</v>
      </c>
      <c r="L104" s="29" t="s">
        <v>53</v>
      </c>
      <c r="M104" s="30"/>
      <c r="N104" s="15"/>
    </row>
    <row r="105" spans="1:14" ht="28.35" customHeight="1" x14ac:dyDescent="0.2">
      <c r="A105" s="1087" t="s">
        <v>1255</v>
      </c>
      <c r="B105" s="739" t="s">
        <v>1256</v>
      </c>
      <c r="C105" s="739" t="s">
        <v>1062</v>
      </c>
      <c r="D105" s="739" t="s">
        <v>94</v>
      </c>
      <c r="E105" s="1063">
        <f>SUM(E106:E110)+742100.67</f>
        <v>742100.67</v>
      </c>
      <c r="F105" s="98" t="s">
        <v>1257</v>
      </c>
      <c r="G105" s="100" t="s">
        <v>18</v>
      </c>
      <c r="H105" s="101" t="s">
        <v>196</v>
      </c>
      <c r="I105" s="22" t="s">
        <v>53</v>
      </c>
      <c r="J105" s="22" t="s">
        <v>53</v>
      </c>
      <c r="K105" s="22" t="s">
        <v>53</v>
      </c>
      <c r="L105" s="23" t="s">
        <v>196</v>
      </c>
      <c r="M105" s="24"/>
      <c r="N105" s="15"/>
    </row>
    <row r="106" spans="1:14" ht="56.85" customHeight="1" x14ac:dyDescent="0.2">
      <c r="A106" s="1087"/>
      <c r="B106" s="739"/>
      <c r="C106" s="739"/>
      <c r="D106" s="739"/>
      <c r="E106" s="1063">
        <v>0</v>
      </c>
      <c r="F106" s="25" t="s">
        <v>2161</v>
      </c>
      <c r="G106" s="26" t="s">
        <v>18</v>
      </c>
      <c r="H106" s="27" t="s">
        <v>159</v>
      </c>
      <c r="I106" s="28" t="s">
        <v>159</v>
      </c>
      <c r="J106" s="28" t="s">
        <v>53</v>
      </c>
      <c r="K106" s="28" t="s">
        <v>53</v>
      </c>
      <c r="L106" s="29" t="s">
        <v>53</v>
      </c>
      <c r="M106" s="30"/>
      <c r="N106" s="15"/>
    </row>
    <row r="107" spans="1:14" ht="56.85" customHeight="1" x14ac:dyDescent="0.2">
      <c r="A107" s="1087"/>
      <c r="B107" s="739"/>
      <c r="C107" s="739"/>
      <c r="D107" s="739"/>
      <c r="E107" s="1063">
        <v>0</v>
      </c>
      <c r="F107" s="25" t="s">
        <v>1258</v>
      </c>
      <c r="G107" s="26" t="s">
        <v>52</v>
      </c>
      <c r="H107" s="27" t="s">
        <v>1259</v>
      </c>
      <c r="I107" s="28" t="s">
        <v>2015</v>
      </c>
      <c r="J107" s="28" t="s">
        <v>2016</v>
      </c>
      <c r="K107" s="28" t="s">
        <v>1939</v>
      </c>
      <c r="L107" s="29" t="s">
        <v>1217</v>
      </c>
      <c r="M107" s="30"/>
      <c r="N107" s="15"/>
    </row>
    <row r="108" spans="1:14" ht="28.35" customHeight="1" x14ac:dyDescent="0.2">
      <c r="A108" s="1087"/>
      <c r="B108" s="739"/>
      <c r="C108" s="739"/>
      <c r="D108" s="739"/>
      <c r="E108" s="1063">
        <v>0</v>
      </c>
      <c r="F108" s="25" t="s">
        <v>1260</v>
      </c>
      <c r="G108" s="26" t="s">
        <v>92</v>
      </c>
      <c r="H108" s="27" t="s">
        <v>37</v>
      </c>
      <c r="I108" s="28" t="s">
        <v>2017</v>
      </c>
      <c r="J108" s="28" t="s">
        <v>2018</v>
      </c>
      <c r="K108" s="28" t="s">
        <v>2018</v>
      </c>
      <c r="L108" s="29" t="s">
        <v>2019</v>
      </c>
      <c r="M108" s="30"/>
      <c r="N108" s="15"/>
    </row>
    <row r="109" spans="1:14" ht="28.35" customHeight="1" x14ac:dyDescent="0.2">
      <c r="A109" s="1087"/>
      <c r="B109" s="739"/>
      <c r="C109" s="739"/>
      <c r="D109" s="739"/>
      <c r="E109" s="1063">
        <v>0</v>
      </c>
      <c r="F109" s="25" t="s">
        <v>1261</v>
      </c>
      <c r="G109" s="26" t="s">
        <v>92</v>
      </c>
      <c r="H109" s="27" t="s">
        <v>1262</v>
      </c>
      <c r="I109" s="28" t="s">
        <v>2020</v>
      </c>
      <c r="J109" s="28" t="s">
        <v>2020</v>
      </c>
      <c r="K109" s="28" t="s">
        <v>2020</v>
      </c>
      <c r="L109" s="29" t="s">
        <v>2020</v>
      </c>
      <c r="M109" s="30"/>
      <c r="N109" s="15"/>
    </row>
    <row r="110" spans="1:14" ht="56.85" customHeight="1" thickBot="1" x14ac:dyDescent="0.25">
      <c r="A110" s="1094"/>
      <c r="B110" s="1095"/>
      <c r="C110" s="1095"/>
      <c r="D110" s="1095"/>
      <c r="E110" s="1102">
        <v>0</v>
      </c>
      <c r="F110" s="25" t="s">
        <v>1263</v>
      </c>
      <c r="G110" s="26" t="s">
        <v>52</v>
      </c>
      <c r="H110" s="27" t="s">
        <v>200</v>
      </c>
      <c r="I110" s="28" t="s">
        <v>34</v>
      </c>
      <c r="J110" s="28" t="s">
        <v>24</v>
      </c>
      <c r="K110" s="28" t="s">
        <v>269</v>
      </c>
      <c r="L110" s="29" t="s">
        <v>200</v>
      </c>
      <c r="M110" s="30"/>
      <c r="N110" s="15"/>
    </row>
    <row r="111" spans="1:14" ht="28.35" customHeight="1" thickBot="1" x14ac:dyDescent="0.25">
      <c r="A111" s="613" t="s">
        <v>1264</v>
      </c>
      <c r="B111" s="106" t="s">
        <v>1265</v>
      </c>
      <c r="C111" s="106" t="s">
        <v>73</v>
      </c>
      <c r="D111" s="106" t="s">
        <v>16</v>
      </c>
      <c r="E111" s="317">
        <v>86979</v>
      </c>
      <c r="F111" s="319" t="s">
        <v>51</v>
      </c>
      <c r="G111" s="336" t="s">
        <v>52</v>
      </c>
      <c r="H111" s="337" t="s">
        <v>159</v>
      </c>
      <c r="I111" s="338" t="s">
        <v>53</v>
      </c>
      <c r="J111" s="338" t="s">
        <v>159</v>
      </c>
      <c r="K111" s="338" t="s">
        <v>53</v>
      </c>
      <c r="L111" s="339" t="s">
        <v>53</v>
      </c>
      <c r="M111" s="340"/>
      <c r="N111" s="15"/>
    </row>
    <row r="112" spans="1:14" ht="15.75" customHeight="1" thickBot="1" x14ac:dyDescent="0.25">
      <c r="A112" s="618" t="s">
        <v>1266</v>
      </c>
      <c r="B112" s="772" t="s">
        <v>2162</v>
      </c>
      <c r="C112" s="773"/>
      <c r="D112" s="773"/>
      <c r="E112" s="773"/>
      <c r="F112" s="773"/>
      <c r="G112" s="773"/>
      <c r="H112" s="773"/>
      <c r="I112" s="773"/>
      <c r="J112" s="773"/>
      <c r="K112" s="773"/>
      <c r="L112" s="773"/>
      <c r="M112" s="773"/>
      <c r="N112" s="15"/>
    </row>
    <row r="113" spans="1:14" ht="15.75" customHeight="1" thickBot="1" x14ac:dyDescent="0.25">
      <c r="A113" s="367" t="s">
        <v>1267</v>
      </c>
      <c r="B113" s="769" t="s">
        <v>1268</v>
      </c>
      <c r="C113" s="770"/>
      <c r="D113" s="770"/>
      <c r="E113" s="770"/>
      <c r="F113" s="770"/>
      <c r="G113" s="770"/>
      <c r="H113" s="770"/>
      <c r="I113" s="770"/>
      <c r="J113" s="770"/>
      <c r="K113" s="770"/>
      <c r="L113" s="770"/>
      <c r="M113" s="770"/>
      <c r="N113" s="15"/>
    </row>
    <row r="114" spans="1:14" ht="56.85" customHeight="1" x14ac:dyDescent="0.2">
      <c r="A114" s="1092" t="s">
        <v>1269</v>
      </c>
      <c r="B114" s="739" t="s">
        <v>1270</v>
      </c>
      <c r="C114" s="739" t="s">
        <v>1202</v>
      </c>
      <c r="D114" s="739" t="s">
        <v>303</v>
      </c>
      <c r="E114" s="1063">
        <f>SUM(E115:E115)+157000</f>
        <v>157000</v>
      </c>
      <c r="F114" s="98" t="s">
        <v>1271</v>
      </c>
      <c r="G114" s="100" t="s">
        <v>52</v>
      </c>
      <c r="H114" s="101" t="s">
        <v>107</v>
      </c>
      <c r="I114" s="350" t="s">
        <v>107</v>
      </c>
      <c r="J114" s="350" t="s">
        <v>107</v>
      </c>
      <c r="K114" s="350" t="s">
        <v>107</v>
      </c>
      <c r="L114" s="351" t="s">
        <v>107</v>
      </c>
      <c r="M114" s="352"/>
      <c r="N114" s="15"/>
    </row>
    <row r="115" spans="1:14" ht="42.6" customHeight="1" thickBot="1" x14ac:dyDescent="0.25">
      <c r="A115" s="1094"/>
      <c r="B115" s="1095"/>
      <c r="C115" s="1095"/>
      <c r="D115" s="1095"/>
      <c r="E115" s="1102">
        <v>0</v>
      </c>
      <c r="F115" s="25" t="s">
        <v>2164</v>
      </c>
      <c r="G115" s="26" t="s">
        <v>52</v>
      </c>
      <c r="H115" s="27" t="s">
        <v>132</v>
      </c>
      <c r="I115" s="28" t="s">
        <v>53</v>
      </c>
      <c r="J115" s="28" t="s">
        <v>132</v>
      </c>
      <c r="K115" s="28" t="s">
        <v>53</v>
      </c>
      <c r="L115" s="29" t="s">
        <v>53</v>
      </c>
      <c r="M115" s="30"/>
      <c r="N115" s="15"/>
    </row>
    <row r="116" spans="1:14" ht="42.6" customHeight="1" thickBot="1" x14ac:dyDescent="0.25">
      <c r="A116" s="333" t="s">
        <v>1272</v>
      </c>
      <c r="B116" s="102" t="s">
        <v>1273</v>
      </c>
      <c r="C116" s="102" t="s">
        <v>1274</v>
      </c>
      <c r="D116" s="102" t="s">
        <v>303</v>
      </c>
      <c r="E116" s="334">
        <v>5300</v>
      </c>
      <c r="F116" s="102" t="s">
        <v>2163</v>
      </c>
      <c r="G116" s="104" t="s">
        <v>18</v>
      </c>
      <c r="H116" s="105" t="s">
        <v>1275</v>
      </c>
      <c r="I116" s="22" t="s">
        <v>1991</v>
      </c>
      <c r="J116" s="22" t="s">
        <v>1991</v>
      </c>
      <c r="K116" s="22" t="s">
        <v>1991</v>
      </c>
      <c r="L116" s="23" t="s">
        <v>1991</v>
      </c>
      <c r="M116" s="24"/>
      <c r="N116" s="15"/>
    </row>
    <row r="117" spans="1:14" ht="42.6" customHeight="1" thickBot="1" x14ac:dyDescent="0.25">
      <c r="A117" s="333" t="s">
        <v>1276</v>
      </c>
      <c r="B117" s="102" t="s">
        <v>1277</v>
      </c>
      <c r="C117" s="102" t="s">
        <v>1222</v>
      </c>
      <c r="D117" s="102" t="s">
        <v>303</v>
      </c>
      <c r="E117" s="334">
        <v>100</v>
      </c>
      <c r="F117" s="102" t="s">
        <v>1278</v>
      </c>
      <c r="G117" s="104" t="s">
        <v>52</v>
      </c>
      <c r="H117" s="105" t="s">
        <v>132</v>
      </c>
      <c r="I117" s="22" t="s">
        <v>132</v>
      </c>
      <c r="J117" s="22" t="s">
        <v>132</v>
      </c>
      <c r="K117" s="22" t="s">
        <v>132</v>
      </c>
      <c r="L117" s="23" t="s">
        <v>132</v>
      </c>
      <c r="M117" s="24"/>
      <c r="N117" s="15"/>
    </row>
    <row r="118" spans="1:14" ht="42.6" customHeight="1" x14ac:dyDescent="0.2">
      <c r="A118" s="1092" t="s">
        <v>1279</v>
      </c>
      <c r="B118" s="748" t="s">
        <v>1280</v>
      </c>
      <c r="C118" s="748" t="s">
        <v>1145</v>
      </c>
      <c r="D118" s="748" t="s">
        <v>303</v>
      </c>
      <c r="E118" s="1062">
        <f>SUM(E119:E120)+70000</f>
        <v>70000</v>
      </c>
      <c r="F118" s="102" t="s">
        <v>1281</v>
      </c>
      <c r="G118" s="104" t="s">
        <v>52</v>
      </c>
      <c r="H118" s="368" t="s">
        <v>196</v>
      </c>
      <c r="I118" s="22" t="s">
        <v>2014</v>
      </c>
      <c r="J118" s="22" t="s">
        <v>2014</v>
      </c>
      <c r="K118" s="22" t="s">
        <v>2014</v>
      </c>
      <c r="L118" s="23" t="s">
        <v>2014</v>
      </c>
      <c r="M118" s="24"/>
      <c r="N118" s="15"/>
    </row>
    <row r="119" spans="1:14" ht="28.35" customHeight="1" x14ac:dyDescent="0.2">
      <c r="A119" s="1087"/>
      <c r="B119" s="739"/>
      <c r="C119" s="739"/>
      <c r="D119" s="739"/>
      <c r="E119" s="1063">
        <v>0</v>
      </c>
      <c r="F119" s="25" t="s">
        <v>1282</v>
      </c>
      <c r="G119" s="26" t="s">
        <v>18</v>
      </c>
      <c r="H119" s="27" t="s">
        <v>737</v>
      </c>
      <c r="I119" s="28" t="s">
        <v>1799</v>
      </c>
      <c r="J119" s="28" t="s">
        <v>1799</v>
      </c>
      <c r="K119" s="28" t="s">
        <v>1799</v>
      </c>
      <c r="L119" s="29" t="s">
        <v>1799</v>
      </c>
      <c r="M119" s="30"/>
      <c r="N119" s="15"/>
    </row>
    <row r="120" spans="1:14" ht="14.1" customHeight="1" thickBot="1" x14ac:dyDescent="0.25">
      <c r="A120" s="1094"/>
      <c r="B120" s="1095"/>
      <c r="C120" s="1095"/>
      <c r="D120" s="1095"/>
      <c r="E120" s="1102">
        <v>0</v>
      </c>
      <c r="F120" s="25" t="s">
        <v>2165</v>
      </c>
      <c r="G120" s="26" t="s">
        <v>18</v>
      </c>
      <c r="H120" s="27" t="s">
        <v>196</v>
      </c>
      <c r="I120" s="28" t="s">
        <v>53</v>
      </c>
      <c r="J120" s="28" t="s">
        <v>53</v>
      </c>
      <c r="K120" s="28" t="s">
        <v>53</v>
      </c>
      <c r="L120" s="29" t="s">
        <v>196</v>
      </c>
      <c r="M120" s="30"/>
      <c r="N120" s="15"/>
    </row>
    <row r="121" spans="1:14" ht="42.6" customHeight="1" thickBot="1" x14ac:dyDescent="0.25">
      <c r="A121" s="333" t="s">
        <v>1283</v>
      </c>
      <c r="B121" s="102" t="s">
        <v>2166</v>
      </c>
      <c r="C121" s="102" t="s">
        <v>1062</v>
      </c>
      <c r="D121" s="102" t="s">
        <v>303</v>
      </c>
      <c r="E121" s="334">
        <v>700</v>
      </c>
      <c r="F121" s="102" t="s">
        <v>1284</v>
      </c>
      <c r="G121" s="104" t="s">
        <v>18</v>
      </c>
      <c r="H121" s="105" t="s">
        <v>196</v>
      </c>
      <c r="I121" s="22" t="s">
        <v>53</v>
      </c>
      <c r="J121" s="22" t="s">
        <v>53</v>
      </c>
      <c r="K121" s="22" t="s">
        <v>53</v>
      </c>
      <c r="L121" s="23" t="s">
        <v>196</v>
      </c>
      <c r="M121" s="24"/>
      <c r="N121" s="15"/>
    </row>
    <row r="122" spans="1:14" ht="28.35" customHeight="1" thickBot="1" x14ac:dyDescent="0.25">
      <c r="A122" s="318" t="s">
        <v>1285</v>
      </c>
      <c r="B122" s="319" t="s">
        <v>1286</v>
      </c>
      <c r="C122" s="319" t="s">
        <v>1062</v>
      </c>
      <c r="D122" s="319" t="s">
        <v>303</v>
      </c>
      <c r="E122" s="320">
        <v>1200</v>
      </c>
      <c r="F122" s="319" t="s">
        <v>1287</v>
      </c>
      <c r="G122" s="336" t="s">
        <v>18</v>
      </c>
      <c r="H122" s="337" t="s">
        <v>196</v>
      </c>
      <c r="I122" s="338" t="s">
        <v>53</v>
      </c>
      <c r="J122" s="338" t="s">
        <v>53</v>
      </c>
      <c r="K122" s="338" t="s">
        <v>53</v>
      </c>
      <c r="L122" s="339" t="s">
        <v>196</v>
      </c>
      <c r="M122" s="572"/>
      <c r="N122" s="15"/>
    </row>
    <row r="123" spans="1:14" ht="42.6" customHeight="1" thickBot="1" x14ac:dyDescent="0.25">
      <c r="A123" s="615" t="s">
        <v>1288</v>
      </c>
      <c r="B123" s="531" t="s">
        <v>1289</v>
      </c>
      <c r="C123" s="531" t="s">
        <v>1062</v>
      </c>
      <c r="D123" s="531" t="s">
        <v>115</v>
      </c>
      <c r="E123" s="544">
        <v>100000</v>
      </c>
      <c r="F123" s="531" t="s">
        <v>1290</v>
      </c>
      <c r="G123" s="532" t="s">
        <v>52</v>
      </c>
      <c r="H123" s="533" t="s">
        <v>132</v>
      </c>
      <c r="I123" s="489" t="s">
        <v>53</v>
      </c>
      <c r="J123" s="489" t="s">
        <v>53</v>
      </c>
      <c r="K123" s="489" t="s">
        <v>53</v>
      </c>
      <c r="L123" s="490" t="s">
        <v>132</v>
      </c>
      <c r="M123" s="511"/>
      <c r="N123" s="15"/>
    </row>
    <row r="124" spans="1:14" ht="56.85" customHeight="1" x14ac:dyDescent="0.2">
      <c r="A124" s="1107" t="s">
        <v>1291</v>
      </c>
      <c r="B124" s="1071" t="s">
        <v>1292</v>
      </c>
      <c r="C124" s="1071" t="s">
        <v>283</v>
      </c>
      <c r="D124" s="1071" t="s">
        <v>303</v>
      </c>
      <c r="E124" s="1068">
        <f>SUM(E125:E134)+31700</f>
        <v>31700</v>
      </c>
      <c r="F124" s="369" t="s">
        <v>1293</v>
      </c>
      <c r="G124" s="20" t="s">
        <v>52</v>
      </c>
      <c r="H124" s="21" t="s">
        <v>1294</v>
      </c>
      <c r="I124" s="22" t="s">
        <v>24</v>
      </c>
      <c r="J124" s="22" t="s">
        <v>267</v>
      </c>
      <c r="K124" s="22" t="s">
        <v>267</v>
      </c>
      <c r="L124" s="23" t="s">
        <v>24</v>
      </c>
      <c r="M124" s="24"/>
      <c r="N124" s="15"/>
    </row>
    <row r="125" spans="1:14" ht="56.85" customHeight="1" x14ac:dyDescent="0.2">
      <c r="A125" s="1104"/>
      <c r="B125" s="723"/>
      <c r="C125" s="723"/>
      <c r="D125" s="723"/>
      <c r="E125" s="1069"/>
      <c r="F125" s="329" t="s">
        <v>1295</v>
      </c>
      <c r="G125" s="26" t="s">
        <v>52</v>
      </c>
      <c r="H125" s="27" t="s">
        <v>1296</v>
      </c>
      <c r="I125" s="28" t="s">
        <v>197</v>
      </c>
      <c r="J125" s="28" t="s">
        <v>24</v>
      </c>
      <c r="K125" s="28" t="s">
        <v>197</v>
      </c>
      <c r="L125" s="29" t="s">
        <v>24</v>
      </c>
      <c r="M125" s="30"/>
      <c r="N125" s="15"/>
    </row>
    <row r="126" spans="1:14" ht="56.85" customHeight="1" x14ac:dyDescent="0.2">
      <c r="A126" s="1104"/>
      <c r="B126" s="723"/>
      <c r="C126" s="723"/>
      <c r="D126" s="723"/>
      <c r="E126" s="1069"/>
      <c r="F126" s="329" t="s">
        <v>1297</v>
      </c>
      <c r="G126" s="26" t="s">
        <v>52</v>
      </c>
      <c r="H126" s="27" t="s">
        <v>619</v>
      </c>
      <c r="I126" s="28" t="s">
        <v>699</v>
      </c>
      <c r="J126" s="28" t="s">
        <v>197</v>
      </c>
      <c r="K126" s="28" t="s">
        <v>197</v>
      </c>
      <c r="L126" s="29" t="s">
        <v>699</v>
      </c>
      <c r="M126" s="30"/>
      <c r="N126" s="15"/>
    </row>
    <row r="127" spans="1:14" ht="56.85" customHeight="1" x14ac:dyDescent="0.2">
      <c r="A127" s="1104"/>
      <c r="B127" s="723"/>
      <c r="C127" s="723"/>
      <c r="D127" s="723"/>
      <c r="E127" s="1069"/>
      <c r="F127" s="329" t="s">
        <v>1298</v>
      </c>
      <c r="G127" s="26" t="s">
        <v>52</v>
      </c>
      <c r="H127" s="27" t="s">
        <v>265</v>
      </c>
      <c r="I127" s="28" t="s">
        <v>265</v>
      </c>
      <c r="J127" s="28" t="s">
        <v>265</v>
      </c>
      <c r="K127" s="28" t="s">
        <v>265</v>
      </c>
      <c r="L127" s="29" t="s">
        <v>265</v>
      </c>
      <c r="M127" s="30"/>
      <c r="N127" s="15"/>
    </row>
    <row r="128" spans="1:14" ht="56.85" customHeight="1" x14ac:dyDescent="0.2">
      <c r="A128" s="1104"/>
      <c r="B128" s="723"/>
      <c r="C128" s="723"/>
      <c r="D128" s="723"/>
      <c r="E128" s="1069"/>
      <c r="F128" s="329" t="s">
        <v>1299</v>
      </c>
      <c r="G128" s="26" t="s">
        <v>52</v>
      </c>
      <c r="H128" s="27" t="s">
        <v>1300</v>
      </c>
      <c r="I128" s="28" t="s">
        <v>23</v>
      </c>
      <c r="J128" s="28" t="s">
        <v>699</v>
      </c>
      <c r="K128" s="28" t="s">
        <v>265</v>
      </c>
      <c r="L128" s="29" t="s">
        <v>23</v>
      </c>
      <c r="M128" s="30"/>
      <c r="N128" s="15"/>
    </row>
    <row r="129" spans="1:14" ht="56.85" customHeight="1" x14ac:dyDescent="0.2">
      <c r="A129" s="1104"/>
      <c r="B129" s="723"/>
      <c r="C129" s="723"/>
      <c r="D129" s="723"/>
      <c r="E129" s="1069"/>
      <c r="F129" s="370" t="s">
        <v>1301</v>
      </c>
      <c r="G129" s="75" t="s">
        <v>52</v>
      </c>
      <c r="H129" s="309" t="s">
        <v>197</v>
      </c>
      <c r="I129" s="28" t="s">
        <v>197</v>
      </c>
      <c r="J129" s="28" t="s">
        <v>197</v>
      </c>
      <c r="K129" s="28" t="s">
        <v>197</v>
      </c>
      <c r="L129" s="29" t="s">
        <v>197</v>
      </c>
      <c r="M129" s="30"/>
      <c r="N129" s="15"/>
    </row>
    <row r="130" spans="1:14" ht="56.85" customHeight="1" x14ac:dyDescent="0.2">
      <c r="A130" s="1104"/>
      <c r="B130" s="723"/>
      <c r="C130" s="723"/>
      <c r="D130" s="723"/>
      <c r="E130" s="1069"/>
      <c r="F130" s="67" t="s">
        <v>1302</v>
      </c>
      <c r="G130" s="325" t="s">
        <v>52</v>
      </c>
      <c r="H130" s="326" t="s">
        <v>1303</v>
      </c>
      <c r="I130" s="28" t="s">
        <v>23</v>
      </c>
      <c r="J130" s="28" t="s">
        <v>23</v>
      </c>
      <c r="K130" s="28" t="s">
        <v>197</v>
      </c>
      <c r="L130" s="29" t="s">
        <v>699</v>
      </c>
      <c r="M130" s="30"/>
      <c r="N130" s="15"/>
    </row>
    <row r="131" spans="1:14" ht="56.85" customHeight="1" x14ac:dyDescent="0.2">
      <c r="A131" s="1104"/>
      <c r="B131" s="723"/>
      <c r="C131" s="723"/>
      <c r="D131" s="723"/>
      <c r="E131" s="1069"/>
      <c r="F131" s="371" t="s">
        <v>1304</v>
      </c>
      <c r="G131" s="372" t="s">
        <v>52</v>
      </c>
      <c r="H131" s="373" t="s">
        <v>1305</v>
      </c>
      <c r="I131" s="28" t="s">
        <v>419</v>
      </c>
      <c r="J131" s="28" t="s">
        <v>181</v>
      </c>
      <c r="K131" s="28" t="s">
        <v>34</v>
      </c>
      <c r="L131" s="29" t="s">
        <v>419</v>
      </c>
      <c r="M131" s="30"/>
      <c r="N131" s="15"/>
    </row>
    <row r="132" spans="1:14" ht="56.85" customHeight="1" x14ac:dyDescent="0.2">
      <c r="A132" s="1104"/>
      <c r="B132" s="723"/>
      <c r="C132" s="723"/>
      <c r="D132" s="723"/>
      <c r="E132" s="1069"/>
      <c r="F132" s="324" t="s">
        <v>1306</v>
      </c>
      <c r="G132" s="325" t="s">
        <v>52</v>
      </c>
      <c r="H132" s="326" t="s">
        <v>1296</v>
      </c>
      <c r="I132" s="28" t="s">
        <v>699</v>
      </c>
      <c r="J132" s="28" t="s">
        <v>699</v>
      </c>
      <c r="K132" s="28" t="s">
        <v>24</v>
      </c>
      <c r="L132" s="29" t="s">
        <v>699</v>
      </c>
      <c r="M132" s="30"/>
      <c r="N132" s="15"/>
    </row>
    <row r="133" spans="1:14" ht="56.85" customHeight="1" x14ac:dyDescent="0.2">
      <c r="A133" s="1104"/>
      <c r="B133" s="723"/>
      <c r="C133" s="723"/>
      <c r="D133" s="723"/>
      <c r="E133" s="1069"/>
      <c r="F133" s="324" t="s">
        <v>1307</v>
      </c>
      <c r="G133" s="325" t="s">
        <v>52</v>
      </c>
      <c r="H133" s="326" t="s">
        <v>240</v>
      </c>
      <c r="I133" s="28" t="s">
        <v>240</v>
      </c>
      <c r="J133" s="28" t="s">
        <v>240</v>
      </c>
      <c r="K133" s="28" t="s">
        <v>240</v>
      </c>
      <c r="L133" s="29" t="s">
        <v>240</v>
      </c>
      <c r="M133" s="30"/>
      <c r="N133" s="15"/>
    </row>
    <row r="134" spans="1:14" ht="56.85" customHeight="1" thickBot="1" x14ac:dyDescent="0.25">
      <c r="A134" s="1105"/>
      <c r="B134" s="1067"/>
      <c r="C134" s="1067"/>
      <c r="D134" s="1067"/>
      <c r="E134" s="1070"/>
      <c r="F134" s="374" t="s">
        <v>1308</v>
      </c>
      <c r="G134" s="375" t="s">
        <v>52</v>
      </c>
      <c r="H134" s="80" t="s">
        <v>1300</v>
      </c>
      <c r="I134" s="376" t="s">
        <v>197</v>
      </c>
      <c r="J134" s="34" t="s">
        <v>699</v>
      </c>
      <c r="K134" s="34" t="s">
        <v>197</v>
      </c>
      <c r="L134" s="35" t="s">
        <v>197</v>
      </c>
      <c r="M134" s="36"/>
      <c r="N134" s="15"/>
    </row>
    <row r="135" spans="1:14" ht="56.85" customHeight="1" thickBot="1" x14ac:dyDescent="0.25">
      <c r="A135" s="573" t="s">
        <v>1309</v>
      </c>
      <c r="B135" s="56" t="s">
        <v>1310</v>
      </c>
      <c r="C135" s="56" t="s">
        <v>1274</v>
      </c>
      <c r="D135" s="56" t="s">
        <v>303</v>
      </c>
      <c r="E135" s="330">
        <v>144400</v>
      </c>
      <c r="F135" s="56" t="s">
        <v>1311</v>
      </c>
      <c r="G135" s="85" t="s">
        <v>18</v>
      </c>
      <c r="H135" s="96" t="s">
        <v>352</v>
      </c>
      <c r="I135" s="312" t="s">
        <v>1902</v>
      </c>
      <c r="J135" s="312" t="s">
        <v>1902</v>
      </c>
      <c r="K135" s="312" t="s">
        <v>1901</v>
      </c>
      <c r="L135" s="313" t="s">
        <v>1901</v>
      </c>
      <c r="M135" s="574"/>
      <c r="N135" s="15"/>
    </row>
    <row r="136" spans="1:14" ht="28.35" customHeight="1" thickBot="1" x14ac:dyDescent="0.25">
      <c r="A136" s="310" t="s">
        <v>1312</v>
      </c>
      <c r="B136" s="543" t="s">
        <v>1313</v>
      </c>
      <c r="C136" s="543" t="s">
        <v>1314</v>
      </c>
      <c r="D136" s="543" t="s">
        <v>303</v>
      </c>
      <c r="E136" s="311">
        <v>23000</v>
      </c>
      <c r="F136" s="543" t="s">
        <v>1315</v>
      </c>
      <c r="G136" s="100" t="s">
        <v>18</v>
      </c>
      <c r="H136" s="101" t="s">
        <v>1316</v>
      </c>
      <c r="I136" s="350" t="s">
        <v>286</v>
      </c>
      <c r="J136" s="350" t="s">
        <v>288</v>
      </c>
      <c r="K136" s="350" t="s">
        <v>286</v>
      </c>
      <c r="L136" s="351" t="s">
        <v>288</v>
      </c>
      <c r="M136" s="352"/>
      <c r="N136" s="15"/>
    </row>
    <row r="137" spans="1:14" ht="28.35" customHeight="1" x14ac:dyDescent="0.2">
      <c r="A137" s="1092" t="s">
        <v>1317</v>
      </c>
      <c r="B137" s="748" t="s">
        <v>1318</v>
      </c>
      <c r="C137" s="748" t="s">
        <v>1219</v>
      </c>
      <c r="D137" s="748" t="s">
        <v>303</v>
      </c>
      <c r="E137" s="1062">
        <f>SUM(E138:E139)+12300</f>
        <v>12300</v>
      </c>
      <c r="F137" s="102" t="s">
        <v>2167</v>
      </c>
      <c r="G137" s="104" t="s">
        <v>52</v>
      </c>
      <c r="H137" s="105" t="s">
        <v>132</v>
      </c>
      <c r="I137" s="22" t="s">
        <v>132</v>
      </c>
      <c r="J137" s="22" t="s">
        <v>132</v>
      </c>
      <c r="K137" s="22" t="s">
        <v>132</v>
      </c>
      <c r="L137" s="23" t="s">
        <v>132</v>
      </c>
      <c r="M137" s="24"/>
      <c r="N137" s="15"/>
    </row>
    <row r="138" spans="1:14" ht="28.35" customHeight="1" x14ac:dyDescent="0.2">
      <c r="A138" s="1087"/>
      <c r="B138" s="739"/>
      <c r="C138" s="739"/>
      <c r="D138" s="739"/>
      <c r="E138" s="1063">
        <v>0</v>
      </c>
      <c r="F138" s="25" t="s">
        <v>1319</v>
      </c>
      <c r="G138" s="26" t="s">
        <v>18</v>
      </c>
      <c r="H138" s="27" t="s">
        <v>645</v>
      </c>
      <c r="I138" s="28" t="s">
        <v>76</v>
      </c>
      <c r="J138" s="28" t="s">
        <v>215</v>
      </c>
      <c r="K138" s="28" t="s">
        <v>181</v>
      </c>
      <c r="L138" s="29" t="s">
        <v>181</v>
      </c>
      <c r="M138" s="30"/>
      <c r="N138" s="15"/>
    </row>
    <row r="139" spans="1:14" ht="28.35" customHeight="1" thickBot="1" x14ac:dyDescent="0.25">
      <c r="A139" s="1087"/>
      <c r="B139" s="739"/>
      <c r="C139" s="739"/>
      <c r="D139" s="739"/>
      <c r="E139" s="1063">
        <v>0</v>
      </c>
      <c r="F139" s="74" t="s">
        <v>1320</v>
      </c>
      <c r="G139" s="75" t="s">
        <v>18</v>
      </c>
      <c r="H139" s="309" t="s">
        <v>1321</v>
      </c>
      <c r="I139" s="28" t="s">
        <v>387</v>
      </c>
      <c r="J139" s="28" t="s">
        <v>19</v>
      </c>
      <c r="K139" s="28" t="s">
        <v>22</v>
      </c>
      <c r="L139" s="29" t="s">
        <v>387</v>
      </c>
      <c r="M139" s="30"/>
      <c r="N139" s="15"/>
    </row>
    <row r="140" spans="1:14" ht="42.6" customHeight="1" x14ac:dyDescent="0.2">
      <c r="A140" s="1086" t="s">
        <v>1322</v>
      </c>
      <c r="B140" s="734" t="s">
        <v>1323</v>
      </c>
      <c r="C140" s="734" t="s">
        <v>1324</v>
      </c>
      <c r="D140" s="734" t="s">
        <v>16</v>
      </c>
      <c r="E140" s="1064">
        <f t="shared" ref="E140" si="5">SUM(E141:E141)+3106347</f>
        <v>3106347</v>
      </c>
      <c r="F140" s="19" t="s">
        <v>2168</v>
      </c>
      <c r="G140" s="20" t="s">
        <v>52</v>
      </c>
      <c r="H140" s="21" t="s">
        <v>95</v>
      </c>
      <c r="I140" s="22" t="s">
        <v>95</v>
      </c>
      <c r="J140" s="22" t="s">
        <v>95</v>
      </c>
      <c r="K140" s="22" t="s">
        <v>95</v>
      </c>
      <c r="L140" s="23" t="s">
        <v>95</v>
      </c>
      <c r="M140" s="24"/>
      <c r="N140" s="15"/>
    </row>
    <row r="141" spans="1:14" ht="14.1" customHeight="1" thickBot="1" x14ac:dyDescent="0.25">
      <c r="A141" s="1088"/>
      <c r="B141" s="735"/>
      <c r="C141" s="735"/>
      <c r="D141" s="735"/>
      <c r="E141" s="1065">
        <v>0</v>
      </c>
      <c r="F141" s="31" t="s">
        <v>1325</v>
      </c>
      <c r="G141" s="32" t="s">
        <v>18</v>
      </c>
      <c r="H141" s="33" t="s">
        <v>32</v>
      </c>
      <c r="I141" s="28" t="s">
        <v>32</v>
      </c>
      <c r="J141" s="28" t="s">
        <v>32</v>
      </c>
      <c r="K141" s="28" t="s">
        <v>32</v>
      </c>
      <c r="L141" s="29" t="s">
        <v>32</v>
      </c>
      <c r="M141" s="30"/>
      <c r="N141" s="15"/>
    </row>
    <row r="142" spans="1:14" ht="56.85" customHeight="1" thickBot="1" x14ac:dyDescent="0.25">
      <c r="A142" s="619" t="s">
        <v>1326</v>
      </c>
      <c r="B142" s="377" t="s">
        <v>1327</v>
      </c>
      <c r="C142" s="377" t="s">
        <v>1062</v>
      </c>
      <c r="D142" s="377" t="s">
        <v>115</v>
      </c>
      <c r="E142" s="378">
        <v>50000</v>
      </c>
      <c r="F142" s="377" t="s">
        <v>1328</v>
      </c>
      <c r="G142" s="379" t="s">
        <v>52</v>
      </c>
      <c r="H142" s="119" t="s">
        <v>132</v>
      </c>
      <c r="I142" s="22" t="s">
        <v>53</v>
      </c>
      <c r="J142" s="22" t="s">
        <v>53</v>
      </c>
      <c r="K142" s="22" t="s">
        <v>53</v>
      </c>
      <c r="L142" s="23" t="s">
        <v>132</v>
      </c>
      <c r="M142" s="24"/>
      <c r="N142" s="15"/>
    </row>
    <row r="143" spans="1:14" ht="56.85" customHeight="1" thickBot="1" x14ac:dyDescent="0.25">
      <c r="A143" s="310" t="s">
        <v>1329</v>
      </c>
      <c r="B143" s="98" t="s">
        <v>1330</v>
      </c>
      <c r="C143" s="98" t="s">
        <v>1274</v>
      </c>
      <c r="D143" s="98" t="s">
        <v>16</v>
      </c>
      <c r="E143" s="311">
        <v>600000</v>
      </c>
      <c r="F143" s="98" t="s">
        <v>2169</v>
      </c>
      <c r="G143" s="100" t="s">
        <v>18</v>
      </c>
      <c r="H143" s="101" t="s">
        <v>339</v>
      </c>
      <c r="I143" s="22" t="s">
        <v>336</v>
      </c>
      <c r="J143" s="22" t="s">
        <v>124</v>
      </c>
      <c r="K143" s="22" t="s">
        <v>124</v>
      </c>
      <c r="L143" s="23" t="s">
        <v>336</v>
      </c>
      <c r="M143" s="24"/>
      <c r="N143" s="15"/>
    </row>
    <row r="144" spans="1:14" ht="42.6" customHeight="1" thickBot="1" x14ac:dyDescent="0.25">
      <c r="A144" s="333" t="s">
        <v>1331</v>
      </c>
      <c r="B144" s="102" t="s">
        <v>1332</v>
      </c>
      <c r="C144" s="102" t="s">
        <v>30</v>
      </c>
      <c r="D144" s="102" t="s">
        <v>16</v>
      </c>
      <c r="E144" s="334">
        <v>148117</v>
      </c>
      <c r="F144" s="102" t="s">
        <v>1333</v>
      </c>
      <c r="G144" s="104" t="s">
        <v>18</v>
      </c>
      <c r="H144" s="105" t="s">
        <v>146</v>
      </c>
      <c r="I144" s="22" t="s">
        <v>146</v>
      </c>
      <c r="J144" s="22" t="s">
        <v>146</v>
      </c>
      <c r="K144" s="22" t="s">
        <v>146</v>
      </c>
      <c r="L144" s="23" t="s">
        <v>146</v>
      </c>
      <c r="M144" s="24"/>
      <c r="N144" s="15"/>
    </row>
    <row r="145" spans="1:14" ht="42.6" customHeight="1" thickBot="1" x14ac:dyDescent="0.25">
      <c r="A145" s="333" t="s">
        <v>1334</v>
      </c>
      <c r="B145" s="102" t="s">
        <v>2170</v>
      </c>
      <c r="C145" s="102" t="s">
        <v>1335</v>
      </c>
      <c r="D145" s="102" t="s">
        <v>16</v>
      </c>
      <c r="E145" s="334">
        <v>145000</v>
      </c>
      <c r="F145" s="102" t="s">
        <v>1336</v>
      </c>
      <c r="G145" s="104" t="s">
        <v>18</v>
      </c>
      <c r="H145" s="105" t="s">
        <v>287</v>
      </c>
      <c r="I145" s="22" t="s">
        <v>121</v>
      </c>
      <c r="J145" s="22" t="s">
        <v>132</v>
      </c>
      <c r="K145" s="22" t="s">
        <v>1907</v>
      </c>
      <c r="L145" s="23" t="s">
        <v>132</v>
      </c>
      <c r="M145" s="24"/>
      <c r="N145" s="15"/>
    </row>
    <row r="146" spans="1:14" ht="42.6" customHeight="1" thickBot="1" x14ac:dyDescent="0.25">
      <c r="A146" s="333" t="s">
        <v>1337</v>
      </c>
      <c r="B146" s="319" t="s">
        <v>1338</v>
      </c>
      <c r="C146" s="319" t="s">
        <v>1274</v>
      </c>
      <c r="D146" s="319"/>
      <c r="E146" s="320"/>
      <c r="F146" s="319" t="s">
        <v>1339</v>
      </c>
      <c r="G146" s="336" t="s">
        <v>18</v>
      </c>
      <c r="H146" s="337" t="s">
        <v>114</v>
      </c>
      <c r="I146" s="338" t="s">
        <v>337</v>
      </c>
      <c r="J146" s="338" t="s">
        <v>694</v>
      </c>
      <c r="K146" s="338" t="s">
        <v>337</v>
      </c>
      <c r="L146" s="339" t="s">
        <v>694</v>
      </c>
      <c r="M146" s="340"/>
      <c r="N146" s="15"/>
    </row>
    <row r="147" spans="1:14" ht="15.75" customHeight="1" thickBot="1" x14ac:dyDescent="0.25">
      <c r="A147" s="305" t="s">
        <v>1340</v>
      </c>
      <c r="B147" s="769" t="s">
        <v>1341</v>
      </c>
      <c r="C147" s="770"/>
      <c r="D147" s="770"/>
      <c r="E147" s="770"/>
      <c r="F147" s="770"/>
      <c r="G147" s="770"/>
      <c r="H147" s="770"/>
      <c r="I147" s="770"/>
      <c r="J147" s="770"/>
      <c r="K147" s="770"/>
      <c r="L147" s="770"/>
      <c r="M147" s="771"/>
      <c r="N147" s="15"/>
    </row>
    <row r="148" spans="1:14" ht="14.1" customHeight="1" x14ac:dyDescent="0.2">
      <c r="A148" s="1092" t="s">
        <v>1342</v>
      </c>
      <c r="B148" s="739" t="s">
        <v>1343</v>
      </c>
      <c r="C148" s="739" t="s">
        <v>30</v>
      </c>
      <c r="D148" s="530" t="s">
        <v>1248</v>
      </c>
      <c r="E148" s="402">
        <f t="shared" ref="E148" si="6">SUM(E149:E150)</f>
        <v>320575.67</v>
      </c>
      <c r="F148" s="98" t="s">
        <v>51</v>
      </c>
      <c r="G148" s="100" t="s">
        <v>52</v>
      </c>
      <c r="H148" s="382" t="s">
        <v>240</v>
      </c>
      <c r="I148" s="120" t="s">
        <v>53</v>
      </c>
      <c r="J148" s="120" t="s">
        <v>53</v>
      </c>
      <c r="K148" s="120" t="s">
        <v>32</v>
      </c>
      <c r="L148" s="120" t="s">
        <v>34</v>
      </c>
      <c r="M148" s="383"/>
      <c r="N148" s="15"/>
    </row>
    <row r="149" spans="1:14" ht="14.1" customHeight="1" x14ac:dyDescent="0.2">
      <c r="A149" s="1087"/>
      <c r="B149" s="739"/>
      <c r="C149" s="739"/>
      <c r="D149" s="25" t="s">
        <v>60</v>
      </c>
      <c r="E149" s="384">
        <v>272489</v>
      </c>
      <c r="F149" s="740" t="s">
        <v>2171</v>
      </c>
      <c r="G149" s="743" t="s">
        <v>18</v>
      </c>
      <c r="H149" s="745" t="s">
        <v>159</v>
      </c>
      <c r="I149" s="1123" t="s">
        <v>53</v>
      </c>
      <c r="J149" s="1123" t="s">
        <v>53</v>
      </c>
      <c r="K149" s="1123" t="s">
        <v>159</v>
      </c>
      <c r="L149" s="1123" t="s">
        <v>53</v>
      </c>
      <c r="M149" s="1054"/>
      <c r="N149" s="15"/>
    </row>
    <row r="150" spans="1:14" ht="42.6" customHeight="1" thickBot="1" x14ac:dyDescent="0.25">
      <c r="A150" s="1087"/>
      <c r="B150" s="739"/>
      <c r="C150" s="739"/>
      <c r="D150" s="74" t="s">
        <v>16</v>
      </c>
      <c r="E150" s="385">
        <v>48086.67</v>
      </c>
      <c r="F150" s="739"/>
      <c r="G150" s="786"/>
      <c r="H150" s="1144"/>
      <c r="I150" s="1146"/>
      <c r="J150" s="1146"/>
      <c r="K150" s="1146"/>
      <c r="L150" s="1146"/>
      <c r="M150" s="1055"/>
      <c r="N150" s="15"/>
    </row>
    <row r="151" spans="1:14" ht="70.7" customHeight="1" thickBot="1" x14ac:dyDescent="0.25">
      <c r="A151" s="573" t="s">
        <v>1344</v>
      </c>
      <c r="B151" s="56" t="s">
        <v>1345</v>
      </c>
      <c r="C151" s="56" t="s">
        <v>1206</v>
      </c>
      <c r="D151" s="56"/>
      <c r="E151" s="330"/>
      <c r="F151" s="56" t="s">
        <v>1346</v>
      </c>
      <c r="G151" s="85" t="s">
        <v>18</v>
      </c>
      <c r="H151" s="96" t="s">
        <v>159</v>
      </c>
      <c r="I151" s="22" t="s">
        <v>53</v>
      </c>
      <c r="J151" s="22" t="s">
        <v>53</v>
      </c>
      <c r="K151" s="22" t="s">
        <v>53</v>
      </c>
      <c r="L151" s="23" t="s">
        <v>159</v>
      </c>
      <c r="M151" s="24"/>
      <c r="N151" s="15"/>
    </row>
    <row r="152" spans="1:14" ht="70.7" customHeight="1" thickBot="1" x14ac:dyDescent="0.25">
      <c r="A152" s="310" t="s">
        <v>1347</v>
      </c>
      <c r="B152" s="98" t="s">
        <v>1348</v>
      </c>
      <c r="C152" s="98" t="s">
        <v>1206</v>
      </c>
      <c r="D152" s="98"/>
      <c r="E152" s="311"/>
      <c r="F152" s="98" t="s">
        <v>1349</v>
      </c>
      <c r="G152" s="100" t="s">
        <v>18</v>
      </c>
      <c r="H152" s="101" t="s">
        <v>103</v>
      </c>
      <c r="I152" s="22" t="s">
        <v>53</v>
      </c>
      <c r="J152" s="22" t="s">
        <v>103</v>
      </c>
      <c r="K152" s="22" t="s">
        <v>53</v>
      </c>
      <c r="L152" s="23" t="s">
        <v>103</v>
      </c>
      <c r="M152" s="24"/>
      <c r="N152" s="15"/>
    </row>
    <row r="153" spans="1:14" ht="28.35" customHeight="1" x14ac:dyDescent="0.2">
      <c r="A153" s="1092" t="s">
        <v>1350</v>
      </c>
      <c r="B153" s="1111" t="s">
        <v>1351</v>
      </c>
      <c r="C153" s="748" t="s">
        <v>283</v>
      </c>
      <c r="D153" s="748"/>
      <c r="E153" s="1062"/>
      <c r="F153" s="102" t="s">
        <v>1352</v>
      </c>
      <c r="G153" s="104" t="s">
        <v>52</v>
      </c>
      <c r="H153" s="105" t="s">
        <v>32</v>
      </c>
      <c r="I153" s="22" t="s">
        <v>53</v>
      </c>
      <c r="J153" s="22" t="s">
        <v>53</v>
      </c>
      <c r="K153" s="22" t="s">
        <v>53</v>
      </c>
      <c r="L153" s="23" t="s">
        <v>32</v>
      </c>
      <c r="M153" s="24"/>
      <c r="N153" s="15"/>
    </row>
    <row r="154" spans="1:14" ht="42.6" customHeight="1" x14ac:dyDescent="0.2">
      <c r="A154" s="1087"/>
      <c r="B154" s="1112"/>
      <c r="C154" s="739"/>
      <c r="D154" s="739"/>
      <c r="E154" s="1063"/>
      <c r="F154" s="386" t="s">
        <v>2172</v>
      </c>
      <c r="G154" s="387" t="s">
        <v>18</v>
      </c>
      <c r="H154" s="388" t="s">
        <v>146</v>
      </c>
      <c r="I154" s="28" t="s">
        <v>53</v>
      </c>
      <c r="J154" s="28" t="s">
        <v>53</v>
      </c>
      <c r="K154" s="28" t="s">
        <v>196</v>
      </c>
      <c r="L154" s="29" t="s">
        <v>159</v>
      </c>
      <c r="M154" s="30"/>
      <c r="N154" s="15"/>
    </row>
    <row r="155" spans="1:14" ht="56.85" customHeight="1" thickBot="1" x14ac:dyDescent="0.25">
      <c r="A155" s="1094"/>
      <c r="B155" s="1113"/>
      <c r="C155" s="1095"/>
      <c r="D155" s="1095"/>
      <c r="E155" s="1102"/>
      <c r="F155" s="389" t="s">
        <v>1353</v>
      </c>
      <c r="G155" s="479" t="s">
        <v>52</v>
      </c>
      <c r="H155" s="480" t="s">
        <v>24</v>
      </c>
      <c r="I155" s="481" t="s">
        <v>53</v>
      </c>
      <c r="J155" s="481" t="s">
        <v>53</v>
      </c>
      <c r="K155" s="481" t="s">
        <v>53</v>
      </c>
      <c r="L155" s="482" t="s">
        <v>24</v>
      </c>
      <c r="M155" s="30"/>
      <c r="N155" s="15"/>
    </row>
    <row r="156" spans="1:14" ht="28.35" customHeight="1" x14ac:dyDescent="0.2">
      <c r="A156" s="1092" t="s">
        <v>1354</v>
      </c>
      <c r="B156" s="1111" t="s">
        <v>1355</v>
      </c>
      <c r="C156" s="748" t="s">
        <v>283</v>
      </c>
      <c r="D156" s="748"/>
      <c r="E156" s="1062"/>
      <c r="F156" s="390" t="s">
        <v>1356</v>
      </c>
      <c r="G156" s="483" t="s">
        <v>18</v>
      </c>
      <c r="H156" s="484" t="s">
        <v>159</v>
      </c>
      <c r="I156" s="485" t="s">
        <v>53</v>
      </c>
      <c r="J156" s="485" t="s">
        <v>53</v>
      </c>
      <c r="K156" s="485" t="s">
        <v>53</v>
      </c>
      <c r="L156" s="486" t="s">
        <v>159</v>
      </c>
      <c r="M156" s="24"/>
      <c r="N156" s="15"/>
    </row>
    <row r="157" spans="1:14" ht="42.6" customHeight="1" thickBot="1" x14ac:dyDescent="0.25">
      <c r="A157" s="1088"/>
      <c r="B157" s="1117"/>
      <c r="C157" s="735"/>
      <c r="D157" s="735"/>
      <c r="E157" s="1065"/>
      <c r="F157" s="74" t="s">
        <v>2173</v>
      </c>
      <c r="G157" s="75" t="s">
        <v>18</v>
      </c>
      <c r="H157" s="309" t="s">
        <v>196</v>
      </c>
      <c r="I157" s="28" t="s">
        <v>53</v>
      </c>
      <c r="J157" s="28" t="s">
        <v>53</v>
      </c>
      <c r="K157" s="28" t="s">
        <v>53</v>
      </c>
      <c r="L157" s="29" t="s">
        <v>196</v>
      </c>
      <c r="M157" s="30"/>
      <c r="N157" s="15"/>
    </row>
    <row r="158" spans="1:14" ht="56.85" customHeight="1" thickBot="1" x14ac:dyDescent="0.25">
      <c r="A158" s="620" t="s">
        <v>1357</v>
      </c>
      <c r="B158" s="505" t="s">
        <v>1358</v>
      </c>
      <c r="C158" s="471" t="s">
        <v>283</v>
      </c>
      <c r="D158" s="506"/>
      <c r="E158" s="507"/>
      <c r="F158" s="508" t="s">
        <v>2073</v>
      </c>
      <c r="G158" s="85" t="s">
        <v>18</v>
      </c>
      <c r="H158" s="96" t="s">
        <v>162</v>
      </c>
      <c r="I158" s="338" t="s">
        <v>53</v>
      </c>
      <c r="J158" s="338" t="s">
        <v>53</v>
      </c>
      <c r="K158" s="338" t="s">
        <v>53</v>
      </c>
      <c r="L158" s="339" t="s">
        <v>162</v>
      </c>
      <c r="M158" s="340"/>
      <c r="N158" s="15"/>
    </row>
    <row r="159" spans="1:14" ht="16.5" customHeight="1" thickBot="1" x14ac:dyDescent="0.25">
      <c r="A159" s="391" t="s">
        <v>1359</v>
      </c>
      <c r="B159" s="772" t="s">
        <v>1360</v>
      </c>
      <c r="C159" s="773"/>
      <c r="D159" s="773"/>
      <c r="E159" s="773"/>
      <c r="F159" s="773"/>
      <c r="G159" s="773"/>
      <c r="H159" s="773"/>
      <c r="I159" s="773"/>
      <c r="J159" s="773"/>
      <c r="K159" s="773"/>
      <c r="L159" s="773"/>
      <c r="M159" s="773"/>
      <c r="N159" s="15"/>
    </row>
    <row r="160" spans="1:14" ht="16.5" customHeight="1" thickBot="1" x14ac:dyDescent="0.25">
      <c r="A160" s="305" t="s">
        <v>1361</v>
      </c>
      <c r="B160" s="769" t="s">
        <v>1362</v>
      </c>
      <c r="C160" s="770"/>
      <c r="D160" s="770"/>
      <c r="E160" s="770"/>
      <c r="F160" s="770"/>
      <c r="G160" s="770"/>
      <c r="H160" s="770"/>
      <c r="I160" s="770"/>
      <c r="J160" s="770"/>
      <c r="K160" s="770"/>
      <c r="L160" s="770"/>
      <c r="M160" s="771"/>
      <c r="N160" s="15"/>
    </row>
    <row r="161" spans="1:14" s="13" customFormat="1" ht="28.35" customHeight="1" thickBot="1" x14ac:dyDescent="0.25">
      <c r="A161" s="392" t="s">
        <v>1363</v>
      </c>
      <c r="B161" s="393" t="s">
        <v>1364</v>
      </c>
      <c r="C161" s="393" t="s">
        <v>30</v>
      </c>
      <c r="D161" s="393"/>
      <c r="E161" s="513"/>
      <c r="F161" s="393" t="s">
        <v>51</v>
      </c>
      <c r="G161" s="394" t="s">
        <v>52</v>
      </c>
      <c r="H161" s="395" t="s">
        <v>619</v>
      </c>
      <c r="I161" s="489" t="s">
        <v>53</v>
      </c>
      <c r="J161" s="489" t="s">
        <v>53</v>
      </c>
      <c r="K161" s="489" t="s">
        <v>619</v>
      </c>
      <c r="L161" s="490" t="s">
        <v>53</v>
      </c>
      <c r="M161" s="511"/>
      <c r="N161" s="12"/>
    </row>
    <row r="162" spans="1:14" ht="56.85" customHeight="1" x14ac:dyDescent="0.2">
      <c r="A162" s="1114" t="s">
        <v>1365</v>
      </c>
      <c r="B162" s="1161" t="s">
        <v>1366</v>
      </c>
      <c r="C162" s="1161" t="s">
        <v>283</v>
      </c>
      <c r="D162" s="1161" t="s">
        <v>16</v>
      </c>
      <c r="E162" s="1173">
        <f t="shared" ref="E162" si="7">SUM(E163:E194)+15000</f>
        <v>15000</v>
      </c>
      <c r="F162" s="396" t="s">
        <v>2174</v>
      </c>
      <c r="G162" s="323" t="s">
        <v>18</v>
      </c>
      <c r="H162" s="60" t="s">
        <v>149</v>
      </c>
      <c r="I162" s="22" t="s">
        <v>196</v>
      </c>
      <c r="J162" s="22" t="s">
        <v>159</v>
      </c>
      <c r="K162" s="22" t="s">
        <v>196</v>
      </c>
      <c r="L162" s="23" t="s">
        <v>159</v>
      </c>
      <c r="M162" s="24"/>
      <c r="N162" s="15"/>
    </row>
    <row r="163" spans="1:14" ht="28.35" customHeight="1" x14ac:dyDescent="0.2">
      <c r="A163" s="1115"/>
      <c r="B163" s="1162"/>
      <c r="C163" s="1162"/>
      <c r="D163" s="1162"/>
      <c r="E163" s="1174"/>
      <c r="F163" s="67" t="s">
        <v>1367</v>
      </c>
      <c r="G163" s="325" t="s">
        <v>18</v>
      </c>
      <c r="H163" s="326" t="s">
        <v>1368</v>
      </c>
      <c r="I163" s="28" t="s">
        <v>34</v>
      </c>
      <c r="J163" s="28" t="s">
        <v>1907</v>
      </c>
      <c r="K163" s="28" t="s">
        <v>330</v>
      </c>
      <c r="L163" s="29" t="s">
        <v>240</v>
      </c>
      <c r="M163" s="30"/>
      <c r="N163" s="15"/>
    </row>
    <row r="164" spans="1:14" ht="42.6" customHeight="1" x14ac:dyDescent="0.2">
      <c r="A164" s="1115"/>
      <c r="B164" s="1162"/>
      <c r="C164" s="1162"/>
      <c r="D164" s="1162"/>
      <c r="E164" s="1174"/>
      <c r="F164" s="67" t="s">
        <v>1369</v>
      </c>
      <c r="G164" s="325" t="s">
        <v>52</v>
      </c>
      <c r="H164" s="326" t="s">
        <v>107</v>
      </c>
      <c r="I164" s="28" t="s">
        <v>107</v>
      </c>
      <c r="J164" s="28" t="s">
        <v>107</v>
      </c>
      <c r="K164" s="28" t="s">
        <v>107</v>
      </c>
      <c r="L164" s="29" t="s">
        <v>107</v>
      </c>
      <c r="M164" s="30"/>
      <c r="N164" s="15"/>
    </row>
    <row r="165" spans="1:14" ht="56.85" customHeight="1" x14ac:dyDescent="0.2">
      <c r="A165" s="1115"/>
      <c r="B165" s="1162"/>
      <c r="C165" s="1162"/>
      <c r="D165" s="1162"/>
      <c r="E165" s="1174"/>
      <c r="F165" s="67" t="s">
        <v>2175</v>
      </c>
      <c r="G165" s="325" t="s">
        <v>18</v>
      </c>
      <c r="H165" s="326" t="s">
        <v>34</v>
      </c>
      <c r="I165" s="28" t="s">
        <v>146</v>
      </c>
      <c r="J165" s="28" t="s">
        <v>146</v>
      </c>
      <c r="K165" s="28" t="s">
        <v>159</v>
      </c>
      <c r="L165" s="29" t="s">
        <v>159</v>
      </c>
      <c r="M165" s="30"/>
      <c r="N165" s="15"/>
    </row>
    <row r="166" spans="1:14" ht="28.35" customHeight="1" x14ac:dyDescent="0.2">
      <c r="A166" s="1115"/>
      <c r="B166" s="1162"/>
      <c r="C166" s="1162"/>
      <c r="D166" s="1162"/>
      <c r="E166" s="1174"/>
      <c r="F166" s="67" t="s">
        <v>1370</v>
      </c>
      <c r="G166" s="325" t="s">
        <v>18</v>
      </c>
      <c r="H166" s="326" t="s">
        <v>337</v>
      </c>
      <c r="I166" s="28" t="s">
        <v>74</v>
      </c>
      <c r="J166" s="28" t="s">
        <v>121</v>
      </c>
      <c r="K166" s="28" t="s">
        <v>215</v>
      </c>
      <c r="L166" s="29" t="s">
        <v>240</v>
      </c>
      <c r="M166" s="30"/>
      <c r="N166" s="15"/>
    </row>
    <row r="167" spans="1:14" ht="42.6" customHeight="1" x14ac:dyDescent="0.2">
      <c r="A167" s="1115"/>
      <c r="B167" s="1162"/>
      <c r="C167" s="1162"/>
      <c r="D167" s="1162"/>
      <c r="E167" s="1174"/>
      <c r="F167" s="67" t="s">
        <v>1371</v>
      </c>
      <c r="G167" s="325" t="s">
        <v>52</v>
      </c>
      <c r="H167" s="326" t="s">
        <v>96</v>
      </c>
      <c r="I167" s="28" t="s">
        <v>96</v>
      </c>
      <c r="J167" s="28" t="s">
        <v>96</v>
      </c>
      <c r="K167" s="28" t="s">
        <v>96</v>
      </c>
      <c r="L167" s="29" t="s">
        <v>96</v>
      </c>
      <c r="M167" s="30"/>
      <c r="N167" s="15"/>
    </row>
    <row r="168" spans="1:14" ht="56.85" customHeight="1" x14ac:dyDescent="0.2">
      <c r="A168" s="1115"/>
      <c r="B168" s="1162"/>
      <c r="C168" s="1162"/>
      <c r="D168" s="1162"/>
      <c r="E168" s="1174"/>
      <c r="F168" s="67" t="s">
        <v>2176</v>
      </c>
      <c r="G168" s="325" t="s">
        <v>18</v>
      </c>
      <c r="H168" s="326" t="s">
        <v>162</v>
      </c>
      <c r="I168" s="28" t="s">
        <v>159</v>
      </c>
      <c r="J168" s="28" t="s">
        <v>42</v>
      </c>
      <c r="K168" s="28" t="s">
        <v>146</v>
      </c>
      <c r="L168" s="29" t="s">
        <v>159</v>
      </c>
      <c r="M168" s="30"/>
      <c r="N168" s="15"/>
    </row>
    <row r="169" spans="1:14" ht="28.35" customHeight="1" x14ac:dyDescent="0.2">
      <c r="A169" s="1115"/>
      <c r="B169" s="1162"/>
      <c r="C169" s="1162"/>
      <c r="D169" s="1162"/>
      <c r="E169" s="1174"/>
      <c r="F169" s="67" t="s">
        <v>1372</v>
      </c>
      <c r="G169" s="325" t="s">
        <v>18</v>
      </c>
      <c r="H169" s="326" t="s">
        <v>288</v>
      </c>
      <c r="I169" s="28" t="s">
        <v>200</v>
      </c>
      <c r="J169" s="28" t="s">
        <v>694</v>
      </c>
      <c r="K169" s="28" t="s">
        <v>337</v>
      </c>
      <c r="L169" s="29" t="s">
        <v>200</v>
      </c>
      <c r="M169" s="30"/>
      <c r="N169" s="15"/>
    </row>
    <row r="170" spans="1:14" ht="42.6" customHeight="1" x14ac:dyDescent="0.2">
      <c r="A170" s="1115"/>
      <c r="B170" s="1162"/>
      <c r="C170" s="1162"/>
      <c r="D170" s="1162"/>
      <c r="E170" s="1174"/>
      <c r="F170" s="67" t="s">
        <v>1373</v>
      </c>
      <c r="G170" s="325" t="s">
        <v>52</v>
      </c>
      <c r="H170" s="326" t="s">
        <v>1374</v>
      </c>
      <c r="I170" s="28" t="s">
        <v>96</v>
      </c>
      <c r="J170" s="28" t="s">
        <v>107</v>
      </c>
      <c r="K170" s="28" t="s">
        <v>96</v>
      </c>
      <c r="L170" s="29" t="s">
        <v>634</v>
      </c>
      <c r="M170" s="30"/>
      <c r="N170" s="15"/>
    </row>
    <row r="171" spans="1:14" ht="56.85" customHeight="1" x14ac:dyDescent="0.2">
      <c r="A171" s="1115"/>
      <c r="B171" s="1162"/>
      <c r="C171" s="1162"/>
      <c r="D171" s="1162"/>
      <c r="E171" s="1174"/>
      <c r="F171" s="67" t="s">
        <v>2177</v>
      </c>
      <c r="G171" s="325" t="s">
        <v>18</v>
      </c>
      <c r="H171" s="326" t="s">
        <v>149</v>
      </c>
      <c r="I171" s="28" t="s">
        <v>159</v>
      </c>
      <c r="J171" s="28" t="s">
        <v>196</v>
      </c>
      <c r="K171" s="28" t="s">
        <v>196</v>
      </c>
      <c r="L171" s="29" t="s">
        <v>159</v>
      </c>
      <c r="M171" s="30"/>
      <c r="N171" s="15"/>
    </row>
    <row r="172" spans="1:14" ht="28.35" customHeight="1" x14ac:dyDescent="0.2">
      <c r="A172" s="1115"/>
      <c r="B172" s="1162"/>
      <c r="C172" s="1162"/>
      <c r="D172" s="1162"/>
      <c r="E172" s="1174"/>
      <c r="F172" s="67" t="s">
        <v>1375</v>
      </c>
      <c r="G172" s="325" t="s">
        <v>18</v>
      </c>
      <c r="H172" s="326" t="s">
        <v>683</v>
      </c>
      <c r="I172" s="28" t="s">
        <v>53</v>
      </c>
      <c r="J172" s="28" t="s">
        <v>132</v>
      </c>
      <c r="K172" s="28" t="s">
        <v>200</v>
      </c>
      <c r="L172" s="29" t="s">
        <v>32</v>
      </c>
      <c r="M172" s="30"/>
      <c r="N172" s="15"/>
    </row>
    <row r="173" spans="1:14" ht="42.6" customHeight="1" x14ac:dyDescent="0.2">
      <c r="A173" s="1115"/>
      <c r="B173" s="1162"/>
      <c r="C173" s="1162"/>
      <c r="D173" s="1162"/>
      <c r="E173" s="1174"/>
      <c r="F173" s="67" t="s">
        <v>1376</v>
      </c>
      <c r="G173" s="325" t="s">
        <v>52</v>
      </c>
      <c r="H173" s="326" t="s">
        <v>107</v>
      </c>
      <c r="I173" s="28" t="s">
        <v>107</v>
      </c>
      <c r="J173" s="28" t="s">
        <v>107</v>
      </c>
      <c r="K173" s="28" t="s">
        <v>107</v>
      </c>
      <c r="L173" s="29" t="s">
        <v>107</v>
      </c>
      <c r="M173" s="30"/>
      <c r="N173" s="15"/>
    </row>
    <row r="174" spans="1:14" ht="56.85" customHeight="1" x14ac:dyDescent="0.2">
      <c r="A174" s="1115"/>
      <c r="B174" s="1162"/>
      <c r="C174" s="1162"/>
      <c r="D174" s="1162"/>
      <c r="E174" s="1174"/>
      <c r="F174" s="67" t="s">
        <v>2178</v>
      </c>
      <c r="G174" s="325" t="s">
        <v>18</v>
      </c>
      <c r="H174" s="326" t="s">
        <v>42</v>
      </c>
      <c r="I174" s="28" t="s">
        <v>196</v>
      </c>
      <c r="J174" s="28" t="s">
        <v>196</v>
      </c>
      <c r="K174" s="28" t="s">
        <v>196</v>
      </c>
      <c r="L174" s="29" t="s">
        <v>196</v>
      </c>
      <c r="M174" s="30"/>
      <c r="N174" s="15"/>
    </row>
    <row r="175" spans="1:14" ht="28.35" customHeight="1" x14ac:dyDescent="0.2">
      <c r="A175" s="1115"/>
      <c r="B175" s="1162"/>
      <c r="C175" s="1162"/>
      <c r="D175" s="1162"/>
      <c r="E175" s="1174"/>
      <c r="F175" s="67" t="s">
        <v>1377</v>
      </c>
      <c r="G175" s="325" t="s">
        <v>18</v>
      </c>
      <c r="H175" s="326" t="s">
        <v>99</v>
      </c>
      <c r="I175" s="28" t="s">
        <v>196</v>
      </c>
      <c r="J175" s="28" t="s">
        <v>699</v>
      </c>
      <c r="K175" s="28" t="s">
        <v>181</v>
      </c>
      <c r="L175" s="29" t="s">
        <v>196</v>
      </c>
      <c r="M175" s="30"/>
      <c r="N175" s="15"/>
    </row>
    <row r="176" spans="1:14" ht="42.6" customHeight="1" x14ac:dyDescent="0.2">
      <c r="A176" s="1115"/>
      <c r="B176" s="1162"/>
      <c r="C176" s="1162"/>
      <c r="D176" s="1162"/>
      <c r="E176" s="1174"/>
      <c r="F176" s="67" t="s">
        <v>1378</v>
      </c>
      <c r="G176" s="325" t="s">
        <v>52</v>
      </c>
      <c r="H176" s="326" t="s">
        <v>132</v>
      </c>
      <c r="I176" s="28" t="s">
        <v>132</v>
      </c>
      <c r="J176" s="28" t="s">
        <v>132</v>
      </c>
      <c r="K176" s="28" t="s">
        <v>132</v>
      </c>
      <c r="L176" s="29" t="s">
        <v>132</v>
      </c>
      <c r="M176" s="30"/>
      <c r="N176" s="15"/>
    </row>
    <row r="177" spans="1:14" ht="56.85" customHeight="1" x14ac:dyDescent="0.2">
      <c r="A177" s="1115"/>
      <c r="B177" s="1162"/>
      <c r="C177" s="1162"/>
      <c r="D177" s="1162"/>
      <c r="E177" s="1174"/>
      <c r="F177" s="67" t="s">
        <v>1379</v>
      </c>
      <c r="G177" s="325" t="s">
        <v>18</v>
      </c>
      <c r="H177" s="326" t="s">
        <v>422</v>
      </c>
      <c r="I177" s="28" t="s">
        <v>159</v>
      </c>
      <c r="J177" s="28" t="s">
        <v>159</v>
      </c>
      <c r="K177" s="28" t="s">
        <v>159</v>
      </c>
      <c r="L177" s="29" t="s">
        <v>146</v>
      </c>
      <c r="M177" s="30"/>
      <c r="N177" s="15"/>
    </row>
    <row r="178" spans="1:14" ht="28.35" customHeight="1" x14ac:dyDescent="0.2">
      <c r="A178" s="1115"/>
      <c r="B178" s="1162"/>
      <c r="C178" s="1162"/>
      <c r="D178" s="1162"/>
      <c r="E178" s="1174"/>
      <c r="F178" s="67" t="s">
        <v>1380</v>
      </c>
      <c r="G178" s="325" t="s">
        <v>18</v>
      </c>
      <c r="H178" s="326" t="s">
        <v>694</v>
      </c>
      <c r="I178" s="28" t="s">
        <v>34</v>
      </c>
      <c r="J178" s="28" t="s">
        <v>1907</v>
      </c>
      <c r="K178" s="28" t="s">
        <v>200</v>
      </c>
      <c r="L178" s="29" t="s">
        <v>34</v>
      </c>
      <c r="M178" s="30"/>
      <c r="N178" s="15"/>
    </row>
    <row r="179" spans="1:14" ht="42.6" customHeight="1" x14ac:dyDescent="0.2">
      <c r="A179" s="1115"/>
      <c r="B179" s="1162"/>
      <c r="C179" s="1162"/>
      <c r="D179" s="1162"/>
      <c r="E179" s="1174"/>
      <c r="F179" s="67" t="s">
        <v>1381</v>
      </c>
      <c r="G179" s="325" t="s">
        <v>52</v>
      </c>
      <c r="H179" s="326" t="s">
        <v>96</v>
      </c>
      <c r="I179" s="28" t="s">
        <v>132</v>
      </c>
      <c r="J179" s="28" t="s">
        <v>107</v>
      </c>
      <c r="K179" s="28" t="s">
        <v>107</v>
      </c>
      <c r="L179" s="29" t="s">
        <v>132</v>
      </c>
      <c r="M179" s="30"/>
      <c r="N179" s="15"/>
    </row>
    <row r="180" spans="1:14" ht="56.85" customHeight="1" x14ac:dyDescent="0.2">
      <c r="A180" s="1115"/>
      <c r="B180" s="1162"/>
      <c r="C180" s="1162"/>
      <c r="D180" s="1162"/>
      <c r="E180" s="1174"/>
      <c r="F180" s="67" t="s">
        <v>1382</v>
      </c>
      <c r="G180" s="325" t="s">
        <v>18</v>
      </c>
      <c r="H180" s="326" t="s">
        <v>175</v>
      </c>
      <c r="I180" s="28" t="s">
        <v>159</v>
      </c>
      <c r="J180" s="28" t="s">
        <v>159</v>
      </c>
      <c r="K180" s="28" t="s">
        <v>159</v>
      </c>
      <c r="L180" s="29" t="s">
        <v>159</v>
      </c>
      <c r="M180" s="30"/>
      <c r="N180" s="15"/>
    </row>
    <row r="181" spans="1:14" ht="28.35" customHeight="1" x14ac:dyDescent="0.2">
      <c r="A181" s="1115"/>
      <c r="B181" s="1162"/>
      <c r="C181" s="1162"/>
      <c r="D181" s="1162"/>
      <c r="E181" s="1174"/>
      <c r="F181" s="67" t="s">
        <v>1383</v>
      </c>
      <c r="G181" s="325" t="s">
        <v>18</v>
      </c>
      <c r="H181" s="326" t="s">
        <v>1384</v>
      </c>
      <c r="I181" s="28" t="s">
        <v>42</v>
      </c>
      <c r="J181" s="28" t="s">
        <v>816</v>
      </c>
      <c r="K181" s="28" t="s">
        <v>297</v>
      </c>
      <c r="L181" s="29" t="s">
        <v>149</v>
      </c>
      <c r="M181" s="30"/>
      <c r="N181" s="15"/>
    </row>
    <row r="182" spans="1:14" ht="42.6" customHeight="1" x14ac:dyDescent="0.2">
      <c r="A182" s="1115"/>
      <c r="B182" s="1162"/>
      <c r="C182" s="1162"/>
      <c r="D182" s="1162"/>
      <c r="E182" s="1174"/>
      <c r="F182" s="67" t="s">
        <v>1385</v>
      </c>
      <c r="G182" s="325" t="s">
        <v>52</v>
      </c>
      <c r="H182" s="326" t="s">
        <v>1386</v>
      </c>
      <c r="I182" s="28" t="s">
        <v>1387</v>
      </c>
      <c r="J182" s="28" t="s">
        <v>634</v>
      </c>
      <c r="K182" s="28" t="s">
        <v>644</v>
      </c>
      <c r="L182" s="29" t="s">
        <v>107</v>
      </c>
      <c r="M182" s="30"/>
      <c r="N182" s="15"/>
    </row>
    <row r="183" spans="1:14" ht="56.85" customHeight="1" x14ac:dyDescent="0.2">
      <c r="A183" s="1115"/>
      <c r="B183" s="1162"/>
      <c r="C183" s="1162"/>
      <c r="D183" s="1162"/>
      <c r="E183" s="1174"/>
      <c r="F183" s="67" t="s">
        <v>1388</v>
      </c>
      <c r="G183" s="325" t="s">
        <v>18</v>
      </c>
      <c r="H183" s="326" t="s">
        <v>175</v>
      </c>
      <c r="I183" s="28" t="s">
        <v>159</v>
      </c>
      <c r="J183" s="28" t="s">
        <v>159</v>
      </c>
      <c r="K183" s="28" t="s">
        <v>159</v>
      </c>
      <c r="L183" s="29" t="s">
        <v>159</v>
      </c>
      <c r="M183" s="30"/>
      <c r="N183" s="15"/>
    </row>
    <row r="184" spans="1:14" ht="28.35" customHeight="1" x14ac:dyDescent="0.2">
      <c r="A184" s="1115"/>
      <c r="B184" s="1162"/>
      <c r="C184" s="1162"/>
      <c r="D184" s="1162"/>
      <c r="E184" s="1174"/>
      <c r="F184" s="67" t="s">
        <v>1389</v>
      </c>
      <c r="G184" s="325" t="s">
        <v>18</v>
      </c>
      <c r="H184" s="326" t="s">
        <v>22</v>
      </c>
      <c r="I184" s="28" t="s">
        <v>159</v>
      </c>
      <c r="J184" s="28" t="s">
        <v>1907</v>
      </c>
      <c r="K184" s="28" t="s">
        <v>266</v>
      </c>
      <c r="L184" s="29" t="s">
        <v>154</v>
      </c>
      <c r="M184" s="30"/>
      <c r="N184" s="15"/>
    </row>
    <row r="185" spans="1:14" ht="42.6" customHeight="1" x14ac:dyDescent="0.2">
      <c r="A185" s="1115"/>
      <c r="B185" s="1162"/>
      <c r="C185" s="1162"/>
      <c r="D185" s="1162"/>
      <c r="E185" s="1174"/>
      <c r="F185" s="67" t="s">
        <v>1390</v>
      </c>
      <c r="G185" s="325" t="s">
        <v>52</v>
      </c>
      <c r="H185" s="326" t="s">
        <v>107</v>
      </c>
      <c r="I185" s="28" t="s">
        <v>107</v>
      </c>
      <c r="J185" s="28" t="s">
        <v>107</v>
      </c>
      <c r="K185" s="28" t="s">
        <v>107</v>
      </c>
      <c r="L185" s="29" t="s">
        <v>107</v>
      </c>
      <c r="M185" s="30"/>
      <c r="N185" s="15"/>
    </row>
    <row r="186" spans="1:14" ht="56.85" customHeight="1" x14ac:dyDescent="0.2">
      <c r="A186" s="1115"/>
      <c r="B186" s="1162"/>
      <c r="C186" s="1162"/>
      <c r="D186" s="1162"/>
      <c r="E186" s="1174"/>
      <c r="F186" s="67" t="s">
        <v>1391</v>
      </c>
      <c r="G186" s="325" t="s">
        <v>18</v>
      </c>
      <c r="H186" s="326" t="s">
        <v>154</v>
      </c>
      <c r="I186" s="28" t="s">
        <v>196</v>
      </c>
      <c r="J186" s="28" t="s">
        <v>159</v>
      </c>
      <c r="K186" s="28" t="s">
        <v>146</v>
      </c>
      <c r="L186" s="29" t="s">
        <v>196</v>
      </c>
      <c r="M186" s="30"/>
      <c r="N186" s="15"/>
    </row>
    <row r="187" spans="1:14" ht="28.35" customHeight="1" x14ac:dyDescent="0.2">
      <c r="A187" s="1115"/>
      <c r="B187" s="1162"/>
      <c r="C187" s="1162"/>
      <c r="D187" s="1162"/>
      <c r="E187" s="1174"/>
      <c r="F187" s="67" t="s">
        <v>1392</v>
      </c>
      <c r="G187" s="325" t="s">
        <v>18</v>
      </c>
      <c r="H187" s="326" t="s">
        <v>286</v>
      </c>
      <c r="I187" s="28" t="s">
        <v>53</v>
      </c>
      <c r="J187" s="28" t="s">
        <v>360</v>
      </c>
      <c r="K187" s="28" t="s">
        <v>200</v>
      </c>
      <c r="L187" s="29" t="s">
        <v>53</v>
      </c>
      <c r="M187" s="30"/>
      <c r="N187" s="15"/>
    </row>
    <row r="188" spans="1:14" ht="42.6" customHeight="1" x14ac:dyDescent="0.2">
      <c r="A188" s="1115"/>
      <c r="B188" s="1162"/>
      <c r="C188" s="1162"/>
      <c r="D188" s="1162"/>
      <c r="E188" s="1174"/>
      <c r="F188" s="67" t="s">
        <v>1393</v>
      </c>
      <c r="G188" s="325" t="s">
        <v>52</v>
      </c>
      <c r="H188" s="326" t="s">
        <v>1394</v>
      </c>
      <c r="I188" s="28" t="s">
        <v>132</v>
      </c>
      <c r="J188" s="28" t="s">
        <v>132</v>
      </c>
      <c r="K188" s="28" t="s">
        <v>1926</v>
      </c>
      <c r="L188" s="29" t="s">
        <v>132</v>
      </c>
      <c r="M188" s="30"/>
      <c r="N188" s="15"/>
    </row>
    <row r="189" spans="1:14" ht="56.85" customHeight="1" x14ac:dyDescent="0.2">
      <c r="A189" s="1115"/>
      <c r="B189" s="1162"/>
      <c r="C189" s="1162"/>
      <c r="D189" s="1162"/>
      <c r="E189" s="1174"/>
      <c r="F189" s="67" t="s">
        <v>1395</v>
      </c>
      <c r="G189" s="325" t="s">
        <v>18</v>
      </c>
      <c r="H189" s="326" t="s">
        <v>42</v>
      </c>
      <c r="I189" s="28" t="s">
        <v>196</v>
      </c>
      <c r="J189" s="28" t="s">
        <v>196</v>
      </c>
      <c r="K189" s="28" t="s">
        <v>196</v>
      </c>
      <c r="L189" s="29" t="s">
        <v>196</v>
      </c>
      <c r="M189" s="30"/>
      <c r="N189" s="15"/>
    </row>
    <row r="190" spans="1:14" ht="28.35" customHeight="1" x14ac:dyDescent="0.2">
      <c r="A190" s="1115"/>
      <c r="B190" s="1162"/>
      <c r="C190" s="1162"/>
      <c r="D190" s="1162"/>
      <c r="E190" s="1174"/>
      <c r="F190" s="67" t="s">
        <v>1396</v>
      </c>
      <c r="G190" s="325" t="s">
        <v>18</v>
      </c>
      <c r="H190" s="326" t="s">
        <v>694</v>
      </c>
      <c r="I190" s="28" t="s">
        <v>240</v>
      </c>
      <c r="J190" s="28" t="s">
        <v>20</v>
      </c>
      <c r="K190" s="28" t="s">
        <v>215</v>
      </c>
      <c r="L190" s="29" t="s">
        <v>32</v>
      </c>
      <c r="M190" s="30"/>
      <c r="N190" s="15"/>
    </row>
    <row r="191" spans="1:14" ht="42.6" customHeight="1" x14ac:dyDescent="0.2">
      <c r="A191" s="1115"/>
      <c r="B191" s="1162"/>
      <c r="C191" s="1162"/>
      <c r="D191" s="1162"/>
      <c r="E191" s="1174"/>
      <c r="F191" s="67" t="s">
        <v>1397</v>
      </c>
      <c r="G191" s="325" t="s">
        <v>52</v>
      </c>
      <c r="H191" s="326" t="s">
        <v>107</v>
      </c>
      <c r="I191" s="28" t="s">
        <v>107</v>
      </c>
      <c r="J191" s="28" t="s">
        <v>107</v>
      </c>
      <c r="K191" s="28" t="s">
        <v>107</v>
      </c>
      <c r="L191" s="29" t="s">
        <v>107</v>
      </c>
      <c r="M191" s="30"/>
      <c r="N191" s="15"/>
    </row>
    <row r="192" spans="1:14" ht="56.85" customHeight="1" x14ac:dyDescent="0.2">
      <c r="A192" s="1115"/>
      <c r="B192" s="1162"/>
      <c r="C192" s="1162"/>
      <c r="D192" s="1162"/>
      <c r="E192" s="1174"/>
      <c r="F192" s="67" t="s">
        <v>1398</v>
      </c>
      <c r="G192" s="325" t="s">
        <v>18</v>
      </c>
      <c r="H192" s="326" t="s">
        <v>422</v>
      </c>
      <c r="I192" s="28" t="s">
        <v>146</v>
      </c>
      <c r="J192" s="28" t="s">
        <v>159</v>
      </c>
      <c r="K192" s="28" t="s">
        <v>159</v>
      </c>
      <c r="L192" s="29" t="s">
        <v>159</v>
      </c>
      <c r="M192" s="30"/>
      <c r="N192" s="15"/>
    </row>
    <row r="193" spans="1:14" ht="28.35" customHeight="1" x14ac:dyDescent="0.2">
      <c r="A193" s="1115"/>
      <c r="B193" s="1162"/>
      <c r="C193" s="1162"/>
      <c r="D193" s="1162"/>
      <c r="E193" s="1174"/>
      <c r="F193" s="67" t="s">
        <v>1399</v>
      </c>
      <c r="G193" s="325" t="s">
        <v>18</v>
      </c>
      <c r="H193" s="326" t="s">
        <v>1400</v>
      </c>
      <c r="I193" s="28" t="s">
        <v>42</v>
      </c>
      <c r="J193" s="28" t="s">
        <v>337</v>
      </c>
      <c r="K193" s="28" t="s">
        <v>76</v>
      </c>
      <c r="L193" s="29" t="s">
        <v>24</v>
      </c>
      <c r="M193" s="30"/>
      <c r="N193" s="15"/>
    </row>
    <row r="194" spans="1:14" ht="42.6" customHeight="1" thickBot="1" x14ac:dyDescent="0.25">
      <c r="A194" s="1116"/>
      <c r="B194" s="1163"/>
      <c r="C194" s="1163"/>
      <c r="D194" s="1163"/>
      <c r="E194" s="1175"/>
      <c r="F194" s="69" t="s">
        <v>1401</v>
      </c>
      <c r="G194" s="375" t="s">
        <v>52</v>
      </c>
      <c r="H194" s="80" t="s">
        <v>107</v>
      </c>
      <c r="I194" s="376" t="s">
        <v>107</v>
      </c>
      <c r="J194" s="34" t="s">
        <v>107</v>
      </c>
      <c r="K194" s="34" t="s">
        <v>107</v>
      </c>
      <c r="L194" s="35" t="s">
        <v>107</v>
      </c>
      <c r="M194" s="36"/>
      <c r="N194" s="15"/>
    </row>
    <row r="195" spans="1:14" ht="15.75" customHeight="1" thickBot="1" x14ac:dyDescent="0.25">
      <c r="A195" s="367" t="s">
        <v>1402</v>
      </c>
      <c r="B195" s="769" t="s">
        <v>1403</v>
      </c>
      <c r="C195" s="770"/>
      <c r="D195" s="770"/>
      <c r="E195" s="770"/>
      <c r="F195" s="770"/>
      <c r="G195" s="770"/>
      <c r="H195" s="770"/>
      <c r="I195" s="770"/>
      <c r="J195" s="770"/>
      <c r="K195" s="770"/>
      <c r="L195" s="770"/>
      <c r="M195" s="770"/>
      <c r="N195" s="15"/>
    </row>
    <row r="196" spans="1:14" ht="56.85" customHeight="1" x14ac:dyDescent="0.2">
      <c r="A196" s="1092" t="s">
        <v>1404</v>
      </c>
      <c r="B196" s="739" t="s">
        <v>1405</v>
      </c>
      <c r="C196" s="739" t="s">
        <v>1206</v>
      </c>
      <c r="D196" s="739" t="s">
        <v>115</v>
      </c>
      <c r="E196" s="1063">
        <v>208000</v>
      </c>
      <c r="F196" s="98" t="s">
        <v>1406</v>
      </c>
      <c r="G196" s="100" t="s">
        <v>52</v>
      </c>
      <c r="H196" s="101" t="s">
        <v>107</v>
      </c>
      <c r="I196" s="350" t="s">
        <v>53</v>
      </c>
      <c r="J196" s="350" t="s">
        <v>53</v>
      </c>
      <c r="K196" s="350" t="s">
        <v>53</v>
      </c>
      <c r="L196" s="351" t="s">
        <v>107</v>
      </c>
      <c r="M196" s="352"/>
      <c r="N196" s="15"/>
    </row>
    <row r="197" spans="1:14" ht="28.35" customHeight="1" x14ac:dyDescent="0.2">
      <c r="A197" s="1087"/>
      <c r="B197" s="739"/>
      <c r="C197" s="739"/>
      <c r="D197" s="739"/>
      <c r="E197" s="1063"/>
      <c r="F197" s="25" t="s">
        <v>1407</v>
      </c>
      <c r="G197" s="26" t="s">
        <v>52</v>
      </c>
      <c r="H197" s="27" t="s">
        <v>132</v>
      </c>
      <c r="I197" s="28" t="s">
        <v>53</v>
      </c>
      <c r="J197" s="28" t="s">
        <v>132</v>
      </c>
      <c r="K197" s="28" t="s">
        <v>53</v>
      </c>
      <c r="L197" s="29" t="s">
        <v>53</v>
      </c>
      <c r="M197" s="30"/>
      <c r="N197" s="15"/>
    </row>
    <row r="198" spans="1:14" ht="42.6" customHeight="1" thickBot="1" x14ac:dyDescent="0.25">
      <c r="A198" s="1094"/>
      <c r="B198" s="1095"/>
      <c r="C198" s="1095"/>
      <c r="D198" s="1095"/>
      <c r="E198" s="1102">
        <v>0</v>
      </c>
      <c r="F198" s="31" t="s">
        <v>1408</v>
      </c>
      <c r="G198" s="32" t="s">
        <v>18</v>
      </c>
      <c r="H198" s="33" t="s">
        <v>196</v>
      </c>
      <c r="I198" s="34" t="s">
        <v>53</v>
      </c>
      <c r="J198" s="34" t="s">
        <v>53</v>
      </c>
      <c r="K198" s="34" t="s">
        <v>53</v>
      </c>
      <c r="L198" s="35" t="s">
        <v>196</v>
      </c>
      <c r="M198" s="36"/>
      <c r="N198" s="15"/>
    </row>
    <row r="199" spans="1:14" ht="15.75" customHeight="1" thickBot="1" x14ac:dyDescent="0.25">
      <c r="A199" s="341" t="s">
        <v>1409</v>
      </c>
      <c r="B199" s="775" t="s">
        <v>1410</v>
      </c>
      <c r="C199" s="776"/>
      <c r="D199" s="776"/>
      <c r="E199" s="776"/>
      <c r="F199" s="776"/>
      <c r="G199" s="776"/>
      <c r="H199" s="776"/>
      <c r="I199" s="776"/>
      <c r="J199" s="776"/>
      <c r="K199" s="776"/>
      <c r="L199" s="776"/>
      <c r="M199" s="776"/>
      <c r="N199" s="15"/>
    </row>
    <row r="200" spans="1:14" ht="42.6" customHeight="1" x14ac:dyDescent="0.2">
      <c r="A200" s="1107" t="s">
        <v>1411</v>
      </c>
      <c r="B200" s="1071" t="s">
        <v>1412</v>
      </c>
      <c r="C200" s="1071" t="s">
        <v>1413</v>
      </c>
      <c r="D200" s="1071" t="s">
        <v>16</v>
      </c>
      <c r="E200" s="1068">
        <f>SUM(E201:E204)+350000</f>
        <v>350000</v>
      </c>
      <c r="F200" s="369" t="s">
        <v>2179</v>
      </c>
      <c r="G200" s="20" t="s">
        <v>52</v>
      </c>
      <c r="H200" s="21" t="s">
        <v>42</v>
      </c>
      <c r="I200" s="306" t="s">
        <v>196</v>
      </c>
      <c r="J200" s="306" t="s">
        <v>196</v>
      </c>
      <c r="K200" s="306" t="s">
        <v>196</v>
      </c>
      <c r="L200" s="307" t="s">
        <v>196</v>
      </c>
      <c r="M200" s="308"/>
      <c r="N200" s="15"/>
    </row>
    <row r="201" spans="1:14" ht="28.35" customHeight="1" x14ac:dyDescent="0.2">
      <c r="A201" s="1104"/>
      <c r="B201" s="723"/>
      <c r="C201" s="723"/>
      <c r="D201" s="723"/>
      <c r="E201" s="1069"/>
      <c r="F201" s="329" t="s">
        <v>2180</v>
      </c>
      <c r="G201" s="26" t="s">
        <v>18</v>
      </c>
      <c r="H201" s="27" t="s">
        <v>1414</v>
      </c>
      <c r="I201" s="28" t="s">
        <v>2021</v>
      </c>
      <c r="J201" s="28" t="s">
        <v>2022</v>
      </c>
      <c r="K201" s="28" t="s">
        <v>2023</v>
      </c>
      <c r="L201" s="29" t="s">
        <v>2024</v>
      </c>
      <c r="M201" s="30"/>
      <c r="N201" s="15"/>
    </row>
    <row r="202" spans="1:14" ht="14.1" customHeight="1" x14ac:dyDescent="0.2">
      <c r="A202" s="1104"/>
      <c r="B202" s="723"/>
      <c r="C202" s="723"/>
      <c r="D202" s="723"/>
      <c r="E202" s="1069"/>
      <c r="F202" s="721" t="s">
        <v>2181</v>
      </c>
      <c r="G202" s="75" t="s">
        <v>18</v>
      </c>
      <c r="H202" s="309" t="s">
        <v>1415</v>
      </c>
      <c r="I202" s="28" t="s">
        <v>2025</v>
      </c>
      <c r="J202" s="28" t="s">
        <v>2025</v>
      </c>
      <c r="K202" s="28" t="s">
        <v>2025</v>
      </c>
      <c r="L202" s="29" t="s">
        <v>2025</v>
      </c>
      <c r="M202" s="30"/>
      <c r="N202" s="15"/>
    </row>
    <row r="203" spans="1:14" ht="42.75" customHeight="1" x14ac:dyDescent="0.2">
      <c r="A203" s="1104"/>
      <c r="B203" s="723"/>
      <c r="C203" s="723"/>
      <c r="D203" s="723"/>
      <c r="E203" s="1069"/>
      <c r="F203" s="67" t="s">
        <v>2182</v>
      </c>
      <c r="G203" s="325" t="s">
        <v>52</v>
      </c>
      <c r="H203" s="326" t="s">
        <v>132</v>
      </c>
      <c r="I203" s="28" t="s">
        <v>74</v>
      </c>
      <c r="J203" s="28" t="s">
        <v>74</v>
      </c>
      <c r="K203" s="28" t="s">
        <v>74</v>
      </c>
      <c r="L203" s="29" t="s">
        <v>74</v>
      </c>
      <c r="M203" s="30"/>
      <c r="N203" s="15"/>
    </row>
    <row r="204" spans="1:14" ht="28.35" customHeight="1" thickBot="1" x14ac:dyDescent="0.25">
      <c r="A204" s="1105"/>
      <c r="B204" s="1067"/>
      <c r="C204" s="1067"/>
      <c r="D204" s="1067"/>
      <c r="E204" s="1070"/>
      <c r="F204" s="69" t="s">
        <v>1416</v>
      </c>
      <c r="G204" s="375" t="s">
        <v>18</v>
      </c>
      <c r="H204" s="80" t="s">
        <v>24</v>
      </c>
      <c r="I204" s="34" t="s">
        <v>32</v>
      </c>
      <c r="J204" s="34" t="s">
        <v>32</v>
      </c>
      <c r="K204" s="34" t="s">
        <v>32</v>
      </c>
      <c r="L204" s="35" t="s">
        <v>32</v>
      </c>
      <c r="M204" s="36"/>
      <c r="N204" s="15"/>
    </row>
    <row r="205" spans="1:14" ht="15.75" customHeight="1" thickBot="1" x14ac:dyDescent="0.25">
      <c r="A205" s="367" t="s">
        <v>1417</v>
      </c>
      <c r="B205" s="769" t="s">
        <v>1418</v>
      </c>
      <c r="C205" s="770"/>
      <c r="D205" s="770"/>
      <c r="E205" s="770"/>
      <c r="F205" s="770"/>
      <c r="G205" s="770"/>
      <c r="H205" s="770"/>
      <c r="I205" s="770"/>
      <c r="J205" s="770"/>
      <c r="K205" s="770"/>
      <c r="L205" s="770"/>
      <c r="M205" s="770"/>
      <c r="N205" s="15"/>
    </row>
    <row r="206" spans="1:14" ht="42.6" customHeight="1" thickBot="1" x14ac:dyDescent="0.25">
      <c r="A206" s="333" t="s">
        <v>1419</v>
      </c>
      <c r="B206" s="447" t="s">
        <v>1420</v>
      </c>
      <c r="C206" s="447" t="s">
        <v>873</v>
      </c>
      <c r="D206" s="447" t="s">
        <v>16</v>
      </c>
      <c r="E206" s="311">
        <v>9280</v>
      </c>
      <c r="F206" s="98" t="s">
        <v>2183</v>
      </c>
      <c r="G206" s="100" t="s">
        <v>18</v>
      </c>
      <c r="H206" s="101" t="s">
        <v>42</v>
      </c>
      <c r="I206" s="350" t="s">
        <v>53</v>
      </c>
      <c r="J206" s="350" t="s">
        <v>196</v>
      </c>
      <c r="K206" s="350" t="s">
        <v>196</v>
      </c>
      <c r="L206" s="351" t="s">
        <v>159</v>
      </c>
      <c r="M206" s="352"/>
      <c r="N206" s="15"/>
    </row>
    <row r="207" spans="1:14" ht="28.35" customHeight="1" x14ac:dyDescent="0.2">
      <c r="A207" s="1092" t="s">
        <v>1421</v>
      </c>
      <c r="B207" s="748" t="s">
        <v>1422</v>
      </c>
      <c r="C207" s="748" t="s">
        <v>40</v>
      </c>
      <c r="D207" s="748" t="s">
        <v>16</v>
      </c>
      <c r="E207" s="1062">
        <f>SUM(E208:E209)+300000</f>
        <v>300000</v>
      </c>
      <c r="F207" s="102" t="s">
        <v>1423</v>
      </c>
      <c r="G207" s="104" t="s">
        <v>18</v>
      </c>
      <c r="H207" s="105" t="s">
        <v>330</v>
      </c>
      <c r="I207" s="22" t="s">
        <v>34</v>
      </c>
      <c r="J207" s="22" t="s">
        <v>266</v>
      </c>
      <c r="K207" s="22" t="s">
        <v>422</v>
      </c>
      <c r="L207" s="23" t="s">
        <v>24</v>
      </c>
      <c r="M207" s="24"/>
      <c r="N207" s="15"/>
    </row>
    <row r="208" spans="1:14" ht="28.35" customHeight="1" x14ac:dyDescent="0.2">
      <c r="A208" s="1087"/>
      <c r="B208" s="739"/>
      <c r="C208" s="739"/>
      <c r="D208" s="739"/>
      <c r="E208" s="1063">
        <v>0</v>
      </c>
      <c r="F208" s="25" t="s">
        <v>1424</v>
      </c>
      <c r="G208" s="26" t="s">
        <v>18</v>
      </c>
      <c r="H208" s="27" t="s">
        <v>311</v>
      </c>
      <c r="I208" s="28" t="s">
        <v>132</v>
      </c>
      <c r="J208" s="28" t="s">
        <v>1113</v>
      </c>
      <c r="K208" s="28" t="s">
        <v>121</v>
      </c>
      <c r="L208" s="29" t="s">
        <v>2026</v>
      </c>
      <c r="M208" s="30"/>
      <c r="N208" s="15"/>
    </row>
    <row r="209" spans="1:14" ht="28.35" customHeight="1" thickBot="1" x14ac:dyDescent="0.25">
      <c r="A209" s="1094"/>
      <c r="B209" s="1095"/>
      <c r="C209" s="1095"/>
      <c r="D209" s="1095"/>
      <c r="E209" s="1102">
        <v>0</v>
      </c>
      <c r="F209" s="25" t="s">
        <v>2184</v>
      </c>
      <c r="G209" s="26" t="s">
        <v>18</v>
      </c>
      <c r="H209" s="27" t="s">
        <v>34</v>
      </c>
      <c r="I209" s="28" t="s">
        <v>196</v>
      </c>
      <c r="J209" s="28" t="s">
        <v>146</v>
      </c>
      <c r="K209" s="28" t="s">
        <v>146</v>
      </c>
      <c r="L209" s="29" t="s">
        <v>146</v>
      </c>
      <c r="M209" s="30"/>
      <c r="N209" s="15"/>
    </row>
    <row r="210" spans="1:14" ht="28.35" customHeight="1" x14ac:dyDescent="0.2">
      <c r="A210" s="1092" t="s">
        <v>1425</v>
      </c>
      <c r="B210" s="748" t="s">
        <v>1426</v>
      </c>
      <c r="C210" s="748" t="s">
        <v>40</v>
      </c>
      <c r="D210" s="748" t="s">
        <v>16</v>
      </c>
      <c r="E210" s="1062">
        <f>SUM(E211:E212)+50500</f>
        <v>50500</v>
      </c>
      <c r="F210" s="102" t="s">
        <v>2185</v>
      </c>
      <c r="G210" s="104" t="s">
        <v>18</v>
      </c>
      <c r="H210" s="105" t="s">
        <v>1387</v>
      </c>
      <c r="I210" s="22" t="s">
        <v>175</v>
      </c>
      <c r="J210" s="22" t="s">
        <v>326</v>
      </c>
      <c r="K210" s="22" t="s">
        <v>240</v>
      </c>
      <c r="L210" s="23" t="s">
        <v>76</v>
      </c>
      <c r="M210" s="24"/>
      <c r="N210" s="15"/>
    </row>
    <row r="211" spans="1:14" ht="28.35" customHeight="1" x14ac:dyDescent="0.2">
      <c r="A211" s="1087"/>
      <c r="B211" s="739"/>
      <c r="C211" s="739"/>
      <c r="D211" s="739"/>
      <c r="E211" s="1063">
        <v>0</v>
      </c>
      <c r="F211" s="25" t="s">
        <v>2186</v>
      </c>
      <c r="G211" s="26" t="s">
        <v>18</v>
      </c>
      <c r="H211" s="27" t="s">
        <v>656</v>
      </c>
      <c r="I211" s="28" t="s">
        <v>146</v>
      </c>
      <c r="J211" s="28" t="s">
        <v>240</v>
      </c>
      <c r="K211" s="28" t="s">
        <v>24</v>
      </c>
      <c r="L211" s="29" t="s">
        <v>215</v>
      </c>
      <c r="M211" s="30"/>
      <c r="N211" s="15"/>
    </row>
    <row r="212" spans="1:14" ht="42.6" customHeight="1" thickBot="1" x14ac:dyDescent="0.25">
      <c r="A212" s="1094"/>
      <c r="B212" s="1095"/>
      <c r="C212" s="1095"/>
      <c r="D212" s="1095"/>
      <c r="E212" s="1102">
        <v>0</v>
      </c>
      <c r="F212" s="31" t="s">
        <v>1427</v>
      </c>
      <c r="G212" s="32" t="s">
        <v>18</v>
      </c>
      <c r="H212" s="33" t="s">
        <v>34</v>
      </c>
      <c r="I212" s="34" t="s">
        <v>159</v>
      </c>
      <c r="J212" s="34" t="s">
        <v>42</v>
      </c>
      <c r="K212" s="34" t="s">
        <v>159</v>
      </c>
      <c r="L212" s="35" t="s">
        <v>159</v>
      </c>
      <c r="M212" s="567"/>
      <c r="N212" s="15"/>
    </row>
    <row r="213" spans="1:14" ht="42.6" customHeight="1" thickBot="1" x14ac:dyDescent="0.25">
      <c r="A213" s="333" t="s">
        <v>1428</v>
      </c>
      <c r="B213" s="319" t="s">
        <v>1429</v>
      </c>
      <c r="C213" s="319" t="s">
        <v>873</v>
      </c>
      <c r="D213" s="319" t="s">
        <v>16</v>
      </c>
      <c r="E213" s="320">
        <v>24715</v>
      </c>
      <c r="F213" s="531" t="s">
        <v>1430</v>
      </c>
      <c r="G213" s="532" t="s">
        <v>52</v>
      </c>
      <c r="H213" s="533" t="s">
        <v>95</v>
      </c>
      <c r="I213" s="489" t="s">
        <v>53</v>
      </c>
      <c r="J213" s="489" t="s">
        <v>53</v>
      </c>
      <c r="K213" s="489" t="s">
        <v>53</v>
      </c>
      <c r="L213" s="490" t="s">
        <v>95</v>
      </c>
      <c r="M213" s="511"/>
      <c r="N213" s="15"/>
    </row>
    <row r="214" spans="1:14" ht="15.75" customHeight="1" thickBot="1" x14ac:dyDescent="0.25">
      <c r="A214" s="341" t="s">
        <v>1431</v>
      </c>
      <c r="B214" s="782" t="s">
        <v>1432</v>
      </c>
      <c r="C214" s="783"/>
      <c r="D214" s="783"/>
      <c r="E214" s="783"/>
      <c r="F214" s="783"/>
      <c r="G214" s="783"/>
      <c r="H214" s="783"/>
      <c r="I214" s="783"/>
      <c r="J214" s="783"/>
      <c r="K214" s="783"/>
      <c r="L214" s="783"/>
      <c r="M214" s="783"/>
      <c r="N214" s="15"/>
    </row>
    <row r="215" spans="1:14" ht="28.35" customHeight="1" x14ac:dyDescent="0.2">
      <c r="A215" s="1107" t="s">
        <v>1433</v>
      </c>
      <c r="B215" s="1071" t="s">
        <v>1434</v>
      </c>
      <c r="C215" s="1071" t="s">
        <v>1314</v>
      </c>
      <c r="D215" s="1071" t="s">
        <v>94</v>
      </c>
      <c r="E215" s="1068">
        <v>269400</v>
      </c>
      <c r="F215" s="396" t="s">
        <v>1435</v>
      </c>
      <c r="G215" s="323" t="s">
        <v>52</v>
      </c>
      <c r="H215" s="60" t="s">
        <v>644</v>
      </c>
      <c r="I215" s="22" t="s">
        <v>644</v>
      </c>
      <c r="J215" s="22" t="s">
        <v>644</v>
      </c>
      <c r="K215" s="22" t="s">
        <v>644</v>
      </c>
      <c r="L215" s="23" t="s">
        <v>644</v>
      </c>
      <c r="M215" s="24"/>
      <c r="N215" s="15"/>
    </row>
    <row r="216" spans="1:14" ht="28.35" customHeight="1" x14ac:dyDescent="0.2">
      <c r="A216" s="1104"/>
      <c r="B216" s="723"/>
      <c r="C216" s="723"/>
      <c r="D216" s="723"/>
      <c r="E216" s="1069"/>
      <c r="F216" s="67" t="s">
        <v>1436</v>
      </c>
      <c r="G216" s="325" t="s">
        <v>18</v>
      </c>
      <c r="H216" s="326" t="s">
        <v>1275</v>
      </c>
      <c r="I216" s="28" t="s">
        <v>1991</v>
      </c>
      <c r="J216" s="28" t="s">
        <v>1991</v>
      </c>
      <c r="K216" s="28" t="s">
        <v>1922</v>
      </c>
      <c r="L216" s="29" t="s">
        <v>1992</v>
      </c>
      <c r="M216" s="30"/>
      <c r="N216" s="15"/>
    </row>
    <row r="217" spans="1:14" ht="14.1" customHeight="1" x14ac:dyDescent="0.2">
      <c r="A217" s="1104"/>
      <c r="B217" s="723"/>
      <c r="C217" s="723"/>
      <c r="D217" s="723"/>
      <c r="E217" s="1069"/>
      <c r="F217" s="67" t="s">
        <v>1437</v>
      </c>
      <c r="G217" s="325" t="s">
        <v>18</v>
      </c>
      <c r="H217" s="326" t="s">
        <v>266</v>
      </c>
      <c r="I217" s="28" t="s">
        <v>266</v>
      </c>
      <c r="J217" s="28" t="s">
        <v>266</v>
      </c>
      <c r="K217" s="28" t="s">
        <v>266</v>
      </c>
      <c r="L217" s="29" t="s">
        <v>266</v>
      </c>
      <c r="M217" s="30"/>
      <c r="N217" s="15"/>
    </row>
    <row r="218" spans="1:14" ht="42.6" customHeight="1" x14ac:dyDescent="0.2">
      <c r="A218" s="1104"/>
      <c r="B218" s="723"/>
      <c r="C218" s="723"/>
      <c r="D218" s="723"/>
      <c r="E218" s="1069"/>
      <c r="F218" s="67" t="s">
        <v>1438</v>
      </c>
      <c r="G218" s="325" t="s">
        <v>18</v>
      </c>
      <c r="H218" s="326" t="s">
        <v>256</v>
      </c>
      <c r="I218" s="28" t="s">
        <v>1935</v>
      </c>
      <c r="J218" s="28" t="s">
        <v>2006</v>
      </c>
      <c r="K218" s="28" t="s">
        <v>1935</v>
      </c>
      <c r="L218" s="29" t="s">
        <v>2006</v>
      </c>
      <c r="M218" s="30"/>
      <c r="N218" s="15"/>
    </row>
    <row r="219" spans="1:14" ht="28.35" customHeight="1" thickBot="1" x14ac:dyDescent="0.25">
      <c r="A219" s="1105"/>
      <c r="B219" s="1067"/>
      <c r="C219" s="1067"/>
      <c r="D219" s="1067"/>
      <c r="E219" s="1070"/>
      <c r="F219" s="69" t="s">
        <v>1439</v>
      </c>
      <c r="G219" s="375" t="s">
        <v>18</v>
      </c>
      <c r="H219" s="80" t="s">
        <v>113</v>
      </c>
      <c r="I219" s="28" t="s">
        <v>337</v>
      </c>
      <c r="J219" s="28" t="s">
        <v>694</v>
      </c>
      <c r="K219" s="28" t="s">
        <v>694</v>
      </c>
      <c r="L219" s="29" t="s">
        <v>694</v>
      </c>
      <c r="M219" s="30"/>
      <c r="N219" s="15"/>
    </row>
    <row r="220" spans="1:14" ht="28.35" customHeight="1" x14ac:dyDescent="0.2">
      <c r="A220" s="1087" t="s">
        <v>1440</v>
      </c>
      <c r="B220" s="739" t="s">
        <v>1441</v>
      </c>
      <c r="C220" s="739" t="s">
        <v>1314</v>
      </c>
      <c r="D220" s="739" t="s">
        <v>303</v>
      </c>
      <c r="E220" s="1063">
        <f>SUM(E221:E228)+135500</f>
        <v>135500</v>
      </c>
      <c r="F220" s="98" t="s">
        <v>2188</v>
      </c>
      <c r="G220" s="100" t="s">
        <v>52</v>
      </c>
      <c r="H220" s="101" t="s">
        <v>132</v>
      </c>
      <c r="I220" s="22" t="s">
        <v>132</v>
      </c>
      <c r="J220" s="22" t="s">
        <v>132</v>
      </c>
      <c r="K220" s="22" t="s">
        <v>132</v>
      </c>
      <c r="L220" s="23" t="s">
        <v>132</v>
      </c>
      <c r="M220" s="24"/>
      <c r="N220" s="15"/>
    </row>
    <row r="221" spans="1:14" ht="28.35" customHeight="1" x14ac:dyDescent="0.2">
      <c r="A221" s="1087"/>
      <c r="B221" s="739"/>
      <c r="C221" s="739"/>
      <c r="D221" s="739"/>
      <c r="E221" s="1063">
        <v>0</v>
      </c>
      <c r="F221" s="25" t="s">
        <v>1442</v>
      </c>
      <c r="G221" s="26" t="s">
        <v>18</v>
      </c>
      <c r="H221" s="27" t="s">
        <v>181</v>
      </c>
      <c r="I221" s="28" t="s">
        <v>146</v>
      </c>
      <c r="J221" s="28" t="s">
        <v>146</v>
      </c>
      <c r="K221" s="28" t="s">
        <v>146</v>
      </c>
      <c r="L221" s="29" t="s">
        <v>146</v>
      </c>
      <c r="M221" s="30"/>
      <c r="N221" s="15"/>
    </row>
    <row r="222" spans="1:14" ht="56.85" customHeight="1" x14ac:dyDescent="0.2">
      <c r="A222" s="1087"/>
      <c r="B222" s="739"/>
      <c r="C222" s="739"/>
      <c r="D222" s="739"/>
      <c r="E222" s="1063">
        <v>0</v>
      </c>
      <c r="F222" s="25" t="s">
        <v>1443</v>
      </c>
      <c r="G222" s="26" t="s">
        <v>18</v>
      </c>
      <c r="H222" s="27" t="s">
        <v>626</v>
      </c>
      <c r="I222" s="28" t="s">
        <v>181</v>
      </c>
      <c r="J222" s="28" t="s">
        <v>181</v>
      </c>
      <c r="K222" s="28" t="s">
        <v>181</v>
      </c>
      <c r="L222" s="29" t="s">
        <v>181</v>
      </c>
      <c r="M222" s="30"/>
      <c r="N222" s="15"/>
    </row>
    <row r="223" spans="1:14" ht="28.35" customHeight="1" x14ac:dyDescent="0.2">
      <c r="A223" s="1087"/>
      <c r="B223" s="739"/>
      <c r="C223" s="739"/>
      <c r="D223" s="739"/>
      <c r="E223" s="1063">
        <v>0</v>
      </c>
      <c r="F223" s="25" t="s">
        <v>2187</v>
      </c>
      <c r="G223" s="26" t="s">
        <v>52</v>
      </c>
      <c r="H223" s="27" t="s">
        <v>132</v>
      </c>
      <c r="I223" s="28" t="s">
        <v>53</v>
      </c>
      <c r="J223" s="28" t="s">
        <v>53</v>
      </c>
      <c r="K223" s="28" t="s">
        <v>53</v>
      </c>
      <c r="L223" s="29" t="s">
        <v>132</v>
      </c>
      <c r="M223" s="30"/>
      <c r="N223" s="15"/>
    </row>
    <row r="224" spans="1:14" ht="28.35" customHeight="1" x14ac:dyDescent="0.2">
      <c r="A224" s="1087"/>
      <c r="B224" s="739"/>
      <c r="C224" s="739"/>
      <c r="D224" s="739"/>
      <c r="E224" s="1063">
        <v>0</v>
      </c>
      <c r="F224" s="25" t="s">
        <v>1444</v>
      </c>
      <c r="G224" s="26" t="s">
        <v>18</v>
      </c>
      <c r="H224" s="27" t="s">
        <v>196</v>
      </c>
      <c r="I224" s="28" t="s">
        <v>53</v>
      </c>
      <c r="J224" s="28" t="s">
        <v>196</v>
      </c>
      <c r="K224" s="28" t="s">
        <v>53</v>
      </c>
      <c r="L224" s="29" t="s">
        <v>53</v>
      </c>
      <c r="M224" s="30"/>
      <c r="N224" s="15"/>
    </row>
    <row r="225" spans="1:14" ht="27" customHeight="1" x14ac:dyDescent="0.2">
      <c r="A225" s="1087"/>
      <c r="B225" s="739"/>
      <c r="C225" s="739"/>
      <c r="D225" s="739"/>
      <c r="E225" s="1063">
        <v>0</v>
      </c>
      <c r="F225" s="25" t="s">
        <v>1445</v>
      </c>
      <c r="G225" s="26" t="s">
        <v>52</v>
      </c>
      <c r="H225" s="27" t="s">
        <v>132</v>
      </c>
      <c r="I225" s="28" t="s">
        <v>132</v>
      </c>
      <c r="J225" s="28" t="s">
        <v>132</v>
      </c>
      <c r="K225" s="28" t="s">
        <v>132</v>
      </c>
      <c r="L225" s="29" t="s">
        <v>132</v>
      </c>
      <c r="M225" s="30"/>
      <c r="N225" s="15"/>
    </row>
    <row r="226" spans="1:14" ht="27" customHeight="1" x14ac:dyDescent="0.2">
      <c r="A226" s="1087"/>
      <c r="B226" s="739"/>
      <c r="C226" s="739"/>
      <c r="D226" s="739"/>
      <c r="E226" s="1063">
        <v>0</v>
      </c>
      <c r="F226" s="25" t="s">
        <v>2189</v>
      </c>
      <c r="G226" s="26" t="s">
        <v>18</v>
      </c>
      <c r="H226" s="27" t="s">
        <v>42</v>
      </c>
      <c r="I226" s="28" t="s">
        <v>196</v>
      </c>
      <c r="J226" s="28" t="s">
        <v>196</v>
      </c>
      <c r="K226" s="28" t="s">
        <v>196</v>
      </c>
      <c r="L226" s="29" t="s">
        <v>196</v>
      </c>
      <c r="M226" s="30"/>
      <c r="N226" s="15"/>
    </row>
    <row r="227" spans="1:14" ht="28.35" customHeight="1" x14ac:dyDescent="0.2">
      <c r="A227" s="1087"/>
      <c r="B227" s="739"/>
      <c r="C227" s="739"/>
      <c r="D227" s="739"/>
      <c r="E227" s="1063">
        <v>0</v>
      </c>
      <c r="F227" s="25" t="s">
        <v>2190</v>
      </c>
      <c r="G227" s="26" t="s">
        <v>18</v>
      </c>
      <c r="H227" s="27" t="s">
        <v>390</v>
      </c>
      <c r="I227" s="28" t="s">
        <v>159</v>
      </c>
      <c r="J227" s="28" t="s">
        <v>422</v>
      </c>
      <c r="K227" s="28" t="s">
        <v>422</v>
      </c>
      <c r="L227" s="29" t="s">
        <v>42</v>
      </c>
      <c r="M227" s="30"/>
      <c r="N227" s="15"/>
    </row>
    <row r="228" spans="1:14" ht="28.35" customHeight="1" thickBot="1" x14ac:dyDescent="0.25">
      <c r="A228" s="1094"/>
      <c r="B228" s="1095"/>
      <c r="C228" s="1095"/>
      <c r="D228" s="1095"/>
      <c r="E228" s="1102">
        <v>0</v>
      </c>
      <c r="F228" s="25" t="s">
        <v>1446</v>
      </c>
      <c r="G228" s="26" t="s">
        <v>52</v>
      </c>
      <c r="H228" s="27" t="s">
        <v>132</v>
      </c>
      <c r="I228" s="28" t="s">
        <v>132</v>
      </c>
      <c r="J228" s="28" t="s">
        <v>132</v>
      </c>
      <c r="K228" s="28" t="s">
        <v>132</v>
      </c>
      <c r="L228" s="29" t="s">
        <v>132</v>
      </c>
      <c r="M228" s="30"/>
      <c r="N228" s="15"/>
    </row>
    <row r="229" spans="1:14" ht="42.6" customHeight="1" x14ac:dyDescent="0.2">
      <c r="A229" s="1092" t="s">
        <v>1447</v>
      </c>
      <c r="B229" s="748" t="s">
        <v>1448</v>
      </c>
      <c r="C229" s="748" t="s">
        <v>1314</v>
      </c>
      <c r="D229" s="748" t="s">
        <v>303</v>
      </c>
      <c r="E229" s="1062">
        <f>SUM(E230:E230)+42200</f>
        <v>42200</v>
      </c>
      <c r="F229" s="102" t="s">
        <v>1449</v>
      </c>
      <c r="G229" s="104" t="s">
        <v>18</v>
      </c>
      <c r="H229" s="105" t="s">
        <v>196</v>
      </c>
      <c r="I229" s="22" t="s">
        <v>53</v>
      </c>
      <c r="J229" s="22" t="s">
        <v>53</v>
      </c>
      <c r="K229" s="22" t="s">
        <v>196</v>
      </c>
      <c r="L229" s="23" t="s">
        <v>53</v>
      </c>
      <c r="M229" s="24"/>
      <c r="N229" s="15"/>
    </row>
    <row r="230" spans="1:14" ht="28.35" customHeight="1" thickBot="1" x14ac:dyDescent="0.25">
      <c r="A230" s="1087"/>
      <c r="B230" s="739"/>
      <c r="C230" s="739"/>
      <c r="D230" s="739"/>
      <c r="E230" s="1063">
        <v>0</v>
      </c>
      <c r="F230" s="31" t="s">
        <v>2191</v>
      </c>
      <c r="G230" s="32" t="s">
        <v>18</v>
      </c>
      <c r="H230" s="33" t="s">
        <v>196</v>
      </c>
      <c r="I230" s="34" t="s">
        <v>53</v>
      </c>
      <c r="J230" s="34" t="s">
        <v>196</v>
      </c>
      <c r="K230" s="34" t="s">
        <v>53</v>
      </c>
      <c r="L230" s="35" t="s">
        <v>53</v>
      </c>
      <c r="M230" s="36"/>
      <c r="N230" s="15"/>
    </row>
    <row r="231" spans="1:14" ht="28.35" customHeight="1" x14ac:dyDescent="0.2">
      <c r="A231" s="1086" t="s">
        <v>1450</v>
      </c>
      <c r="B231" s="734" t="s">
        <v>1451</v>
      </c>
      <c r="C231" s="734" t="s">
        <v>1314</v>
      </c>
      <c r="D231" s="734" t="s">
        <v>16</v>
      </c>
      <c r="E231" s="1118">
        <f t="shared" ref="E231" si="8">SUM(E232:E232)+70000</f>
        <v>70000</v>
      </c>
      <c r="F231" s="397" t="s">
        <v>1452</v>
      </c>
      <c r="G231" s="372" t="s">
        <v>18</v>
      </c>
      <c r="H231" s="373" t="s">
        <v>35</v>
      </c>
      <c r="I231" s="120" t="s">
        <v>240</v>
      </c>
      <c r="J231" s="120" t="s">
        <v>181</v>
      </c>
      <c r="K231" s="120" t="s">
        <v>162</v>
      </c>
      <c r="L231" s="120" t="s">
        <v>197</v>
      </c>
      <c r="M231" s="383"/>
      <c r="N231" s="15"/>
    </row>
    <row r="232" spans="1:14" ht="42.6" customHeight="1" thickBot="1" x14ac:dyDescent="0.25">
      <c r="A232" s="1094"/>
      <c r="B232" s="1095"/>
      <c r="C232" s="1095"/>
      <c r="D232" s="1095"/>
      <c r="E232" s="1119"/>
      <c r="F232" s="69" t="s">
        <v>1453</v>
      </c>
      <c r="G232" s="375" t="s">
        <v>52</v>
      </c>
      <c r="H232" s="80" t="s">
        <v>132</v>
      </c>
      <c r="I232" s="398" t="s">
        <v>132</v>
      </c>
      <c r="J232" s="398" t="s">
        <v>132</v>
      </c>
      <c r="K232" s="398" t="s">
        <v>132</v>
      </c>
      <c r="L232" s="398" t="s">
        <v>132</v>
      </c>
      <c r="M232" s="399"/>
      <c r="N232" s="15"/>
    </row>
    <row r="233" spans="1:14" ht="42.6" customHeight="1" x14ac:dyDescent="0.2">
      <c r="A233" s="1092" t="s">
        <v>1454</v>
      </c>
      <c r="B233" s="748" t="s">
        <v>1455</v>
      </c>
      <c r="C233" s="748" t="s">
        <v>1314</v>
      </c>
      <c r="D233" s="748" t="s">
        <v>16</v>
      </c>
      <c r="E233" s="1062">
        <f>SUM(E234:E236)+37000</f>
        <v>37000</v>
      </c>
      <c r="F233" s="98" t="s">
        <v>1456</v>
      </c>
      <c r="G233" s="100" t="s">
        <v>52</v>
      </c>
      <c r="H233" s="101" t="s">
        <v>1457</v>
      </c>
      <c r="I233" s="350" t="s">
        <v>387</v>
      </c>
      <c r="J233" s="350" t="s">
        <v>386</v>
      </c>
      <c r="K233" s="350" t="s">
        <v>121</v>
      </c>
      <c r="L233" s="351" t="s">
        <v>387</v>
      </c>
      <c r="M233" s="352"/>
      <c r="N233" s="15"/>
    </row>
    <row r="234" spans="1:14" ht="28.35" customHeight="1" x14ac:dyDescent="0.2">
      <c r="A234" s="1087"/>
      <c r="B234" s="739"/>
      <c r="C234" s="739"/>
      <c r="D234" s="739"/>
      <c r="E234" s="1063">
        <v>0</v>
      </c>
      <c r="F234" s="25" t="s">
        <v>1458</v>
      </c>
      <c r="G234" s="26" t="s">
        <v>18</v>
      </c>
      <c r="H234" s="27" t="s">
        <v>287</v>
      </c>
      <c r="I234" s="28" t="s">
        <v>132</v>
      </c>
      <c r="J234" s="28" t="s">
        <v>132</v>
      </c>
      <c r="K234" s="28" t="s">
        <v>132</v>
      </c>
      <c r="L234" s="29" t="s">
        <v>132</v>
      </c>
      <c r="M234" s="30"/>
      <c r="N234" s="15"/>
    </row>
    <row r="235" spans="1:14" ht="28.35" customHeight="1" x14ac:dyDescent="0.2">
      <c r="A235" s="1087"/>
      <c r="B235" s="739"/>
      <c r="C235" s="739"/>
      <c r="D235" s="739"/>
      <c r="E235" s="1063">
        <v>0</v>
      </c>
      <c r="F235" s="25" t="s">
        <v>1459</v>
      </c>
      <c r="G235" s="26" t="s">
        <v>18</v>
      </c>
      <c r="H235" s="27" t="s">
        <v>360</v>
      </c>
      <c r="I235" s="28" t="s">
        <v>386</v>
      </c>
      <c r="J235" s="28" t="s">
        <v>386</v>
      </c>
      <c r="K235" s="28" t="s">
        <v>386</v>
      </c>
      <c r="L235" s="29" t="s">
        <v>386</v>
      </c>
      <c r="M235" s="30"/>
      <c r="N235" s="15"/>
    </row>
    <row r="236" spans="1:14" ht="56.85" customHeight="1" thickBot="1" x14ac:dyDescent="0.25">
      <c r="A236" s="1094"/>
      <c r="B236" s="1095"/>
      <c r="C236" s="1095"/>
      <c r="D236" s="1095"/>
      <c r="E236" s="1102">
        <v>0</v>
      </c>
      <c r="F236" s="25" t="s">
        <v>2192</v>
      </c>
      <c r="G236" s="26" t="s">
        <v>18</v>
      </c>
      <c r="H236" s="27" t="s">
        <v>1460</v>
      </c>
      <c r="I236" s="28" t="s">
        <v>53</v>
      </c>
      <c r="J236" s="28" t="s">
        <v>19</v>
      </c>
      <c r="K236" s="28" t="s">
        <v>19</v>
      </c>
      <c r="L236" s="29" t="s">
        <v>19</v>
      </c>
      <c r="M236" s="30"/>
      <c r="N236" s="15"/>
    </row>
    <row r="237" spans="1:14" ht="28.35" customHeight="1" x14ac:dyDescent="0.2">
      <c r="A237" s="1092" t="s">
        <v>1461</v>
      </c>
      <c r="B237" s="748" t="s">
        <v>2193</v>
      </c>
      <c r="C237" s="748" t="s">
        <v>1219</v>
      </c>
      <c r="D237" s="748" t="s">
        <v>16</v>
      </c>
      <c r="E237" s="1062">
        <f t="shared" ref="E237" si="9">SUM(E238:E238)+80000</f>
        <v>80000</v>
      </c>
      <c r="F237" s="102" t="s">
        <v>1462</v>
      </c>
      <c r="G237" s="104" t="s">
        <v>52</v>
      </c>
      <c r="H237" s="105" t="s">
        <v>132</v>
      </c>
      <c r="I237" s="22" t="s">
        <v>132</v>
      </c>
      <c r="J237" s="22" t="s">
        <v>132</v>
      </c>
      <c r="K237" s="22" t="s">
        <v>132</v>
      </c>
      <c r="L237" s="23" t="s">
        <v>132</v>
      </c>
      <c r="M237" s="24"/>
      <c r="N237" s="15"/>
    </row>
    <row r="238" spans="1:14" ht="14.1" customHeight="1" thickBot="1" x14ac:dyDescent="0.25">
      <c r="A238" s="1094"/>
      <c r="B238" s="1095"/>
      <c r="C238" s="1095"/>
      <c r="D238" s="1095"/>
      <c r="E238" s="1102">
        <v>0</v>
      </c>
      <c r="F238" s="25" t="s">
        <v>1463</v>
      </c>
      <c r="G238" s="26" t="s">
        <v>18</v>
      </c>
      <c r="H238" s="27" t="s">
        <v>1464</v>
      </c>
      <c r="I238" s="28" t="s">
        <v>694</v>
      </c>
      <c r="J238" s="28" t="s">
        <v>762</v>
      </c>
      <c r="K238" s="28" t="s">
        <v>1907</v>
      </c>
      <c r="L238" s="29" t="s">
        <v>1907</v>
      </c>
      <c r="M238" s="30"/>
      <c r="N238" s="15"/>
    </row>
    <row r="239" spans="1:14" ht="42.6" customHeight="1" thickBot="1" x14ac:dyDescent="0.25">
      <c r="A239" s="333" t="s">
        <v>1465</v>
      </c>
      <c r="B239" s="102" t="s">
        <v>1466</v>
      </c>
      <c r="C239" s="106" t="s">
        <v>1314</v>
      </c>
      <c r="D239" s="102"/>
      <c r="E239" s="381"/>
      <c r="F239" s="102" t="s">
        <v>2194</v>
      </c>
      <c r="G239" s="104" t="s">
        <v>1467</v>
      </c>
      <c r="H239" s="105" t="s">
        <v>215</v>
      </c>
      <c r="I239" s="22" t="s">
        <v>215</v>
      </c>
      <c r="J239" s="22" t="s">
        <v>215</v>
      </c>
      <c r="K239" s="22" t="s">
        <v>215</v>
      </c>
      <c r="L239" s="23" t="s">
        <v>215</v>
      </c>
      <c r="M239" s="24"/>
      <c r="N239" s="15"/>
    </row>
    <row r="240" spans="1:14" ht="28.35" customHeight="1" thickBot="1" x14ac:dyDescent="0.25">
      <c r="A240" s="333" t="s">
        <v>1468</v>
      </c>
      <c r="B240" s="319" t="s">
        <v>1469</v>
      </c>
      <c r="C240" s="319" t="s">
        <v>1314</v>
      </c>
      <c r="D240" s="319"/>
      <c r="E240" s="412"/>
      <c r="F240" s="319" t="s">
        <v>1470</v>
      </c>
      <c r="G240" s="336" t="s">
        <v>52</v>
      </c>
      <c r="H240" s="337" t="s">
        <v>132</v>
      </c>
      <c r="I240" s="338" t="s">
        <v>132</v>
      </c>
      <c r="J240" s="338" t="s">
        <v>132</v>
      </c>
      <c r="K240" s="338" t="s">
        <v>132</v>
      </c>
      <c r="L240" s="339" t="s">
        <v>132</v>
      </c>
      <c r="M240" s="340"/>
      <c r="N240" s="15"/>
    </row>
    <row r="241" spans="1:14" ht="15.75" customHeight="1" thickBot="1" x14ac:dyDescent="0.25">
      <c r="A241" s="303" t="s">
        <v>1471</v>
      </c>
      <c r="B241" s="1120" t="s">
        <v>1472</v>
      </c>
      <c r="C241" s="1121"/>
      <c r="D241" s="1121"/>
      <c r="E241" s="1121"/>
      <c r="F241" s="1121"/>
      <c r="G241" s="1121"/>
      <c r="H241" s="1121"/>
      <c r="I241" s="1121"/>
      <c r="J241" s="1121"/>
      <c r="K241" s="1121"/>
      <c r="L241" s="1121"/>
      <c r="M241" s="1121"/>
      <c r="N241" s="15"/>
    </row>
    <row r="242" spans="1:14" ht="15.75" customHeight="1" thickBot="1" x14ac:dyDescent="0.25">
      <c r="A242" s="304" t="s">
        <v>1473</v>
      </c>
      <c r="B242" s="772" t="s">
        <v>1474</v>
      </c>
      <c r="C242" s="773"/>
      <c r="D242" s="773"/>
      <c r="E242" s="773"/>
      <c r="F242" s="773"/>
      <c r="G242" s="773"/>
      <c r="H242" s="773"/>
      <c r="I242" s="773"/>
      <c r="J242" s="773"/>
      <c r="K242" s="773"/>
      <c r="L242" s="773"/>
      <c r="M242" s="773"/>
      <c r="N242" s="15"/>
    </row>
    <row r="243" spans="1:14" ht="15.75" customHeight="1" thickBot="1" x14ac:dyDescent="0.25">
      <c r="A243" s="341" t="s">
        <v>1475</v>
      </c>
      <c r="B243" s="769" t="s">
        <v>1476</v>
      </c>
      <c r="C243" s="770"/>
      <c r="D243" s="770"/>
      <c r="E243" s="770"/>
      <c r="F243" s="770"/>
      <c r="G243" s="770"/>
      <c r="H243" s="770"/>
      <c r="I243" s="770"/>
      <c r="J243" s="770"/>
      <c r="K243" s="770"/>
      <c r="L243" s="770"/>
      <c r="M243" s="770"/>
      <c r="N243" s="15"/>
    </row>
    <row r="244" spans="1:14" ht="28.35" customHeight="1" x14ac:dyDescent="0.2">
      <c r="A244" s="1107" t="s">
        <v>1477</v>
      </c>
      <c r="B244" s="722" t="s">
        <v>1478</v>
      </c>
      <c r="C244" s="722" t="s">
        <v>1062</v>
      </c>
      <c r="D244" s="722" t="s">
        <v>94</v>
      </c>
      <c r="E244" s="1106">
        <f>SUM(E245:E246)+23000</f>
        <v>23000</v>
      </c>
      <c r="F244" s="472" t="s">
        <v>1479</v>
      </c>
      <c r="G244" s="469" t="s">
        <v>18</v>
      </c>
      <c r="H244" s="467" t="s">
        <v>1480</v>
      </c>
      <c r="I244" s="350" t="s">
        <v>2027</v>
      </c>
      <c r="J244" s="350" t="s">
        <v>2028</v>
      </c>
      <c r="K244" s="350" t="s">
        <v>2029</v>
      </c>
      <c r="L244" s="351" t="s">
        <v>2030</v>
      </c>
      <c r="M244" s="352"/>
      <c r="N244" s="15"/>
    </row>
    <row r="245" spans="1:14" ht="42.6" customHeight="1" x14ac:dyDescent="0.2">
      <c r="A245" s="1104"/>
      <c r="B245" s="723"/>
      <c r="C245" s="723"/>
      <c r="D245" s="723"/>
      <c r="E245" s="1069"/>
      <c r="F245" s="67" t="s">
        <v>1481</v>
      </c>
      <c r="G245" s="325" t="s">
        <v>18</v>
      </c>
      <c r="H245" s="326" t="s">
        <v>175</v>
      </c>
      <c r="I245" s="28" t="s">
        <v>159</v>
      </c>
      <c r="J245" s="28" t="s">
        <v>159</v>
      </c>
      <c r="K245" s="28" t="s">
        <v>159</v>
      </c>
      <c r="L245" s="29" t="s">
        <v>159</v>
      </c>
      <c r="M245" s="30"/>
      <c r="N245" s="15"/>
    </row>
    <row r="246" spans="1:14" ht="56.85" customHeight="1" thickBot="1" x14ac:dyDescent="0.25">
      <c r="A246" s="1105"/>
      <c r="B246" s="1067"/>
      <c r="C246" s="1067"/>
      <c r="D246" s="1067"/>
      <c r="E246" s="1070"/>
      <c r="F246" s="69" t="s">
        <v>1482</v>
      </c>
      <c r="G246" s="375" t="s">
        <v>52</v>
      </c>
      <c r="H246" s="80" t="s">
        <v>645</v>
      </c>
      <c r="I246" s="376" t="s">
        <v>2031</v>
      </c>
      <c r="J246" s="34" t="s">
        <v>2032</v>
      </c>
      <c r="K246" s="34" t="s">
        <v>2033</v>
      </c>
      <c r="L246" s="35" t="s">
        <v>645</v>
      </c>
      <c r="M246" s="36"/>
      <c r="N246" s="15"/>
    </row>
    <row r="247" spans="1:14" ht="14.1" customHeight="1" x14ac:dyDescent="0.2">
      <c r="A247" s="1125" t="s">
        <v>1483</v>
      </c>
      <c r="B247" s="1128" t="s">
        <v>1484</v>
      </c>
      <c r="C247" s="739" t="s">
        <v>1219</v>
      </c>
      <c r="D247" s="400" t="s">
        <v>1248</v>
      </c>
      <c r="E247" s="401">
        <f>SUM(E248:E251)</f>
        <v>5250000</v>
      </c>
      <c r="F247" s="98" t="s">
        <v>1485</v>
      </c>
      <c r="G247" s="100" t="s">
        <v>55</v>
      </c>
      <c r="H247" s="101" t="s">
        <v>1486</v>
      </c>
      <c r="I247" s="22" t="s">
        <v>1960</v>
      </c>
      <c r="J247" s="22" t="s">
        <v>1905</v>
      </c>
      <c r="K247" s="22" t="s">
        <v>2034</v>
      </c>
      <c r="L247" s="23" t="s">
        <v>2034</v>
      </c>
      <c r="M247" s="1191" t="s">
        <v>2195</v>
      </c>
      <c r="N247" s="15"/>
    </row>
    <row r="248" spans="1:14" ht="14.1" customHeight="1" x14ac:dyDescent="0.2">
      <c r="A248" s="1125"/>
      <c r="B248" s="1128"/>
      <c r="C248" s="739"/>
      <c r="D248" s="74" t="s">
        <v>1490</v>
      </c>
      <c r="E248" s="385">
        <v>1000000</v>
      </c>
      <c r="F248" s="25" t="s">
        <v>1487</v>
      </c>
      <c r="G248" s="26" t="s">
        <v>1488</v>
      </c>
      <c r="H248" s="27" t="s">
        <v>1489</v>
      </c>
      <c r="I248" s="28" t="s">
        <v>1923</v>
      </c>
      <c r="J248" s="28" t="s">
        <v>1906</v>
      </c>
      <c r="K248" s="28" t="s">
        <v>1903</v>
      </c>
      <c r="L248" s="29" t="s">
        <v>1903</v>
      </c>
      <c r="M248" s="1192"/>
      <c r="N248" s="15"/>
    </row>
    <row r="249" spans="1:14" ht="14.1" customHeight="1" x14ac:dyDescent="0.2">
      <c r="A249" s="1125"/>
      <c r="B249" s="1128"/>
      <c r="C249" s="793"/>
      <c r="D249" s="723" t="s">
        <v>16</v>
      </c>
      <c r="E249" s="1069">
        <v>4250000</v>
      </c>
      <c r="F249" s="329" t="s">
        <v>1491</v>
      </c>
      <c r="G249" s="26" t="s">
        <v>55</v>
      </c>
      <c r="H249" s="27" t="s">
        <v>1492</v>
      </c>
      <c r="I249" s="28" t="s">
        <v>2035</v>
      </c>
      <c r="J249" s="28" t="s">
        <v>2036</v>
      </c>
      <c r="K249" s="28" t="s">
        <v>2037</v>
      </c>
      <c r="L249" s="29" t="s">
        <v>2038</v>
      </c>
      <c r="M249" s="1192"/>
      <c r="N249" s="15"/>
    </row>
    <row r="250" spans="1:14" ht="14.1" customHeight="1" x14ac:dyDescent="0.2">
      <c r="A250" s="1125"/>
      <c r="B250" s="1128"/>
      <c r="C250" s="793"/>
      <c r="D250" s="723"/>
      <c r="E250" s="1069"/>
      <c r="F250" s="329" t="s">
        <v>1493</v>
      </c>
      <c r="G250" s="26" t="s">
        <v>55</v>
      </c>
      <c r="H250" s="27" t="s">
        <v>1494</v>
      </c>
      <c r="I250" s="28" t="s">
        <v>337</v>
      </c>
      <c r="J250" s="28" t="s">
        <v>2039</v>
      </c>
      <c r="K250" s="28" t="s">
        <v>1897</v>
      </c>
      <c r="L250" s="29" t="s">
        <v>1899</v>
      </c>
      <c r="M250" s="1192"/>
      <c r="N250" s="15"/>
    </row>
    <row r="251" spans="1:14" ht="114" customHeight="1" thickBot="1" x14ac:dyDescent="0.25">
      <c r="A251" s="1130"/>
      <c r="B251" s="1131"/>
      <c r="C251" s="1132"/>
      <c r="D251" s="1067"/>
      <c r="E251" s="1070"/>
      <c r="F251" s="329" t="s">
        <v>1495</v>
      </c>
      <c r="G251" s="32" t="s">
        <v>1488</v>
      </c>
      <c r="H251" s="33" t="s">
        <v>256</v>
      </c>
      <c r="I251" s="34" t="s">
        <v>53</v>
      </c>
      <c r="J251" s="34" t="s">
        <v>1901</v>
      </c>
      <c r="K251" s="34" t="s">
        <v>1896</v>
      </c>
      <c r="L251" s="35" t="s">
        <v>1922</v>
      </c>
      <c r="M251" s="1193"/>
      <c r="N251" s="15"/>
    </row>
    <row r="252" spans="1:14" ht="14.1" customHeight="1" x14ac:dyDescent="0.2">
      <c r="A252" s="1124" t="s">
        <v>1496</v>
      </c>
      <c r="B252" s="1127" t="s">
        <v>1497</v>
      </c>
      <c r="C252" s="748" t="s">
        <v>1219</v>
      </c>
      <c r="D252" s="543" t="s">
        <v>1248</v>
      </c>
      <c r="E252" s="402">
        <f t="shared" ref="E252" si="10">SUM(E253:E254)</f>
        <v>2760000</v>
      </c>
      <c r="F252" s="1072" t="s">
        <v>1498</v>
      </c>
      <c r="G252" s="724" t="s">
        <v>52</v>
      </c>
      <c r="H252" s="726" t="s">
        <v>24</v>
      </c>
      <c r="I252" s="1122" t="s">
        <v>53</v>
      </c>
      <c r="J252" s="1122" t="s">
        <v>34</v>
      </c>
      <c r="K252" s="1122" t="s">
        <v>34</v>
      </c>
      <c r="L252" s="1122" t="s">
        <v>53</v>
      </c>
      <c r="M252" s="1191" t="s">
        <v>2084</v>
      </c>
      <c r="N252" s="15"/>
    </row>
    <row r="253" spans="1:14" ht="14.1" customHeight="1" x14ac:dyDescent="0.2">
      <c r="A253" s="1125"/>
      <c r="B253" s="1128"/>
      <c r="C253" s="739"/>
      <c r="D253" s="25" t="s">
        <v>1490</v>
      </c>
      <c r="E253" s="384">
        <v>1000000</v>
      </c>
      <c r="F253" s="1073"/>
      <c r="G253" s="725"/>
      <c r="H253" s="727"/>
      <c r="I253" s="1123"/>
      <c r="J253" s="1123"/>
      <c r="K253" s="1123"/>
      <c r="L253" s="1123"/>
      <c r="M253" s="1192"/>
      <c r="N253" s="15"/>
    </row>
    <row r="254" spans="1:14" ht="155.85" customHeight="1" thickBot="1" x14ac:dyDescent="0.25">
      <c r="A254" s="1126"/>
      <c r="B254" s="1129"/>
      <c r="C254" s="735"/>
      <c r="D254" s="31" t="s">
        <v>16</v>
      </c>
      <c r="E254" s="407">
        <v>1760000</v>
      </c>
      <c r="F254" s="616" t="s">
        <v>1499</v>
      </c>
      <c r="G254" s="375" t="s">
        <v>18</v>
      </c>
      <c r="H254" s="80" t="s">
        <v>149</v>
      </c>
      <c r="I254" s="398" t="s">
        <v>53</v>
      </c>
      <c r="J254" s="398" t="s">
        <v>159</v>
      </c>
      <c r="K254" s="398" t="s">
        <v>159</v>
      </c>
      <c r="L254" s="398" t="s">
        <v>159</v>
      </c>
      <c r="M254" s="1193"/>
      <c r="N254" s="15"/>
    </row>
    <row r="255" spans="1:14" ht="56.85" customHeight="1" thickBot="1" x14ac:dyDescent="0.25">
      <c r="A255" s="573" t="s">
        <v>1500</v>
      </c>
      <c r="B255" s="56" t="s">
        <v>1501</v>
      </c>
      <c r="C255" s="56" t="s">
        <v>30</v>
      </c>
      <c r="D255" s="56"/>
      <c r="E255" s="330"/>
      <c r="F255" s="56" t="s">
        <v>51</v>
      </c>
      <c r="G255" s="91" t="s">
        <v>52</v>
      </c>
      <c r="H255" s="92" t="s">
        <v>32</v>
      </c>
      <c r="I255" s="350" t="s">
        <v>32</v>
      </c>
      <c r="J255" s="350" t="s">
        <v>53</v>
      </c>
      <c r="K255" s="350" t="s">
        <v>53</v>
      </c>
      <c r="L255" s="351" t="s">
        <v>53</v>
      </c>
      <c r="M255" s="352"/>
      <c r="N255" s="15"/>
    </row>
    <row r="256" spans="1:14" ht="28.35" customHeight="1" thickBot="1" x14ac:dyDescent="0.25">
      <c r="A256" s="310" t="s">
        <v>1502</v>
      </c>
      <c r="B256" s="56" t="s">
        <v>1503</v>
      </c>
      <c r="C256" s="56" t="s">
        <v>1219</v>
      </c>
      <c r="D256" s="56" t="s">
        <v>94</v>
      </c>
      <c r="E256" s="330">
        <v>1300000</v>
      </c>
      <c r="F256" s="90" t="s">
        <v>1504</v>
      </c>
      <c r="G256" s="91" t="s">
        <v>55</v>
      </c>
      <c r="H256" s="92" t="s">
        <v>1505</v>
      </c>
      <c r="I256" s="338" t="s">
        <v>53</v>
      </c>
      <c r="J256" s="338" t="s">
        <v>1903</v>
      </c>
      <c r="K256" s="338" t="s">
        <v>1904</v>
      </c>
      <c r="L256" s="339" t="s">
        <v>1909</v>
      </c>
      <c r="M256" s="340"/>
      <c r="N256" s="15"/>
    </row>
    <row r="257" spans="1:14" ht="15.75" customHeight="1" thickBot="1" x14ac:dyDescent="0.25">
      <c r="A257" s="305" t="s">
        <v>1506</v>
      </c>
      <c r="B257" s="769" t="s">
        <v>1507</v>
      </c>
      <c r="C257" s="770"/>
      <c r="D257" s="770"/>
      <c r="E257" s="770"/>
      <c r="F257" s="770"/>
      <c r="G257" s="770"/>
      <c r="H257" s="770"/>
      <c r="I257" s="770"/>
      <c r="J257" s="770"/>
      <c r="K257" s="770"/>
      <c r="L257" s="770"/>
      <c r="M257" s="770"/>
      <c r="N257" s="15"/>
    </row>
    <row r="258" spans="1:14" ht="28.35" customHeight="1" x14ac:dyDescent="0.2">
      <c r="A258" s="1092" t="s">
        <v>1508</v>
      </c>
      <c r="B258" s="739" t="s">
        <v>1509</v>
      </c>
      <c r="C258" s="739" t="s">
        <v>73</v>
      </c>
      <c r="D258" s="447" t="s">
        <v>1248</v>
      </c>
      <c r="E258" s="402">
        <f t="shared" ref="E258" si="11">SUM(E259:E261)</f>
        <v>12300000</v>
      </c>
      <c r="F258" s="98" t="s">
        <v>2196</v>
      </c>
      <c r="G258" s="100" t="s">
        <v>52</v>
      </c>
      <c r="H258" s="403" t="s">
        <v>215</v>
      </c>
      <c r="I258" s="468" t="s">
        <v>32</v>
      </c>
      <c r="J258" s="468" t="s">
        <v>240</v>
      </c>
      <c r="K258" s="468" t="s">
        <v>240</v>
      </c>
      <c r="L258" s="468" t="s">
        <v>32</v>
      </c>
      <c r="M258" s="473"/>
      <c r="N258" s="15"/>
    </row>
    <row r="259" spans="1:14" ht="28.35" customHeight="1" x14ac:dyDescent="0.2">
      <c r="A259" s="1087"/>
      <c r="B259" s="739"/>
      <c r="C259" s="739"/>
      <c r="D259" s="25" t="s">
        <v>16</v>
      </c>
      <c r="E259" s="384">
        <v>6100000</v>
      </c>
      <c r="F259" s="25" t="s">
        <v>2197</v>
      </c>
      <c r="G259" s="26" t="s">
        <v>52</v>
      </c>
      <c r="H259" s="404" t="s">
        <v>386</v>
      </c>
      <c r="I259" s="348" t="s">
        <v>32</v>
      </c>
      <c r="J259" s="348" t="s">
        <v>240</v>
      </c>
      <c r="K259" s="348" t="s">
        <v>76</v>
      </c>
      <c r="L259" s="348" t="s">
        <v>74</v>
      </c>
      <c r="M259" s="349"/>
      <c r="N259" s="15"/>
    </row>
    <row r="260" spans="1:14" ht="14.1" customHeight="1" x14ac:dyDescent="0.2">
      <c r="A260" s="1087"/>
      <c r="B260" s="739"/>
      <c r="C260" s="739"/>
      <c r="D260" s="25" t="s">
        <v>77</v>
      </c>
      <c r="E260" s="384">
        <v>2000000</v>
      </c>
      <c r="F260" s="740" t="s">
        <v>2198</v>
      </c>
      <c r="G260" s="743" t="s">
        <v>52</v>
      </c>
      <c r="H260" s="1178" t="s">
        <v>200</v>
      </c>
      <c r="I260" s="1123" t="s">
        <v>32</v>
      </c>
      <c r="J260" s="1123" t="s">
        <v>240</v>
      </c>
      <c r="K260" s="1123" t="s">
        <v>240</v>
      </c>
      <c r="L260" s="1123" t="s">
        <v>240</v>
      </c>
      <c r="M260" s="1054"/>
      <c r="N260" s="15"/>
    </row>
    <row r="261" spans="1:14" ht="14.1" customHeight="1" thickBot="1" x14ac:dyDescent="0.25">
      <c r="A261" s="1094"/>
      <c r="B261" s="1095"/>
      <c r="C261" s="1095"/>
      <c r="D261" s="25" t="s">
        <v>1490</v>
      </c>
      <c r="E261" s="384">
        <v>4200000</v>
      </c>
      <c r="F261" s="1095"/>
      <c r="G261" s="1142"/>
      <c r="H261" s="1179"/>
      <c r="I261" s="1146"/>
      <c r="J261" s="1146"/>
      <c r="K261" s="1146"/>
      <c r="L261" s="1146"/>
      <c r="M261" s="1055"/>
      <c r="N261" s="15"/>
    </row>
    <row r="262" spans="1:14" ht="28.35" customHeight="1" thickBot="1" x14ac:dyDescent="0.25">
      <c r="A262" s="613" t="s">
        <v>1510</v>
      </c>
      <c r="B262" s="106" t="s">
        <v>1511</v>
      </c>
      <c r="C262" s="106" t="s">
        <v>30</v>
      </c>
      <c r="D262" s="106"/>
      <c r="E262" s="405"/>
      <c r="F262" s="106" t="s">
        <v>51</v>
      </c>
      <c r="G262" s="108" t="s">
        <v>52</v>
      </c>
      <c r="H262" s="109" t="s">
        <v>32</v>
      </c>
      <c r="I262" s="312" t="s">
        <v>32</v>
      </c>
      <c r="J262" s="312" t="s">
        <v>53</v>
      </c>
      <c r="K262" s="312" t="s">
        <v>53</v>
      </c>
      <c r="L262" s="313" t="s">
        <v>53</v>
      </c>
      <c r="M262" s="314"/>
      <c r="N262" s="15"/>
    </row>
    <row r="263" spans="1:14" ht="28.35" customHeight="1" x14ac:dyDescent="0.2">
      <c r="A263" s="1133" t="s">
        <v>1512</v>
      </c>
      <c r="B263" s="1134" t="s">
        <v>1513</v>
      </c>
      <c r="C263" s="734" t="s">
        <v>1219</v>
      </c>
      <c r="D263" s="19" t="s">
        <v>1248</v>
      </c>
      <c r="E263" s="406">
        <f t="shared" ref="E263" si="12">SUM(E264:E265)</f>
        <v>24073114</v>
      </c>
      <c r="F263" s="19" t="s">
        <v>1514</v>
      </c>
      <c r="G263" s="20" t="s">
        <v>55</v>
      </c>
      <c r="H263" s="21" t="s">
        <v>1515</v>
      </c>
      <c r="I263" s="306" t="s">
        <v>1904</v>
      </c>
      <c r="J263" s="306" t="s">
        <v>2040</v>
      </c>
      <c r="K263" s="306" t="s">
        <v>2041</v>
      </c>
      <c r="L263" s="307" t="s">
        <v>1905</v>
      </c>
      <c r="M263" s="1191" t="s">
        <v>2199</v>
      </c>
      <c r="N263" s="15"/>
    </row>
    <row r="264" spans="1:14" ht="14.1" customHeight="1" x14ac:dyDescent="0.2">
      <c r="A264" s="1125"/>
      <c r="B264" s="1128"/>
      <c r="C264" s="739"/>
      <c r="D264" s="25" t="s">
        <v>1490</v>
      </c>
      <c r="E264" s="384">
        <v>9309600</v>
      </c>
      <c r="F264" s="25" t="s">
        <v>1516</v>
      </c>
      <c r="G264" s="26" t="s">
        <v>55</v>
      </c>
      <c r="H264" s="27" t="s">
        <v>1517</v>
      </c>
      <c r="I264" s="28" t="s">
        <v>53</v>
      </c>
      <c r="J264" s="28" t="s">
        <v>1906</v>
      </c>
      <c r="K264" s="28" t="s">
        <v>1960</v>
      </c>
      <c r="L264" s="29" t="s">
        <v>1960</v>
      </c>
      <c r="M264" s="1192"/>
      <c r="N264" s="15"/>
    </row>
    <row r="265" spans="1:14" ht="245.25" customHeight="1" thickBot="1" x14ac:dyDescent="0.25">
      <c r="A265" s="1126"/>
      <c r="B265" s="1129"/>
      <c r="C265" s="735"/>
      <c r="D265" s="31" t="s">
        <v>16</v>
      </c>
      <c r="E265" s="407">
        <v>14763514</v>
      </c>
      <c r="F265" s="31" t="s">
        <v>1518</v>
      </c>
      <c r="G265" s="32" t="s">
        <v>1488</v>
      </c>
      <c r="H265" s="33" t="s">
        <v>327</v>
      </c>
      <c r="I265" s="34" t="s">
        <v>53</v>
      </c>
      <c r="J265" s="34" t="s">
        <v>1964</v>
      </c>
      <c r="K265" s="34" t="s">
        <v>1923</v>
      </c>
      <c r="L265" s="35" t="s">
        <v>1922</v>
      </c>
      <c r="M265" s="1193"/>
      <c r="N265" s="15"/>
    </row>
    <row r="266" spans="1:14" ht="28.35" customHeight="1" thickBot="1" x14ac:dyDescent="0.25">
      <c r="A266" s="612" t="s">
        <v>1519</v>
      </c>
      <c r="B266" s="58" t="s">
        <v>1520</v>
      </c>
      <c r="C266" s="58" t="s">
        <v>73</v>
      </c>
      <c r="D266" s="93" t="s">
        <v>16</v>
      </c>
      <c r="E266" s="356">
        <v>4570000</v>
      </c>
      <c r="F266" s="58" t="s">
        <v>51</v>
      </c>
      <c r="G266" s="94" t="s">
        <v>52</v>
      </c>
      <c r="H266" s="408" t="s">
        <v>240</v>
      </c>
      <c r="I266" s="120" t="s">
        <v>53</v>
      </c>
      <c r="J266" s="120" t="s">
        <v>34</v>
      </c>
      <c r="K266" s="120" t="s">
        <v>53</v>
      </c>
      <c r="L266" s="120" t="s">
        <v>32</v>
      </c>
      <c r="M266" s="383"/>
      <c r="N266" s="15"/>
    </row>
    <row r="267" spans="1:14" ht="14.1" customHeight="1" x14ac:dyDescent="0.2">
      <c r="A267" s="1092" t="s">
        <v>1521</v>
      </c>
      <c r="B267" s="748" t="s">
        <v>1522</v>
      </c>
      <c r="C267" s="748" t="s">
        <v>1219</v>
      </c>
      <c r="D267" s="102" t="s">
        <v>1248</v>
      </c>
      <c r="E267" s="381">
        <f t="shared" ref="E267" si="13">SUM(E268:E269)</f>
        <v>2000000</v>
      </c>
      <c r="F267" s="102" t="s">
        <v>1523</v>
      </c>
      <c r="G267" s="104" t="s">
        <v>55</v>
      </c>
      <c r="H267" s="368" t="s">
        <v>120</v>
      </c>
      <c r="I267" s="345" t="s">
        <v>53</v>
      </c>
      <c r="J267" s="345" t="s">
        <v>53</v>
      </c>
      <c r="K267" s="345" t="s">
        <v>1900</v>
      </c>
      <c r="L267" s="346" t="s">
        <v>1900</v>
      </c>
      <c r="M267" s="347"/>
      <c r="N267" s="15"/>
    </row>
    <row r="268" spans="1:14" ht="14.1" customHeight="1" x14ac:dyDescent="0.2">
      <c r="A268" s="1087"/>
      <c r="B268" s="739"/>
      <c r="C268" s="739"/>
      <c r="D268" s="25" t="s">
        <v>16</v>
      </c>
      <c r="E268" s="384">
        <v>1000000</v>
      </c>
      <c r="F268" s="740" t="s">
        <v>51</v>
      </c>
      <c r="G268" s="743" t="s">
        <v>52</v>
      </c>
      <c r="H268" s="1153" t="s">
        <v>76</v>
      </c>
      <c r="I268" s="1123" t="s">
        <v>32</v>
      </c>
      <c r="J268" s="1123" t="s">
        <v>34</v>
      </c>
      <c r="K268" s="1123" t="s">
        <v>34</v>
      </c>
      <c r="L268" s="1123" t="s">
        <v>32</v>
      </c>
      <c r="M268" s="1054"/>
      <c r="N268" s="15"/>
    </row>
    <row r="269" spans="1:14" ht="14.1" customHeight="1" thickBot="1" x14ac:dyDescent="0.25">
      <c r="A269" s="1094"/>
      <c r="B269" s="1095"/>
      <c r="C269" s="1095"/>
      <c r="D269" s="25" t="s">
        <v>1490</v>
      </c>
      <c r="E269" s="384">
        <v>1000000</v>
      </c>
      <c r="F269" s="1095"/>
      <c r="G269" s="1142"/>
      <c r="H269" s="1177"/>
      <c r="I269" s="1146"/>
      <c r="J269" s="1146"/>
      <c r="K269" s="1146"/>
      <c r="L269" s="1146"/>
      <c r="M269" s="1055"/>
      <c r="N269" s="15"/>
    </row>
    <row r="270" spans="1:14" ht="28.35" customHeight="1" thickBot="1" x14ac:dyDescent="0.25">
      <c r="A270" s="613" t="s">
        <v>1524</v>
      </c>
      <c r="B270" s="319" t="s">
        <v>1525</v>
      </c>
      <c r="C270" s="319" t="s">
        <v>1219</v>
      </c>
      <c r="D270" s="319" t="s">
        <v>16</v>
      </c>
      <c r="E270" s="320">
        <v>170000</v>
      </c>
      <c r="F270" s="319" t="s">
        <v>51</v>
      </c>
      <c r="G270" s="336" t="s">
        <v>52</v>
      </c>
      <c r="H270" s="337" t="s">
        <v>24</v>
      </c>
      <c r="I270" s="312" t="s">
        <v>53</v>
      </c>
      <c r="J270" s="312" t="s">
        <v>53</v>
      </c>
      <c r="K270" s="312" t="s">
        <v>53</v>
      </c>
      <c r="L270" s="313" t="s">
        <v>24</v>
      </c>
      <c r="M270" s="509"/>
      <c r="N270" s="15"/>
    </row>
    <row r="271" spans="1:14" ht="15.75" customHeight="1" thickBot="1" x14ac:dyDescent="0.25">
      <c r="A271" s="305" t="s">
        <v>1526</v>
      </c>
      <c r="B271" s="769" t="s">
        <v>1527</v>
      </c>
      <c r="C271" s="770"/>
      <c r="D271" s="770"/>
      <c r="E271" s="770"/>
      <c r="F271" s="770"/>
      <c r="G271" s="770"/>
      <c r="H271" s="770"/>
      <c r="I271" s="770"/>
      <c r="J271" s="770"/>
      <c r="K271" s="770"/>
      <c r="L271" s="770"/>
      <c r="M271" s="770"/>
      <c r="N271" s="15"/>
    </row>
    <row r="272" spans="1:14" ht="56.85" customHeight="1" thickBot="1" x14ac:dyDescent="0.25">
      <c r="A272" s="333" t="s">
        <v>1528</v>
      </c>
      <c r="B272" s="447" t="s">
        <v>1529</v>
      </c>
      <c r="C272" s="447" t="s">
        <v>1530</v>
      </c>
      <c r="D272" s="447" t="s">
        <v>16</v>
      </c>
      <c r="E272" s="311">
        <v>30000</v>
      </c>
      <c r="F272" s="98" t="s">
        <v>1531</v>
      </c>
      <c r="G272" s="100" t="s">
        <v>18</v>
      </c>
      <c r="H272" s="101" t="s">
        <v>154</v>
      </c>
      <c r="I272" s="350" t="s">
        <v>53</v>
      </c>
      <c r="J272" s="350" t="s">
        <v>146</v>
      </c>
      <c r="K272" s="350" t="s">
        <v>146</v>
      </c>
      <c r="L272" s="351" t="s">
        <v>196</v>
      </c>
      <c r="M272" s="352"/>
      <c r="N272" s="15"/>
    </row>
    <row r="273" spans="1:14" ht="56.85" customHeight="1" thickBot="1" x14ac:dyDescent="0.25">
      <c r="A273" s="318" t="s">
        <v>1532</v>
      </c>
      <c r="B273" s="319" t="s">
        <v>2200</v>
      </c>
      <c r="C273" s="319" t="s">
        <v>1530</v>
      </c>
      <c r="D273" s="319" t="s">
        <v>16</v>
      </c>
      <c r="E273" s="320">
        <v>500000</v>
      </c>
      <c r="F273" s="319" t="s">
        <v>1533</v>
      </c>
      <c r="G273" s="336" t="s">
        <v>18</v>
      </c>
      <c r="H273" s="337" t="s">
        <v>419</v>
      </c>
      <c r="I273" s="338" t="s">
        <v>196</v>
      </c>
      <c r="J273" s="338" t="s">
        <v>146</v>
      </c>
      <c r="K273" s="338" t="s">
        <v>42</v>
      </c>
      <c r="L273" s="339" t="s">
        <v>149</v>
      </c>
      <c r="M273" s="572"/>
      <c r="N273" s="15"/>
    </row>
    <row r="274" spans="1:14" ht="56.85" customHeight="1" thickBot="1" x14ac:dyDescent="0.25">
      <c r="A274" s="310" t="s">
        <v>1534</v>
      </c>
      <c r="B274" s="543" t="s">
        <v>1535</v>
      </c>
      <c r="C274" s="543" t="s">
        <v>1530</v>
      </c>
      <c r="D274" s="543" t="s">
        <v>16</v>
      </c>
      <c r="E274" s="311">
        <v>457000</v>
      </c>
      <c r="F274" s="543" t="s">
        <v>1536</v>
      </c>
      <c r="G274" s="100" t="s">
        <v>18</v>
      </c>
      <c r="H274" s="101" t="s">
        <v>159</v>
      </c>
      <c r="I274" s="350" t="s">
        <v>53</v>
      </c>
      <c r="J274" s="350" t="s">
        <v>53</v>
      </c>
      <c r="K274" s="350" t="s">
        <v>53</v>
      </c>
      <c r="L274" s="351" t="s">
        <v>159</v>
      </c>
      <c r="M274" s="352"/>
      <c r="N274" s="15"/>
    </row>
    <row r="275" spans="1:14" ht="56.85" customHeight="1" thickBot="1" x14ac:dyDescent="0.25">
      <c r="A275" s="333" t="s">
        <v>1537</v>
      </c>
      <c r="B275" s="102" t="s">
        <v>1538</v>
      </c>
      <c r="C275" s="102" t="s">
        <v>1530</v>
      </c>
      <c r="D275" s="102" t="s">
        <v>16</v>
      </c>
      <c r="E275" s="334">
        <v>20000</v>
      </c>
      <c r="F275" s="102" t="s">
        <v>1539</v>
      </c>
      <c r="G275" s="104" t="s">
        <v>18</v>
      </c>
      <c r="H275" s="105" t="s">
        <v>196</v>
      </c>
      <c r="I275" s="22" t="s">
        <v>2042</v>
      </c>
      <c r="J275" s="22" t="s">
        <v>2042</v>
      </c>
      <c r="K275" s="22" t="s">
        <v>1606</v>
      </c>
      <c r="L275" s="23" t="s">
        <v>1606</v>
      </c>
      <c r="M275" s="24"/>
      <c r="N275" s="15"/>
    </row>
    <row r="276" spans="1:14" ht="28.35" customHeight="1" x14ac:dyDescent="0.2">
      <c r="A276" s="1092" t="s">
        <v>1540</v>
      </c>
      <c r="B276" s="748" t="s">
        <v>1541</v>
      </c>
      <c r="C276" s="748" t="s">
        <v>1530</v>
      </c>
      <c r="D276" s="748" t="s">
        <v>16</v>
      </c>
      <c r="E276" s="1099">
        <f t="shared" ref="E276" si="14">SUM(E277:E277)+450000</f>
        <v>450000</v>
      </c>
      <c r="F276" s="102" t="s">
        <v>2201</v>
      </c>
      <c r="G276" s="104" t="s">
        <v>52</v>
      </c>
      <c r="H276" s="105" t="s">
        <v>240</v>
      </c>
      <c r="I276" s="22" t="s">
        <v>196</v>
      </c>
      <c r="J276" s="22" t="s">
        <v>32</v>
      </c>
      <c r="K276" s="22" t="s">
        <v>149</v>
      </c>
      <c r="L276" s="23" t="s">
        <v>146</v>
      </c>
      <c r="M276" s="24"/>
      <c r="N276" s="15"/>
    </row>
    <row r="277" spans="1:14" ht="28.35" customHeight="1" thickBot="1" x14ac:dyDescent="0.25">
      <c r="A277" s="1094"/>
      <c r="B277" s="1095"/>
      <c r="C277" s="1095"/>
      <c r="D277" s="1095"/>
      <c r="E277" s="1100"/>
      <c r="F277" s="31" t="s">
        <v>1542</v>
      </c>
      <c r="G277" s="32" t="s">
        <v>55</v>
      </c>
      <c r="H277" s="33" t="s">
        <v>1543</v>
      </c>
      <c r="I277" s="34" t="s">
        <v>1922</v>
      </c>
      <c r="J277" s="34" t="s">
        <v>1900</v>
      </c>
      <c r="K277" s="34" t="s">
        <v>1904</v>
      </c>
      <c r="L277" s="35" t="s">
        <v>1896</v>
      </c>
      <c r="M277" s="36"/>
      <c r="N277" s="15"/>
    </row>
    <row r="278" spans="1:14" ht="15.75" customHeight="1" thickBot="1" x14ac:dyDescent="0.25">
      <c r="A278" s="305" t="s">
        <v>1544</v>
      </c>
      <c r="B278" s="775" t="s">
        <v>1545</v>
      </c>
      <c r="C278" s="776"/>
      <c r="D278" s="776"/>
      <c r="E278" s="776"/>
      <c r="F278" s="776"/>
      <c r="G278" s="776"/>
      <c r="H278" s="776"/>
      <c r="I278" s="776"/>
      <c r="J278" s="776"/>
      <c r="K278" s="776"/>
      <c r="L278" s="776"/>
      <c r="M278" s="776"/>
      <c r="N278" s="15"/>
    </row>
    <row r="279" spans="1:14" ht="15.75" customHeight="1" thickBot="1" x14ac:dyDescent="0.25">
      <c r="A279" s="409" t="s">
        <v>1546</v>
      </c>
      <c r="B279" s="769" t="s">
        <v>1547</v>
      </c>
      <c r="C279" s="770"/>
      <c r="D279" s="770"/>
      <c r="E279" s="770"/>
      <c r="F279" s="770"/>
      <c r="G279" s="770"/>
      <c r="H279" s="770"/>
      <c r="I279" s="770"/>
      <c r="J279" s="770"/>
      <c r="K279" s="770"/>
      <c r="L279" s="770"/>
      <c r="M279" s="770"/>
      <c r="N279" s="15"/>
    </row>
    <row r="280" spans="1:14" ht="28.35" customHeight="1" x14ac:dyDescent="0.2">
      <c r="A280" s="1086" t="s">
        <v>1548</v>
      </c>
      <c r="B280" s="739" t="s">
        <v>1549</v>
      </c>
      <c r="C280" s="739" t="s">
        <v>1219</v>
      </c>
      <c r="D280" s="739" t="s">
        <v>16</v>
      </c>
      <c r="E280" s="1063">
        <v>2100000</v>
      </c>
      <c r="F280" s="98" t="s">
        <v>1550</v>
      </c>
      <c r="G280" s="100" t="s">
        <v>18</v>
      </c>
      <c r="H280" s="101" t="s">
        <v>181</v>
      </c>
      <c r="I280" s="350" t="s">
        <v>146</v>
      </c>
      <c r="J280" s="350" t="s">
        <v>146</v>
      </c>
      <c r="K280" s="350" t="s">
        <v>146</v>
      </c>
      <c r="L280" s="351" t="s">
        <v>146</v>
      </c>
      <c r="M280" s="352"/>
      <c r="N280" s="15"/>
    </row>
    <row r="281" spans="1:14" ht="28.35" customHeight="1" thickBot="1" x14ac:dyDescent="0.25">
      <c r="A281" s="1088"/>
      <c r="B281" s="735"/>
      <c r="C281" s="735"/>
      <c r="D281" s="735"/>
      <c r="E281" s="1065"/>
      <c r="F281" s="31" t="s">
        <v>1551</v>
      </c>
      <c r="G281" s="32" t="s">
        <v>52</v>
      </c>
      <c r="H281" s="33" t="s">
        <v>34</v>
      </c>
      <c r="I281" s="34" t="s">
        <v>53</v>
      </c>
      <c r="J281" s="34" t="s">
        <v>32</v>
      </c>
      <c r="K281" s="34" t="s">
        <v>146</v>
      </c>
      <c r="L281" s="35" t="s">
        <v>159</v>
      </c>
      <c r="M281" s="36"/>
      <c r="N281" s="15"/>
    </row>
    <row r="282" spans="1:14" ht="42.6" customHeight="1" thickBot="1" x14ac:dyDescent="0.25">
      <c r="A282" s="621" t="s">
        <v>1552</v>
      </c>
      <c r="B282" s="93" t="s">
        <v>1553</v>
      </c>
      <c r="C282" s="93" t="s">
        <v>73</v>
      </c>
      <c r="D282" s="93" t="s">
        <v>16</v>
      </c>
      <c r="E282" s="356">
        <v>500000</v>
      </c>
      <c r="F282" s="93" t="s">
        <v>51</v>
      </c>
      <c r="G282" s="410" t="s">
        <v>52</v>
      </c>
      <c r="H282" s="411" t="s">
        <v>24</v>
      </c>
      <c r="I282" s="61" t="s">
        <v>53</v>
      </c>
      <c r="J282" s="61" t="s">
        <v>53</v>
      </c>
      <c r="K282" s="61" t="s">
        <v>53</v>
      </c>
      <c r="L282" s="61" t="s">
        <v>24</v>
      </c>
      <c r="M282" s="62"/>
      <c r="N282" s="15"/>
    </row>
    <row r="283" spans="1:14" ht="56.85" customHeight="1" thickBot="1" x14ac:dyDescent="0.25">
      <c r="A283" s="318" t="s">
        <v>1554</v>
      </c>
      <c r="B283" s="319" t="s">
        <v>2202</v>
      </c>
      <c r="C283" s="319" t="s">
        <v>73</v>
      </c>
      <c r="D283" s="319" t="s">
        <v>16</v>
      </c>
      <c r="E283" s="412">
        <v>100000</v>
      </c>
      <c r="F283" s="106" t="s">
        <v>51</v>
      </c>
      <c r="G283" s="108" t="s">
        <v>52</v>
      </c>
      <c r="H283" s="413" t="s">
        <v>32</v>
      </c>
      <c r="I283" s="120" t="s">
        <v>53</v>
      </c>
      <c r="J283" s="120" t="s">
        <v>53</v>
      </c>
      <c r="K283" s="120" t="s">
        <v>32</v>
      </c>
      <c r="L283" s="120" t="s">
        <v>53</v>
      </c>
      <c r="M283" s="383"/>
      <c r="N283" s="15"/>
    </row>
    <row r="284" spans="1:14" ht="15.75" customHeight="1" thickBot="1" x14ac:dyDescent="0.25">
      <c r="A284" s="367" t="s">
        <v>1555</v>
      </c>
      <c r="B284" s="769" t="s">
        <v>1556</v>
      </c>
      <c r="C284" s="770"/>
      <c r="D284" s="770"/>
      <c r="E284" s="770"/>
      <c r="F284" s="770"/>
      <c r="G284" s="770"/>
      <c r="H284" s="770"/>
      <c r="I284" s="770"/>
      <c r="J284" s="770"/>
      <c r="K284" s="770"/>
      <c r="L284" s="770"/>
      <c r="M284" s="770"/>
      <c r="N284" s="15"/>
    </row>
    <row r="285" spans="1:14" ht="15.75" customHeight="1" thickBot="1" x14ac:dyDescent="0.25">
      <c r="A285" s="304" t="s">
        <v>1557</v>
      </c>
      <c r="B285" s="772" t="s">
        <v>1558</v>
      </c>
      <c r="C285" s="773"/>
      <c r="D285" s="773"/>
      <c r="E285" s="773"/>
      <c r="F285" s="773"/>
      <c r="G285" s="773"/>
      <c r="H285" s="773"/>
      <c r="I285" s="773"/>
      <c r="J285" s="773"/>
      <c r="K285" s="773"/>
      <c r="L285" s="773"/>
      <c r="M285" s="773"/>
      <c r="N285" s="15"/>
    </row>
    <row r="286" spans="1:14" ht="15.75" customHeight="1" thickBot="1" x14ac:dyDescent="0.25">
      <c r="A286" s="305" t="s">
        <v>1559</v>
      </c>
      <c r="B286" s="769" t="s">
        <v>1560</v>
      </c>
      <c r="C286" s="770"/>
      <c r="D286" s="770"/>
      <c r="E286" s="770"/>
      <c r="F286" s="770"/>
      <c r="G286" s="770"/>
      <c r="H286" s="770"/>
      <c r="I286" s="770"/>
      <c r="J286" s="770"/>
      <c r="K286" s="770"/>
      <c r="L286" s="770"/>
      <c r="M286" s="770"/>
      <c r="N286" s="15"/>
    </row>
    <row r="287" spans="1:14" ht="15.75" customHeight="1" thickBot="1" x14ac:dyDescent="0.25">
      <c r="A287" s="409" t="s">
        <v>1561</v>
      </c>
      <c r="B287" s="775" t="s">
        <v>1562</v>
      </c>
      <c r="C287" s="776"/>
      <c r="D287" s="776"/>
      <c r="E287" s="776"/>
      <c r="F287" s="776"/>
      <c r="G287" s="776"/>
      <c r="H287" s="776"/>
      <c r="I287" s="776"/>
      <c r="J287" s="776"/>
      <c r="K287" s="776"/>
      <c r="L287" s="776"/>
      <c r="M287" s="776"/>
      <c r="N287" s="15"/>
    </row>
    <row r="288" spans="1:14" ht="14.1" customHeight="1" x14ac:dyDescent="0.2">
      <c r="A288" s="1107" t="s">
        <v>1563</v>
      </c>
      <c r="B288" s="722" t="s">
        <v>1564</v>
      </c>
      <c r="C288" s="722" t="s">
        <v>30</v>
      </c>
      <c r="D288" s="472" t="s">
        <v>1248</v>
      </c>
      <c r="E288" s="510">
        <f t="shared" ref="E288" si="15">SUM(E289:E290)</f>
        <v>1021831</v>
      </c>
      <c r="F288" s="397" t="s">
        <v>51</v>
      </c>
      <c r="G288" s="372" t="s">
        <v>52</v>
      </c>
      <c r="H288" s="373" t="s">
        <v>74</v>
      </c>
      <c r="I288" s="350" t="s">
        <v>53</v>
      </c>
      <c r="J288" s="350" t="s">
        <v>53</v>
      </c>
      <c r="K288" s="350" t="s">
        <v>240</v>
      </c>
      <c r="L288" s="351" t="s">
        <v>34</v>
      </c>
      <c r="M288" s="352"/>
      <c r="N288" s="15"/>
    </row>
    <row r="289" spans="1:14" ht="14.1" customHeight="1" x14ac:dyDescent="0.2">
      <c r="A289" s="1104"/>
      <c r="B289" s="723"/>
      <c r="C289" s="723"/>
      <c r="D289" s="67" t="s">
        <v>60</v>
      </c>
      <c r="E289" s="359">
        <v>616143</v>
      </c>
      <c r="F289" s="67" t="s">
        <v>2203</v>
      </c>
      <c r="G289" s="325" t="s">
        <v>18</v>
      </c>
      <c r="H289" s="326" t="s">
        <v>196</v>
      </c>
      <c r="I289" s="28" t="s">
        <v>53</v>
      </c>
      <c r="J289" s="28" t="s">
        <v>53</v>
      </c>
      <c r="K289" s="28" t="s">
        <v>196</v>
      </c>
      <c r="L289" s="29" t="s">
        <v>53</v>
      </c>
      <c r="M289" s="30"/>
      <c r="N289" s="15"/>
    </row>
    <row r="290" spans="1:14" ht="14.1" customHeight="1" thickBot="1" x14ac:dyDescent="0.25">
      <c r="A290" s="1105"/>
      <c r="B290" s="1067"/>
      <c r="C290" s="1067"/>
      <c r="D290" s="69" t="s">
        <v>16</v>
      </c>
      <c r="E290" s="415">
        <v>405688</v>
      </c>
      <c r="F290" s="69" t="s">
        <v>2204</v>
      </c>
      <c r="G290" s="375" t="s">
        <v>18</v>
      </c>
      <c r="H290" s="80" t="s">
        <v>196</v>
      </c>
      <c r="I290" s="28" t="s">
        <v>53</v>
      </c>
      <c r="J290" s="28" t="s">
        <v>53</v>
      </c>
      <c r="K290" s="28" t="s">
        <v>196</v>
      </c>
      <c r="L290" s="29" t="s">
        <v>53</v>
      </c>
      <c r="M290" s="30"/>
      <c r="N290" s="15"/>
    </row>
    <row r="291" spans="1:14" ht="56.85" customHeight="1" thickBot="1" x14ac:dyDescent="0.25">
      <c r="A291" s="310" t="s">
        <v>1565</v>
      </c>
      <c r="B291" s="98" t="s">
        <v>1566</v>
      </c>
      <c r="C291" s="98" t="s">
        <v>1530</v>
      </c>
      <c r="D291" s="98" t="s">
        <v>16</v>
      </c>
      <c r="E291" s="311">
        <v>14000000</v>
      </c>
      <c r="F291" s="98" t="s">
        <v>1567</v>
      </c>
      <c r="G291" s="100" t="s">
        <v>92</v>
      </c>
      <c r="H291" s="101" t="s">
        <v>1568</v>
      </c>
      <c r="I291" s="22" t="s">
        <v>2043</v>
      </c>
      <c r="J291" s="22" t="s">
        <v>2044</v>
      </c>
      <c r="K291" s="22" t="s">
        <v>2045</v>
      </c>
      <c r="L291" s="23" t="s">
        <v>2046</v>
      </c>
      <c r="M291" s="24"/>
      <c r="N291" s="15"/>
    </row>
    <row r="292" spans="1:14" ht="14.1" customHeight="1" x14ac:dyDescent="0.2">
      <c r="A292" s="1092" t="s">
        <v>1569</v>
      </c>
      <c r="B292" s="748" t="s">
        <v>1570</v>
      </c>
      <c r="C292" s="748" t="s">
        <v>1530</v>
      </c>
      <c r="D292" s="748" t="s">
        <v>16</v>
      </c>
      <c r="E292" s="1062">
        <f>SUM(E293:E293)+16000000</f>
        <v>16000000</v>
      </c>
      <c r="F292" s="102" t="s">
        <v>1571</v>
      </c>
      <c r="G292" s="104" t="s">
        <v>52</v>
      </c>
      <c r="H292" s="105" t="s">
        <v>196</v>
      </c>
      <c r="I292" s="22" t="s">
        <v>196</v>
      </c>
      <c r="J292" s="22" t="s">
        <v>196</v>
      </c>
      <c r="K292" s="22" t="s">
        <v>196</v>
      </c>
      <c r="L292" s="23" t="s">
        <v>196</v>
      </c>
      <c r="M292" s="24"/>
      <c r="N292" s="15"/>
    </row>
    <row r="293" spans="1:14" ht="42.6" customHeight="1" thickBot="1" x14ac:dyDescent="0.25">
      <c r="A293" s="1094"/>
      <c r="B293" s="1095"/>
      <c r="C293" s="1095"/>
      <c r="D293" s="1095"/>
      <c r="E293" s="1102">
        <v>0</v>
      </c>
      <c r="F293" s="25" t="s">
        <v>1572</v>
      </c>
      <c r="G293" s="26" t="s">
        <v>92</v>
      </c>
      <c r="H293" s="27" t="s">
        <v>1573</v>
      </c>
      <c r="I293" s="28" t="s">
        <v>2047</v>
      </c>
      <c r="J293" s="28" t="s">
        <v>2048</v>
      </c>
      <c r="K293" s="28" t="s">
        <v>2049</v>
      </c>
      <c r="L293" s="29" t="s">
        <v>2050</v>
      </c>
      <c r="M293" s="30"/>
      <c r="N293" s="15"/>
    </row>
    <row r="294" spans="1:14" ht="56.85" customHeight="1" thickBot="1" x14ac:dyDescent="0.25">
      <c r="A294" s="333" t="s">
        <v>1574</v>
      </c>
      <c r="B294" s="319" t="s">
        <v>1575</v>
      </c>
      <c r="C294" s="319" t="s">
        <v>1530</v>
      </c>
      <c r="D294" s="319" t="s">
        <v>16</v>
      </c>
      <c r="E294" s="320">
        <v>75000</v>
      </c>
      <c r="F294" s="319" t="s">
        <v>1576</v>
      </c>
      <c r="G294" s="336" t="s">
        <v>18</v>
      </c>
      <c r="H294" s="337" t="s">
        <v>24</v>
      </c>
      <c r="I294" s="338" t="s">
        <v>146</v>
      </c>
      <c r="J294" s="338" t="s">
        <v>149</v>
      </c>
      <c r="K294" s="338" t="s">
        <v>175</v>
      </c>
      <c r="L294" s="339" t="s">
        <v>146</v>
      </c>
      <c r="M294" s="340"/>
      <c r="N294" s="15"/>
    </row>
    <row r="295" spans="1:14" ht="15.75" customHeight="1" thickBot="1" x14ac:dyDescent="0.25">
      <c r="A295" s="305" t="s">
        <v>1577</v>
      </c>
      <c r="B295" s="775" t="s">
        <v>1578</v>
      </c>
      <c r="C295" s="776"/>
      <c r="D295" s="776"/>
      <c r="E295" s="776"/>
      <c r="F295" s="776"/>
      <c r="G295" s="776"/>
      <c r="H295" s="776"/>
      <c r="I295" s="776"/>
      <c r="J295" s="776"/>
      <c r="K295" s="776"/>
      <c r="L295" s="776"/>
      <c r="M295" s="776"/>
      <c r="N295" s="15"/>
    </row>
    <row r="296" spans="1:14" ht="15.75" customHeight="1" thickBot="1" x14ac:dyDescent="0.25">
      <c r="A296" s="305" t="s">
        <v>1579</v>
      </c>
      <c r="B296" s="769" t="s">
        <v>1580</v>
      </c>
      <c r="C296" s="770"/>
      <c r="D296" s="770"/>
      <c r="E296" s="770"/>
      <c r="F296" s="770"/>
      <c r="G296" s="770"/>
      <c r="H296" s="770"/>
      <c r="I296" s="770"/>
      <c r="J296" s="770"/>
      <c r="K296" s="770"/>
      <c r="L296" s="770"/>
      <c r="M296" s="770"/>
      <c r="N296" s="15"/>
    </row>
    <row r="297" spans="1:14" ht="15.75" customHeight="1" thickBot="1" x14ac:dyDescent="0.25">
      <c r="A297" s="416" t="s">
        <v>1581</v>
      </c>
      <c r="B297" s="772" t="s">
        <v>1582</v>
      </c>
      <c r="C297" s="773"/>
      <c r="D297" s="773"/>
      <c r="E297" s="773"/>
      <c r="F297" s="773"/>
      <c r="G297" s="773"/>
      <c r="H297" s="773"/>
      <c r="I297" s="773"/>
      <c r="J297" s="773"/>
      <c r="K297" s="773"/>
      <c r="L297" s="773"/>
      <c r="M297" s="773"/>
      <c r="N297" s="15"/>
    </row>
    <row r="298" spans="1:14" ht="15.75" customHeight="1" thickBot="1" x14ac:dyDescent="0.25">
      <c r="A298" s="622" t="s">
        <v>1583</v>
      </c>
      <c r="B298" s="769" t="s">
        <v>1584</v>
      </c>
      <c r="C298" s="770"/>
      <c r="D298" s="770"/>
      <c r="E298" s="770"/>
      <c r="F298" s="770"/>
      <c r="G298" s="770"/>
      <c r="H298" s="770"/>
      <c r="I298" s="770"/>
      <c r="J298" s="770"/>
      <c r="K298" s="770"/>
      <c r="L298" s="770"/>
      <c r="M298" s="770"/>
      <c r="N298" s="15"/>
    </row>
    <row r="299" spans="1:14" ht="56.85" customHeight="1" thickBot="1" x14ac:dyDescent="0.25">
      <c r="A299" s="310" t="s">
        <v>1585</v>
      </c>
      <c r="B299" s="56" t="s">
        <v>1586</v>
      </c>
      <c r="C299" s="56" t="s">
        <v>1530</v>
      </c>
      <c r="D299" s="56" t="s">
        <v>16</v>
      </c>
      <c r="E299" s="330">
        <v>150000</v>
      </c>
      <c r="F299" s="56" t="s">
        <v>1587</v>
      </c>
      <c r="G299" s="85" t="s">
        <v>18</v>
      </c>
      <c r="H299" s="96" t="s">
        <v>76</v>
      </c>
      <c r="I299" s="312" t="s">
        <v>266</v>
      </c>
      <c r="J299" s="312" t="s">
        <v>266</v>
      </c>
      <c r="K299" s="312" t="s">
        <v>266</v>
      </c>
      <c r="L299" s="313" t="s">
        <v>76</v>
      </c>
      <c r="M299" s="314"/>
      <c r="N299" s="15"/>
    </row>
    <row r="300" spans="1:14" ht="15.75" customHeight="1" thickBot="1" x14ac:dyDescent="0.25">
      <c r="A300" s="305" t="s">
        <v>1588</v>
      </c>
      <c r="B300" s="769" t="s">
        <v>1589</v>
      </c>
      <c r="C300" s="770"/>
      <c r="D300" s="770"/>
      <c r="E300" s="770"/>
      <c r="F300" s="770"/>
      <c r="G300" s="770"/>
      <c r="H300" s="770"/>
      <c r="I300" s="770"/>
      <c r="J300" s="770"/>
      <c r="K300" s="770"/>
      <c r="L300" s="770"/>
      <c r="M300" s="770"/>
      <c r="N300" s="15"/>
    </row>
    <row r="301" spans="1:14" ht="28.35" customHeight="1" x14ac:dyDescent="0.2">
      <c r="A301" s="1092" t="s">
        <v>1590</v>
      </c>
      <c r="B301" s="739" t="s">
        <v>2205</v>
      </c>
      <c r="C301" s="739" t="s">
        <v>1530</v>
      </c>
      <c r="D301" s="739" t="s">
        <v>16</v>
      </c>
      <c r="E301" s="1063">
        <f>SUM(E302:E302)+165000</f>
        <v>165000</v>
      </c>
      <c r="F301" s="98" t="s">
        <v>1591</v>
      </c>
      <c r="G301" s="100" t="s">
        <v>18</v>
      </c>
      <c r="H301" s="382" t="s">
        <v>149</v>
      </c>
      <c r="I301" s="120" t="s">
        <v>32</v>
      </c>
      <c r="J301" s="120" t="s">
        <v>149</v>
      </c>
      <c r="K301" s="120" t="s">
        <v>149</v>
      </c>
      <c r="L301" s="120" t="s">
        <v>149</v>
      </c>
      <c r="M301" s="383"/>
      <c r="N301" s="15"/>
    </row>
    <row r="302" spans="1:14" ht="28.35" customHeight="1" thickBot="1" x14ac:dyDescent="0.25">
      <c r="A302" s="1094"/>
      <c r="B302" s="1095"/>
      <c r="C302" s="1095"/>
      <c r="D302" s="1095"/>
      <c r="E302" s="1102">
        <v>0</v>
      </c>
      <c r="F302" s="25" t="s">
        <v>1592</v>
      </c>
      <c r="G302" s="26" t="s">
        <v>18</v>
      </c>
      <c r="H302" s="417" t="s">
        <v>765</v>
      </c>
      <c r="I302" s="398" t="s">
        <v>95</v>
      </c>
      <c r="J302" s="398" t="s">
        <v>95</v>
      </c>
      <c r="K302" s="398" t="s">
        <v>95</v>
      </c>
      <c r="L302" s="398" t="s">
        <v>95</v>
      </c>
      <c r="M302" s="399"/>
      <c r="N302" s="15"/>
    </row>
    <row r="303" spans="1:14" ht="28.35" customHeight="1" x14ac:dyDescent="0.2">
      <c r="A303" s="1092" t="s">
        <v>1593</v>
      </c>
      <c r="B303" s="748" t="s">
        <v>2070</v>
      </c>
      <c r="C303" s="748" t="s">
        <v>1530</v>
      </c>
      <c r="D303" s="748" t="s">
        <v>16</v>
      </c>
      <c r="E303" s="1062">
        <f>SUM(E304:E304)+570000</f>
        <v>570000</v>
      </c>
      <c r="F303" s="102" t="s">
        <v>2206</v>
      </c>
      <c r="G303" s="104" t="s">
        <v>18</v>
      </c>
      <c r="H303" s="418" t="s">
        <v>1137</v>
      </c>
      <c r="I303" s="120" t="s">
        <v>311</v>
      </c>
      <c r="J303" s="120" t="s">
        <v>311</v>
      </c>
      <c r="K303" s="120" t="s">
        <v>311</v>
      </c>
      <c r="L303" s="120" t="s">
        <v>311</v>
      </c>
      <c r="M303" s="383"/>
      <c r="N303" s="15"/>
    </row>
    <row r="304" spans="1:14" ht="28.35" customHeight="1" thickBot="1" x14ac:dyDescent="0.25">
      <c r="A304" s="1094"/>
      <c r="B304" s="1095"/>
      <c r="C304" s="1095"/>
      <c r="D304" s="1095"/>
      <c r="E304" s="1102">
        <v>0</v>
      </c>
      <c r="F304" s="25" t="s">
        <v>2207</v>
      </c>
      <c r="G304" s="26" t="s">
        <v>1488</v>
      </c>
      <c r="H304" s="417" t="s">
        <v>313</v>
      </c>
      <c r="I304" s="398" t="s">
        <v>53</v>
      </c>
      <c r="J304" s="398" t="s">
        <v>694</v>
      </c>
      <c r="K304" s="398" t="s">
        <v>336</v>
      </c>
      <c r="L304" s="398" t="s">
        <v>694</v>
      </c>
      <c r="M304" s="399"/>
      <c r="N304" s="15"/>
    </row>
    <row r="305" spans="1:14" ht="56.85" customHeight="1" thickBot="1" x14ac:dyDescent="0.25">
      <c r="A305" s="333" t="s">
        <v>1594</v>
      </c>
      <c r="B305" s="102" t="s">
        <v>1595</v>
      </c>
      <c r="C305" s="102" t="s">
        <v>1530</v>
      </c>
      <c r="D305" s="102" t="s">
        <v>16</v>
      </c>
      <c r="E305" s="334">
        <v>300000</v>
      </c>
      <c r="F305" s="102" t="s">
        <v>2208</v>
      </c>
      <c r="G305" s="336" t="s">
        <v>18</v>
      </c>
      <c r="H305" s="419" t="s">
        <v>1596</v>
      </c>
      <c r="I305" s="420" t="s">
        <v>796</v>
      </c>
      <c r="J305" s="420" t="s">
        <v>707</v>
      </c>
      <c r="K305" s="420" t="s">
        <v>1048</v>
      </c>
      <c r="L305" s="420" t="s">
        <v>1596</v>
      </c>
      <c r="M305" s="516"/>
      <c r="N305" s="15"/>
    </row>
    <row r="306" spans="1:14" ht="14.1" customHeight="1" x14ac:dyDescent="0.2">
      <c r="A306" s="1092" t="s">
        <v>1597</v>
      </c>
      <c r="B306" s="748" t="s">
        <v>1598</v>
      </c>
      <c r="C306" s="748" t="s">
        <v>30</v>
      </c>
      <c r="D306" s="102" t="s">
        <v>1248</v>
      </c>
      <c r="E306" s="381">
        <f t="shared" ref="E306" si="16">SUM(E307:E308)</f>
        <v>1904717</v>
      </c>
      <c r="F306" s="575" t="s">
        <v>51</v>
      </c>
      <c r="G306" s="534" t="s">
        <v>52</v>
      </c>
      <c r="H306" s="535" t="s">
        <v>269</v>
      </c>
      <c r="I306" s="545" t="s">
        <v>53</v>
      </c>
      <c r="J306" s="545" t="s">
        <v>53</v>
      </c>
      <c r="K306" s="545" t="s">
        <v>74</v>
      </c>
      <c r="L306" s="545" t="s">
        <v>34</v>
      </c>
      <c r="M306" s="577"/>
      <c r="N306" s="15"/>
    </row>
    <row r="307" spans="1:14" ht="14.1" customHeight="1" x14ac:dyDescent="0.2">
      <c r="A307" s="1087"/>
      <c r="B307" s="739"/>
      <c r="C307" s="739"/>
      <c r="D307" s="25" t="s">
        <v>60</v>
      </c>
      <c r="E307" s="384">
        <v>1538500</v>
      </c>
      <c r="F307" s="1180" t="s">
        <v>2209</v>
      </c>
      <c r="G307" s="1182" t="s">
        <v>18</v>
      </c>
      <c r="H307" s="1185" t="s">
        <v>146</v>
      </c>
      <c r="I307" s="1183" t="s">
        <v>53</v>
      </c>
      <c r="J307" s="1183" t="s">
        <v>53</v>
      </c>
      <c r="K307" s="1183" t="s">
        <v>146</v>
      </c>
      <c r="L307" s="1183" t="s">
        <v>53</v>
      </c>
      <c r="M307" s="1186"/>
      <c r="N307" s="15"/>
    </row>
    <row r="308" spans="1:14" ht="14.1" customHeight="1" thickBot="1" x14ac:dyDescent="0.25">
      <c r="A308" s="1094"/>
      <c r="B308" s="1095"/>
      <c r="C308" s="1095"/>
      <c r="D308" s="25" t="s">
        <v>16</v>
      </c>
      <c r="E308" s="384">
        <v>366217</v>
      </c>
      <c r="F308" s="1181"/>
      <c r="G308" s="1166"/>
      <c r="H308" s="817"/>
      <c r="I308" s="1184"/>
      <c r="J308" s="1184"/>
      <c r="K308" s="1184"/>
      <c r="L308" s="1184"/>
      <c r="M308" s="1187"/>
      <c r="N308" s="15"/>
    </row>
    <row r="309" spans="1:14" ht="56.85" customHeight="1" thickBot="1" x14ac:dyDescent="0.25">
      <c r="A309" s="333" t="s">
        <v>1599</v>
      </c>
      <c r="B309" s="319" t="s">
        <v>1600</v>
      </c>
      <c r="C309" s="319" t="s">
        <v>1530</v>
      </c>
      <c r="D309" s="319" t="s">
        <v>16</v>
      </c>
      <c r="E309" s="320">
        <v>22760</v>
      </c>
      <c r="F309" s="319" t="s">
        <v>1601</v>
      </c>
      <c r="G309" s="91" t="s">
        <v>18</v>
      </c>
      <c r="H309" s="421" t="s">
        <v>159</v>
      </c>
      <c r="I309" s="422" t="s">
        <v>159</v>
      </c>
      <c r="J309" s="422" t="s">
        <v>159</v>
      </c>
      <c r="K309" s="422" t="s">
        <v>159</v>
      </c>
      <c r="L309" s="422" t="s">
        <v>159</v>
      </c>
      <c r="M309" s="423"/>
      <c r="N309" s="15"/>
    </row>
    <row r="310" spans="1:14" ht="15.75" customHeight="1" thickBot="1" x14ac:dyDescent="0.25">
      <c r="A310" s="409" t="s">
        <v>1602</v>
      </c>
      <c r="B310" s="775" t="s">
        <v>1603</v>
      </c>
      <c r="C310" s="776"/>
      <c r="D310" s="776"/>
      <c r="E310" s="776"/>
      <c r="F310" s="776"/>
      <c r="G310" s="776"/>
      <c r="H310" s="776"/>
      <c r="I310" s="776"/>
      <c r="J310" s="776"/>
      <c r="K310" s="776"/>
      <c r="L310" s="776"/>
      <c r="M310" s="776"/>
      <c r="N310" s="15"/>
    </row>
    <row r="311" spans="1:14" ht="14.1" customHeight="1" x14ac:dyDescent="0.2">
      <c r="A311" s="1086" t="s">
        <v>1604</v>
      </c>
      <c r="B311" s="734" t="s">
        <v>1605</v>
      </c>
      <c r="C311" s="734" t="s">
        <v>1530</v>
      </c>
      <c r="D311" s="19" t="s">
        <v>1248</v>
      </c>
      <c r="E311" s="487">
        <f>SUM(E312:E313)</f>
        <v>2254077.65</v>
      </c>
      <c r="F311" s="1056" t="s">
        <v>2069</v>
      </c>
      <c r="G311" s="1059" t="s">
        <v>92</v>
      </c>
      <c r="H311" s="1135">
        <v>6400000</v>
      </c>
      <c r="I311" s="1138">
        <v>1600000</v>
      </c>
      <c r="J311" s="1138">
        <v>1600000</v>
      </c>
      <c r="K311" s="1138">
        <v>1600000</v>
      </c>
      <c r="L311" s="1138">
        <v>1600000</v>
      </c>
      <c r="M311" s="1152"/>
      <c r="N311" s="15"/>
    </row>
    <row r="312" spans="1:14" ht="14.1" customHeight="1" x14ac:dyDescent="0.2">
      <c r="A312" s="1087"/>
      <c r="B312" s="739"/>
      <c r="C312" s="739"/>
      <c r="D312" s="440" t="s">
        <v>94</v>
      </c>
      <c r="E312" s="488">
        <v>190513.65</v>
      </c>
      <c r="F312" s="1057"/>
      <c r="G312" s="1060"/>
      <c r="H312" s="1136"/>
      <c r="I312" s="1139"/>
      <c r="J312" s="1139"/>
      <c r="K312" s="1139"/>
      <c r="L312" s="1139"/>
      <c r="M312" s="1152"/>
      <c r="N312" s="15"/>
    </row>
    <row r="313" spans="1:14" ht="28.35" customHeight="1" thickBot="1" x14ac:dyDescent="0.25">
      <c r="A313" s="1088"/>
      <c r="B313" s="735"/>
      <c r="C313" s="794"/>
      <c r="D313" s="464" t="s">
        <v>16</v>
      </c>
      <c r="E313" s="491">
        <v>2063564</v>
      </c>
      <c r="F313" s="1058"/>
      <c r="G313" s="1061"/>
      <c r="H313" s="1137"/>
      <c r="I313" s="1140"/>
      <c r="J313" s="1140"/>
      <c r="K313" s="1140"/>
      <c r="L313" s="1140"/>
      <c r="M313" s="1152"/>
      <c r="N313" s="15"/>
    </row>
    <row r="314" spans="1:14" ht="42.6" customHeight="1" thickBot="1" x14ac:dyDescent="0.25">
      <c r="A314" s="310" t="s">
        <v>1607</v>
      </c>
      <c r="B314" s="56" t="s">
        <v>1608</v>
      </c>
      <c r="C314" s="56" t="s">
        <v>73</v>
      </c>
      <c r="D314" s="56" t="s">
        <v>16</v>
      </c>
      <c r="E314" s="330">
        <v>3834500</v>
      </c>
      <c r="F314" s="439" t="s">
        <v>51</v>
      </c>
      <c r="G314" s="441" t="s">
        <v>52</v>
      </c>
      <c r="H314" s="92" t="s">
        <v>35</v>
      </c>
      <c r="I314" s="489" t="s">
        <v>74</v>
      </c>
      <c r="J314" s="489" t="s">
        <v>76</v>
      </c>
      <c r="K314" s="489" t="s">
        <v>53</v>
      </c>
      <c r="L314" s="490" t="s">
        <v>53</v>
      </c>
      <c r="M314" s="314"/>
      <c r="N314" s="15"/>
    </row>
    <row r="315" spans="1:14" ht="15.75" customHeight="1" thickBot="1" x14ac:dyDescent="0.25">
      <c r="A315" s="303" t="s">
        <v>1609</v>
      </c>
      <c r="B315" s="779" t="s">
        <v>1610</v>
      </c>
      <c r="C315" s="780"/>
      <c r="D315" s="780"/>
      <c r="E315" s="780"/>
      <c r="F315" s="780"/>
      <c r="G315" s="780"/>
      <c r="H315" s="780"/>
      <c r="I315" s="780"/>
      <c r="J315" s="780"/>
      <c r="K315" s="780"/>
      <c r="L315" s="780"/>
      <c r="M315" s="780"/>
      <c r="N315" s="15"/>
    </row>
    <row r="316" spans="1:14" ht="15.75" customHeight="1" thickBot="1" x14ac:dyDescent="0.25">
      <c r="A316" s="304" t="s">
        <v>1611</v>
      </c>
      <c r="B316" s="772" t="s">
        <v>2210</v>
      </c>
      <c r="C316" s="773"/>
      <c r="D316" s="773"/>
      <c r="E316" s="773"/>
      <c r="F316" s="773"/>
      <c r="G316" s="773"/>
      <c r="H316" s="773"/>
      <c r="I316" s="773"/>
      <c r="J316" s="773"/>
      <c r="K316" s="773"/>
      <c r="L316" s="773"/>
      <c r="M316" s="773"/>
      <c r="N316" s="15"/>
    </row>
    <row r="317" spans="1:14" ht="15.75" customHeight="1" thickBot="1" x14ac:dyDescent="0.25">
      <c r="A317" s="341" t="s">
        <v>1612</v>
      </c>
      <c r="B317" s="769" t="s">
        <v>1613</v>
      </c>
      <c r="C317" s="770"/>
      <c r="D317" s="770"/>
      <c r="E317" s="770"/>
      <c r="F317" s="770"/>
      <c r="G317" s="770"/>
      <c r="H317" s="770"/>
      <c r="I317" s="770"/>
      <c r="J317" s="770"/>
      <c r="K317" s="770"/>
      <c r="L317" s="770"/>
      <c r="M317" s="770"/>
      <c r="N317" s="15"/>
    </row>
    <row r="318" spans="1:14" ht="15.75" customHeight="1" thickBot="1" x14ac:dyDescent="0.25">
      <c r="A318" s="578" t="s">
        <v>1614</v>
      </c>
      <c r="B318" s="769" t="s">
        <v>1615</v>
      </c>
      <c r="C318" s="770"/>
      <c r="D318" s="770"/>
      <c r="E318" s="770"/>
      <c r="F318" s="770"/>
      <c r="G318" s="770"/>
      <c r="H318" s="770"/>
      <c r="I318" s="770"/>
      <c r="J318" s="770"/>
      <c r="K318" s="770"/>
      <c r="L318" s="770"/>
      <c r="M318" s="770"/>
      <c r="N318" s="15"/>
    </row>
    <row r="319" spans="1:14" ht="28.35" customHeight="1" x14ac:dyDescent="0.2">
      <c r="A319" s="1107" t="s">
        <v>1616</v>
      </c>
      <c r="B319" s="722" t="s">
        <v>1617</v>
      </c>
      <c r="C319" s="722" t="s">
        <v>1219</v>
      </c>
      <c r="D319" s="722" t="s">
        <v>16</v>
      </c>
      <c r="E319" s="1106">
        <f t="shared" ref="E319" si="17">SUM(E320:E323)+2700000</f>
        <v>2700000</v>
      </c>
      <c r="F319" s="424" t="s">
        <v>1618</v>
      </c>
      <c r="G319" s="372" t="s">
        <v>52</v>
      </c>
      <c r="H319" s="373" t="s">
        <v>656</v>
      </c>
      <c r="I319" s="350" t="s">
        <v>656</v>
      </c>
      <c r="J319" s="350" t="s">
        <v>656</v>
      </c>
      <c r="K319" s="350" t="s">
        <v>656</v>
      </c>
      <c r="L319" s="351" t="s">
        <v>656</v>
      </c>
      <c r="M319" s="352"/>
      <c r="N319" s="15"/>
    </row>
    <row r="320" spans="1:14" ht="14.1" customHeight="1" x14ac:dyDescent="0.2">
      <c r="A320" s="1104"/>
      <c r="B320" s="723"/>
      <c r="C320" s="723"/>
      <c r="D320" s="723"/>
      <c r="E320" s="1069">
        <v>0</v>
      </c>
      <c r="F320" s="425" t="s">
        <v>1619</v>
      </c>
      <c r="G320" s="325" t="s">
        <v>52</v>
      </c>
      <c r="H320" s="326" t="s">
        <v>96</v>
      </c>
      <c r="I320" s="28" t="s">
        <v>96</v>
      </c>
      <c r="J320" s="28" t="s">
        <v>96</v>
      </c>
      <c r="K320" s="28" t="s">
        <v>96</v>
      </c>
      <c r="L320" s="29" t="s">
        <v>96</v>
      </c>
      <c r="M320" s="30"/>
      <c r="N320" s="15"/>
    </row>
    <row r="321" spans="1:14" ht="28.35" customHeight="1" x14ac:dyDescent="0.2">
      <c r="A321" s="1104"/>
      <c r="B321" s="723"/>
      <c r="C321" s="723"/>
      <c r="D321" s="723"/>
      <c r="E321" s="1069">
        <v>0</v>
      </c>
      <c r="F321" s="425" t="s">
        <v>1620</v>
      </c>
      <c r="G321" s="325" t="s">
        <v>52</v>
      </c>
      <c r="H321" s="326" t="s">
        <v>1621</v>
      </c>
      <c r="I321" s="28" t="s">
        <v>1621</v>
      </c>
      <c r="J321" s="28" t="s">
        <v>1621</v>
      </c>
      <c r="K321" s="28" t="s">
        <v>1621</v>
      </c>
      <c r="L321" s="29" t="s">
        <v>1621</v>
      </c>
      <c r="M321" s="30"/>
      <c r="N321" s="15"/>
    </row>
    <row r="322" spans="1:14" ht="14.1" customHeight="1" x14ac:dyDescent="0.2">
      <c r="A322" s="1104"/>
      <c r="B322" s="723"/>
      <c r="C322" s="723"/>
      <c r="D322" s="723"/>
      <c r="E322" s="1069">
        <v>0</v>
      </c>
      <c r="F322" s="425" t="s">
        <v>1622</v>
      </c>
      <c r="G322" s="325" t="s">
        <v>18</v>
      </c>
      <c r="H322" s="326" t="s">
        <v>315</v>
      </c>
      <c r="I322" s="28" t="s">
        <v>333</v>
      </c>
      <c r="J322" s="28" t="s">
        <v>333</v>
      </c>
      <c r="K322" s="28" t="s">
        <v>337</v>
      </c>
      <c r="L322" s="29" t="s">
        <v>337</v>
      </c>
      <c r="M322" s="30"/>
      <c r="N322" s="15"/>
    </row>
    <row r="323" spans="1:14" ht="14.1" customHeight="1" thickBot="1" x14ac:dyDescent="0.25">
      <c r="A323" s="1105"/>
      <c r="B323" s="1067"/>
      <c r="C323" s="1067"/>
      <c r="D323" s="1067"/>
      <c r="E323" s="1070">
        <v>0</v>
      </c>
      <c r="F323" s="426" t="s">
        <v>1623</v>
      </c>
      <c r="G323" s="375" t="s">
        <v>1488</v>
      </c>
      <c r="H323" s="80" t="s">
        <v>328</v>
      </c>
      <c r="I323" s="376" t="s">
        <v>1964</v>
      </c>
      <c r="J323" s="34" t="s">
        <v>1923</v>
      </c>
      <c r="K323" s="34" t="s">
        <v>1923</v>
      </c>
      <c r="L323" s="35" t="s">
        <v>1964</v>
      </c>
      <c r="M323" s="36"/>
      <c r="N323" s="15"/>
    </row>
    <row r="324" spans="1:14" ht="28.35" customHeight="1" x14ac:dyDescent="0.2">
      <c r="A324" s="1086" t="s">
        <v>1624</v>
      </c>
      <c r="B324" s="734" t="s">
        <v>1625</v>
      </c>
      <c r="C324" s="734" t="s">
        <v>1626</v>
      </c>
      <c r="D324" s="734" t="s">
        <v>16</v>
      </c>
      <c r="E324" s="1064">
        <f>SUM(E325:E328)+250000</f>
        <v>250000</v>
      </c>
      <c r="F324" s="19" t="s">
        <v>1627</v>
      </c>
      <c r="G324" s="20" t="s">
        <v>18</v>
      </c>
      <c r="H324" s="21" t="s">
        <v>132</v>
      </c>
      <c r="I324" s="22" t="s">
        <v>74</v>
      </c>
      <c r="J324" s="22" t="s">
        <v>74</v>
      </c>
      <c r="K324" s="22" t="s">
        <v>74</v>
      </c>
      <c r="L324" s="23" t="s">
        <v>74</v>
      </c>
      <c r="M324" s="24"/>
      <c r="N324" s="15"/>
    </row>
    <row r="325" spans="1:14" ht="14.1" customHeight="1" x14ac:dyDescent="0.2">
      <c r="A325" s="1087"/>
      <c r="B325" s="739"/>
      <c r="C325" s="739"/>
      <c r="D325" s="739"/>
      <c r="E325" s="1063">
        <v>0</v>
      </c>
      <c r="F325" s="25" t="s">
        <v>1628</v>
      </c>
      <c r="G325" s="26" t="s">
        <v>18</v>
      </c>
      <c r="H325" s="27" t="s">
        <v>196</v>
      </c>
      <c r="I325" s="28" t="s">
        <v>53</v>
      </c>
      <c r="J325" s="28" t="s">
        <v>196</v>
      </c>
      <c r="K325" s="28" t="s">
        <v>53</v>
      </c>
      <c r="L325" s="29" t="s">
        <v>53</v>
      </c>
      <c r="M325" s="30"/>
      <c r="N325" s="15"/>
    </row>
    <row r="326" spans="1:14" ht="14.1" customHeight="1" x14ac:dyDescent="0.2">
      <c r="A326" s="1087"/>
      <c r="B326" s="739"/>
      <c r="C326" s="739"/>
      <c r="D326" s="739"/>
      <c r="E326" s="1063">
        <v>0</v>
      </c>
      <c r="F326" s="25" t="s">
        <v>1629</v>
      </c>
      <c r="G326" s="26" t="s">
        <v>18</v>
      </c>
      <c r="H326" s="27" t="s">
        <v>314</v>
      </c>
      <c r="I326" s="28" t="s">
        <v>333</v>
      </c>
      <c r="J326" s="28" t="s">
        <v>333</v>
      </c>
      <c r="K326" s="28" t="s">
        <v>333</v>
      </c>
      <c r="L326" s="29" t="s">
        <v>333</v>
      </c>
      <c r="M326" s="30"/>
      <c r="N326" s="15"/>
    </row>
    <row r="327" spans="1:14" ht="28.35" customHeight="1" x14ac:dyDescent="0.2">
      <c r="A327" s="1087"/>
      <c r="B327" s="739"/>
      <c r="C327" s="739"/>
      <c r="D327" s="739"/>
      <c r="E327" s="1063">
        <v>0</v>
      </c>
      <c r="F327" s="25" t="s">
        <v>2211</v>
      </c>
      <c r="G327" s="26" t="s">
        <v>18</v>
      </c>
      <c r="H327" s="27" t="s">
        <v>175</v>
      </c>
      <c r="I327" s="28" t="s">
        <v>159</v>
      </c>
      <c r="J327" s="28" t="s">
        <v>159</v>
      </c>
      <c r="K327" s="28" t="s">
        <v>159</v>
      </c>
      <c r="L327" s="29" t="s">
        <v>159</v>
      </c>
      <c r="M327" s="30"/>
      <c r="N327" s="15"/>
    </row>
    <row r="328" spans="1:14" ht="28.35" customHeight="1" thickBot="1" x14ac:dyDescent="0.25">
      <c r="A328" s="1088"/>
      <c r="B328" s="735"/>
      <c r="C328" s="735"/>
      <c r="D328" s="735"/>
      <c r="E328" s="1065">
        <v>0</v>
      </c>
      <c r="F328" s="31" t="s">
        <v>1630</v>
      </c>
      <c r="G328" s="32" t="s">
        <v>18</v>
      </c>
      <c r="H328" s="33" t="s">
        <v>34</v>
      </c>
      <c r="I328" s="34" t="s">
        <v>159</v>
      </c>
      <c r="J328" s="34" t="s">
        <v>146</v>
      </c>
      <c r="K328" s="34" t="s">
        <v>146</v>
      </c>
      <c r="L328" s="35" t="s">
        <v>159</v>
      </c>
      <c r="M328" s="36"/>
      <c r="N328" s="15"/>
    </row>
    <row r="329" spans="1:14" ht="56.85" customHeight="1" thickBot="1" x14ac:dyDescent="0.25">
      <c r="A329" s="573" t="s">
        <v>1631</v>
      </c>
      <c r="B329" s="56" t="s">
        <v>1632</v>
      </c>
      <c r="C329" s="56" t="s">
        <v>1626</v>
      </c>
      <c r="D329" s="56" t="s">
        <v>16</v>
      </c>
      <c r="E329" s="330">
        <v>55866</v>
      </c>
      <c r="F329" s="56" t="s">
        <v>1633</v>
      </c>
      <c r="G329" s="85" t="s">
        <v>18</v>
      </c>
      <c r="H329" s="96" t="s">
        <v>146</v>
      </c>
      <c r="I329" s="312" t="s">
        <v>53</v>
      </c>
      <c r="J329" s="312" t="s">
        <v>53</v>
      </c>
      <c r="K329" s="312" t="s">
        <v>159</v>
      </c>
      <c r="L329" s="313" t="s">
        <v>196</v>
      </c>
      <c r="M329" s="314"/>
      <c r="N329" s="15"/>
    </row>
    <row r="330" spans="1:14" ht="28.35" customHeight="1" x14ac:dyDescent="0.2">
      <c r="A330" s="1087" t="s">
        <v>1634</v>
      </c>
      <c r="B330" s="739" t="s">
        <v>1635</v>
      </c>
      <c r="C330" s="739" t="s">
        <v>1626</v>
      </c>
      <c r="D330" s="739" t="s">
        <v>16</v>
      </c>
      <c r="E330" s="1063">
        <f>SUM(E331:E331)+35844</f>
        <v>35844</v>
      </c>
      <c r="F330" s="98" t="s">
        <v>1636</v>
      </c>
      <c r="G330" s="100" t="s">
        <v>18</v>
      </c>
      <c r="H330" s="101" t="s">
        <v>95</v>
      </c>
      <c r="I330" s="22" t="s">
        <v>24</v>
      </c>
      <c r="J330" s="22" t="s">
        <v>24</v>
      </c>
      <c r="K330" s="22" t="s">
        <v>74</v>
      </c>
      <c r="L330" s="23" t="s">
        <v>24</v>
      </c>
      <c r="M330" s="24"/>
      <c r="N330" s="15"/>
    </row>
    <row r="331" spans="1:14" ht="42.6" customHeight="1" thickBot="1" x14ac:dyDescent="0.25">
      <c r="A331" s="1094"/>
      <c r="B331" s="1095"/>
      <c r="C331" s="1095"/>
      <c r="D331" s="1095"/>
      <c r="E331" s="1102">
        <v>0</v>
      </c>
      <c r="F331" s="25" t="s">
        <v>2212</v>
      </c>
      <c r="G331" s="26" t="s">
        <v>18</v>
      </c>
      <c r="H331" s="27" t="s">
        <v>19</v>
      </c>
      <c r="I331" s="28" t="s">
        <v>76</v>
      </c>
      <c r="J331" s="28" t="s">
        <v>76</v>
      </c>
      <c r="K331" s="28" t="s">
        <v>76</v>
      </c>
      <c r="L331" s="29" t="s">
        <v>76</v>
      </c>
      <c r="M331" s="30"/>
      <c r="N331" s="15"/>
    </row>
    <row r="332" spans="1:14" ht="28.35" customHeight="1" thickBot="1" x14ac:dyDescent="0.25">
      <c r="A332" s="333" t="s">
        <v>1637</v>
      </c>
      <c r="B332" s="102" t="s">
        <v>1638</v>
      </c>
      <c r="C332" s="102" t="s">
        <v>1219</v>
      </c>
      <c r="D332" s="102" t="s">
        <v>16</v>
      </c>
      <c r="E332" s="334">
        <v>2000000</v>
      </c>
      <c r="F332" s="102" t="s">
        <v>2213</v>
      </c>
      <c r="G332" s="104" t="s">
        <v>1639</v>
      </c>
      <c r="H332" s="105" t="s">
        <v>1640</v>
      </c>
      <c r="I332" s="338" t="s">
        <v>2051</v>
      </c>
      <c r="J332" s="338" t="s">
        <v>2052</v>
      </c>
      <c r="K332" s="338" t="s">
        <v>2053</v>
      </c>
      <c r="L332" s="339" t="s">
        <v>360</v>
      </c>
      <c r="M332" s="340"/>
      <c r="N332" s="15"/>
    </row>
    <row r="333" spans="1:14" ht="14.1" customHeight="1" x14ac:dyDescent="0.2">
      <c r="A333" s="1092" t="s">
        <v>1641</v>
      </c>
      <c r="B333" s="748" t="s">
        <v>1642</v>
      </c>
      <c r="C333" s="748" t="s">
        <v>30</v>
      </c>
      <c r="D333" s="102" t="s">
        <v>1248</v>
      </c>
      <c r="E333" s="381">
        <f t="shared" ref="E333" si="18">SUM(E334:E335)</f>
        <v>439993</v>
      </c>
      <c r="F333" s="102" t="s">
        <v>51</v>
      </c>
      <c r="G333" s="104" t="s">
        <v>52</v>
      </c>
      <c r="H333" s="368" t="s">
        <v>215</v>
      </c>
      <c r="I333" s="22" t="s">
        <v>24</v>
      </c>
      <c r="J333" s="22" t="s">
        <v>240</v>
      </c>
      <c r="K333" s="22" t="s">
        <v>32</v>
      </c>
      <c r="L333" s="23" t="s">
        <v>53</v>
      </c>
      <c r="M333" s="24"/>
      <c r="N333" s="15"/>
    </row>
    <row r="334" spans="1:14" ht="14.1" customHeight="1" x14ac:dyDescent="0.2">
      <c r="A334" s="1087"/>
      <c r="B334" s="739"/>
      <c r="C334" s="739"/>
      <c r="D334" s="25" t="s">
        <v>60</v>
      </c>
      <c r="E334" s="384">
        <v>168262</v>
      </c>
      <c r="F334" s="25" t="s">
        <v>1643</v>
      </c>
      <c r="G334" s="26" t="s">
        <v>18</v>
      </c>
      <c r="H334" s="27" t="s">
        <v>1464</v>
      </c>
      <c r="I334" s="28" t="s">
        <v>53</v>
      </c>
      <c r="J334" s="28" t="s">
        <v>1464</v>
      </c>
      <c r="K334" s="28" t="s">
        <v>53</v>
      </c>
      <c r="L334" s="29" t="s">
        <v>53</v>
      </c>
      <c r="M334" s="30"/>
      <c r="N334" s="15"/>
    </row>
    <row r="335" spans="1:14" ht="28.35" customHeight="1" thickBot="1" x14ac:dyDescent="0.25">
      <c r="A335" s="1094"/>
      <c r="B335" s="1095"/>
      <c r="C335" s="1095"/>
      <c r="D335" s="25" t="s">
        <v>16</v>
      </c>
      <c r="E335" s="384">
        <v>271731</v>
      </c>
      <c r="F335" s="25" t="s">
        <v>1644</v>
      </c>
      <c r="G335" s="26" t="s">
        <v>1645</v>
      </c>
      <c r="H335" s="427">
        <v>0.27</v>
      </c>
      <c r="I335" s="34" t="s">
        <v>53</v>
      </c>
      <c r="J335" s="34" t="s">
        <v>2054</v>
      </c>
      <c r="K335" s="34" t="s">
        <v>53</v>
      </c>
      <c r="L335" s="35" t="s">
        <v>53</v>
      </c>
      <c r="M335" s="36"/>
      <c r="N335" s="15"/>
    </row>
    <row r="336" spans="1:14" ht="14.1" customHeight="1" x14ac:dyDescent="0.2">
      <c r="A336" s="1092" t="s">
        <v>1646</v>
      </c>
      <c r="B336" s="748" t="s">
        <v>1647</v>
      </c>
      <c r="C336" s="748" t="s">
        <v>1626</v>
      </c>
      <c r="D336" s="748" t="s">
        <v>16</v>
      </c>
      <c r="E336" s="1062">
        <f>SUM(E337:E340)+50000</f>
        <v>50000</v>
      </c>
      <c r="F336" s="102" t="s">
        <v>1648</v>
      </c>
      <c r="G336" s="104" t="s">
        <v>18</v>
      </c>
      <c r="H336" s="105" t="s">
        <v>694</v>
      </c>
      <c r="I336" s="22" t="s">
        <v>200</v>
      </c>
      <c r="J336" s="22" t="s">
        <v>200</v>
      </c>
      <c r="K336" s="22" t="s">
        <v>200</v>
      </c>
      <c r="L336" s="23" t="s">
        <v>200</v>
      </c>
      <c r="M336" s="24"/>
      <c r="N336" s="15"/>
    </row>
    <row r="337" spans="1:14" ht="42.6" customHeight="1" x14ac:dyDescent="0.2">
      <c r="A337" s="1087"/>
      <c r="B337" s="739"/>
      <c r="C337" s="739"/>
      <c r="D337" s="739"/>
      <c r="E337" s="1063">
        <v>0</v>
      </c>
      <c r="F337" s="25" t="s">
        <v>1649</v>
      </c>
      <c r="G337" s="26" t="s">
        <v>18</v>
      </c>
      <c r="H337" s="27" t="s">
        <v>269</v>
      </c>
      <c r="I337" s="28" t="s">
        <v>32</v>
      </c>
      <c r="J337" s="28" t="s">
        <v>34</v>
      </c>
      <c r="K337" s="28" t="s">
        <v>34</v>
      </c>
      <c r="L337" s="29" t="s">
        <v>34</v>
      </c>
      <c r="M337" s="30"/>
      <c r="N337" s="15"/>
    </row>
    <row r="338" spans="1:14" ht="42.6" customHeight="1" x14ac:dyDescent="0.2">
      <c r="A338" s="1087"/>
      <c r="B338" s="739"/>
      <c r="C338" s="739"/>
      <c r="D338" s="739"/>
      <c r="E338" s="1063">
        <v>0</v>
      </c>
      <c r="F338" s="25" t="s">
        <v>1650</v>
      </c>
      <c r="G338" s="26" t="s">
        <v>18</v>
      </c>
      <c r="H338" s="27" t="s">
        <v>99</v>
      </c>
      <c r="I338" s="28" t="s">
        <v>175</v>
      </c>
      <c r="J338" s="28" t="s">
        <v>175</v>
      </c>
      <c r="K338" s="28" t="s">
        <v>175</v>
      </c>
      <c r="L338" s="29" t="s">
        <v>175</v>
      </c>
      <c r="M338" s="30"/>
      <c r="N338" s="15"/>
    </row>
    <row r="339" spans="1:14" ht="14.1" customHeight="1" x14ac:dyDescent="0.2">
      <c r="A339" s="1087"/>
      <c r="B339" s="739"/>
      <c r="C339" s="739"/>
      <c r="D339" s="739"/>
      <c r="E339" s="1063">
        <v>0</v>
      </c>
      <c r="F339" s="25" t="s">
        <v>1651</v>
      </c>
      <c r="G339" s="26" t="s">
        <v>18</v>
      </c>
      <c r="H339" s="27" t="s">
        <v>76</v>
      </c>
      <c r="I339" s="28" t="s">
        <v>32</v>
      </c>
      <c r="J339" s="28" t="s">
        <v>34</v>
      </c>
      <c r="K339" s="28" t="s">
        <v>34</v>
      </c>
      <c r="L339" s="29" t="s">
        <v>32</v>
      </c>
      <c r="M339" s="30"/>
      <c r="N339" s="15"/>
    </row>
    <row r="340" spans="1:14" ht="28.35" customHeight="1" thickBot="1" x14ac:dyDescent="0.25">
      <c r="A340" s="1094"/>
      <c r="B340" s="1095"/>
      <c r="C340" s="1095"/>
      <c r="D340" s="1095"/>
      <c r="E340" s="1102">
        <v>0</v>
      </c>
      <c r="F340" s="31" t="s">
        <v>1652</v>
      </c>
      <c r="G340" s="32" t="s">
        <v>18</v>
      </c>
      <c r="H340" s="33" t="s">
        <v>121</v>
      </c>
      <c r="I340" s="34" t="s">
        <v>24</v>
      </c>
      <c r="J340" s="34" t="s">
        <v>240</v>
      </c>
      <c r="K340" s="34" t="s">
        <v>240</v>
      </c>
      <c r="L340" s="35" t="s">
        <v>24</v>
      </c>
      <c r="M340" s="36"/>
      <c r="N340" s="15"/>
    </row>
    <row r="341" spans="1:14" ht="15.75" customHeight="1" thickBot="1" x14ac:dyDescent="0.25">
      <c r="A341" s="341" t="s">
        <v>1653</v>
      </c>
      <c r="B341" s="775" t="s">
        <v>1654</v>
      </c>
      <c r="C341" s="776"/>
      <c r="D341" s="776"/>
      <c r="E341" s="776"/>
      <c r="F341" s="776"/>
      <c r="G341" s="776"/>
      <c r="H341" s="776"/>
      <c r="I341" s="776"/>
      <c r="J341" s="776"/>
      <c r="K341" s="776"/>
      <c r="L341" s="776"/>
      <c r="M341" s="776"/>
      <c r="N341" s="15"/>
    </row>
    <row r="342" spans="1:14" ht="56.85" customHeight="1" thickBot="1" x14ac:dyDescent="0.25">
      <c r="A342" s="612" t="s">
        <v>1655</v>
      </c>
      <c r="B342" s="438" t="s">
        <v>1656</v>
      </c>
      <c r="C342" s="438" t="s">
        <v>1626</v>
      </c>
      <c r="D342" s="438" t="s">
        <v>16</v>
      </c>
      <c r="E342" s="465">
        <v>21000</v>
      </c>
      <c r="F342" s="58" t="s">
        <v>1657</v>
      </c>
      <c r="G342" s="94" t="s">
        <v>18</v>
      </c>
      <c r="H342" s="95" t="s">
        <v>32</v>
      </c>
      <c r="I342" s="350" t="s">
        <v>53</v>
      </c>
      <c r="J342" s="350" t="s">
        <v>53</v>
      </c>
      <c r="K342" s="350" t="s">
        <v>53</v>
      </c>
      <c r="L342" s="351" t="s">
        <v>32</v>
      </c>
      <c r="M342" s="352"/>
      <c r="N342" s="15"/>
    </row>
    <row r="343" spans="1:14" ht="28.35" customHeight="1" x14ac:dyDescent="0.2">
      <c r="A343" s="1086" t="s">
        <v>1658</v>
      </c>
      <c r="B343" s="734" t="s">
        <v>1659</v>
      </c>
      <c r="C343" s="734" t="s">
        <v>1626</v>
      </c>
      <c r="D343" s="734" t="s">
        <v>16</v>
      </c>
      <c r="E343" s="1064">
        <f t="shared" ref="E343" si="19">SUM(E344:E346)+12750</f>
        <v>12750</v>
      </c>
      <c r="F343" s="19" t="s">
        <v>1660</v>
      </c>
      <c r="G343" s="20" t="s">
        <v>18</v>
      </c>
      <c r="H343" s="21" t="s">
        <v>196</v>
      </c>
      <c r="I343" s="22" t="s">
        <v>53</v>
      </c>
      <c r="J343" s="22" t="s">
        <v>53</v>
      </c>
      <c r="K343" s="22" t="s">
        <v>53</v>
      </c>
      <c r="L343" s="23" t="s">
        <v>196</v>
      </c>
      <c r="M343" s="24"/>
      <c r="N343" s="15"/>
    </row>
    <row r="344" spans="1:14" ht="14.1" customHeight="1" x14ac:dyDescent="0.2">
      <c r="A344" s="1087"/>
      <c r="B344" s="739"/>
      <c r="C344" s="739"/>
      <c r="D344" s="739"/>
      <c r="E344" s="1063">
        <v>0</v>
      </c>
      <c r="F344" s="25" t="s">
        <v>1661</v>
      </c>
      <c r="G344" s="26" t="s">
        <v>18</v>
      </c>
      <c r="H344" s="27" t="s">
        <v>22</v>
      </c>
      <c r="I344" s="28" t="s">
        <v>215</v>
      </c>
      <c r="J344" s="28" t="s">
        <v>215</v>
      </c>
      <c r="K344" s="28" t="s">
        <v>215</v>
      </c>
      <c r="L344" s="29" t="s">
        <v>215</v>
      </c>
      <c r="M344" s="30"/>
      <c r="N344" s="15"/>
    </row>
    <row r="345" spans="1:14" ht="28.35" customHeight="1" x14ac:dyDescent="0.2">
      <c r="A345" s="1087"/>
      <c r="B345" s="739"/>
      <c r="C345" s="739"/>
      <c r="D345" s="739"/>
      <c r="E345" s="1063">
        <v>0</v>
      </c>
      <c r="F345" s="25" t="s">
        <v>1662</v>
      </c>
      <c r="G345" s="26" t="s">
        <v>18</v>
      </c>
      <c r="H345" s="27" t="s">
        <v>19</v>
      </c>
      <c r="I345" s="28" t="s">
        <v>76</v>
      </c>
      <c r="J345" s="28" t="s">
        <v>76</v>
      </c>
      <c r="K345" s="28" t="s">
        <v>76</v>
      </c>
      <c r="L345" s="29" t="s">
        <v>76</v>
      </c>
      <c r="M345" s="30"/>
      <c r="N345" s="15"/>
    </row>
    <row r="346" spans="1:14" ht="28.35" customHeight="1" thickBot="1" x14ac:dyDescent="0.25">
      <c r="A346" s="1088"/>
      <c r="B346" s="735"/>
      <c r="C346" s="735"/>
      <c r="D346" s="735"/>
      <c r="E346" s="1065">
        <v>0</v>
      </c>
      <c r="F346" s="31" t="s">
        <v>2214</v>
      </c>
      <c r="G346" s="32" t="s">
        <v>18</v>
      </c>
      <c r="H346" s="33" t="s">
        <v>338</v>
      </c>
      <c r="I346" s="34" t="s">
        <v>2055</v>
      </c>
      <c r="J346" s="34" t="s">
        <v>2055</v>
      </c>
      <c r="K346" s="34" t="s">
        <v>2055</v>
      </c>
      <c r="L346" s="35" t="s">
        <v>2055</v>
      </c>
      <c r="M346" s="36"/>
      <c r="N346" s="15"/>
    </row>
    <row r="347" spans="1:14" ht="15.75" customHeight="1" thickBot="1" x14ac:dyDescent="0.25">
      <c r="A347" s="367" t="s">
        <v>1663</v>
      </c>
      <c r="B347" s="769" t="s">
        <v>1664</v>
      </c>
      <c r="C347" s="770"/>
      <c r="D347" s="770"/>
      <c r="E347" s="770"/>
      <c r="F347" s="770"/>
      <c r="G347" s="770"/>
      <c r="H347" s="770"/>
      <c r="I347" s="770"/>
      <c r="J347" s="770"/>
      <c r="K347" s="770"/>
      <c r="L347" s="770"/>
      <c r="M347" s="770"/>
      <c r="N347" s="15"/>
    </row>
    <row r="348" spans="1:14" ht="14.1" customHeight="1" x14ac:dyDescent="0.2">
      <c r="A348" s="1092" t="s">
        <v>1665</v>
      </c>
      <c r="B348" s="739" t="s">
        <v>1666</v>
      </c>
      <c r="C348" s="739" t="s">
        <v>1219</v>
      </c>
      <c r="D348" s="739" t="s">
        <v>94</v>
      </c>
      <c r="E348" s="1063">
        <v>200000</v>
      </c>
      <c r="F348" s="98" t="s">
        <v>1667</v>
      </c>
      <c r="G348" s="100" t="s">
        <v>55</v>
      </c>
      <c r="H348" s="101" t="s">
        <v>106</v>
      </c>
      <c r="I348" s="350" t="s">
        <v>1923</v>
      </c>
      <c r="J348" s="350" t="s">
        <v>1903</v>
      </c>
      <c r="K348" s="350" t="s">
        <v>1903</v>
      </c>
      <c r="L348" s="351" t="s">
        <v>1903</v>
      </c>
      <c r="M348" s="352"/>
      <c r="N348" s="15"/>
    </row>
    <row r="349" spans="1:14" ht="28.35" customHeight="1" thickBot="1" x14ac:dyDescent="0.25">
      <c r="A349" s="1094"/>
      <c r="B349" s="1095"/>
      <c r="C349" s="1095"/>
      <c r="D349" s="1095"/>
      <c r="E349" s="1102"/>
      <c r="F349" s="31" t="s">
        <v>2215</v>
      </c>
      <c r="G349" s="32" t="s">
        <v>52</v>
      </c>
      <c r="H349" s="33" t="s">
        <v>132</v>
      </c>
      <c r="I349" s="34" t="s">
        <v>132</v>
      </c>
      <c r="J349" s="34" t="s">
        <v>132</v>
      </c>
      <c r="K349" s="34" t="s">
        <v>132</v>
      </c>
      <c r="L349" s="35" t="s">
        <v>132</v>
      </c>
      <c r="M349" s="36"/>
      <c r="N349" s="15"/>
    </row>
    <row r="350" spans="1:14" ht="15.75" customHeight="1" thickBot="1" x14ac:dyDescent="0.25">
      <c r="A350" s="305" t="s">
        <v>1668</v>
      </c>
      <c r="B350" s="775" t="s">
        <v>1669</v>
      </c>
      <c r="C350" s="776"/>
      <c r="D350" s="776"/>
      <c r="E350" s="776"/>
      <c r="F350" s="776"/>
      <c r="G350" s="776"/>
      <c r="H350" s="776"/>
      <c r="I350" s="776"/>
      <c r="J350" s="776"/>
      <c r="K350" s="776"/>
      <c r="L350" s="776"/>
      <c r="M350" s="776"/>
      <c r="N350" s="15"/>
    </row>
    <row r="351" spans="1:14" ht="15.75" customHeight="1" thickBot="1" x14ac:dyDescent="0.25">
      <c r="A351" s="305" t="s">
        <v>1670</v>
      </c>
      <c r="B351" s="775" t="s">
        <v>1671</v>
      </c>
      <c r="C351" s="776"/>
      <c r="D351" s="776"/>
      <c r="E351" s="776"/>
      <c r="F351" s="776"/>
      <c r="G351" s="776"/>
      <c r="H351" s="776"/>
      <c r="I351" s="776"/>
      <c r="J351" s="776"/>
      <c r="K351" s="776"/>
      <c r="L351" s="776"/>
      <c r="M351" s="776"/>
      <c r="N351" s="15"/>
    </row>
    <row r="352" spans="1:14" ht="14.1" customHeight="1" x14ac:dyDescent="0.2">
      <c r="A352" s="1092" t="s">
        <v>1672</v>
      </c>
      <c r="B352" s="739" t="s">
        <v>1673</v>
      </c>
      <c r="C352" s="739" t="s">
        <v>1219</v>
      </c>
      <c r="D352" s="739" t="s">
        <v>16</v>
      </c>
      <c r="E352" s="1063">
        <f>SUM(E353:E353)+910200</f>
        <v>910200</v>
      </c>
      <c r="F352" s="98" t="s">
        <v>1674</v>
      </c>
      <c r="G352" s="100" t="s">
        <v>55</v>
      </c>
      <c r="H352" s="101" t="s">
        <v>1543</v>
      </c>
      <c r="I352" s="350" t="s">
        <v>53</v>
      </c>
      <c r="J352" s="350" t="s">
        <v>1960</v>
      </c>
      <c r="K352" s="350" t="s">
        <v>1960</v>
      </c>
      <c r="L352" s="351" t="s">
        <v>1960</v>
      </c>
      <c r="M352" s="352"/>
      <c r="N352" s="15"/>
    </row>
    <row r="353" spans="1:14" ht="14.1" customHeight="1" thickBot="1" x14ac:dyDescent="0.25">
      <c r="A353" s="1094"/>
      <c r="B353" s="1095"/>
      <c r="C353" s="1095"/>
      <c r="D353" s="1095"/>
      <c r="E353" s="1102">
        <v>0</v>
      </c>
      <c r="F353" s="25" t="s">
        <v>51</v>
      </c>
      <c r="G353" s="26" t="s">
        <v>52</v>
      </c>
      <c r="H353" s="27" t="s">
        <v>269</v>
      </c>
      <c r="I353" s="28" t="s">
        <v>32</v>
      </c>
      <c r="J353" s="28" t="s">
        <v>32</v>
      </c>
      <c r="K353" s="28" t="s">
        <v>34</v>
      </c>
      <c r="L353" s="29" t="s">
        <v>240</v>
      </c>
      <c r="M353" s="30"/>
      <c r="N353" s="15"/>
    </row>
    <row r="354" spans="1:14" ht="28.35" customHeight="1" thickBot="1" x14ac:dyDescent="0.25">
      <c r="A354" s="333" t="s">
        <v>1675</v>
      </c>
      <c r="B354" s="102" t="s">
        <v>1676</v>
      </c>
      <c r="C354" s="102" t="s">
        <v>1219</v>
      </c>
      <c r="D354" s="102" t="s">
        <v>16</v>
      </c>
      <c r="E354" s="334">
        <v>333700</v>
      </c>
      <c r="F354" s="102" t="s">
        <v>1677</v>
      </c>
      <c r="G354" s="104" t="s">
        <v>18</v>
      </c>
      <c r="H354" s="105" t="s">
        <v>196</v>
      </c>
      <c r="I354" s="22" t="s">
        <v>196</v>
      </c>
      <c r="J354" s="22" t="s">
        <v>53</v>
      </c>
      <c r="K354" s="22" t="s">
        <v>53</v>
      </c>
      <c r="L354" s="23" t="s">
        <v>53</v>
      </c>
      <c r="M354" s="24"/>
      <c r="N354" s="15"/>
    </row>
    <row r="355" spans="1:14" ht="42.6" customHeight="1" thickBot="1" x14ac:dyDescent="0.25">
      <c r="A355" s="613" t="s">
        <v>1678</v>
      </c>
      <c r="B355" s="106" t="s">
        <v>1679</v>
      </c>
      <c r="C355" s="106" t="s">
        <v>30</v>
      </c>
      <c r="D355" s="106"/>
      <c r="E355" s="317"/>
      <c r="F355" s="102" t="s">
        <v>51</v>
      </c>
      <c r="G355" s="104" t="s">
        <v>52</v>
      </c>
      <c r="H355" s="105" t="s">
        <v>240</v>
      </c>
      <c r="I355" s="338" t="s">
        <v>53</v>
      </c>
      <c r="J355" s="338" t="s">
        <v>240</v>
      </c>
      <c r="K355" s="338" t="s">
        <v>53</v>
      </c>
      <c r="L355" s="339" t="s">
        <v>53</v>
      </c>
      <c r="M355" s="340"/>
      <c r="N355" s="15"/>
    </row>
    <row r="356" spans="1:14" ht="28.35" customHeight="1" x14ac:dyDescent="0.2">
      <c r="A356" s="1092" t="s">
        <v>1680</v>
      </c>
      <c r="B356" s="748" t="s">
        <v>1681</v>
      </c>
      <c r="C356" s="748" t="s">
        <v>1219</v>
      </c>
      <c r="D356" s="748" t="s">
        <v>16</v>
      </c>
      <c r="E356" s="1062">
        <f>SUM(E357:E359)+7065809</f>
        <v>7065809</v>
      </c>
      <c r="F356" s="102" t="s">
        <v>2216</v>
      </c>
      <c r="G356" s="104" t="s">
        <v>52</v>
      </c>
      <c r="H356" s="105" t="s">
        <v>387</v>
      </c>
      <c r="I356" s="22" t="s">
        <v>387</v>
      </c>
      <c r="J356" s="22" t="s">
        <v>387</v>
      </c>
      <c r="K356" s="22" t="s">
        <v>387</v>
      </c>
      <c r="L356" s="23" t="s">
        <v>387</v>
      </c>
      <c r="M356" s="24"/>
      <c r="N356" s="15"/>
    </row>
    <row r="357" spans="1:14" ht="14.1" customHeight="1" x14ac:dyDescent="0.2">
      <c r="A357" s="1087"/>
      <c r="B357" s="739"/>
      <c r="C357" s="739"/>
      <c r="D357" s="739"/>
      <c r="E357" s="1063">
        <v>0</v>
      </c>
      <c r="F357" s="25" t="s">
        <v>1682</v>
      </c>
      <c r="G357" s="26" t="s">
        <v>55</v>
      </c>
      <c r="H357" s="27" t="s">
        <v>1683</v>
      </c>
      <c r="I357" s="28" t="s">
        <v>2056</v>
      </c>
      <c r="J357" s="28" t="s">
        <v>2056</v>
      </c>
      <c r="K357" s="28" t="s">
        <v>2056</v>
      </c>
      <c r="L357" s="29" t="s">
        <v>2056</v>
      </c>
      <c r="M357" s="30"/>
      <c r="N357" s="15"/>
    </row>
    <row r="358" spans="1:14" ht="14.1" customHeight="1" x14ac:dyDescent="0.2">
      <c r="A358" s="1087"/>
      <c r="B358" s="739"/>
      <c r="C358" s="739"/>
      <c r="D358" s="739"/>
      <c r="E358" s="1063">
        <v>0</v>
      </c>
      <c r="F358" s="25" t="s">
        <v>1684</v>
      </c>
      <c r="G358" s="26" t="s">
        <v>55</v>
      </c>
      <c r="H358" s="27" t="s">
        <v>1685</v>
      </c>
      <c r="I358" s="28" t="s">
        <v>2057</v>
      </c>
      <c r="J358" s="28" t="s">
        <v>2057</v>
      </c>
      <c r="K358" s="28" t="s">
        <v>2057</v>
      </c>
      <c r="L358" s="29" t="s">
        <v>2057</v>
      </c>
      <c r="M358" s="30"/>
      <c r="N358" s="15"/>
    </row>
    <row r="359" spans="1:14" ht="14.1" customHeight="1" thickBot="1" x14ac:dyDescent="0.25">
      <c r="A359" s="1094"/>
      <c r="B359" s="1095"/>
      <c r="C359" s="1095"/>
      <c r="D359" s="1095"/>
      <c r="E359" s="1102">
        <v>0</v>
      </c>
      <c r="F359" s="25" t="s">
        <v>1686</v>
      </c>
      <c r="G359" s="26" t="s">
        <v>55</v>
      </c>
      <c r="H359" s="27" t="s">
        <v>1687</v>
      </c>
      <c r="I359" s="28" t="s">
        <v>2058</v>
      </c>
      <c r="J359" s="28" t="s">
        <v>53</v>
      </c>
      <c r="K359" s="28" t="s">
        <v>53</v>
      </c>
      <c r="L359" s="29" t="s">
        <v>2058</v>
      </c>
      <c r="M359" s="30"/>
      <c r="N359" s="15"/>
    </row>
    <row r="360" spans="1:14" ht="14.1" customHeight="1" x14ac:dyDescent="0.2">
      <c r="A360" s="1092" t="s">
        <v>1688</v>
      </c>
      <c r="B360" s="748" t="s">
        <v>1689</v>
      </c>
      <c r="C360" s="748" t="s">
        <v>1219</v>
      </c>
      <c r="D360" s="748" t="s">
        <v>16</v>
      </c>
      <c r="E360" s="1062">
        <f t="shared" ref="E360" si="20">SUM(E361:E361)+300000</f>
        <v>300000</v>
      </c>
      <c r="F360" s="102" t="s">
        <v>1677</v>
      </c>
      <c r="G360" s="104" t="s">
        <v>18</v>
      </c>
      <c r="H360" s="105" t="s">
        <v>99</v>
      </c>
      <c r="I360" s="22" t="s">
        <v>159</v>
      </c>
      <c r="J360" s="22" t="s">
        <v>175</v>
      </c>
      <c r="K360" s="22" t="s">
        <v>181</v>
      </c>
      <c r="L360" s="23" t="s">
        <v>34</v>
      </c>
      <c r="M360" s="24"/>
      <c r="N360" s="15"/>
    </row>
    <row r="361" spans="1:14" ht="28.35" customHeight="1" thickBot="1" x14ac:dyDescent="0.25">
      <c r="A361" s="1094"/>
      <c r="B361" s="1095"/>
      <c r="C361" s="1095"/>
      <c r="D361" s="1095"/>
      <c r="E361" s="1102">
        <v>0</v>
      </c>
      <c r="F361" s="25" t="s">
        <v>1690</v>
      </c>
      <c r="G361" s="26" t="s">
        <v>92</v>
      </c>
      <c r="H361" s="27" t="s">
        <v>338</v>
      </c>
      <c r="I361" s="28" t="s">
        <v>1923</v>
      </c>
      <c r="J361" s="28" t="s">
        <v>336</v>
      </c>
      <c r="K361" s="28" t="s">
        <v>336</v>
      </c>
      <c r="L361" s="29" t="s">
        <v>1923</v>
      </c>
      <c r="M361" s="30"/>
      <c r="N361" s="15"/>
    </row>
    <row r="362" spans="1:14" ht="70.7" customHeight="1" thickBot="1" x14ac:dyDescent="0.25">
      <c r="A362" s="613" t="s">
        <v>1691</v>
      </c>
      <c r="B362" s="106" t="s">
        <v>1692</v>
      </c>
      <c r="C362" s="106" t="s">
        <v>1206</v>
      </c>
      <c r="D362" s="106" t="s">
        <v>16</v>
      </c>
      <c r="E362" s="317">
        <v>1800000</v>
      </c>
      <c r="F362" s="106" t="s">
        <v>1693</v>
      </c>
      <c r="G362" s="108" t="s">
        <v>18</v>
      </c>
      <c r="H362" s="109" t="s">
        <v>196</v>
      </c>
      <c r="I362" s="22" t="s">
        <v>53</v>
      </c>
      <c r="J362" s="22" t="s">
        <v>53</v>
      </c>
      <c r="K362" s="22" t="s">
        <v>53</v>
      </c>
      <c r="L362" s="23" t="s">
        <v>196</v>
      </c>
      <c r="M362" s="24"/>
      <c r="N362" s="15"/>
    </row>
    <row r="363" spans="1:14" ht="14.1" customHeight="1" x14ac:dyDescent="0.2">
      <c r="A363" s="1086" t="s">
        <v>1694</v>
      </c>
      <c r="B363" s="734" t="s">
        <v>1695</v>
      </c>
      <c r="C363" s="734" t="s">
        <v>1219</v>
      </c>
      <c r="D363" s="734" t="s">
        <v>16</v>
      </c>
      <c r="E363" s="1064">
        <f>SUM(E364:E364)+115000</f>
        <v>115000</v>
      </c>
      <c r="F363" s="19" t="s">
        <v>1696</v>
      </c>
      <c r="G363" s="20" t="s">
        <v>18</v>
      </c>
      <c r="H363" s="21" t="s">
        <v>175</v>
      </c>
      <c r="I363" s="22" t="s">
        <v>53</v>
      </c>
      <c r="J363" s="22" t="s">
        <v>146</v>
      </c>
      <c r="K363" s="22" t="s">
        <v>146</v>
      </c>
      <c r="L363" s="23" t="s">
        <v>159</v>
      </c>
      <c r="M363" s="24"/>
      <c r="N363" s="15"/>
    </row>
    <row r="364" spans="1:14" ht="14.1" customHeight="1" thickBot="1" x14ac:dyDescent="0.25">
      <c r="A364" s="1088"/>
      <c r="B364" s="735"/>
      <c r="C364" s="735"/>
      <c r="D364" s="735"/>
      <c r="E364" s="1065">
        <v>0</v>
      </c>
      <c r="F364" s="25" t="s">
        <v>2217</v>
      </c>
      <c r="G364" s="26" t="s">
        <v>18</v>
      </c>
      <c r="H364" s="27" t="s">
        <v>149</v>
      </c>
      <c r="I364" s="28" t="s">
        <v>53</v>
      </c>
      <c r="J364" s="28" t="s">
        <v>159</v>
      </c>
      <c r="K364" s="28" t="s">
        <v>146</v>
      </c>
      <c r="L364" s="29" t="s">
        <v>196</v>
      </c>
      <c r="M364" s="30"/>
      <c r="N364" s="15"/>
    </row>
    <row r="365" spans="1:14" ht="15.75" customHeight="1" thickBot="1" x14ac:dyDescent="0.25">
      <c r="A365" s="391" t="s">
        <v>1697</v>
      </c>
      <c r="B365" s="772" t="s">
        <v>1698</v>
      </c>
      <c r="C365" s="773"/>
      <c r="D365" s="773"/>
      <c r="E365" s="773"/>
      <c r="F365" s="773"/>
      <c r="G365" s="773"/>
      <c r="H365" s="773"/>
      <c r="I365" s="773"/>
      <c r="J365" s="773"/>
      <c r="K365" s="773"/>
      <c r="L365" s="773"/>
      <c r="M365" s="773"/>
      <c r="N365" s="15"/>
    </row>
    <row r="366" spans="1:14" ht="15.75" customHeight="1" thickBot="1" x14ac:dyDescent="0.25">
      <c r="A366" s="341" t="s">
        <v>1699</v>
      </c>
      <c r="B366" s="769" t="s">
        <v>1700</v>
      </c>
      <c r="C366" s="770"/>
      <c r="D366" s="770"/>
      <c r="E366" s="770"/>
      <c r="F366" s="770"/>
      <c r="G366" s="770"/>
      <c r="H366" s="770"/>
      <c r="I366" s="770"/>
      <c r="J366" s="770"/>
      <c r="K366" s="770"/>
      <c r="L366" s="770"/>
      <c r="M366" s="770"/>
      <c r="N366" s="15"/>
    </row>
    <row r="367" spans="1:14" ht="56.85" customHeight="1" thickBot="1" x14ac:dyDescent="0.25">
      <c r="A367" s="310" t="s">
        <v>1701</v>
      </c>
      <c r="B367" s="56" t="s">
        <v>1702</v>
      </c>
      <c r="C367" s="56" t="s">
        <v>1626</v>
      </c>
      <c r="D367" s="56" t="s">
        <v>16</v>
      </c>
      <c r="E367" s="330">
        <v>21600</v>
      </c>
      <c r="F367" s="439" t="s">
        <v>2072</v>
      </c>
      <c r="G367" s="441" t="s">
        <v>18</v>
      </c>
      <c r="H367" s="92" t="s">
        <v>159</v>
      </c>
      <c r="I367" s="489" t="s">
        <v>53</v>
      </c>
      <c r="J367" s="489" t="s">
        <v>196</v>
      </c>
      <c r="K367" s="489" t="s">
        <v>53</v>
      </c>
      <c r="L367" s="490" t="s">
        <v>196</v>
      </c>
      <c r="M367" s="511"/>
      <c r="N367" s="15"/>
    </row>
    <row r="368" spans="1:14" ht="15.75" customHeight="1" thickBot="1" x14ac:dyDescent="0.25">
      <c r="A368" s="305" t="s">
        <v>1703</v>
      </c>
      <c r="B368" s="775" t="s">
        <v>1704</v>
      </c>
      <c r="C368" s="776"/>
      <c r="D368" s="776"/>
      <c r="E368" s="776"/>
      <c r="F368" s="776"/>
      <c r="G368" s="776"/>
      <c r="H368" s="776"/>
      <c r="I368" s="776"/>
      <c r="J368" s="776"/>
      <c r="K368" s="776"/>
      <c r="L368" s="776"/>
      <c r="M368" s="776"/>
      <c r="N368" s="15"/>
    </row>
    <row r="369" spans="1:14" ht="14.1" customHeight="1" x14ac:dyDescent="0.2">
      <c r="A369" s="1092" t="s">
        <v>1705</v>
      </c>
      <c r="B369" s="739" t="s">
        <v>1706</v>
      </c>
      <c r="C369" s="739" t="s">
        <v>30</v>
      </c>
      <c r="D369" s="739"/>
      <c r="E369" s="1063"/>
      <c r="F369" s="98" t="s">
        <v>51</v>
      </c>
      <c r="G369" s="100" t="s">
        <v>52</v>
      </c>
      <c r="H369" s="101" t="s">
        <v>162</v>
      </c>
      <c r="I369" s="350" t="s">
        <v>32</v>
      </c>
      <c r="J369" s="350" t="s">
        <v>32</v>
      </c>
      <c r="K369" s="350" t="s">
        <v>196</v>
      </c>
      <c r="L369" s="351" t="s">
        <v>53</v>
      </c>
      <c r="M369" s="352"/>
      <c r="N369" s="15"/>
    </row>
    <row r="370" spans="1:14" ht="28.35" customHeight="1" thickBot="1" x14ac:dyDescent="0.25">
      <c r="A370" s="1094"/>
      <c r="B370" s="1095"/>
      <c r="C370" s="1095"/>
      <c r="D370" s="1095"/>
      <c r="E370" s="1102"/>
      <c r="F370" s="25" t="s">
        <v>1707</v>
      </c>
      <c r="G370" s="26" t="s">
        <v>1708</v>
      </c>
      <c r="H370" s="27" t="s">
        <v>1709</v>
      </c>
      <c r="I370" s="28" t="s">
        <v>53</v>
      </c>
      <c r="J370" s="28" t="s">
        <v>53</v>
      </c>
      <c r="K370" s="28" t="s">
        <v>1709</v>
      </c>
      <c r="L370" s="29" t="s">
        <v>53</v>
      </c>
      <c r="M370" s="30"/>
      <c r="N370" s="15"/>
    </row>
    <row r="371" spans="1:14" ht="28.35" customHeight="1" x14ac:dyDescent="0.2">
      <c r="A371" s="1092" t="s">
        <v>1710</v>
      </c>
      <c r="B371" s="748" t="s">
        <v>1711</v>
      </c>
      <c r="C371" s="748" t="s">
        <v>1219</v>
      </c>
      <c r="D371" s="748" t="s">
        <v>16</v>
      </c>
      <c r="E371" s="1062">
        <f t="shared" ref="E371" si="21">SUM(E372:E372)+250000</f>
        <v>250000</v>
      </c>
      <c r="F371" s="102" t="s">
        <v>1712</v>
      </c>
      <c r="G371" s="104" t="s">
        <v>52</v>
      </c>
      <c r="H371" s="105" t="s">
        <v>132</v>
      </c>
      <c r="I371" s="22" t="s">
        <v>132</v>
      </c>
      <c r="J371" s="22" t="s">
        <v>132</v>
      </c>
      <c r="K371" s="22" t="s">
        <v>132</v>
      </c>
      <c r="L371" s="23" t="s">
        <v>132</v>
      </c>
      <c r="M371" s="24"/>
      <c r="N371" s="15"/>
    </row>
    <row r="372" spans="1:14" ht="28.35" customHeight="1" thickBot="1" x14ac:dyDescent="0.25">
      <c r="A372" s="1094"/>
      <c r="B372" s="1095"/>
      <c r="C372" s="1095"/>
      <c r="D372" s="1095"/>
      <c r="E372" s="1102">
        <v>0</v>
      </c>
      <c r="F372" s="25" t="s">
        <v>1713</v>
      </c>
      <c r="G372" s="26" t="s">
        <v>18</v>
      </c>
      <c r="H372" s="27" t="s">
        <v>181</v>
      </c>
      <c r="I372" s="34" t="s">
        <v>146</v>
      </c>
      <c r="J372" s="34" t="s">
        <v>146</v>
      </c>
      <c r="K372" s="34" t="s">
        <v>146</v>
      </c>
      <c r="L372" s="35" t="s">
        <v>146</v>
      </c>
      <c r="M372" s="36"/>
      <c r="N372" s="15"/>
    </row>
    <row r="373" spans="1:14" ht="14.1" customHeight="1" x14ac:dyDescent="0.2">
      <c r="A373" s="1092" t="s">
        <v>1714</v>
      </c>
      <c r="B373" s="748" t="s">
        <v>1715</v>
      </c>
      <c r="C373" s="748" t="s">
        <v>1219</v>
      </c>
      <c r="D373" s="102" t="s">
        <v>1248</v>
      </c>
      <c r="E373" s="381">
        <f t="shared" ref="E373" si="22">SUM(E374:E375)</f>
        <v>600000</v>
      </c>
      <c r="F373" s="748" t="s">
        <v>1716</v>
      </c>
      <c r="G373" s="1141" t="s">
        <v>18</v>
      </c>
      <c r="H373" s="1143" t="s">
        <v>284</v>
      </c>
      <c r="I373" s="1122" t="s">
        <v>333</v>
      </c>
      <c r="J373" s="1122" t="s">
        <v>360</v>
      </c>
      <c r="K373" s="1122" t="s">
        <v>286</v>
      </c>
      <c r="L373" s="1122" t="s">
        <v>360</v>
      </c>
      <c r="M373" s="1190"/>
      <c r="N373" s="15"/>
    </row>
    <row r="374" spans="1:14" ht="14.1" customHeight="1" x14ac:dyDescent="0.2">
      <c r="A374" s="1087"/>
      <c r="B374" s="739"/>
      <c r="C374" s="739"/>
      <c r="D374" s="25" t="s">
        <v>16</v>
      </c>
      <c r="E374" s="384">
        <v>14568.4</v>
      </c>
      <c r="F374" s="739"/>
      <c r="G374" s="786"/>
      <c r="H374" s="1144"/>
      <c r="I374" s="1123"/>
      <c r="J374" s="1123"/>
      <c r="K374" s="1123"/>
      <c r="L374" s="1123"/>
      <c r="M374" s="1054"/>
      <c r="N374" s="15"/>
    </row>
    <row r="375" spans="1:14" ht="42.6" customHeight="1" thickBot="1" x14ac:dyDescent="0.25">
      <c r="A375" s="1094"/>
      <c r="B375" s="1095"/>
      <c r="C375" s="1095"/>
      <c r="D375" s="25" t="s">
        <v>94</v>
      </c>
      <c r="E375" s="384">
        <v>585431.6</v>
      </c>
      <c r="F375" s="1095"/>
      <c r="G375" s="1142"/>
      <c r="H375" s="1145"/>
      <c r="I375" s="1146"/>
      <c r="J375" s="1146"/>
      <c r="K375" s="1146"/>
      <c r="L375" s="1146"/>
      <c r="M375" s="1055"/>
      <c r="N375" s="15"/>
    </row>
    <row r="376" spans="1:14" ht="14.1" customHeight="1" x14ac:dyDescent="0.2">
      <c r="A376" s="1092" t="s">
        <v>1717</v>
      </c>
      <c r="B376" s="748" t="s">
        <v>1718</v>
      </c>
      <c r="C376" s="748" t="s">
        <v>30</v>
      </c>
      <c r="D376" s="748"/>
      <c r="E376" s="1062"/>
      <c r="F376" s="102" t="s">
        <v>51</v>
      </c>
      <c r="G376" s="104" t="s">
        <v>52</v>
      </c>
      <c r="H376" s="105" t="s">
        <v>24</v>
      </c>
      <c r="I376" s="22" t="s">
        <v>32</v>
      </c>
      <c r="J376" s="22" t="s">
        <v>32</v>
      </c>
      <c r="K376" s="22" t="s">
        <v>34</v>
      </c>
      <c r="L376" s="23" t="s">
        <v>53</v>
      </c>
      <c r="M376" s="24"/>
      <c r="N376" s="15"/>
    </row>
    <row r="377" spans="1:14" ht="42.6" customHeight="1" thickBot="1" x14ac:dyDescent="0.25">
      <c r="A377" s="1087"/>
      <c r="B377" s="739"/>
      <c r="C377" s="739"/>
      <c r="D377" s="739"/>
      <c r="E377" s="1063"/>
      <c r="F377" s="31" t="s">
        <v>2218</v>
      </c>
      <c r="G377" s="32" t="s">
        <v>1719</v>
      </c>
      <c r="H377" s="33" t="s">
        <v>1720</v>
      </c>
      <c r="I377" s="34" t="s">
        <v>53</v>
      </c>
      <c r="J377" s="34" t="s">
        <v>53</v>
      </c>
      <c r="K377" s="34" t="s">
        <v>2059</v>
      </c>
      <c r="L377" s="35" t="s">
        <v>53</v>
      </c>
      <c r="M377" s="36"/>
      <c r="N377" s="15"/>
    </row>
    <row r="378" spans="1:14" ht="15.75" customHeight="1" thickBot="1" x14ac:dyDescent="0.25">
      <c r="A378" s="622" t="s">
        <v>1721</v>
      </c>
      <c r="B378" s="769" t="s">
        <v>1722</v>
      </c>
      <c r="C378" s="770"/>
      <c r="D378" s="770"/>
      <c r="E378" s="770"/>
      <c r="F378" s="770"/>
      <c r="G378" s="770"/>
      <c r="H378" s="770"/>
      <c r="I378" s="770"/>
      <c r="J378" s="770"/>
      <c r="K378" s="770"/>
      <c r="L378" s="770"/>
      <c r="M378" s="770"/>
      <c r="N378" s="15"/>
    </row>
    <row r="379" spans="1:14" ht="14.1" customHeight="1" x14ac:dyDescent="0.2">
      <c r="A379" s="1087" t="s">
        <v>1723</v>
      </c>
      <c r="B379" s="739" t="s">
        <v>1724</v>
      </c>
      <c r="C379" s="739" t="s">
        <v>1219</v>
      </c>
      <c r="D379" s="739" t="s">
        <v>16</v>
      </c>
      <c r="E379" s="1063">
        <f>SUM(E380:E381)+1198000</f>
        <v>1198000</v>
      </c>
      <c r="F379" s="98" t="s">
        <v>1696</v>
      </c>
      <c r="G379" s="100" t="s">
        <v>18</v>
      </c>
      <c r="H379" s="382" t="s">
        <v>181</v>
      </c>
      <c r="I379" s="120" t="s">
        <v>146</v>
      </c>
      <c r="J379" s="120" t="s">
        <v>146</v>
      </c>
      <c r="K379" s="120" t="s">
        <v>146</v>
      </c>
      <c r="L379" s="120" t="s">
        <v>146</v>
      </c>
      <c r="M379" s="383"/>
      <c r="N379" s="15"/>
    </row>
    <row r="380" spans="1:14" ht="14.1" customHeight="1" x14ac:dyDescent="0.2">
      <c r="A380" s="1087"/>
      <c r="B380" s="739"/>
      <c r="C380" s="739"/>
      <c r="D380" s="739"/>
      <c r="E380" s="1063">
        <v>0</v>
      </c>
      <c r="F380" s="25" t="s">
        <v>1725</v>
      </c>
      <c r="G380" s="26" t="s">
        <v>55</v>
      </c>
      <c r="H380" s="417" t="s">
        <v>1726</v>
      </c>
      <c r="I380" s="348" t="s">
        <v>2060</v>
      </c>
      <c r="J380" s="348" t="s">
        <v>2060</v>
      </c>
      <c r="K380" s="348" t="s">
        <v>2060</v>
      </c>
      <c r="L380" s="348" t="s">
        <v>2060</v>
      </c>
      <c r="M380" s="349"/>
      <c r="N380" s="15"/>
    </row>
    <row r="381" spans="1:14" ht="28.35" customHeight="1" thickBot="1" x14ac:dyDescent="0.25">
      <c r="A381" s="1094"/>
      <c r="B381" s="1095"/>
      <c r="C381" s="1095"/>
      <c r="D381" s="1095"/>
      <c r="E381" s="1102">
        <v>0</v>
      </c>
      <c r="F381" s="31" t="s">
        <v>2219</v>
      </c>
      <c r="G381" s="32" t="s">
        <v>52</v>
      </c>
      <c r="H381" s="428" t="s">
        <v>132</v>
      </c>
      <c r="I381" s="536" t="s">
        <v>132</v>
      </c>
      <c r="J381" s="536" t="s">
        <v>132</v>
      </c>
      <c r="K381" s="536" t="s">
        <v>132</v>
      </c>
      <c r="L381" s="536" t="s">
        <v>132</v>
      </c>
      <c r="M381" s="582"/>
      <c r="N381" s="15"/>
    </row>
    <row r="382" spans="1:14" ht="14.1" customHeight="1" x14ac:dyDescent="0.2">
      <c r="A382" s="1092" t="s">
        <v>1727</v>
      </c>
      <c r="B382" s="748" t="s">
        <v>1728</v>
      </c>
      <c r="C382" s="748" t="s">
        <v>30</v>
      </c>
      <c r="D382" s="102" t="s">
        <v>1248</v>
      </c>
      <c r="E382" s="579">
        <f t="shared" ref="E382" si="23">SUM(E383:E385)</f>
        <v>2594242</v>
      </c>
      <c r="F382" s="576" t="s">
        <v>51</v>
      </c>
      <c r="G382" s="534" t="s">
        <v>52</v>
      </c>
      <c r="H382" s="535" t="s">
        <v>240</v>
      </c>
      <c r="I382" s="545" t="s">
        <v>53</v>
      </c>
      <c r="J382" s="545" t="s">
        <v>53</v>
      </c>
      <c r="K382" s="545" t="s">
        <v>240</v>
      </c>
      <c r="L382" s="545" t="s">
        <v>53</v>
      </c>
      <c r="M382" s="577"/>
      <c r="N382" s="15"/>
    </row>
    <row r="383" spans="1:14" ht="14.1" customHeight="1" x14ac:dyDescent="0.2">
      <c r="A383" s="1087"/>
      <c r="B383" s="739"/>
      <c r="C383" s="739"/>
      <c r="D383" s="25" t="s">
        <v>57</v>
      </c>
      <c r="E383" s="580">
        <v>194568</v>
      </c>
      <c r="F383" s="723" t="s">
        <v>58</v>
      </c>
      <c r="G383" s="725" t="s">
        <v>55</v>
      </c>
      <c r="H383" s="727" t="s">
        <v>1729</v>
      </c>
      <c r="I383" s="1123" t="s">
        <v>53</v>
      </c>
      <c r="J383" s="1123" t="s">
        <v>53</v>
      </c>
      <c r="K383" s="1123" t="s">
        <v>2061</v>
      </c>
      <c r="L383" s="1123" t="s">
        <v>53</v>
      </c>
      <c r="M383" s="1188"/>
      <c r="N383" s="15"/>
    </row>
    <row r="384" spans="1:14" ht="14.1" customHeight="1" x14ac:dyDescent="0.2">
      <c r="A384" s="1087"/>
      <c r="B384" s="739"/>
      <c r="C384" s="739"/>
      <c r="D384" s="25" t="s">
        <v>60</v>
      </c>
      <c r="E384" s="580">
        <v>2205106</v>
      </c>
      <c r="F384" s="723"/>
      <c r="G384" s="725"/>
      <c r="H384" s="727"/>
      <c r="I384" s="1123"/>
      <c r="J384" s="1123"/>
      <c r="K384" s="1123"/>
      <c r="L384" s="1123"/>
      <c r="M384" s="1188"/>
      <c r="N384" s="15"/>
    </row>
    <row r="385" spans="1:15" ht="14.1" customHeight="1" thickBot="1" x14ac:dyDescent="0.25">
      <c r="A385" s="1094"/>
      <c r="B385" s="1095"/>
      <c r="C385" s="1095"/>
      <c r="D385" s="25" t="s">
        <v>16</v>
      </c>
      <c r="E385" s="580">
        <v>194568</v>
      </c>
      <c r="F385" s="1067"/>
      <c r="G385" s="1066"/>
      <c r="H385" s="1176"/>
      <c r="I385" s="1146"/>
      <c r="J385" s="1146"/>
      <c r="K385" s="1146"/>
      <c r="L385" s="1146"/>
      <c r="M385" s="1189"/>
      <c r="N385" s="15"/>
    </row>
    <row r="386" spans="1:15" ht="28.35" customHeight="1" thickBot="1" x14ac:dyDescent="0.25">
      <c r="A386" s="333" t="s">
        <v>1730</v>
      </c>
      <c r="B386" s="102" t="s">
        <v>1731</v>
      </c>
      <c r="C386" s="102" t="s">
        <v>1219</v>
      </c>
      <c r="D386" s="102" t="s">
        <v>16</v>
      </c>
      <c r="E386" s="334">
        <v>200000</v>
      </c>
      <c r="F386" s="56" t="s">
        <v>1677</v>
      </c>
      <c r="G386" s="583" t="s">
        <v>18</v>
      </c>
      <c r="H386" s="119" t="s">
        <v>149</v>
      </c>
      <c r="I386" s="420" t="s">
        <v>53</v>
      </c>
      <c r="J386" s="420" t="s">
        <v>159</v>
      </c>
      <c r="K386" s="420" t="s">
        <v>159</v>
      </c>
      <c r="L386" s="420" t="s">
        <v>159</v>
      </c>
      <c r="M386" s="584"/>
      <c r="N386" s="15"/>
    </row>
    <row r="387" spans="1:15" ht="14.1" customHeight="1" x14ac:dyDescent="0.2">
      <c r="A387" s="1092" t="s">
        <v>1732</v>
      </c>
      <c r="B387" s="748" t="s">
        <v>1733</v>
      </c>
      <c r="C387" s="748" t="s">
        <v>30</v>
      </c>
      <c r="D387" s="102" t="s">
        <v>1248</v>
      </c>
      <c r="E387" s="579">
        <f t="shared" ref="E387" si="24">SUM(E388:E390)</f>
        <v>701240</v>
      </c>
      <c r="F387" s="576" t="s">
        <v>51</v>
      </c>
      <c r="G387" s="534" t="s">
        <v>52</v>
      </c>
      <c r="H387" s="535" t="s">
        <v>699</v>
      </c>
      <c r="I387" s="545" t="s">
        <v>171</v>
      </c>
      <c r="J387" s="545" t="s">
        <v>32</v>
      </c>
      <c r="K387" s="545" t="s">
        <v>53</v>
      </c>
      <c r="L387" s="545" t="s">
        <v>53</v>
      </c>
      <c r="M387" s="121"/>
      <c r="N387" s="15"/>
      <c r="O387" s="581"/>
    </row>
    <row r="388" spans="1:15" ht="14.1" customHeight="1" x14ac:dyDescent="0.2">
      <c r="A388" s="1087"/>
      <c r="B388" s="739"/>
      <c r="C388" s="739"/>
      <c r="D388" s="25" t="s">
        <v>60</v>
      </c>
      <c r="E388" s="580">
        <v>284123</v>
      </c>
      <c r="F388" s="723" t="s">
        <v>58</v>
      </c>
      <c r="G388" s="725" t="s">
        <v>55</v>
      </c>
      <c r="H388" s="727" t="s">
        <v>1734</v>
      </c>
      <c r="I388" s="1123" t="s">
        <v>2062</v>
      </c>
      <c r="J388" s="1123" t="s">
        <v>53</v>
      </c>
      <c r="K388" s="1123" t="s">
        <v>53</v>
      </c>
      <c r="L388" s="1123" t="s">
        <v>53</v>
      </c>
      <c r="M388" s="1046"/>
      <c r="N388" s="15"/>
      <c r="O388" s="581"/>
    </row>
    <row r="389" spans="1:15" ht="14.1" customHeight="1" x14ac:dyDescent="0.2">
      <c r="A389" s="1087"/>
      <c r="B389" s="739"/>
      <c r="C389" s="739"/>
      <c r="D389" s="25" t="s">
        <v>16</v>
      </c>
      <c r="E389" s="580">
        <v>356561</v>
      </c>
      <c r="F389" s="723"/>
      <c r="G389" s="725"/>
      <c r="H389" s="727"/>
      <c r="I389" s="1123"/>
      <c r="J389" s="1123"/>
      <c r="K389" s="1123"/>
      <c r="L389" s="1123"/>
      <c r="M389" s="1046"/>
      <c r="N389" s="15"/>
      <c r="O389" s="581"/>
    </row>
    <row r="390" spans="1:15" ht="14.1" customHeight="1" thickBot="1" x14ac:dyDescent="0.25">
      <c r="A390" s="1094"/>
      <c r="B390" s="1095"/>
      <c r="C390" s="1095"/>
      <c r="D390" s="31" t="s">
        <v>57</v>
      </c>
      <c r="E390" s="617">
        <v>60556</v>
      </c>
      <c r="F390" s="1067"/>
      <c r="G390" s="1066"/>
      <c r="H390" s="1176"/>
      <c r="I390" s="1146"/>
      <c r="J390" s="1146"/>
      <c r="K390" s="1146"/>
      <c r="L390" s="1146"/>
      <c r="M390" s="1047"/>
      <c r="N390" s="15"/>
      <c r="O390" s="581"/>
    </row>
    <row r="391" spans="1:15" ht="56.85" customHeight="1" thickBot="1" x14ac:dyDescent="0.25">
      <c r="A391" s="333" t="s">
        <v>1735</v>
      </c>
      <c r="B391" s="319" t="s">
        <v>1736</v>
      </c>
      <c r="C391" s="319" t="s">
        <v>73</v>
      </c>
      <c r="D391" s="606" t="s">
        <v>16</v>
      </c>
      <c r="E391" s="614">
        <v>100000</v>
      </c>
      <c r="F391" s="531" t="s">
        <v>51</v>
      </c>
      <c r="G391" s="532" t="s">
        <v>52</v>
      </c>
      <c r="H391" s="421" t="s">
        <v>76</v>
      </c>
      <c r="I391" s="422" t="s">
        <v>32</v>
      </c>
      <c r="J391" s="422" t="s">
        <v>34</v>
      </c>
      <c r="K391" s="422" t="s">
        <v>32</v>
      </c>
      <c r="L391" s="422" t="s">
        <v>34</v>
      </c>
      <c r="M391" s="423"/>
      <c r="N391" s="15"/>
    </row>
    <row r="392" spans="1:15" ht="15.75" customHeight="1" thickBot="1" x14ac:dyDescent="0.25">
      <c r="A392" s="341" t="s">
        <v>1737</v>
      </c>
      <c r="B392" s="775" t="s">
        <v>1738</v>
      </c>
      <c r="C392" s="776"/>
      <c r="D392" s="776"/>
      <c r="E392" s="776"/>
      <c r="F392" s="776"/>
      <c r="G392" s="776"/>
      <c r="H392" s="776"/>
      <c r="I392" s="776"/>
      <c r="J392" s="776"/>
      <c r="K392" s="776"/>
      <c r="L392" s="776"/>
      <c r="M392" s="776"/>
      <c r="N392" s="15"/>
    </row>
    <row r="393" spans="1:15" ht="14.1" customHeight="1" x14ac:dyDescent="0.2">
      <c r="A393" s="1087" t="s">
        <v>1739</v>
      </c>
      <c r="B393" s="739" t="s">
        <v>1740</v>
      </c>
      <c r="C393" s="739" t="s">
        <v>1219</v>
      </c>
      <c r="D393" s="447" t="s">
        <v>1248</v>
      </c>
      <c r="E393" s="402">
        <f t="shared" ref="E393" si="25">SUM(E394:E395)</f>
        <v>326932</v>
      </c>
      <c r="F393" s="98" t="s">
        <v>1741</v>
      </c>
      <c r="G393" s="100" t="s">
        <v>18</v>
      </c>
      <c r="H393" s="101" t="s">
        <v>1742</v>
      </c>
      <c r="I393" s="502" t="s">
        <v>1964</v>
      </c>
      <c r="J393" s="502" t="s">
        <v>1964</v>
      </c>
      <c r="K393" s="502" t="s">
        <v>1964</v>
      </c>
      <c r="L393" s="503" t="s">
        <v>1964</v>
      </c>
      <c r="M393" s="504"/>
      <c r="N393" s="15"/>
    </row>
    <row r="394" spans="1:15" ht="14.1" customHeight="1" x14ac:dyDescent="0.2">
      <c r="A394" s="1087"/>
      <c r="B394" s="739"/>
      <c r="C394" s="739"/>
      <c r="D394" s="25" t="s">
        <v>16</v>
      </c>
      <c r="E394" s="384">
        <v>200000</v>
      </c>
      <c r="F394" s="740" t="s">
        <v>1743</v>
      </c>
      <c r="G394" s="743" t="s">
        <v>18</v>
      </c>
      <c r="H394" s="745" t="s">
        <v>338</v>
      </c>
      <c r="I394" s="1123" t="s">
        <v>1922</v>
      </c>
      <c r="J394" s="1123" t="s">
        <v>1964</v>
      </c>
      <c r="K394" s="1123" t="s">
        <v>1964</v>
      </c>
      <c r="L394" s="1123" t="s">
        <v>1922</v>
      </c>
      <c r="M394" s="1054"/>
      <c r="N394" s="15"/>
    </row>
    <row r="395" spans="1:15" ht="14.1" customHeight="1" thickBot="1" x14ac:dyDescent="0.25">
      <c r="A395" s="1094"/>
      <c r="B395" s="1095"/>
      <c r="C395" s="1095"/>
      <c r="D395" s="25" t="s">
        <v>303</v>
      </c>
      <c r="E395" s="384">
        <v>126932</v>
      </c>
      <c r="F395" s="1095"/>
      <c r="G395" s="1142"/>
      <c r="H395" s="1145"/>
      <c r="I395" s="1146"/>
      <c r="J395" s="1146"/>
      <c r="K395" s="1146"/>
      <c r="L395" s="1146"/>
      <c r="M395" s="1055"/>
      <c r="N395" s="15"/>
    </row>
    <row r="396" spans="1:15" ht="14.1" customHeight="1" x14ac:dyDescent="0.2">
      <c r="A396" s="1092" t="s">
        <v>1744</v>
      </c>
      <c r="B396" s="748" t="s">
        <v>1745</v>
      </c>
      <c r="C396" s="748" t="s">
        <v>1219</v>
      </c>
      <c r="D396" s="748" t="s">
        <v>94</v>
      </c>
      <c r="E396" s="1062">
        <f>SUM(E397:E397)+3935237.05</f>
        <v>3935237.05</v>
      </c>
      <c r="F396" s="102" t="s">
        <v>1746</v>
      </c>
      <c r="G396" s="104" t="s">
        <v>18</v>
      </c>
      <c r="H396" s="105" t="s">
        <v>159</v>
      </c>
      <c r="I396" s="22" t="s">
        <v>53</v>
      </c>
      <c r="J396" s="22" t="s">
        <v>159</v>
      </c>
      <c r="K396" s="22" t="s">
        <v>53</v>
      </c>
      <c r="L396" s="23" t="s">
        <v>53</v>
      </c>
      <c r="M396" s="24"/>
      <c r="N396" s="15"/>
    </row>
    <row r="397" spans="1:15" ht="42.6" customHeight="1" thickBot="1" x14ac:dyDescent="0.25">
      <c r="A397" s="1087"/>
      <c r="B397" s="739"/>
      <c r="C397" s="739"/>
      <c r="D397" s="739"/>
      <c r="E397" s="1063">
        <v>0</v>
      </c>
      <c r="F397" s="31" t="s">
        <v>2220</v>
      </c>
      <c r="G397" s="32" t="s">
        <v>52</v>
      </c>
      <c r="H397" s="33" t="s">
        <v>132</v>
      </c>
      <c r="I397" s="34" t="s">
        <v>132</v>
      </c>
      <c r="J397" s="34" t="s">
        <v>132</v>
      </c>
      <c r="K397" s="34" t="s">
        <v>132</v>
      </c>
      <c r="L397" s="35" t="s">
        <v>132</v>
      </c>
      <c r="M397" s="36"/>
      <c r="N397" s="15"/>
    </row>
    <row r="398" spans="1:15" ht="15.75" customHeight="1" thickBot="1" x14ac:dyDescent="0.25">
      <c r="A398" s="618" t="s">
        <v>1747</v>
      </c>
      <c r="B398" s="772" t="s">
        <v>1748</v>
      </c>
      <c r="C398" s="773"/>
      <c r="D398" s="773"/>
      <c r="E398" s="773"/>
      <c r="F398" s="773"/>
      <c r="G398" s="773"/>
      <c r="H398" s="773"/>
      <c r="I398" s="773"/>
      <c r="J398" s="773"/>
      <c r="K398" s="773"/>
      <c r="L398" s="773"/>
      <c r="M398" s="773"/>
      <c r="N398" s="15"/>
    </row>
    <row r="399" spans="1:15" ht="15.75" customHeight="1" thickBot="1" x14ac:dyDescent="0.25">
      <c r="A399" s="623" t="s">
        <v>1749</v>
      </c>
      <c r="B399" s="1196" t="s">
        <v>1750</v>
      </c>
      <c r="C399" s="770"/>
      <c r="D399" s="770"/>
      <c r="E399" s="770"/>
      <c r="F399" s="770"/>
      <c r="G399" s="770"/>
      <c r="H399" s="770"/>
      <c r="I399" s="770"/>
      <c r="J399" s="770"/>
      <c r="K399" s="770"/>
      <c r="L399" s="770"/>
      <c r="M399" s="770"/>
      <c r="N399" s="15"/>
    </row>
    <row r="400" spans="1:15" ht="28.35" customHeight="1" thickBot="1" x14ac:dyDescent="0.25">
      <c r="A400" s="612" t="s">
        <v>1751</v>
      </c>
      <c r="B400" s="56" t="s">
        <v>1752</v>
      </c>
      <c r="C400" s="56" t="s">
        <v>30</v>
      </c>
      <c r="D400" s="56" t="s">
        <v>16</v>
      </c>
      <c r="E400" s="330">
        <v>439488</v>
      </c>
      <c r="F400" s="56" t="s">
        <v>51</v>
      </c>
      <c r="G400" s="85" t="s">
        <v>52</v>
      </c>
      <c r="H400" s="96" t="s">
        <v>1217</v>
      </c>
      <c r="I400" s="312" t="s">
        <v>53</v>
      </c>
      <c r="J400" s="312" t="s">
        <v>53</v>
      </c>
      <c r="K400" s="312" t="s">
        <v>1217</v>
      </c>
      <c r="L400" s="313" t="s">
        <v>53</v>
      </c>
      <c r="M400" s="314"/>
      <c r="N400" s="15"/>
    </row>
    <row r="401" spans="1:14" ht="15.75" customHeight="1" thickBot="1" x14ac:dyDescent="0.25">
      <c r="A401" s="305" t="s">
        <v>1753</v>
      </c>
      <c r="B401" s="769" t="s">
        <v>1754</v>
      </c>
      <c r="C401" s="770"/>
      <c r="D401" s="770"/>
      <c r="E401" s="770"/>
      <c r="F401" s="770"/>
      <c r="G401" s="770"/>
      <c r="H401" s="770"/>
      <c r="I401" s="770"/>
      <c r="J401" s="770"/>
      <c r="K401" s="770"/>
      <c r="L401" s="770"/>
      <c r="M401" s="770"/>
      <c r="N401" s="15"/>
    </row>
    <row r="402" spans="1:14" ht="15.75" customHeight="1" thickBot="1" x14ac:dyDescent="0.25">
      <c r="A402" s="305" t="s">
        <v>1755</v>
      </c>
      <c r="B402" s="769" t="s">
        <v>1756</v>
      </c>
      <c r="C402" s="770"/>
      <c r="D402" s="770"/>
      <c r="E402" s="770"/>
      <c r="F402" s="770"/>
      <c r="G402" s="770"/>
      <c r="H402" s="770"/>
      <c r="I402" s="770"/>
      <c r="J402" s="770"/>
      <c r="K402" s="770"/>
      <c r="L402" s="770"/>
      <c r="M402" s="770"/>
      <c r="N402" s="15"/>
    </row>
    <row r="403" spans="1:14" ht="15.75" customHeight="1" thickBot="1" x14ac:dyDescent="0.25">
      <c r="A403" s="304" t="s">
        <v>1757</v>
      </c>
      <c r="B403" s="772" t="s">
        <v>1758</v>
      </c>
      <c r="C403" s="773"/>
      <c r="D403" s="773"/>
      <c r="E403" s="773"/>
      <c r="F403" s="773"/>
      <c r="G403" s="773"/>
      <c r="H403" s="773"/>
      <c r="I403" s="773"/>
      <c r="J403" s="773"/>
      <c r="K403" s="773"/>
      <c r="L403" s="773"/>
      <c r="M403" s="773"/>
      <c r="N403" s="15"/>
    </row>
    <row r="404" spans="1:14" ht="15.75" customHeight="1" thickBot="1" x14ac:dyDescent="0.25">
      <c r="A404" s="305" t="s">
        <v>1759</v>
      </c>
      <c r="B404" s="782" t="s">
        <v>1760</v>
      </c>
      <c r="C404" s="783"/>
      <c r="D404" s="783"/>
      <c r="E404" s="783"/>
      <c r="F404" s="783"/>
      <c r="G404" s="783"/>
      <c r="H404" s="783"/>
      <c r="I404" s="783"/>
      <c r="J404" s="783"/>
      <c r="K404" s="783"/>
      <c r="L404" s="783"/>
      <c r="M404" s="783"/>
      <c r="N404" s="15"/>
    </row>
    <row r="405" spans="1:14" ht="42.6" customHeight="1" thickBot="1" x14ac:dyDescent="0.25">
      <c r="A405" s="613" t="s">
        <v>1761</v>
      </c>
      <c r="B405" s="106" t="s">
        <v>1762</v>
      </c>
      <c r="C405" s="106" t="s">
        <v>205</v>
      </c>
      <c r="D405" s="106" t="s">
        <v>16</v>
      </c>
      <c r="E405" s="317">
        <v>400000</v>
      </c>
      <c r="F405" s="56" t="s">
        <v>1763</v>
      </c>
      <c r="G405" s="85" t="s">
        <v>18</v>
      </c>
      <c r="H405" s="96" t="s">
        <v>24</v>
      </c>
      <c r="I405" s="312" t="s">
        <v>34</v>
      </c>
      <c r="J405" s="312" t="s">
        <v>34</v>
      </c>
      <c r="K405" s="312" t="s">
        <v>24</v>
      </c>
      <c r="L405" s="313" t="s">
        <v>24</v>
      </c>
      <c r="M405" s="314"/>
      <c r="N405" s="15"/>
    </row>
    <row r="406" spans="1:14" ht="15.75" customHeight="1" thickBot="1" x14ac:dyDescent="0.25">
      <c r="A406" s="623" t="s">
        <v>1764</v>
      </c>
      <c r="B406" s="1196" t="s">
        <v>1765</v>
      </c>
      <c r="C406" s="770"/>
      <c r="D406" s="770"/>
      <c r="E406" s="770"/>
      <c r="F406" s="770"/>
      <c r="G406" s="770"/>
      <c r="H406" s="770"/>
      <c r="I406" s="770"/>
      <c r="J406" s="770"/>
      <c r="K406" s="770"/>
      <c r="L406" s="770"/>
      <c r="M406" s="770"/>
      <c r="N406" s="15"/>
    </row>
    <row r="407" spans="1:14" ht="42.6" customHeight="1" thickBot="1" x14ac:dyDescent="0.25">
      <c r="A407" s="310" t="s">
        <v>1766</v>
      </c>
      <c r="B407" s="98" t="s">
        <v>1767</v>
      </c>
      <c r="C407" s="98" t="s">
        <v>205</v>
      </c>
      <c r="D407" s="98" t="s">
        <v>16</v>
      </c>
      <c r="E407" s="311">
        <v>200000</v>
      </c>
      <c r="F407" s="98" t="s">
        <v>1768</v>
      </c>
      <c r="G407" s="100" t="s">
        <v>18</v>
      </c>
      <c r="H407" s="101" t="s">
        <v>24</v>
      </c>
      <c r="I407" s="350" t="s">
        <v>32</v>
      </c>
      <c r="J407" s="350" t="s">
        <v>32</v>
      </c>
      <c r="K407" s="350" t="s">
        <v>32</v>
      </c>
      <c r="L407" s="351" t="s">
        <v>32</v>
      </c>
      <c r="M407" s="352"/>
      <c r="N407" s="15"/>
    </row>
    <row r="408" spans="1:14" ht="70.7" customHeight="1" thickBot="1" x14ac:dyDescent="0.25">
      <c r="A408" s="318" t="s">
        <v>1769</v>
      </c>
      <c r="B408" s="319" t="s">
        <v>1770</v>
      </c>
      <c r="C408" s="319" t="s">
        <v>30</v>
      </c>
      <c r="D408" s="319"/>
      <c r="E408" s="412"/>
      <c r="F408" s="319" t="s">
        <v>51</v>
      </c>
      <c r="G408" s="336" t="s">
        <v>52</v>
      </c>
      <c r="H408" s="337" t="s">
        <v>32</v>
      </c>
      <c r="I408" s="338" t="s">
        <v>53</v>
      </c>
      <c r="J408" s="338" t="s">
        <v>53</v>
      </c>
      <c r="K408" s="338" t="s">
        <v>32</v>
      </c>
      <c r="L408" s="339" t="s">
        <v>53</v>
      </c>
      <c r="M408" s="340"/>
      <c r="N408" s="15"/>
    </row>
    <row r="409" spans="1:14" ht="15.75" customHeight="1" thickBot="1" x14ac:dyDescent="0.25">
      <c r="A409" s="367" t="s">
        <v>1771</v>
      </c>
      <c r="B409" s="775" t="s">
        <v>1772</v>
      </c>
      <c r="C409" s="776"/>
      <c r="D409" s="776"/>
      <c r="E409" s="776"/>
      <c r="F409" s="776"/>
      <c r="G409" s="776"/>
      <c r="H409" s="776"/>
      <c r="I409" s="776"/>
      <c r="J409" s="776"/>
      <c r="K409" s="776"/>
      <c r="L409" s="776"/>
      <c r="M409" s="776"/>
      <c r="N409" s="15"/>
    </row>
    <row r="410" spans="1:14" ht="14.1" customHeight="1" x14ac:dyDescent="0.2">
      <c r="A410" s="1092" t="s">
        <v>1773</v>
      </c>
      <c r="B410" s="739" t="s">
        <v>1774</v>
      </c>
      <c r="C410" s="739" t="s">
        <v>1219</v>
      </c>
      <c r="D410" s="739" t="s">
        <v>16</v>
      </c>
      <c r="E410" s="1063">
        <f>SUM(E411:E411)+865000</f>
        <v>865000</v>
      </c>
      <c r="F410" s="98" t="s">
        <v>1696</v>
      </c>
      <c r="G410" s="100" t="s">
        <v>18</v>
      </c>
      <c r="H410" s="101" t="s">
        <v>149</v>
      </c>
      <c r="I410" s="350" t="s">
        <v>53</v>
      </c>
      <c r="J410" s="350" t="s">
        <v>146</v>
      </c>
      <c r="K410" s="350" t="s">
        <v>146</v>
      </c>
      <c r="L410" s="351" t="s">
        <v>53</v>
      </c>
      <c r="M410" s="352"/>
      <c r="N410" s="15"/>
    </row>
    <row r="411" spans="1:14" ht="14.1" customHeight="1" thickBot="1" x14ac:dyDescent="0.25">
      <c r="A411" s="1087"/>
      <c r="B411" s="739"/>
      <c r="C411" s="739"/>
      <c r="D411" s="739"/>
      <c r="E411" s="1063">
        <v>0</v>
      </c>
      <c r="F411" s="31" t="s">
        <v>1775</v>
      </c>
      <c r="G411" s="32" t="s">
        <v>18</v>
      </c>
      <c r="H411" s="33" t="s">
        <v>146</v>
      </c>
      <c r="I411" s="34" t="s">
        <v>53</v>
      </c>
      <c r="J411" s="34" t="s">
        <v>146</v>
      </c>
      <c r="K411" s="34" t="s">
        <v>146</v>
      </c>
      <c r="L411" s="35" t="s">
        <v>146</v>
      </c>
      <c r="M411" s="36"/>
      <c r="N411" s="15"/>
    </row>
    <row r="412" spans="1:14" ht="15.75" customHeight="1" thickBot="1" x14ac:dyDescent="0.25">
      <c r="A412" s="622" t="s">
        <v>1776</v>
      </c>
      <c r="B412" s="769" t="s">
        <v>1777</v>
      </c>
      <c r="C412" s="770"/>
      <c r="D412" s="770"/>
      <c r="E412" s="770"/>
      <c r="F412" s="770"/>
      <c r="G412" s="770"/>
      <c r="H412" s="770"/>
      <c r="I412" s="770"/>
      <c r="J412" s="770"/>
      <c r="K412" s="770"/>
      <c r="L412" s="770"/>
      <c r="M412" s="770"/>
      <c r="N412" s="15"/>
    </row>
    <row r="413" spans="1:14" ht="14.1" customHeight="1" x14ac:dyDescent="0.2">
      <c r="A413" s="1087" t="s">
        <v>1778</v>
      </c>
      <c r="B413" s="739" t="s">
        <v>1779</v>
      </c>
      <c r="C413" s="739" t="s">
        <v>1219</v>
      </c>
      <c r="D413" s="98" t="s">
        <v>1248</v>
      </c>
      <c r="E413" s="402">
        <f>SUM(E414:E415)</f>
        <v>1131524.92</v>
      </c>
      <c r="F413" s="734" t="s">
        <v>1780</v>
      </c>
      <c r="G413" s="785" t="s">
        <v>18</v>
      </c>
      <c r="H413" s="787" t="s">
        <v>181</v>
      </c>
      <c r="I413" s="1147" t="s">
        <v>146</v>
      </c>
      <c r="J413" s="1147" t="s">
        <v>146</v>
      </c>
      <c r="K413" s="1147" t="s">
        <v>146</v>
      </c>
      <c r="L413" s="1149" t="s">
        <v>146</v>
      </c>
      <c r="M413" s="1151"/>
      <c r="N413" s="15"/>
    </row>
    <row r="414" spans="1:14" ht="14.1" customHeight="1" x14ac:dyDescent="0.2">
      <c r="A414" s="1087"/>
      <c r="B414" s="739"/>
      <c r="C414" s="739"/>
      <c r="D414" s="25" t="s">
        <v>16</v>
      </c>
      <c r="E414" s="384">
        <v>853377</v>
      </c>
      <c r="F414" s="739"/>
      <c r="G414" s="786"/>
      <c r="H414" s="788"/>
      <c r="I414" s="1148"/>
      <c r="J414" s="1148"/>
      <c r="K414" s="1148"/>
      <c r="L414" s="1150"/>
      <c r="M414" s="1152"/>
      <c r="N414" s="15"/>
    </row>
    <row r="415" spans="1:14" ht="14.1" customHeight="1" thickBot="1" x14ac:dyDescent="0.25">
      <c r="A415" s="1087"/>
      <c r="B415" s="739"/>
      <c r="C415" s="739"/>
      <c r="D415" s="440" t="s">
        <v>94</v>
      </c>
      <c r="E415" s="466">
        <v>278147.92</v>
      </c>
      <c r="F415" s="739"/>
      <c r="G415" s="786"/>
      <c r="H415" s="788"/>
      <c r="I415" s="1148"/>
      <c r="J415" s="1148"/>
      <c r="K415" s="1148"/>
      <c r="L415" s="1150"/>
      <c r="M415" s="1152"/>
      <c r="N415" s="15"/>
    </row>
    <row r="416" spans="1:14" ht="56.85" customHeight="1" thickBot="1" x14ac:dyDescent="0.25">
      <c r="A416" s="333" t="s">
        <v>1781</v>
      </c>
      <c r="B416" s="102" t="s">
        <v>2221</v>
      </c>
      <c r="C416" s="102" t="s">
        <v>30</v>
      </c>
      <c r="D416" s="102" t="s">
        <v>60</v>
      </c>
      <c r="E416" s="334">
        <v>35000</v>
      </c>
      <c r="F416" s="102" t="s">
        <v>51</v>
      </c>
      <c r="G416" s="104" t="s">
        <v>52</v>
      </c>
      <c r="H416" s="105" t="s">
        <v>24</v>
      </c>
      <c r="I416" s="22" t="s">
        <v>32</v>
      </c>
      <c r="J416" s="22" t="s">
        <v>32</v>
      </c>
      <c r="K416" s="22" t="s">
        <v>32</v>
      </c>
      <c r="L416" s="23" t="s">
        <v>32</v>
      </c>
      <c r="M416" s="24"/>
      <c r="N416" s="15"/>
    </row>
    <row r="417" spans="1:14" ht="42.6" customHeight="1" thickBot="1" x14ac:dyDescent="0.25">
      <c r="A417" s="333" t="s">
        <v>1782</v>
      </c>
      <c r="B417" s="102" t="s">
        <v>1783</v>
      </c>
      <c r="C417" s="102" t="s">
        <v>1626</v>
      </c>
      <c r="D417" s="102" t="s">
        <v>16</v>
      </c>
      <c r="E417" s="334">
        <v>60000</v>
      </c>
      <c r="F417" s="102" t="s">
        <v>2222</v>
      </c>
      <c r="G417" s="104" t="s">
        <v>18</v>
      </c>
      <c r="H417" s="105" t="s">
        <v>196</v>
      </c>
      <c r="I417" s="22" t="s">
        <v>53</v>
      </c>
      <c r="J417" s="22" t="s">
        <v>53</v>
      </c>
      <c r="K417" s="22" t="s">
        <v>53</v>
      </c>
      <c r="L417" s="23" t="s">
        <v>196</v>
      </c>
      <c r="M417" s="24"/>
      <c r="N417" s="15"/>
    </row>
    <row r="418" spans="1:14" ht="28.35" customHeight="1" x14ac:dyDescent="0.2">
      <c r="A418" s="1092" t="s">
        <v>1784</v>
      </c>
      <c r="B418" s="748" t="s">
        <v>2223</v>
      </c>
      <c r="C418" s="748" t="s">
        <v>1626</v>
      </c>
      <c r="D418" s="748" t="s">
        <v>16</v>
      </c>
      <c r="E418" s="1062">
        <f t="shared" ref="E418" si="26">SUM(E419:E421)+60000</f>
        <v>60000</v>
      </c>
      <c r="F418" s="102" t="s">
        <v>1785</v>
      </c>
      <c r="G418" s="104" t="s">
        <v>18</v>
      </c>
      <c r="H418" s="105" t="s">
        <v>196</v>
      </c>
      <c r="I418" s="22" t="s">
        <v>53</v>
      </c>
      <c r="J418" s="22" t="s">
        <v>53</v>
      </c>
      <c r="K418" s="22" t="s">
        <v>53</v>
      </c>
      <c r="L418" s="23" t="s">
        <v>196</v>
      </c>
      <c r="M418" s="24"/>
      <c r="N418" s="15"/>
    </row>
    <row r="419" spans="1:14" ht="28.35" customHeight="1" x14ac:dyDescent="0.2">
      <c r="A419" s="1087"/>
      <c r="B419" s="739"/>
      <c r="C419" s="739"/>
      <c r="D419" s="739"/>
      <c r="E419" s="1063">
        <v>0</v>
      </c>
      <c r="F419" s="25" t="s">
        <v>2224</v>
      </c>
      <c r="G419" s="26" t="s">
        <v>18</v>
      </c>
      <c r="H419" s="27" t="s">
        <v>196</v>
      </c>
      <c r="I419" s="28" t="s">
        <v>53</v>
      </c>
      <c r="J419" s="28" t="s">
        <v>53</v>
      </c>
      <c r="K419" s="28" t="s">
        <v>53</v>
      </c>
      <c r="L419" s="29" t="s">
        <v>196</v>
      </c>
      <c r="M419" s="30"/>
      <c r="N419" s="15"/>
    </row>
    <row r="420" spans="1:14" ht="14.1" customHeight="1" x14ac:dyDescent="0.2">
      <c r="A420" s="1087"/>
      <c r="B420" s="739"/>
      <c r="C420" s="739"/>
      <c r="D420" s="739"/>
      <c r="E420" s="1063">
        <v>0</v>
      </c>
      <c r="F420" s="25" t="s">
        <v>1786</v>
      </c>
      <c r="G420" s="26" t="s">
        <v>18</v>
      </c>
      <c r="H420" s="27" t="s">
        <v>34</v>
      </c>
      <c r="I420" s="28" t="s">
        <v>53</v>
      </c>
      <c r="J420" s="28" t="s">
        <v>53</v>
      </c>
      <c r="K420" s="28" t="s">
        <v>53</v>
      </c>
      <c r="L420" s="29" t="s">
        <v>34</v>
      </c>
      <c r="M420" s="30"/>
      <c r="N420" s="15"/>
    </row>
    <row r="421" spans="1:14" ht="14.1" customHeight="1" thickBot="1" x14ac:dyDescent="0.25">
      <c r="A421" s="1094"/>
      <c r="B421" s="1095"/>
      <c r="C421" s="1095"/>
      <c r="D421" s="1095"/>
      <c r="E421" s="1102">
        <v>0</v>
      </c>
      <c r="F421" s="31" t="s">
        <v>1787</v>
      </c>
      <c r="G421" s="32" t="s">
        <v>18</v>
      </c>
      <c r="H421" s="33" t="s">
        <v>24</v>
      </c>
      <c r="I421" s="34" t="s">
        <v>53</v>
      </c>
      <c r="J421" s="34" t="s">
        <v>53</v>
      </c>
      <c r="K421" s="34" t="s">
        <v>53</v>
      </c>
      <c r="L421" s="35" t="s">
        <v>24</v>
      </c>
      <c r="M421" s="36"/>
      <c r="N421" s="15"/>
    </row>
    <row r="422" spans="1:14" ht="15.75" customHeight="1" thickBot="1" x14ac:dyDescent="0.25">
      <c r="A422" s="303" t="s">
        <v>1788</v>
      </c>
      <c r="B422" s="1120" t="s">
        <v>1789</v>
      </c>
      <c r="C422" s="1121"/>
      <c r="D422" s="1121"/>
      <c r="E422" s="1121"/>
      <c r="F422" s="1121"/>
      <c r="G422" s="1121"/>
      <c r="H422" s="1121"/>
      <c r="I422" s="1121"/>
      <c r="J422" s="1121"/>
      <c r="K422" s="1121"/>
      <c r="L422" s="1121"/>
      <c r="M422" s="1121"/>
      <c r="N422" s="15"/>
    </row>
    <row r="423" spans="1:14" ht="15.75" customHeight="1" thickBot="1" x14ac:dyDescent="0.25">
      <c r="A423" s="304" t="s">
        <v>1790</v>
      </c>
      <c r="B423" s="772" t="s">
        <v>1791</v>
      </c>
      <c r="C423" s="773"/>
      <c r="D423" s="773"/>
      <c r="E423" s="773"/>
      <c r="F423" s="773"/>
      <c r="G423" s="773"/>
      <c r="H423" s="773"/>
      <c r="I423" s="773"/>
      <c r="J423" s="773"/>
      <c r="K423" s="773"/>
      <c r="L423" s="773"/>
      <c r="M423" s="773"/>
      <c r="N423" s="15"/>
    </row>
    <row r="424" spans="1:14" ht="15.75" customHeight="1" thickBot="1" x14ac:dyDescent="0.25">
      <c r="A424" s="305" t="s">
        <v>1792</v>
      </c>
      <c r="B424" s="769" t="s">
        <v>1793</v>
      </c>
      <c r="C424" s="770"/>
      <c r="D424" s="770"/>
      <c r="E424" s="770"/>
      <c r="F424" s="770"/>
      <c r="G424" s="770"/>
      <c r="H424" s="770"/>
      <c r="I424" s="770"/>
      <c r="J424" s="770"/>
      <c r="K424" s="770"/>
      <c r="L424" s="770"/>
      <c r="M424" s="770"/>
      <c r="N424" s="15"/>
    </row>
    <row r="425" spans="1:14" ht="15.75" customHeight="1" thickBot="1" x14ac:dyDescent="0.25">
      <c r="A425" s="409" t="s">
        <v>1794</v>
      </c>
      <c r="B425" s="775" t="s">
        <v>1795</v>
      </c>
      <c r="C425" s="776"/>
      <c r="D425" s="776"/>
      <c r="E425" s="776"/>
      <c r="F425" s="776"/>
      <c r="G425" s="776"/>
      <c r="H425" s="776"/>
      <c r="I425" s="776"/>
      <c r="J425" s="776"/>
      <c r="K425" s="776"/>
      <c r="L425" s="776"/>
      <c r="M425" s="776"/>
      <c r="N425" s="15"/>
    </row>
    <row r="426" spans="1:14" ht="14.1" customHeight="1" x14ac:dyDescent="0.2">
      <c r="A426" s="1086" t="s">
        <v>1796</v>
      </c>
      <c r="B426" s="734" t="s">
        <v>1797</v>
      </c>
      <c r="C426" s="734" t="s">
        <v>30</v>
      </c>
      <c r="D426" s="19" t="s">
        <v>1248</v>
      </c>
      <c r="E426" s="406">
        <f t="shared" ref="E426" si="27">SUM(E427:E428)</f>
        <v>521056</v>
      </c>
      <c r="F426" s="98" t="s">
        <v>51</v>
      </c>
      <c r="G426" s="100" t="s">
        <v>52</v>
      </c>
      <c r="H426" s="382" t="s">
        <v>181</v>
      </c>
      <c r="I426" s="120" t="s">
        <v>53</v>
      </c>
      <c r="J426" s="120" t="s">
        <v>53</v>
      </c>
      <c r="K426" s="120" t="s">
        <v>181</v>
      </c>
      <c r="L426" s="120" t="s">
        <v>53</v>
      </c>
      <c r="M426" s="383"/>
      <c r="N426" s="15"/>
    </row>
    <row r="427" spans="1:14" ht="14.1" customHeight="1" x14ac:dyDescent="0.2">
      <c r="A427" s="1087"/>
      <c r="B427" s="739"/>
      <c r="C427" s="739"/>
      <c r="D427" s="25" t="s">
        <v>60</v>
      </c>
      <c r="E427" s="384">
        <v>442898</v>
      </c>
      <c r="F427" s="740" t="s">
        <v>1798</v>
      </c>
      <c r="G427" s="743" t="s">
        <v>18</v>
      </c>
      <c r="H427" s="1153" t="s">
        <v>1799</v>
      </c>
      <c r="I427" s="1123" t="s">
        <v>53</v>
      </c>
      <c r="J427" s="1123" t="s">
        <v>53</v>
      </c>
      <c r="K427" s="1123" t="s">
        <v>1799</v>
      </c>
      <c r="L427" s="1123" t="s">
        <v>53</v>
      </c>
      <c r="M427" s="1054"/>
      <c r="N427" s="15"/>
    </row>
    <row r="428" spans="1:14" ht="14.1" customHeight="1" thickBot="1" x14ac:dyDescent="0.25">
      <c r="A428" s="1088"/>
      <c r="B428" s="735"/>
      <c r="C428" s="735"/>
      <c r="D428" s="31" t="s">
        <v>16</v>
      </c>
      <c r="E428" s="407">
        <v>78158</v>
      </c>
      <c r="F428" s="735"/>
      <c r="G428" s="744"/>
      <c r="H428" s="1154"/>
      <c r="I428" s="1146"/>
      <c r="J428" s="1146"/>
      <c r="K428" s="1146"/>
      <c r="L428" s="1146"/>
      <c r="M428" s="1055"/>
      <c r="N428" s="15"/>
    </row>
    <row r="429" spans="1:14" ht="15.75" customHeight="1" thickBot="1" x14ac:dyDescent="0.25">
      <c r="A429" s="367" t="s">
        <v>1800</v>
      </c>
      <c r="B429" s="769" t="s">
        <v>1801</v>
      </c>
      <c r="C429" s="770"/>
      <c r="D429" s="770"/>
      <c r="E429" s="770"/>
      <c r="F429" s="770"/>
      <c r="G429" s="770"/>
      <c r="H429" s="770"/>
      <c r="I429" s="770"/>
      <c r="J429" s="770"/>
      <c r="K429" s="770"/>
      <c r="L429" s="770"/>
      <c r="M429" s="770"/>
      <c r="N429" s="15"/>
    </row>
    <row r="430" spans="1:14" ht="70.7" customHeight="1" thickBot="1" x14ac:dyDescent="0.25">
      <c r="A430" s="613" t="s">
        <v>1802</v>
      </c>
      <c r="B430" s="438" t="s">
        <v>2225</v>
      </c>
      <c r="C430" s="438" t="s">
        <v>1803</v>
      </c>
      <c r="D430" s="447" t="s">
        <v>16</v>
      </c>
      <c r="E430" s="311">
        <v>250000</v>
      </c>
      <c r="F430" s="98" t="s">
        <v>2226</v>
      </c>
      <c r="G430" s="100" t="s">
        <v>18</v>
      </c>
      <c r="H430" s="101" t="s">
        <v>24</v>
      </c>
      <c r="I430" s="489" t="s">
        <v>53</v>
      </c>
      <c r="J430" s="489" t="s">
        <v>53</v>
      </c>
      <c r="K430" s="489" t="s">
        <v>24</v>
      </c>
      <c r="L430" s="490" t="s">
        <v>53</v>
      </c>
      <c r="M430" s="511"/>
      <c r="N430" s="15"/>
    </row>
    <row r="431" spans="1:14" ht="28.35" customHeight="1" x14ac:dyDescent="0.2">
      <c r="A431" s="1092" t="s">
        <v>1804</v>
      </c>
      <c r="B431" s="748" t="s">
        <v>1805</v>
      </c>
      <c r="C431" s="748" t="s">
        <v>1803</v>
      </c>
      <c r="D431" s="748" t="s">
        <v>16</v>
      </c>
      <c r="E431" s="1062">
        <f t="shared" ref="E431" si="28">SUM(E432:E434)+45000</f>
        <v>45000</v>
      </c>
      <c r="F431" s="102" t="s">
        <v>1806</v>
      </c>
      <c r="G431" s="104" t="s">
        <v>18</v>
      </c>
      <c r="H431" s="105" t="s">
        <v>694</v>
      </c>
      <c r="I431" s="22" t="s">
        <v>200</v>
      </c>
      <c r="J431" s="22" t="s">
        <v>200</v>
      </c>
      <c r="K431" s="22" t="s">
        <v>200</v>
      </c>
      <c r="L431" s="23" t="s">
        <v>200</v>
      </c>
      <c r="M431" s="24"/>
      <c r="N431" s="15"/>
    </row>
    <row r="432" spans="1:14" ht="28.35" customHeight="1" x14ac:dyDescent="0.2">
      <c r="A432" s="1087"/>
      <c r="B432" s="739"/>
      <c r="C432" s="739"/>
      <c r="D432" s="739"/>
      <c r="E432" s="1063">
        <v>0</v>
      </c>
      <c r="F432" s="25" t="s">
        <v>1807</v>
      </c>
      <c r="G432" s="26" t="s">
        <v>18</v>
      </c>
      <c r="H432" s="27" t="s">
        <v>24</v>
      </c>
      <c r="I432" s="28" t="s">
        <v>32</v>
      </c>
      <c r="J432" s="28" t="s">
        <v>32</v>
      </c>
      <c r="K432" s="28" t="s">
        <v>32</v>
      </c>
      <c r="L432" s="29" t="s">
        <v>32</v>
      </c>
      <c r="M432" s="30"/>
      <c r="N432" s="15"/>
    </row>
    <row r="433" spans="1:14" ht="30" customHeight="1" x14ac:dyDescent="0.2">
      <c r="A433" s="1087"/>
      <c r="B433" s="739"/>
      <c r="C433" s="739"/>
      <c r="D433" s="739"/>
      <c r="E433" s="1063">
        <v>0</v>
      </c>
      <c r="F433" s="25" t="s">
        <v>1808</v>
      </c>
      <c r="G433" s="26" t="s">
        <v>18</v>
      </c>
      <c r="H433" s="27" t="s">
        <v>390</v>
      </c>
      <c r="I433" s="28" t="s">
        <v>149</v>
      </c>
      <c r="J433" s="28" t="s">
        <v>149</v>
      </c>
      <c r="K433" s="28" t="s">
        <v>149</v>
      </c>
      <c r="L433" s="29" t="s">
        <v>149</v>
      </c>
      <c r="M433" s="30"/>
      <c r="N433" s="15"/>
    </row>
    <row r="434" spans="1:14" ht="78" customHeight="1" thickBot="1" x14ac:dyDescent="0.25">
      <c r="A434" s="1094"/>
      <c r="B434" s="1095"/>
      <c r="C434" s="1095"/>
      <c r="D434" s="1095"/>
      <c r="E434" s="1102">
        <v>0</v>
      </c>
      <c r="F434" s="25" t="s">
        <v>2227</v>
      </c>
      <c r="G434" s="26" t="s">
        <v>52</v>
      </c>
      <c r="H434" s="27" t="s">
        <v>132</v>
      </c>
      <c r="I434" s="28" t="s">
        <v>132</v>
      </c>
      <c r="J434" s="28" t="s">
        <v>132</v>
      </c>
      <c r="K434" s="28" t="s">
        <v>132</v>
      </c>
      <c r="L434" s="29" t="s">
        <v>132</v>
      </c>
      <c r="M434" s="30"/>
      <c r="N434" s="15"/>
    </row>
    <row r="435" spans="1:14" ht="14.1" customHeight="1" x14ac:dyDescent="0.2">
      <c r="A435" s="1092" t="s">
        <v>1809</v>
      </c>
      <c r="B435" s="748" t="s">
        <v>1810</v>
      </c>
      <c r="C435" s="748" t="s">
        <v>1803</v>
      </c>
      <c r="D435" s="748" t="s">
        <v>16</v>
      </c>
      <c r="E435" s="1062">
        <f>SUM(E436:E436)+500000</f>
        <v>500000</v>
      </c>
      <c r="F435" s="102" t="s">
        <v>1811</v>
      </c>
      <c r="G435" s="104" t="s">
        <v>18</v>
      </c>
      <c r="H435" s="368" t="s">
        <v>196</v>
      </c>
      <c r="I435" s="22" t="s">
        <v>196</v>
      </c>
      <c r="J435" s="22" t="s">
        <v>196</v>
      </c>
      <c r="K435" s="22" t="s">
        <v>196</v>
      </c>
      <c r="L435" s="23" t="s">
        <v>196</v>
      </c>
      <c r="M435" s="24"/>
      <c r="N435" s="15"/>
    </row>
    <row r="436" spans="1:14" ht="56.85" customHeight="1" thickBot="1" x14ac:dyDescent="0.25">
      <c r="A436" s="1094"/>
      <c r="B436" s="1095"/>
      <c r="C436" s="1095"/>
      <c r="D436" s="1095"/>
      <c r="E436" s="1102">
        <v>0</v>
      </c>
      <c r="F436" s="31" t="s">
        <v>1812</v>
      </c>
      <c r="G436" s="32" t="s">
        <v>18</v>
      </c>
      <c r="H436" s="33" t="s">
        <v>149</v>
      </c>
      <c r="I436" s="34" t="s">
        <v>53</v>
      </c>
      <c r="J436" s="34" t="s">
        <v>53</v>
      </c>
      <c r="K436" s="34" t="s">
        <v>53</v>
      </c>
      <c r="L436" s="35" t="s">
        <v>149</v>
      </c>
      <c r="M436" s="567"/>
      <c r="N436" s="15"/>
    </row>
    <row r="437" spans="1:14" ht="70.7" customHeight="1" thickBot="1" x14ac:dyDescent="0.25">
      <c r="A437" s="333" t="s">
        <v>1813</v>
      </c>
      <c r="B437" s="319" t="s">
        <v>1814</v>
      </c>
      <c r="C437" s="319" t="s">
        <v>1803</v>
      </c>
      <c r="D437" s="319" t="s">
        <v>16</v>
      </c>
      <c r="E437" s="320">
        <v>30000</v>
      </c>
      <c r="F437" s="531" t="s">
        <v>1815</v>
      </c>
      <c r="G437" s="532" t="s">
        <v>18</v>
      </c>
      <c r="H437" s="533" t="s">
        <v>196</v>
      </c>
      <c r="I437" s="489" t="s">
        <v>53</v>
      </c>
      <c r="J437" s="489" t="s">
        <v>53</v>
      </c>
      <c r="K437" s="489" t="s">
        <v>53</v>
      </c>
      <c r="L437" s="490" t="s">
        <v>196</v>
      </c>
      <c r="M437" s="511"/>
      <c r="N437" s="15"/>
    </row>
    <row r="438" spans="1:14" ht="15.75" customHeight="1" thickBot="1" x14ac:dyDescent="0.25">
      <c r="A438" s="341" t="s">
        <v>1816</v>
      </c>
      <c r="B438" s="775" t="s">
        <v>1817</v>
      </c>
      <c r="C438" s="776"/>
      <c r="D438" s="776"/>
      <c r="E438" s="776"/>
      <c r="F438" s="776"/>
      <c r="G438" s="776"/>
      <c r="H438" s="776"/>
      <c r="I438" s="776"/>
      <c r="J438" s="776"/>
      <c r="K438" s="776"/>
      <c r="L438" s="776"/>
      <c r="M438" s="776"/>
      <c r="N438" s="15"/>
    </row>
    <row r="439" spans="1:14" ht="28.35" customHeight="1" x14ac:dyDescent="0.2">
      <c r="A439" s="1107" t="s">
        <v>1818</v>
      </c>
      <c r="B439" s="1071" t="s">
        <v>1819</v>
      </c>
      <c r="C439" s="1071" t="s">
        <v>1803</v>
      </c>
      <c r="D439" s="396" t="s">
        <v>1248</v>
      </c>
      <c r="E439" s="414">
        <f>SUM(E440:E441)</f>
        <v>701774</v>
      </c>
      <c r="F439" s="1161" t="s">
        <v>1821</v>
      </c>
      <c r="G439" s="1164" t="s">
        <v>18</v>
      </c>
      <c r="H439" s="1167" t="s">
        <v>215</v>
      </c>
      <c r="I439" s="1147" t="s">
        <v>53</v>
      </c>
      <c r="J439" s="1147" t="s">
        <v>215</v>
      </c>
      <c r="K439" s="1147" t="s">
        <v>53</v>
      </c>
      <c r="L439" s="1149" t="s">
        <v>53</v>
      </c>
      <c r="M439" s="1151"/>
      <c r="N439" s="15"/>
    </row>
    <row r="440" spans="1:14" ht="14.1" customHeight="1" x14ac:dyDescent="0.2">
      <c r="A440" s="1104"/>
      <c r="B440" s="723"/>
      <c r="C440" s="723"/>
      <c r="D440" s="67" t="s">
        <v>16</v>
      </c>
      <c r="E440" s="359">
        <v>701469</v>
      </c>
      <c r="F440" s="1162"/>
      <c r="G440" s="1165"/>
      <c r="H440" s="1168"/>
      <c r="I440" s="1148"/>
      <c r="J440" s="1148"/>
      <c r="K440" s="1148"/>
      <c r="L440" s="1150"/>
      <c r="M440" s="1152"/>
      <c r="N440" s="15"/>
    </row>
    <row r="441" spans="1:14" ht="28.35" customHeight="1" thickBot="1" x14ac:dyDescent="0.25">
      <c r="A441" s="1105"/>
      <c r="B441" s="1067"/>
      <c r="C441" s="1067"/>
      <c r="D441" s="69" t="s">
        <v>60</v>
      </c>
      <c r="E441" s="415">
        <v>305</v>
      </c>
      <c r="F441" s="1163"/>
      <c r="G441" s="1166"/>
      <c r="H441" s="1169"/>
      <c r="I441" s="1170"/>
      <c r="J441" s="1170"/>
      <c r="K441" s="1170"/>
      <c r="L441" s="1171"/>
      <c r="M441" s="1172"/>
      <c r="N441" s="15"/>
    </row>
    <row r="442" spans="1:14" ht="70.7" customHeight="1" thickBot="1" x14ac:dyDescent="0.25">
      <c r="A442" s="310" t="s">
        <v>1822</v>
      </c>
      <c r="B442" s="56" t="s">
        <v>1823</v>
      </c>
      <c r="C442" s="56" t="s">
        <v>1803</v>
      </c>
      <c r="D442" s="56" t="s">
        <v>16</v>
      </c>
      <c r="E442" s="330">
        <v>35000</v>
      </c>
      <c r="F442" s="90" t="s">
        <v>1824</v>
      </c>
      <c r="G442" s="91" t="s">
        <v>18</v>
      </c>
      <c r="H442" s="92" t="s">
        <v>196</v>
      </c>
      <c r="I442" s="338" t="s">
        <v>53</v>
      </c>
      <c r="J442" s="338" t="s">
        <v>53</v>
      </c>
      <c r="K442" s="338" t="s">
        <v>53</v>
      </c>
      <c r="L442" s="339" t="s">
        <v>196</v>
      </c>
      <c r="M442" s="340"/>
      <c r="N442" s="15"/>
    </row>
    <row r="443" spans="1:14" ht="15.75" customHeight="1" thickBot="1" x14ac:dyDescent="0.25">
      <c r="A443" s="304" t="s">
        <v>1825</v>
      </c>
      <c r="B443" s="1155" t="s">
        <v>1826</v>
      </c>
      <c r="C443" s="1156"/>
      <c r="D443" s="1156"/>
      <c r="E443" s="1156"/>
      <c r="F443" s="1156"/>
      <c r="G443" s="1156"/>
      <c r="H443" s="1156"/>
      <c r="I443" s="1156"/>
      <c r="J443" s="1156"/>
      <c r="K443" s="1156"/>
      <c r="L443" s="1156"/>
      <c r="M443" s="1156"/>
      <c r="N443" s="15"/>
    </row>
    <row r="444" spans="1:14" ht="15.75" customHeight="1" thickBot="1" x14ac:dyDescent="0.25">
      <c r="A444" s="305" t="s">
        <v>1827</v>
      </c>
      <c r="B444" s="769" t="s">
        <v>1828</v>
      </c>
      <c r="C444" s="770"/>
      <c r="D444" s="770"/>
      <c r="E444" s="770"/>
      <c r="F444" s="770"/>
      <c r="G444" s="770"/>
      <c r="H444" s="770"/>
      <c r="I444" s="770"/>
      <c r="J444" s="770"/>
      <c r="K444" s="770"/>
      <c r="L444" s="770"/>
      <c r="M444" s="770"/>
      <c r="N444" s="15"/>
    </row>
    <row r="445" spans="1:14" ht="15.75" customHeight="1" thickBot="1" x14ac:dyDescent="0.25">
      <c r="A445" s="341" t="s">
        <v>1829</v>
      </c>
      <c r="B445" s="769" t="s">
        <v>1830</v>
      </c>
      <c r="C445" s="770"/>
      <c r="D445" s="770"/>
      <c r="E445" s="770"/>
      <c r="F445" s="770"/>
      <c r="G445" s="770"/>
      <c r="H445" s="770"/>
      <c r="I445" s="770"/>
      <c r="J445" s="770"/>
      <c r="K445" s="770"/>
      <c r="L445" s="770"/>
      <c r="M445" s="770"/>
      <c r="N445" s="15"/>
    </row>
    <row r="446" spans="1:14" ht="28.35" customHeight="1" thickBot="1" x14ac:dyDescent="0.25">
      <c r="A446" s="619" t="s">
        <v>1831</v>
      </c>
      <c r="B446" s="471" t="s">
        <v>1832</v>
      </c>
      <c r="C446" s="471" t="s">
        <v>1335</v>
      </c>
      <c r="D446" s="471" t="s">
        <v>115</v>
      </c>
      <c r="E446" s="470">
        <v>50000</v>
      </c>
      <c r="F446" s="471" t="s">
        <v>1833</v>
      </c>
      <c r="G446" s="506" t="s">
        <v>1719</v>
      </c>
      <c r="H446" s="512" t="s">
        <v>1834</v>
      </c>
      <c r="I446" s="350" t="s">
        <v>1834</v>
      </c>
      <c r="J446" s="350" t="s">
        <v>1834</v>
      </c>
      <c r="K446" s="350" t="s">
        <v>1834</v>
      </c>
      <c r="L446" s="351" t="s">
        <v>1834</v>
      </c>
      <c r="M446" s="352"/>
      <c r="N446" s="15"/>
    </row>
    <row r="447" spans="1:14" ht="28.35" customHeight="1" x14ac:dyDescent="0.2">
      <c r="A447" s="1087" t="s">
        <v>1835</v>
      </c>
      <c r="B447" s="739" t="s">
        <v>1836</v>
      </c>
      <c r="C447" s="739" t="s">
        <v>1335</v>
      </c>
      <c r="D447" s="739" t="s">
        <v>16</v>
      </c>
      <c r="E447" s="1063">
        <v>1675000</v>
      </c>
      <c r="F447" s="98" t="s">
        <v>2228</v>
      </c>
      <c r="G447" s="100" t="s">
        <v>55</v>
      </c>
      <c r="H447" s="101" t="s">
        <v>1837</v>
      </c>
      <c r="I447" s="22" t="s">
        <v>53</v>
      </c>
      <c r="J447" s="22" t="s">
        <v>2063</v>
      </c>
      <c r="K447" s="22" t="s">
        <v>2063</v>
      </c>
      <c r="L447" s="23" t="s">
        <v>2063</v>
      </c>
      <c r="M447" s="24"/>
      <c r="N447" s="15"/>
    </row>
    <row r="448" spans="1:14" ht="28.35" customHeight="1" thickBot="1" x14ac:dyDescent="0.25">
      <c r="A448" s="1094"/>
      <c r="B448" s="1095"/>
      <c r="C448" s="1095"/>
      <c r="D448" s="1095"/>
      <c r="E448" s="1102"/>
      <c r="F448" s="25" t="s">
        <v>1838</v>
      </c>
      <c r="G448" s="26" t="s">
        <v>18</v>
      </c>
      <c r="H448" s="27" t="s">
        <v>42</v>
      </c>
      <c r="I448" s="28" t="s">
        <v>196</v>
      </c>
      <c r="J448" s="28" t="s">
        <v>196</v>
      </c>
      <c r="K448" s="28" t="s">
        <v>196</v>
      </c>
      <c r="L448" s="29" t="s">
        <v>196</v>
      </c>
      <c r="M448" s="30"/>
      <c r="N448" s="15"/>
    </row>
    <row r="449" spans="1:14" ht="14.1" customHeight="1" x14ac:dyDescent="0.2">
      <c r="A449" s="1124" t="s">
        <v>1839</v>
      </c>
      <c r="B449" s="1127" t="s">
        <v>1840</v>
      </c>
      <c r="C449" s="748" t="s">
        <v>1335</v>
      </c>
      <c r="D449" s="748" t="s">
        <v>16</v>
      </c>
      <c r="E449" s="1099">
        <f>SUM(E450:E450)+4780000</f>
        <v>4780000</v>
      </c>
      <c r="F449" s="102" t="s">
        <v>1841</v>
      </c>
      <c r="G449" s="104" t="s">
        <v>1719</v>
      </c>
      <c r="H449" s="105" t="s">
        <v>1842</v>
      </c>
      <c r="I449" s="22" t="s">
        <v>53</v>
      </c>
      <c r="J449" s="22" t="s">
        <v>53</v>
      </c>
      <c r="K449" s="22" t="s">
        <v>2064</v>
      </c>
      <c r="L449" s="23" t="s">
        <v>2065</v>
      </c>
      <c r="M449" s="1194" t="s">
        <v>2234</v>
      </c>
      <c r="N449" s="15"/>
    </row>
    <row r="450" spans="1:14" ht="210" customHeight="1" thickBot="1" x14ac:dyDescent="0.25">
      <c r="A450" s="1130"/>
      <c r="B450" s="1131"/>
      <c r="C450" s="1095"/>
      <c r="D450" s="1095"/>
      <c r="E450" s="1100"/>
      <c r="F450" s="25" t="s">
        <v>1843</v>
      </c>
      <c r="G450" s="26" t="s">
        <v>18</v>
      </c>
      <c r="H450" s="27" t="s">
        <v>32</v>
      </c>
      <c r="I450" s="28" t="s">
        <v>42</v>
      </c>
      <c r="J450" s="28" t="s">
        <v>196</v>
      </c>
      <c r="K450" s="28" t="s">
        <v>53</v>
      </c>
      <c r="L450" s="29" t="s">
        <v>53</v>
      </c>
      <c r="M450" s="1195"/>
      <c r="N450" s="15"/>
    </row>
    <row r="451" spans="1:14" ht="27.75" customHeight="1" x14ac:dyDescent="0.2">
      <c r="A451" s="1092" t="s">
        <v>1844</v>
      </c>
      <c r="B451" s="748" t="s">
        <v>1845</v>
      </c>
      <c r="C451" s="748" t="s">
        <v>1219</v>
      </c>
      <c r="D451" s="748" t="s">
        <v>16</v>
      </c>
      <c r="E451" s="1099">
        <f>SUM(E452:E452)+1000000</f>
        <v>1000000</v>
      </c>
      <c r="F451" s="102" t="s">
        <v>1846</v>
      </c>
      <c r="G451" s="104" t="s">
        <v>52</v>
      </c>
      <c r="H451" s="105" t="s">
        <v>387</v>
      </c>
      <c r="I451" s="22" t="s">
        <v>53</v>
      </c>
      <c r="J451" s="22" t="s">
        <v>387</v>
      </c>
      <c r="K451" s="22" t="s">
        <v>387</v>
      </c>
      <c r="L451" s="23" t="s">
        <v>387</v>
      </c>
      <c r="M451" s="24"/>
      <c r="N451" s="15"/>
    </row>
    <row r="452" spans="1:14" ht="14.1" customHeight="1" thickBot="1" x14ac:dyDescent="0.25">
      <c r="A452" s="1094"/>
      <c r="B452" s="1095"/>
      <c r="C452" s="1095"/>
      <c r="D452" s="1095"/>
      <c r="E452" s="1100"/>
      <c r="F452" s="31" t="s">
        <v>1847</v>
      </c>
      <c r="G452" s="32" t="s">
        <v>55</v>
      </c>
      <c r="H452" s="33" t="s">
        <v>1848</v>
      </c>
      <c r="I452" s="34" t="s">
        <v>53</v>
      </c>
      <c r="J452" s="34" t="s">
        <v>2066</v>
      </c>
      <c r="K452" s="34" t="s">
        <v>2066</v>
      </c>
      <c r="L452" s="35" t="s">
        <v>2066</v>
      </c>
      <c r="M452" s="36"/>
      <c r="N452" s="15"/>
    </row>
    <row r="453" spans="1:14" ht="15.75" customHeight="1" thickBot="1" x14ac:dyDescent="0.25">
      <c r="A453" s="305" t="s">
        <v>1849</v>
      </c>
      <c r="B453" s="775" t="s">
        <v>1850</v>
      </c>
      <c r="C453" s="776"/>
      <c r="D453" s="776"/>
      <c r="E453" s="776"/>
      <c r="F453" s="776"/>
      <c r="G453" s="776"/>
      <c r="H453" s="776"/>
      <c r="I453" s="776"/>
      <c r="J453" s="776"/>
      <c r="K453" s="776"/>
      <c r="L453" s="776"/>
      <c r="M453" s="776"/>
      <c r="N453" s="15"/>
    </row>
    <row r="454" spans="1:14" s="380" customFormat="1" ht="70.7" customHeight="1" thickBot="1" x14ac:dyDescent="0.25">
      <c r="A454" s="392" t="s">
        <v>1851</v>
      </c>
      <c r="B454" s="393" t="s">
        <v>1852</v>
      </c>
      <c r="C454" s="393" t="s">
        <v>1803</v>
      </c>
      <c r="D454" s="393"/>
      <c r="E454" s="513"/>
      <c r="F454" s="1159" t="s">
        <v>2074</v>
      </c>
      <c r="G454" s="1160"/>
      <c r="H454" s="1160"/>
      <c r="I454" s="1160"/>
      <c r="J454" s="1160"/>
      <c r="K454" s="1160"/>
      <c r="L454" s="1160"/>
      <c r="M454" s="1160"/>
      <c r="N454" s="520"/>
    </row>
    <row r="455" spans="1:14" ht="15.75" customHeight="1" thickBot="1" x14ac:dyDescent="0.25">
      <c r="A455" s="622" t="s">
        <v>1853</v>
      </c>
      <c r="B455" s="769" t="s">
        <v>1854</v>
      </c>
      <c r="C455" s="770"/>
      <c r="D455" s="770"/>
      <c r="E455" s="770"/>
      <c r="F455" s="770"/>
      <c r="G455" s="770"/>
      <c r="H455" s="770"/>
      <c r="I455" s="770"/>
      <c r="J455" s="770"/>
      <c r="K455" s="770"/>
      <c r="L455" s="770"/>
      <c r="M455" s="770"/>
      <c r="N455" s="15"/>
    </row>
    <row r="456" spans="1:14" ht="28.35" customHeight="1" x14ac:dyDescent="0.2">
      <c r="A456" s="1087" t="s">
        <v>1855</v>
      </c>
      <c r="B456" s="739" t="s">
        <v>1856</v>
      </c>
      <c r="C456" s="739" t="s">
        <v>1335</v>
      </c>
      <c r="D456" s="400" t="s">
        <v>1248</v>
      </c>
      <c r="E456" s="401">
        <f>SUM(E457:E459)</f>
        <v>2881945.6999999997</v>
      </c>
      <c r="F456" s="98" t="s">
        <v>1857</v>
      </c>
      <c r="G456" s="100" t="s">
        <v>52</v>
      </c>
      <c r="H456" s="101" t="s">
        <v>107</v>
      </c>
      <c r="I456" s="350" t="s">
        <v>53</v>
      </c>
      <c r="J456" s="350" t="s">
        <v>107</v>
      </c>
      <c r="K456" s="350" t="s">
        <v>107</v>
      </c>
      <c r="L456" s="351" t="s">
        <v>53</v>
      </c>
      <c r="M456" s="352"/>
      <c r="N456" s="15"/>
    </row>
    <row r="457" spans="1:14" ht="14.1" customHeight="1" x14ac:dyDescent="0.2">
      <c r="A457" s="1087"/>
      <c r="B457" s="739"/>
      <c r="C457" s="739"/>
      <c r="D457" s="429" t="s">
        <v>16</v>
      </c>
      <c r="E457" s="430">
        <v>2369037.5499999998</v>
      </c>
      <c r="F457" s="25" t="s">
        <v>2229</v>
      </c>
      <c r="G457" s="26" t="s">
        <v>1719</v>
      </c>
      <c r="H457" s="27" t="s">
        <v>215</v>
      </c>
      <c r="I457" s="28" t="s">
        <v>53</v>
      </c>
      <c r="J457" s="28" t="s">
        <v>215</v>
      </c>
      <c r="K457" s="28" t="s">
        <v>215</v>
      </c>
      <c r="L457" s="29" t="s">
        <v>215</v>
      </c>
      <c r="M457" s="30"/>
      <c r="N457" s="15"/>
    </row>
    <row r="458" spans="1:14" ht="28.35" customHeight="1" x14ac:dyDescent="0.2">
      <c r="A458" s="1087"/>
      <c r="B458" s="739"/>
      <c r="C458" s="793"/>
      <c r="D458" s="723" t="s">
        <v>115</v>
      </c>
      <c r="E458" s="1069">
        <v>512908.15</v>
      </c>
      <c r="F458" s="329" t="s">
        <v>1858</v>
      </c>
      <c r="G458" s="26" t="s">
        <v>1859</v>
      </c>
      <c r="H458" s="27" t="s">
        <v>287</v>
      </c>
      <c r="I458" s="28" t="s">
        <v>215</v>
      </c>
      <c r="J458" s="28" t="s">
        <v>337</v>
      </c>
      <c r="K458" s="28" t="s">
        <v>337</v>
      </c>
      <c r="L458" s="29" t="s">
        <v>330</v>
      </c>
      <c r="M458" s="30"/>
      <c r="N458" s="15"/>
    </row>
    <row r="459" spans="1:14" ht="28.35" customHeight="1" x14ac:dyDescent="0.2">
      <c r="A459" s="1087"/>
      <c r="B459" s="739"/>
      <c r="C459" s="793"/>
      <c r="D459" s="723"/>
      <c r="E459" s="1069"/>
      <c r="F459" s="329" t="s">
        <v>1860</v>
      </c>
      <c r="G459" s="26" t="s">
        <v>18</v>
      </c>
      <c r="H459" s="27" t="s">
        <v>1861</v>
      </c>
      <c r="I459" s="28" t="s">
        <v>2067</v>
      </c>
      <c r="J459" s="28" t="s">
        <v>796</v>
      </c>
      <c r="K459" s="28" t="s">
        <v>337</v>
      </c>
      <c r="L459" s="29" t="s">
        <v>2068</v>
      </c>
      <c r="M459" s="30"/>
      <c r="N459" s="15"/>
    </row>
    <row r="460" spans="1:14" ht="14.1" customHeight="1" x14ac:dyDescent="0.2">
      <c r="A460" s="1087"/>
      <c r="B460" s="739"/>
      <c r="C460" s="793"/>
      <c r="D460" s="723"/>
      <c r="E460" s="1069"/>
      <c r="F460" s="329" t="s">
        <v>1862</v>
      </c>
      <c r="G460" s="26" t="s">
        <v>18</v>
      </c>
      <c r="H460" s="27" t="s">
        <v>1742</v>
      </c>
      <c r="I460" s="28" t="s">
        <v>1923</v>
      </c>
      <c r="J460" s="28" t="s">
        <v>1922</v>
      </c>
      <c r="K460" s="28" t="s">
        <v>1922</v>
      </c>
      <c r="L460" s="29" t="s">
        <v>1923</v>
      </c>
      <c r="M460" s="30"/>
      <c r="N460" s="15"/>
    </row>
    <row r="461" spans="1:14" ht="28.35" customHeight="1" thickBot="1" x14ac:dyDescent="0.25">
      <c r="A461" s="1094"/>
      <c r="B461" s="1095"/>
      <c r="C461" s="1132"/>
      <c r="D461" s="1067"/>
      <c r="E461" s="1070"/>
      <c r="F461" s="71" t="s">
        <v>1863</v>
      </c>
      <c r="G461" s="32" t="s">
        <v>18</v>
      </c>
      <c r="H461" s="33" t="s">
        <v>1820</v>
      </c>
      <c r="I461" s="34" t="s">
        <v>53</v>
      </c>
      <c r="J461" s="34" t="s">
        <v>53</v>
      </c>
      <c r="K461" s="34" t="s">
        <v>1922</v>
      </c>
      <c r="L461" s="35" t="s">
        <v>1923</v>
      </c>
      <c r="M461" s="36"/>
      <c r="N461" s="15"/>
    </row>
    <row r="462" spans="1:14" ht="15.75" customHeight="1" thickBot="1" x14ac:dyDescent="0.25">
      <c r="A462" s="304" t="s">
        <v>1864</v>
      </c>
      <c r="B462" s="1155" t="s">
        <v>1865</v>
      </c>
      <c r="C462" s="1156"/>
      <c r="D462" s="1156"/>
      <c r="E462" s="1156"/>
      <c r="F462" s="1156"/>
      <c r="G462" s="1156"/>
      <c r="H462" s="1156"/>
      <c r="I462" s="1156"/>
      <c r="J462" s="1156"/>
      <c r="K462" s="1156"/>
      <c r="L462" s="1156"/>
      <c r="M462" s="1156"/>
      <c r="N462" s="15"/>
    </row>
    <row r="463" spans="1:14" ht="15.75" customHeight="1" thickBot="1" x14ac:dyDescent="0.25">
      <c r="A463" s="305" t="s">
        <v>1866</v>
      </c>
      <c r="B463" s="769" t="s">
        <v>1867</v>
      </c>
      <c r="C463" s="770"/>
      <c r="D463" s="770"/>
      <c r="E463" s="770"/>
      <c r="F463" s="770"/>
      <c r="G463" s="770"/>
      <c r="H463" s="770"/>
      <c r="I463" s="770"/>
      <c r="J463" s="770"/>
      <c r="K463" s="770"/>
      <c r="L463" s="770"/>
      <c r="M463" s="770"/>
      <c r="N463" s="15"/>
    </row>
    <row r="464" spans="1:14" ht="15.75" customHeight="1" thickBot="1" x14ac:dyDescent="0.25">
      <c r="A464" s="305" t="s">
        <v>1868</v>
      </c>
      <c r="B464" s="769" t="s">
        <v>1869</v>
      </c>
      <c r="C464" s="770"/>
      <c r="D464" s="770"/>
      <c r="E464" s="770"/>
      <c r="F464" s="770"/>
      <c r="G464" s="770"/>
      <c r="H464" s="770"/>
      <c r="I464" s="770"/>
      <c r="J464" s="770"/>
      <c r="K464" s="770"/>
      <c r="L464" s="770"/>
      <c r="M464" s="770"/>
      <c r="N464" s="15"/>
    </row>
    <row r="465" spans="1:14" ht="15.75" customHeight="1" thickBot="1" x14ac:dyDescent="0.25">
      <c r="A465" s="341" t="s">
        <v>1870</v>
      </c>
      <c r="B465" s="769" t="s">
        <v>1871</v>
      </c>
      <c r="C465" s="770"/>
      <c r="D465" s="770"/>
      <c r="E465" s="770"/>
      <c r="F465" s="770"/>
      <c r="G465" s="770"/>
      <c r="H465" s="770"/>
      <c r="I465" s="770"/>
      <c r="J465" s="770"/>
      <c r="K465" s="770"/>
      <c r="L465" s="770"/>
      <c r="M465" s="770"/>
      <c r="N465" s="15"/>
    </row>
    <row r="466" spans="1:14" ht="15.75" customHeight="1" thickBot="1" x14ac:dyDescent="0.25">
      <c r="A466" s="367" t="s">
        <v>1872</v>
      </c>
      <c r="B466" s="782" t="s">
        <v>2230</v>
      </c>
      <c r="C466" s="783"/>
      <c r="D466" s="783"/>
      <c r="E466" s="783"/>
      <c r="F466" s="783"/>
      <c r="G466" s="783"/>
      <c r="H466" s="783"/>
      <c r="I466" s="783"/>
      <c r="J466" s="783"/>
      <c r="K466" s="783"/>
      <c r="L466" s="783"/>
      <c r="M466" s="783"/>
      <c r="N466" s="15"/>
    </row>
    <row r="467" spans="1:14" ht="28.35" customHeight="1" thickBot="1" x14ac:dyDescent="0.25">
      <c r="A467" s="500" t="s">
        <v>1873</v>
      </c>
      <c r="B467" s="499" t="s">
        <v>1874</v>
      </c>
      <c r="C467" s="499" t="s">
        <v>205</v>
      </c>
      <c r="D467" s="499"/>
      <c r="E467" s="501"/>
      <c r="F467" s="1157" t="s">
        <v>2074</v>
      </c>
      <c r="G467" s="1158"/>
      <c r="H467" s="1158"/>
      <c r="I467" s="1158"/>
      <c r="J467" s="1158"/>
      <c r="K467" s="1158"/>
      <c r="L467" s="1158"/>
      <c r="M467" s="1158"/>
      <c r="N467" s="15"/>
    </row>
    <row r="468" spans="1:14" ht="42.6" customHeight="1" thickBot="1" x14ac:dyDescent="0.25">
      <c r="A468" s="318" t="s">
        <v>1875</v>
      </c>
      <c r="B468" s="319" t="s">
        <v>1876</v>
      </c>
      <c r="C468" s="319" t="s">
        <v>30</v>
      </c>
      <c r="D468" s="319" t="s">
        <v>60</v>
      </c>
      <c r="E468" s="320">
        <v>48417</v>
      </c>
      <c r="F468" s="319" t="s">
        <v>51</v>
      </c>
      <c r="G468" s="336" t="s">
        <v>52</v>
      </c>
      <c r="H468" s="337" t="s">
        <v>269</v>
      </c>
      <c r="I468" s="312" t="s">
        <v>53</v>
      </c>
      <c r="J468" s="312" t="s">
        <v>76</v>
      </c>
      <c r="K468" s="312" t="s">
        <v>53</v>
      </c>
      <c r="L468" s="313" t="s">
        <v>32</v>
      </c>
      <c r="M468" s="314"/>
      <c r="N468" s="15"/>
    </row>
    <row r="469" spans="1:14" ht="42.6" customHeight="1" thickBot="1" x14ac:dyDescent="0.25">
      <c r="A469" s="619" t="s">
        <v>1877</v>
      </c>
      <c r="B469" s="539" t="s">
        <v>1878</v>
      </c>
      <c r="C469" s="539" t="s">
        <v>30</v>
      </c>
      <c r="D469" s="539" t="s">
        <v>16</v>
      </c>
      <c r="E469" s="540">
        <v>30000</v>
      </c>
      <c r="F469" s="539" t="s">
        <v>51</v>
      </c>
      <c r="G469" s="541" t="s">
        <v>52</v>
      </c>
      <c r="H469" s="542" t="s">
        <v>76</v>
      </c>
      <c r="I469" s="537" t="s">
        <v>240</v>
      </c>
      <c r="J469" s="537" t="s">
        <v>32</v>
      </c>
      <c r="K469" s="537" t="s">
        <v>32</v>
      </c>
      <c r="L469" s="537" t="s">
        <v>32</v>
      </c>
      <c r="M469" s="538"/>
      <c r="N469" s="15"/>
    </row>
    <row r="470" spans="1:14" ht="15.75" customHeight="1" thickBot="1" x14ac:dyDescent="0.25">
      <c r="A470" s="367" t="s">
        <v>1879</v>
      </c>
      <c r="B470" s="769" t="s">
        <v>2231</v>
      </c>
      <c r="C470" s="770"/>
      <c r="D470" s="770"/>
      <c r="E470" s="770"/>
      <c r="F470" s="770"/>
      <c r="G470" s="770"/>
      <c r="H470" s="770"/>
      <c r="I470" s="770"/>
      <c r="J470" s="770"/>
      <c r="K470" s="770"/>
      <c r="L470" s="770"/>
      <c r="M470" s="770"/>
      <c r="N470" s="15"/>
    </row>
    <row r="471" spans="1:14" ht="15.75" customHeight="1" thickBot="1" x14ac:dyDescent="0.25">
      <c r="A471" s="304" t="s">
        <v>1880</v>
      </c>
      <c r="B471" s="1155" t="s">
        <v>1881</v>
      </c>
      <c r="C471" s="1156"/>
      <c r="D471" s="1156"/>
      <c r="E471" s="1156"/>
      <c r="F471" s="1156"/>
      <c r="G471" s="1156"/>
      <c r="H471" s="1156"/>
      <c r="I471" s="1156"/>
      <c r="J471" s="1156"/>
      <c r="K471" s="1156"/>
      <c r="L471" s="1156"/>
      <c r="M471" s="1156"/>
      <c r="N471" s="15"/>
    </row>
    <row r="472" spans="1:14" ht="15.75" customHeight="1" thickBot="1" x14ac:dyDescent="0.25">
      <c r="A472" s="305" t="s">
        <v>1882</v>
      </c>
      <c r="B472" s="775" t="s">
        <v>2232</v>
      </c>
      <c r="C472" s="776"/>
      <c r="D472" s="776"/>
      <c r="E472" s="776"/>
      <c r="F472" s="776"/>
      <c r="G472" s="776"/>
      <c r="H472" s="776"/>
      <c r="I472" s="776"/>
      <c r="J472" s="776"/>
      <c r="K472" s="776"/>
      <c r="L472" s="776"/>
      <c r="M472" s="776"/>
      <c r="N472" s="15"/>
    </row>
    <row r="473" spans="1:14" ht="15.75" customHeight="1" thickBot="1" x14ac:dyDescent="0.25">
      <c r="A473" s="305" t="s">
        <v>1883</v>
      </c>
      <c r="B473" s="775" t="s">
        <v>1884</v>
      </c>
      <c r="C473" s="776"/>
      <c r="D473" s="776"/>
      <c r="E473" s="776"/>
      <c r="F473" s="776"/>
      <c r="G473" s="776"/>
      <c r="H473" s="776"/>
      <c r="I473" s="776"/>
      <c r="J473" s="776"/>
      <c r="K473" s="776"/>
      <c r="L473" s="776"/>
      <c r="M473" s="776"/>
      <c r="N473" s="15"/>
    </row>
    <row r="474" spans="1:14" ht="15.75" customHeight="1" thickBot="1" x14ac:dyDescent="0.25">
      <c r="A474" s="431" t="s">
        <v>1885</v>
      </c>
      <c r="B474" s="775" t="s">
        <v>2233</v>
      </c>
      <c r="C474" s="776"/>
      <c r="D474" s="776"/>
      <c r="E474" s="776"/>
      <c r="F474" s="776"/>
      <c r="G474" s="776"/>
      <c r="H474" s="776"/>
      <c r="I474" s="776"/>
      <c r="J474" s="776"/>
      <c r="K474" s="776"/>
      <c r="L474" s="776"/>
      <c r="M474" s="776"/>
      <c r="N474" s="15"/>
    </row>
    <row r="475" spans="1:14" s="13" customFormat="1" x14ac:dyDescent="0.2">
      <c r="A475" s="126"/>
      <c r="B475" s="126"/>
      <c r="C475" s="126"/>
      <c r="D475" s="126"/>
      <c r="E475" s="432"/>
      <c r="F475" s="126"/>
      <c r="G475" s="128"/>
      <c r="H475" s="129"/>
      <c r="I475" s="4"/>
      <c r="J475" s="4"/>
      <c r="K475" s="4"/>
      <c r="L475" s="4"/>
      <c r="M475" s="4"/>
    </row>
    <row r="476" spans="1:14" s="13" customFormat="1" x14ac:dyDescent="0.2">
      <c r="A476" s="126"/>
      <c r="B476" s="126"/>
      <c r="C476" s="126"/>
      <c r="D476" s="433"/>
      <c r="E476" s="434"/>
      <c r="F476" s="126"/>
      <c r="G476" s="128"/>
      <c r="H476" s="129"/>
      <c r="I476" s="4"/>
      <c r="J476" s="4"/>
      <c r="K476" s="4"/>
      <c r="L476" s="4"/>
      <c r="M476" s="4"/>
    </row>
    <row r="477" spans="1:14" s="13" customFormat="1" x14ac:dyDescent="0.2">
      <c r="A477" s="126"/>
      <c r="B477" s="126"/>
      <c r="C477" s="126"/>
      <c r="D477" s="126"/>
      <c r="E477" s="432"/>
      <c r="F477" s="126"/>
      <c r="G477" s="128"/>
      <c r="H477" s="129"/>
      <c r="I477" s="4"/>
      <c r="J477" s="4"/>
      <c r="K477" s="4"/>
      <c r="L477" s="4"/>
      <c r="M477" s="4"/>
    </row>
    <row r="478" spans="1:14" s="13" customFormat="1" x14ac:dyDescent="0.2">
      <c r="A478" s="126"/>
      <c r="B478" s="126"/>
      <c r="C478" s="126"/>
      <c r="D478" s="126"/>
      <c r="E478" s="432"/>
      <c r="F478" s="126"/>
      <c r="G478" s="128"/>
      <c r="H478" s="129"/>
      <c r="I478" s="4"/>
      <c r="J478" s="4"/>
      <c r="K478" s="4"/>
      <c r="L478" s="4"/>
      <c r="M478" s="4"/>
    </row>
  </sheetData>
  <mergeCells count="577">
    <mergeCell ref="M247:M251"/>
    <mergeCell ref="M252:M254"/>
    <mergeCell ref="M263:M265"/>
    <mergeCell ref="M449:M450"/>
    <mergeCell ref="I388:I390"/>
    <mergeCell ref="J388:J390"/>
    <mergeCell ref="K388:K390"/>
    <mergeCell ref="L388:L390"/>
    <mergeCell ref="M388:M390"/>
    <mergeCell ref="L427:L428"/>
    <mergeCell ref="M427:M428"/>
    <mergeCell ref="B422:M422"/>
    <mergeCell ref="B423:M423"/>
    <mergeCell ref="B424:M424"/>
    <mergeCell ref="B425:M425"/>
    <mergeCell ref="B392:M392"/>
    <mergeCell ref="B398:M398"/>
    <mergeCell ref="B399:M399"/>
    <mergeCell ref="B401:M401"/>
    <mergeCell ref="B402:M402"/>
    <mergeCell ref="B403:M403"/>
    <mergeCell ref="B404:M404"/>
    <mergeCell ref="B406:M406"/>
    <mergeCell ref="B409:M409"/>
    <mergeCell ref="F307:F308"/>
    <mergeCell ref="G307:G308"/>
    <mergeCell ref="I307:I308"/>
    <mergeCell ref="J307:J308"/>
    <mergeCell ref="K307:K308"/>
    <mergeCell ref="L307:L308"/>
    <mergeCell ref="H307:H308"/>
    <mergeCell ref="M307:M308"/>
    <mergeCell ref="F383:F385"/>
    <mergeCell ref="G383:G385"/>
    <mergeCell ref="H383:H385"/>
    <mergeCell ref="I383:I385"/>
    <mergeCell ref="J383:J385"/>
    <mergeCell ref="K383:K385"/>
    <mergeCell ref="L383:L385"/>
    <mergeCell ref="M383:M385"/>
    <mergeCell ref="B347:M347"/>
    <mergeCell ref="B350:M350"/>
    <mergeCell ref="B351:M351"/>
    <mergeCell ref="L311:L313"/>
    <mergeCell ref="M311:M313"/>
    <mergeCell ref="M373:M375"/>
    <mergeCell ref="D336:D340"/>
    <mergeCell ref="E336:E340"/>
    <mergeCell ref="F394:F395"/>
    <mergeCell ref="G394:G395"/>
    <mergeCell ref="H394:H395"/>
    <mergeCell ref="H388:H390"/>
    <mergeCell ref="B257:M257"/>
    <mergeCell ref="B271:M271"/>
    <mergeCell ref="B278:M278"/>
    <mergeCell ref="B279:M279"/>
    <mergeCell ref="B284:M284"/>
    <mergeCell ref="B285:M285"/>
    <mergeCell ref="B286:M286"/>
    <mergeCell ref="B287:M287"/>
    <mergeCell ref="B295:M295"/>
    <mergeCell ref="F268:F269"/>
    <mergeCell ref="G268:G269"/>
    <mergeCell ref="H268:H269"/>
    <mergeCell ref="I268:I269"/>
    <mergeCell ref="J268:J269"/>
    <mergeCell ref="K268:K269"/>
    <mergeCell ref="L268:L269"/>
    <mergeCell ref="M268:M269"/>
    <mergeCell ref="F260:F261"/>
    <mergeCell ref="G260:G261"/>
    <mergeCell ref="H260:H261"/>
    <mergeCell ref="I260:I261"/>
    <mergeCell ref="J260:J261"/>
    <mergeCell ref="K260:K261"/>
    <mergeCell ref="L260:L261"/>
    <mergeCell ref="B429:M429"/>
    <mergeCell ref="B86:M86"/>
    <mergeCell ref="B87:M87"/>
    <mergeCell ref="B94:M94"/>
    <mergeCell ref="B112:M112"/>
    <mergeCell ref="B113:M113"/>
    <mergeCell ref="B147:M147"/>
    <mergeCell ref="B159:M159"/>
    <mergeCell ref="B160:M160"/>
    <mergeCell ref="B195:M195"/>
    <mergeCell ref="E162:E194"/>
    <mergeCell ref="D162:D194"/>
    <mergeCell ref="C162:C194"/>
    <mergeCell ref="B162:B194"/>
    <mergeCell ref="G149:G150"/>
    <mergeCell ref="H149:H150"/>
    <mergeCell ref="I149:I150"/>
    <mergeCell ref="J149:J150"/>
    <mergeCell ref="K149:K150"/>
    <mergeCell ref="L149:L150"/>
    <mergeCell ref="M149:M150"/>
    <mergeCell ref="C91:C93"/>
    <mergeCell ref="D91:D93"/>
    <mergeCell ref="E91:E93"/>
    <mergeCell ref="B438:M438"/>
    <mergeCell ref="B443:M443"/>
    <mergeCell ref="B444:M444"/>
    <mergeCell ref="B445:M445"/>
    <mergeCell ref="F439:F441"/>
    <mergeCell ref="G439:G441"/>
    <mergeCell ref="H439:H441"/>
    <mergeCell ref="I439:I441"/>
    <mergeCell ref="J439:J441"/>
    <mergeCell ref="K439:K441"/>
    <mergeCell ref="L439:L441"/>
    <mergeCell ref="M439:M441"/>
    <mergeCell ref="I394:I395"/>
    <mergeCell ref="J394:J395"/>
    <mergeCell ref="K394:K395"/>
    <mergeCell ref="L394:L395"/>
    <mergeCell ref="M394:M395"/>
    <mergeCell ref="F388:F390"/>
    <mergeCell ref="G388:G390"/>
    <mergeCell ref="L373:L375"/>
    <mergeCell ref="B470:M470"/>
    <mergeCell ref="B471:M471"/>
    <mergeCell ref="B472:M472"/>
    <mergeCell ref="B473:M473"/>
    <mergeCell ref="B474:M474"/>
    <mergeCell ref="A456:A461"/>
    <mergeCell ref="B456:B461"/>
    <mergeCell ref="C456:C461"/>
    <mergeCell ref="A451:A452"/>
    <mergeCell ref="B451:B452"/>
    <mergeCell ref="C451:C452"/>
    <mergeCell ref="D451:D452"/>
    <mergeCell ref="E451:E452"/>
    <mergeCell ref="E458:E461"/>
    <mergeCell ref="D458:D461"/>
    <mergeCell ref="B453:M453"/>
    <mergeCell ref="B455:M455"/>
    <mergeCell ref="B462:M462"/>
    <mergeCell ref="B463:M463"/>
    <mergeCell ref="B464:M464"/>
    <mergeCell ref="B465:M465"/>
    <mergeCell ref="B466:M466"/>
    <mergeCell ref="F467:M467"/>
    <mergeCell ref="F454:M454"/>
    <mergeCell ref="A439:A441"/>
    <mergeCell ref="A449:A450"/>
    <mergeCell ref="B449:B450"/>
    <mergeCell ref="C449:C450"/>
    <mergeCell ref="D449:D450"/>
    <mergeCell ref="E449:E450"/>
    <mergeCell ref="A447:A448"/>
    <mergeCell ref="B447:B448"/>
    <mergeCell ref="C447:C448"/>
    <mergeCell ref="D447:D448"/>
    <mergeCell ref="E447:E448"/>
    <mergeCell ref="C439:C441"/>
    <mergeCell ref="B439:B441"/>
    <mergeCell ref="A435:A436"/>
    <mergeCell ref="B435:B436"/>
    <mergeCell ref="C435:C436"/>
    <mergeCell ref="D435:D436"/>
    <mergeCell ref="E435:E436"/>
    <mergeCell ref="A431:A434"/>
    <mergeCell ref="B431:B434"/>
    <mergeCell ref="C431:C434"/>
    <mergeCell ref="D431:D434"/>
    <mergeCell ref="E431:E434"/>
    <mergeCell ref="A426:A428"/>
    <mergeCell ref="B426:B428"/>
    <mergeCell ref="C426:C428"/>
    <mergeCell ref="F427:F428"/>
    <mergeCell ref="G427:G428"/>
    <mergeCell ref="H427:H428"/>
    <mergeCell ref="I427:I428"/>
    <mergeCell ref="J427:J428"/>
    <mergeCell ref="K427:K428"/>
    <mergeCell ref="A418:A421"/>
    <mergeCell ref="B418:B421"/>
    <mergeCell ref="C418:C421"/>
    <mergeCell ref="D418:D421"/>
    <mergeCell ref="E418:E421"/>
    <mergeCell ref="A413:A415"/>
    <mergeCell ref="B413:B415"/>
    <mergeCell ref="C413:C415"/>
    <mergeCell ref="A410:A411"/>
    <mergeCell ref="B410:B411"/>
    <mergeCell ref="C410:C411"/>
    <mergeCell ref="D410:D411"/>
    <mergeCell ref="E410:E411"/>
    <mergeCell ref="B412:M412"/>
    <mergeCell ref="F413:F415"/>
    <mergeCell ref="G413:G415"/>
    <mergeCell ref="H413:H415"/>
    <mergeCell ref="I413:I415"/>
    <mergeCell ref="J413:J415"/>
    <mergeCell ref="K413:K415"/>
    <mergeCell ref="L413:L415"/>
    <mergeCell ref="M413:M415"/>
    <mergeCell ref="A396:A397"/>
    <mergeCell ref="B396:B397"/>
    <mergeCell ref="C396:C397"/>
    <mergeCell ref="D396:D397"/>
    <mergeCell ref="E396:E397"/>
    <mergeCell ref="A393:A395"/>
    <mergeCell ref="B393:B395"/>
    <mergeCell ref="C393:C395"/>
    <mergeCell ref="A382:A385"/>
    <mergeCell ref="B382:B385"/>
    <mergeCell ref="C382:C385"/>
    <mergeCell ref="A387:A390"/>
    <mergeCell ref="B387:B390"/>
    <mergeCell ref="C387:C390"/>
    <mergeCell ref="A379:A381"/>
    <mergeCell ref="B379:B381"/>
    <mergeCell ref="C379:C381"/>
    <mergeCell ref="D379:D381"/>
    <mergeCell ref="E379:E381"/>
    <mergeCell ref="A376:A377"/>
    <mergeCell ref="B376:B377"/>
    <mergeCell ref="C376:C377"/>
    <mergeCell ref="D376:D377"/>
    <mergeCell ref="E376:E377"/>
    <mergeCell ref="B378:M378"/>
    <mergeCell ref="A373:A375"/>
    <mergeCell ref="B373:B375"/>
    <mergeCell ref="C373:C375"/>
    <mergeCell ref="F373:F375"/>
    <mergeCell ref="G373:G375"/>
    <mergeCell ref="H373:H375"/>
    <mergeCell ref="I373:I375"/>
    <mergeCell ref="J373:J375"/>
    <mergeCell ref="K373:K375"/>
    <mergeCell ref="A371:A372"/>
    <mergeCell ref="B371:B372"/>
    <mergeCell ref="C371:C372"/>
    <mergeCell ref="D371:D372"/>
    <mergeCell ref="E371:E372"/>
    <mergeCell ref="A369:A370"/>
    <mergeCell ref="B369:B370"/>
    <mergeCell ref="C369:C370"/>
    <mergeCell ref="D369:D370"/>
    <mergeCell ref="E369:E370"/>
    <mergeCell ref="A363:A364"/>
    <mergeCell ref="B363:B364"/>
    <mergeCell ref="C363:C364"/>
    <mergeCell ref="D363:D364"/>
    <mergeCell ref="E363:E364"/>
    <mergeCell ref="B365:M365"/>
    <mergeCell ref="B366:M366"/>
    <mergeCell ref="B368:M368"/>
    <mergeCell ref="A360:A361"/>
    <mergeCell ref="B360:B361"/>
    <mergeCell ref="C360:C361"/>
    <mergeCell ref="D360:D361"/>
    <mergeCell ref="E360:E361"/>
    <mergeCell ref="A356:A359"/>
    <mergeCell ref="B356:B359"/>
    <mergeCell ref="C356:C359"/>
    <mergeCell ref="D356:D359"/>
    <mergeCell ref="E356:E359"/>
    <mergeCell ref="A352:A353"/>
    <mergeCell ref="B352:B353"/>
    <mergeCell ref="C352:C353"/>
    <mergeCell ref="D352:D353"/>
    <mergeCell ref="E352:E353"/>
    <mergeCell ref="A348:A349"/>
    <mergeCell ref="B348:B349"/>
    <mergeCell ref="C348:C349"/>
    <mergeCell ref="D348:D349"/>
    <mergeCell ref="E348:E349"/>
    <mergeCell ref="A343:A346"/>
    <mergeCell ref="B343:B346"/>
    <mergeCell ref="C343:C346"/>
    <mergeCell ref="D343:D346"/>
    <mergeCell ref="E343:E346"/>
    <mergeCell ref="A333:A335"/>
    <mergeCell ref="B333:B335"/>
    <mergeCell ref="C333:C335"/>
    <mergeCell ref="A336:A340"/>
    <mergeCell ref="B336:B340"/>
    <mergeCell ref="C336:C340"/>
    <mergeCell ref="B341:M341"/>
    <mergeCell ref="A306:A308"/>
    <mergeCell ref="B306:B308"/>
    <mergeCell ref="C306:C308"/>
    <mergeCell ref="A330:A331"/>
    <mergeCell ref="B330:B331"/>
    <mergeCell ref="C330:C331"/>
    <mergeCell ref="D330:D331"/>
    <mergeCell ref="E330:E331"/>
    <mergeCell ref="A324:A328"/>
    <mergeCell ref="B324:B328"/>
    <mergeCell ref="C324:C328"/>
    <mergeCell ref="D324:D328"/>
    <mergeCell ref="E324:E328"/>
    <mergeCell ref="B310:M310"/>
    <mergeCell ref="B315:M315"/>
    <mergeCell ref="B316:M316"/>
    <mergeCell ref="B317:M317"/>
    <mergeCell ref="B318:M318"/>
    <mergeCell ref="H311:H313"/>
    <mergeCell ref="I311:I313"/>
    <mergeCell ref="J311:J313"/>
    <mergeCell ref="K311:K313"/>
    <mergeCell ref="A319:A323"/>
    <mergeCell ref="B319:B323"/>
    <mergeCell ref="C319:C323"/>
    <mergeCell ref="D319:D323"/>
    <mergeCell ref="E319:E323"/>
    <mergeCell ref="A311:A313"/>
    <mergeCell ref="B311:B313"/>
    <mergeCell ref="C311:C313"/>
    <mergeCell ref="A288:A290"/>
    <mergeCell ref="B288:B290"/>
    <mergeCell ref="C288:C290"/>
    <mergeCell ref="A292:A293"/>
    <mergeCell ref="B292:B293"/>
    <mergeCell ref="C292:C293"/>
    <mergeCell ref="D292:D293"/>
    <mergeCell ref="E292:E293"/>
    <mergeCell ref="A303:A304"/>
    <mergeCell ref="B303:B304"/>
    <mergeCell ref="C303:C304"/>
    <mergeCell ref="D303:D304"/>
    <mergeCell ref="E303:E304"/>
    <mergeCell ref="A301:A302"/>
    <mergeCell ref="B301:B302"/>
    <mergeCell ref="C301:C302"/>
    <mergeCell ref="D301:D302"/>
    <mergeCell ref="E301:E302"/>
    <mergeCell ref="A276:A277"/>
    <mergeCell ref="B276:B277"/>
    <mergeCell ref="C276:C277"/>
    <mergeCell ref="D276:D277"/>
    <mergeCell ref="E276:E277"/>
    <mergeCell ref="A280:A281"/>
    <mergeCell ref="B280:B281"/>
    <mergeCell ref="C280:C281"/>
    <mergeCell ref="D280:D281"/>
    <mergeCell ref="E280:E281"/>
    <mergeCell ref="A263:A265"/>
    <mergeCell ref="B263:B265"/>
    <mergeCell ref="C263:C265"/>
    <mergeCell ref="A258:A261"/>
    <mergeCell ref="B258:B261"/>
    <mergeCell ref="C258:C261"/>
    <mergeCell ref="A267:A269"/>
    <mergeCell ref="B267:B269"/>
    <mergeCell ref="C267:C269"/>
    <mergeCell ref="A247:A251"/>
    <mergeCell ref="B247:B251"/>
    <mergeCell ref="C247:C251"/>
    <mergeCell ref="E244:E246"/>
    <mergeCell ref="D244:D246"/>
    <mergeCell ref="C244:C246"/>
    <mergeCell ref="B244:B246"/>
    <mergeCell ref="A244:A246"/>
    <mergeCell ref="D249:D251"/>
    <mergeCell ref="E249:E251"/>
    <mergeCell ref="G252:G253"/>
    <mergeCell ref="H252:H253"/>
    <mergeCell ref="I252:I253"/>
    <mergeCell ref="J252:J253"/>
    <mergeCell ref="K252:K253"/>
    <mergeCell ref="L252:L253"/>
    <mergeCell ref="A252:A254"/>
    <mergeCell ref="B252:B254"/>
    <mergeCell ref="C252:C254"/>
    <mergeCell ref="A237:A238"/>
    <mergeCell ref="B237:B238"/>
    <mergeCell ref="C237:C238"/>
    <mergeCell ref="D237:D238"/>
    <mergeCell ref="E237:E238"/>
    <mergeCell ref="B241:M241"/>
    <mergeCell ref="B242:M242"/>
    <mergeCell ref="B243:M243"/>
    <mergeCell ref="A233:A236"/>
    <mergeCell ref="B233:B236"/>
    <mergeCell ref="C233:C236"/>
    <mergeCell ref="D233:D236"/>
    <mergeCell ref="E233:E236"/>
    <mergeCell ref="A229:A230"/>
    <mergeCell ref="B229:B230"/>
    <mergeCell ref="C229:C230"/>
    <mergeCell ref="D229:D230"/>
    <mergeCell ref="E229:E230"/>
    <mergeCell ref="E231:E232"/>
    <mergeCell ref="D231:D232"/>
    <mergeCell ref="C231:C232"/>
    <mergeCell ref="B231:B232"/>
    <mergeCell ref="A231:A232"/>
    <mergeCell ref="A220:A228"/>
    <mergeCell ref="B220:B228"/>
    <mergeCell ref="C220:C228"/>
    <mergeCell ref="D220:D228"/>
    <mergeCell ref="E220:E228"/>
    <mergeCell ref="E215:E219"/>
    <mergeCell ref="D215:D219"/>
    <mergeCell ref="C215:C219"/>
    <mergeCell ref="B215:B219"/>
    <mergeCell ref="A215:A219"/>
    <mergeCell ref="A200:A204"/>
    <mergeCell ref="A210:A212"/>
    <mergeCell ref="B210:B212"/>
    <mergeCell ref="C210:C212"/>
    <mergeCell ref="D210:D212"/>
    <mergeCell ref="E210:E212"/>
    <mergeCell ref="A207:A209"/>
    <mergeCell ref="B207:B209"/>
    <mergeCell ref="C207:C209"/>
    <mergeCell ref="D207:D209"/>
    <mergeCell ref="E207:E209"/>
    <mergeCell ref="B205:M205"/>
    <mergeCell ref="A162:A194"/>
    <mergeCell ref="A196:A198"/>
    <mergeCell ref="B196:B198"/>
    <mergeCell ref="C196:C198"/>
    <mergeCell ref="D196:D198"/>
    <mergeCell ref="E196:E198"/>
    <mergeCell ref="B199:M199"/>
    <mergeCell ref="A156:A157"/>
    <mergeCell ref="B156:B157"/>
    <mergeCell ref="C156:C157"/>
    <mergeCell ref="D156:D157"/>
    <mergeCell ref="E156:E157"/>
    <mergeCell ref="A153:A155"/>
    <mergeCell ref="B153:B155"/>
    <mergeCell ref="C153:C155"/>
    <mergeCell ref="D153:D155"/>
    <mergeCell ref="E153:E155"/>
    <mergeCell ref="A148:A150"/>
    <mergeCell ref="B148:B150"/>
    <mergeCell ref="C148:C150"/>
    <mergeCell ref="F149:F150"/>
    <mergeCell ref="A124:A134"/>
    <mergeCell ref="B124:B134"/>
    <mergeCell ref="C124:C134"/>
    <mergeCell ref="D124:D134"/>
    <mergeCell ref="E124:E134"/>
    <mergeCell ref="A140:A141"/>
    <mergeCell ref="B140:B141"/>
    <mergeCell ref="C140:C141"/>
    <mergeCell ref="D140:D141"/>
    <mergeCell ref="E140:E141"/>
    <mergeCell ref="A137:A139"/>
    <mergeCell ref="B137:B139"/>
    <mergeCell ref="C137:C139"/>
    <mergeCell ref="D137:D139"/>
    <mergeCell ref="E137:E139"/>
    <mergeCell ref="A88:A90"/>
    <mergeCell ref="A96:A99"/>
    <mergeCell ref="B96:B99"/>
    <mergeCell ref="C96:C99"/>
    <mergeCell ref="A103:A104"/>
    <mergeCell ref="B103:B104"/>
    <mergeCell ref="C103:C104"/>
    <mergeCell ref="D103:D104"/>
    <mergeCell ref="E103:E104"/>
    <mergeCell ref="C100:C102"/>
    <mergeCell ref="E88:E90"/>
    <mergeCell ref="A100:A102"/>
    <mergeCell ref="A118:A120"/>
    <mergeCell ref="B118:B120"/>
    <mergeCell ref="C118:C120"/>
    <mergeCell ref="D118:D120"/>
    <mergeCell ref="E118:E120"/>
    <mergeCell ref="A114:A115"/>
    <mergeCell ref="B114:B115"/>
    <mergeCell ref="C114:C115"/>
    <mergeCell ref="D114:D115"/>
    <mergeCell ref="E114:E115"/>
    <mergeCell ref="A105:A110"/>
    <mergeCell ref="B105:B110"/>
    <mergeCell ref="C105:C110"/>
    <mergeCell ref="D105:D110"/>
    <mergeCell ref="E105:E110"/>
    <mergeCell ref="B100:B102"/>
    <mergeCell ref="A91:A93"/>
    <mergeCell ref="B91:B93"/>
    <mergeCell ref="A59:A63"/>
    <mergeCell ref="B59:B63"/>
    <mergeCell ref="C59:C63"/>
    <mergeCell ref="D59:D63"/>
    <mergeCell ref="E59:E63"/>
    <mergeCell ref="A69:A73"/>
    <mergeCell ref="B69:B73"/>
    <mergeCell ref="C69:C73"/>
    <mergeCell ref="D69:D73"/>
    <mergeCell ref="E69:E73"/>
    <mergeCell ref="A66:A67"/>
    <mergeCell ref="B66:B67"/>
    <mergeCell ref="C66:C67"/>
    <mergeCell ref="D66:D67"/>
    <mergeCell ref="E66:E67"/>
    <mergeCell ref="B68:M68"/>
    <mergeCell ref="A82:A83"/>
    <mergeCell ref="B82:B83"/>
    <mergeCell ref="C82:C83"/>
    <mergeCell ref="D82:D83"/>
    <mergeCell ref="E82:E83"/>
    <mergeCell ref="A76:A79"/>
    <mergeCell ref="A40:A43"/>
    <mergeCell ref="B40:B43"/>
    <mergeCell ref="C40:C43"/>
    <mergeCell ref="D40:D43"/>
    <mergeCell ref="E40:E43"/>
    <mergeCell ref="A46:A58"/>
    <mergeCell ref="B46:B58"/>
    <mergeCell ref="C46:C58"/>
    <mergeCell ref="D46:D58"/>
    <mergeCell ref="E46:E58"/>
    <mergeCell ref="A35:A39"/>
    <mergeCell ref="B35:B39"/>
    <mergeCell ref="C35:C39"/>
    <mergeCell ref="D35:D39"/>
    <mergeCell ref="E35:E39"/>
    <mergeCell ref="A31:A34"/>
    <mergeCell ref="B31:B34"/>
    <mergeCell ref="C31:C34"/>
    <mergeCell ref="D31:D34"/>
    <mergeCell ref="E31:E34"/>
    <mergeCell ref="A27:A30"/>
    <mergeCell ref="B27:B30"/>
    <mergeCell ref="C27:C30"/>
    <mergeCell ref="D27:D30"/>
    <mergeCell ref="E27:E30"/>
    <mergeCell ref="A25:A26"/>
    <mergeCell ref="B25:B26"/>
    <mergeCell ref="C25:C26"/>
    <mergeCell ref="D25:D26"/>
    <mergeCell ref="E25:E26"/>
    <mergeCell ref="A12:A23"/>
    <mergeCell ref="B12:B23"/>
    <mergeCell ref="C12:C23"/>
    <mergeCell ref="D12:D23"/>
    <mergeCell ref="E12:E23"/>
    <mergeCell ref="A9:A11"/>
    <mergeCell ref="B9:B11"/>
    <mergeCell ref="C9:C11"/>
    <mergeCell ref="D9:D11"/>
    <mergeCell ref="E9:E11"/>
    <mergeCell ref="A2:A4"/>
    <mergeCell ref="B2:B4"/>
    <mergeCell ref="C2:C4"/>
    <mergeCell ref="D2:D4"/>
    <mergeCell ref="E2:E4"/>
    <mergeCell ref="M2:M4"/>
    <mergeCell ref="H3:L3"/>
    <mergeCell ref="F2:L2"/>
    <mergeCell ref="B6:M6"/>
    <mergeCell ref="B5:M5"/>
    <mergeCell ref="F3:F4"/>
    <mergeCell ref="G3:G4"/>
    <mergeCell ref="M260:M261"/>
    <mergeCell ref="B296:M296"/>
    <mergeCell ref="B297:M297"/>
    <mergeCell ref="B298:M298"/>
    <mergeCell ref="B300:M300"/>
    <mergeCell ref="F311:F313"/>
    <mergeCell ref="G311:G313"/>
    <mergeCell ref="B7:M7"/>
    <mergeCell ref="B8:M8"/>
    <mergeCell ref="D96:D99"/>
    <mergeCell ref="E96:E99"/>
    <mergeCell ref="B76:B79"/>
    <mergeCell ref="C76:C79"/>
    <mergeCell ref="D76:D79"/>
    <mergeCell ref="E76:E79"/>
    <mergeCell ref="D88:D90"/>
    <mergeCell ref="C88:C90"/>
    <mergeCell ref="B88:B90"/>
    <mergeCell ref="B214:M214"/>
    <mergeCell ref="E200:E204"/>
    <mergeCell ref="D200:D204"/>
    <mergeCell ref="C200:C204"/>
    <mergeCell ref="B200:B204"/>
    <mergeCell ref="F252:F253"/>
  </mergeCells>
  <pageMargins left="0.39370078740157483" right="0.39370078740157483" top="0.39370078740157483" bottom="0.39370078740157483" header="0.11811023622047245" footer="0.11811023622047245"/>
  <pageSetup paperSize="9" scale="70" firstPageNumber="30" orientation="landscape" useFirstPageNumber="1" r:id="rId1"/>
  <headerFooter>
    <oddHeader>&amp;C&amp;P</oddHeader>
    <firstHeader>&amp;C&amp;P</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Įvardinti diapazonai</vt:lpstr>
      </vt:variant>
      <vt:variant>
        <vt:i4>3</vt:i4>
      </vt:variant>
    </vt:vector>
  </HeadingPairs>
  <TitlesOfParts>
    <vt:vector size="6" baseType="lpstr">
      <vt:lpstr>1 programa</vt:lpstr>
      <vt:lpstr>2 programa</vt:lpstr>
      <vt:lpstr>3 programa</vt:lpstr>
      <vt:lpstr>'1 programa'!Print_Titles</vt:lpstr>
      <vt:lpstr>'2 programa'!Print_Titles</vt:lpstr>
      <vt:lpstr>'3 programa'!Print_Titles</vt:lpstr>
    </vt:vector>
  </TitlesOfParts>
  <Company>Kauno miesto savivaldybės administracija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PRIEDAS</dc:title>
  <dc:subject>KAUNO MIESTO SAVIVALDYBĖS ADMINISTRACIJOS 2023 METŲ VEIKLOS PLANAS</dc:subject>
  <dc:creator>Strateginio planavimo, analizės ir programų valdymo skyrius</dc:creator>
  <cp:lastModifiedBy>Windows User</cp:lastModifiedBy>
  <cp:lastPrinted>2023-03-30T13:39:02Z</cp:lastPrinted>
  <dcterms:created xsi:type="dcterms:W3CDTF">2023-03-21T07:41:57Z</dcterms:created>
  <dcterms:modified xsi:type="dcterms:W3CDTF">2023-04-03T05:36:07Z</dcterms:modified>
</cp:coreProperties>
</file>