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aurbaci\Desktop\svp 2023-2025\"/>
    </mc:Choice>
  </mc:AlternateContent>
  <bookViews>
    <workbookView xWindow="0" yWindow="0" windowWidth="28800" windowHeight="11700"/>
  </bookViews>
  <sheets>
    <sheet name="Planas" sheetId="2" r:id="rId1"/>
  </sheets>
  <definedNames>
    <definedName name="_xlnm.Print_Area" localSheetId="0">Planas!$A$1:$L$1011</definedName>
    <definedName name="_xlnm.Print_Titles" localSheetId="0">Planas!$4:$6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93" i="2" l="1"/>
  <c r="G788" i="2"/>
  <c r="F775" i="2"/>
  <c r="G775" i="2"/>
  <c r="F40" i="2" l="1"/>
  <c r="G40" i="2"/>
  <c r="E10" i="2" l="1"/>
  <c r="F10" i="2"/>
  <c r="G10" i="2"/>
  <c r="E14" i="2"/>
  <c r="F14" i="2"/>
  <c r="G14" i="2"/>
  <c r="E19" i="2"/>
  <c r="F19" i="2"/>
  <c r="G19" i="2"/>
  <c r="E22" i="2"/>
  <c r="E21" i="2" s="1"/>
  <c r="F22" i="2"/>
  <c r="F21" i="2" s="1"/>
  <c r="G22" i="2"/>
  <c r="G21" i="2" s="1"/>
  <c r="E34" i="2"/>
  <c r="E33" i="2" s="1"/>
  <c r="F34" i="2"/>
  <c r="F33" i="2" s="1"/>
  <c r="G34" i="2"/>
  <c r="G33" i="2" s="1"/>
  <c r="E40" i="2"/>
  <c r="E52" i="2"/>
  <c r="F52" i="2"/>
  <c r="G52" i="2"/>
  <c r="E64" i="2"/>
  <c r="F64" i="2"/>
  <c r="G64" i="2"/>
  <c r="E76" i="2"/>
  <c r="F76" i="2"/>
  <c r="G76" i="2"/>
  <c r="E88" i="2"/>
  <c r="F88" i="2"/>
  <c r="G88" i="2"/>
  <c r="E100" i="2"/>
  <c r="F100" i="2"/>
  <c r="G100" i="2"/>
  <c r="E103" i="2"/>
  <c r="F103" i="2"/>
  <c r="G103" i="2"/>
  <c r="E115" i="2"/>
  <c r="F115" i="2"/>
  <c r="G115" i="2"/>
  <c r="E118" i="2"/>
  <c r="F118" i="2"/>
  <c r="G118" i="2"/>
  <c r="E122" i="2"/>
  <c r="F122" i="2"/>
  <c r="G122" i="2"/>
  <c r="E125" i="2"/>
  <c r="E124" i="2" s="1"/>
  <c r="F125" i="2"/>
  <c r="F124" i="2" s="1"/>
  <c r="G125" i="2"/>
  <c r="G124" i="2" s="1"/>
  <c r="E136" i="2"/>
  <c r="F136" i="2"/>
  <c r="G136" i="2"/>
  <c r="E141" i="2"/>
  <c r="F141" i="2"/>
  <c r="G141" i="2"/>
  <c r="E146" i="2"/>
  <c r="F146" i="2"/>
  <c r="G146" i="2"/>
  <c r="E150" i="2"/>
  <c r="F150" i="2"/>
  <c r="G150" i="2"/>
  <c r="E154" i="2"/>
  <c r="F154" i="2"/>
  <c r="G154" i="2"/>
  <c r="E159" i="2"/>
  <c r="F159" i="2"/>
  <c r="G159" i="2"/>
  <c r="E163" i="2"/>
  <c r="F163" i="2"/>
  <c r="G163" i="2"/>
  <c r="E167" i="2"/>
  <c r="F167" i="2"/>
  <c r="G167" i="2"/>
  <c r="E171" i="2"/>
  <c r="F171" i="2"/>
  <c r="G171" i="2"/>
  <c r="E175" i="2"/>
  <c r="F175" i="2"/>
  <c r="G175" i="2"/>
  <c r="E179" i="2"/>
  <c r="F179" i="2"/>
  <c r="G179" i="2"/>
  <c r="E183" i="2"/>
  <c r="F183" i="2"/>
  <c r="G183" i="2"/>
  <c r="E187" i="2"/>
  <c r="F187" i="2"/>
  <c r="G187" i="2"/>
  <c r="E191" i="2"/>
  <c r="F191" i="2"/>
  <c r="G191" i="2"/>
  <c r="E195" i="2"/>
  <c r="F195" i="2"/>
  <c r="G195" i="2"/>
  <c r="E199" i="2"/>
  <c r="F199" i="2"/>
  <c r="G199" i="2"/>
  <c r="E203" i="2"/>
  <c r="F203" i="2"/>
  <c r="G203" i="2"/>
  <c r="E207" i="2"/>
  <c r="F207" i="2"/>
  <c r="G207" i="2"/>
  <c r="E212" i="2"/>
  <c r="F212" i="2"/>
  <c r="G212" i="2"/>
  <c r="E216" i="2"/>
  <c r="F216" i="2"/>
  <c r="G216" i="2"/>
  <c r="E220" i="2"/>
  <c r="F220" i="2"/>
  <c r="G220" i="2"/>
  <c r="E224" i="2"/>
  <c r="F224" i="2"/>
  <c r="G224" i="2"/>
  <c r="E228" i="2"/>
  <c r="F228" i="2"/>
  <c r="G228" i="2"/>
  <c r="E232" i="2"/>
  <c r="F232" i="2"/>
  <c r="G232" i="2"/>
  <c r="E237" i="2"/>
  <c r="F237" i="2"/>
  <c r="G237" i="2"/>
  <c r="E241" i="2"/>
  <c r="F241" i="2"/>
  <c r="G241" i="2"/>
  <c r="E245" i="2"/>
  <c r="F245" i="2"/>
  <c r="G245" i="2"/>
  <c r="E249" i="2"/>
  <c r="F249" i="2"/>
  <c r="G249" i="2"/>
  <c r="E254" i="2"/>
  <c r="F254" i="2"/>
  <c r="G254" i="2"/>
  <c r="E258" i="2"/>
  <c r="F258" i="2"/>
  <c r="G258" i="2"/>
  <c r="E262" i="2"/>
  <c r="F262" i="2"/>
  <c r="G262" i="2"/>
  <c r="E266" i="2"/>
  <c r="F266" i="2"/>
  <c r="G266" i="2"/>
  <c r="E270" i="2"/>
  <c r="F270" i="2"/>
  <c r="G270" i="2"/>
  <c r="E275" i="2"/>
  <c r="F275" i="2"/>
  <c r="G275" i="2"/>
  <c r="E279" i="2"/>
  <c r="F279" i="2"/>
  <c r="G279" i="2"/>
  <c r="E283" i="2"/>
  <c r="F283" i="2"/>
  <c r="G283" i="2"/>
  <c r="E287" i="2"/>
  <c r="F287" i="2"/>
  <c r="G287" i="2"/>
  <c r="E291" i="2"/>
  <c r="F291" i="2"/>
  <c r="G291" i="2"/>
  <c r="E295" i="2"/>
  <c r="F295" i="2"/>
  <c r="G295" i="2"/>
  <c r="E299" i="2"/>
  <c r="F299" i="2"/>
  <c r="G299" i="2"/>
  <c r="E303" i="2"/>
  <c r="F303" i="2"/>
  <c r="G303" i="2"/>
  <c r="E307" i="2"/>
  <c r="F307" i="2"/>
  <c r="G307" i="2"/>
  <c r="E311" i="2"/>
  <c r="F311" i="2"/>
  <c r="G311" i="2"/>
  <c r="E315" i="2"/>
  <c r="F315" i="2"/>
  <c r="G315" i="2"/>
  <c r="E319" i="2"/>
  <c r="F319" i="2"/>
  <c r="G319" i="2"/>
  <c r="E323" i="2"/>
  <c r="F323" i="2"/>
  <c r="G323" i="2"/>
  <c r="E327" i="2"/>
  <c r="F327" i="2"/>
  <c r="G327" i="2"/>
  <c r="E331" i="2"/>
  <c r="F331" i="2"/>
  <c r="G331" i="2"/>
  <c r="E335" i="2"/>
  <c r="F335" i="2"/>
  <c r="G335" i="2"/>
  <c r="E339" i="2"/>
  <c r="F339" i="2"/>
  <c r="G339" i="2"/>
  <c r="E343" i="2"/>
  <c r="F343" i="2"/>
  <c r="G343" i="2"/>
  <c r="E347" i="2"/>
  <c r="F347" i="2"/>
  <c r="G347" i="2"/>
  <c r="E351" i="2"/>
  <c r="F351" i="2"/>
  <c r="G351" i="2"/>
  <c r="E355" i="2"/>
  <c r="F355" i="2"/>
  <c r="G355" i="2"/>
  <c r="E359" i="2"/>
  <c r="F359" i="2"/>
  <c r="G359" i="2"/>
  <c r="E363" i="2"/>
  <c r="F363" i="2"/>
  <c r="G363" i="2"/>
  <c r="E367" i="2"/>
  <c r="F367" i="2"/>
  <c r="G367" i="2"/>
  <c r="E371" i="2"/>
  <c r="F371" i="2"/>
  <c r="G371" i="2"/>
  <c r="E375" i="2"/>
  <c r="F375" i="2"/>
  <c r="G375" i="2"/>
  <c r="E379" i="2"/>
  <c r="F379" i="2"/>
  <c r="G379" i="2"/>
  <c r="E383" i="2"/>
  <c r="F383" i="2"/>
  <c r="G383" i="2"/>
  <c r="E387" i="2"/>
  <c r="F387" i="2"/>
  <c r="G387" i="2"/>
  <c r="E391" i="2"/>
  <c r="F391" i="2"/>
  <c r="G391" i="2"/>
  <c r="E396" i="2"/>
  <c r="F396" i="2"/>
  <c r="G396" i="2"/>
  <c r="E400" i="2"/>
  <c r="F400" i="2"/>
  <c r="G400" i="2"/>
  <c r="E404" i="2"/>
  <c r="F404" i="2"/>
  <c r="G404" i="2"/>
  <c r="E408" i="2"/>
  <c r="F408" i="2"/>
  <c r="G408" i="2"/>
  <c r="E412" i="2"/>
  <c r="F412" i="2"/>
  <c r="G412" i="2"/>
  <c r="E416" i="2"/>
  <c r="F416" i="2"/>
  <c r="G416" i="2"/>
  <c r="E420" i="2"/>
  <c r="F420" i="2"/>
  <c r="G420" i="2"/>
  <c r="E424" i="2"/>
  <c r="F424" i="2"/>
  <c r="G424" i="2"/>
  <c r="E428" i="2"/>
  <c r="F428" i="2"/>
  <c r="G428" i="2"/>
  <c r="E432" i="2"/>
  <c r="F432" i="2"/>
  <c r="G432" i="2"/>
  <c r="E436" i="2"/>
  <c r="F436" i="2"/>
  <c r="G436" i="2"/>
  <c r="E441" i="2"/>
  <c r="F441" i="2"/>
  <c r="G441" i="2"/>
  <c r="E446" i="2"/>
  <c r="F446" i="2"/>
  <c r="G446" i="2"/>
  <c r="E451" i="2"/>
  <c r="F451" i="2"/>
  <c r="G451" i="2"/>
  <c r="E456" i="2"/>
  <c r="F456" i="2"/>
  <c r="G456" i="2"/>
  <c r="E461" i="2"/>
  <c r="F461" i="2"/>
  <c r="G461" i="2"/>
  <c r="E465" i="2"/>
  <c r="F465" i="2"/>
  <c r="G465" i="2"/>
  <c r="E469" i="2"/>
  <c r="F469" i="2"/>
  <c r="G469" i="2"/>
  <c r="E473" i="2"/>
  <c r="F473" i="2"/>
  <c r="G473" i="2"/>
  <c r="E477" i="2"/>
  <c r="F477" i="2"/>
  <c r="G477" i="2"/>
  <c r="E481" i="2"/>
  <c r="F481" i="2"/>
  <c r="G481" i="2"/>
  <c r="E485" i="2"/>
  <c r="F485" i="2"/>
  <c r="G485" i="2"/>
  <c r="E489" i="2"/>
  <c r="F489" i="2"/>
  <c r="G489" i="2"/>
  <c r="E493" i="2"/>
  <c r="F493" i="2"/>
  <c r="G493" i="2"/>
  <c r="E497" i="2"/>
  <c r="F497" i="2"/>
  <c r="G497" i="2"/>
  <c r="E501" i="2"/>
  <c r="F501" i="2"/>
  <c r="G501" i="2"/>
  <c r="E505" i="2"/>
  <c r="F505" i="2"/>
  <c r="G505" i="2"/>
  <c r="E509" i="2"/>
  <c r="F509" i="2"/>
  <c r="G509" i="2"/>
  <c r="E513" i="2"/>
  <c r="F513" i="2"/>
  <c r="G513" i="2"/>
  <c r="E517" i="2"/>
  <c r="F517" i="2"/>
  <c r="G517" i="2"/>
  <c r="E521" i="2"/>
  <c r="F521" i="2"/>
  <c r="G521" i="2"/>
  <c r="E525" i="2"/>
  <c r="F525" i="2"/>
  <c r="G525" i="2"/>
  <c r="E529" i="2"/>
  <c r="F529" i="2"/>
  <c r="G529" i="2"/>
  <c r="E533" i="2"/>
  <c r="F533" i="2"/>
  <c r="G533" i="2"/>
  <c r="E537" i="2"/>
  <c r="F537" i="2"/>
  <c r="G537" i="2"/>
  <c r="E541" i="2"/>
  <c r="F541" i="2"/>
  <c r="G541" i="2"/>
  <c r="E545" i="2"/>
  <c r="F545" i="2"/>
  <c r="G545" i="2"/>
  <c r="E549" i="2"/>
  <c r="F549" i="2"/>
  <c r="G549" i="2"/>
  <c r="E552" i="2"/>
  <c r="F552" i="2"/>
  <c r="G552" i="2"/>
  <c r="E558" i="2"/>
  <c r="F558" i="2"/>
  <c r="G558" i="2"/>
  <c r="E563" i="2"/>
  <c r="F563" i="2"/>
  <c r="G563" i="2"/>
  <c r="E568" i="2"/>
  <c r="F568" i="2"/>
  <c r="G568" i="2"/>
  <c r="E574" i="2"/>
  <c r="F574" i="2"/>
  <c r="G574" i="2"/>
  <c r="E579" i="2"/>
  <c r="F579" i="2"/>
  <c r="G579" i="2"/>
  <c r="E584" i="2"/>
  <c r="F584" i="2"/>
  <c r="G584" i="2"/>
  <c r="E589" i="2"/>
  <c r="F589" i="2"/>
  <c r="G589" i="2"/>
  <c r="E594" i="2"/>
  <c r="F594" i="2"/>
  <c r="G594" i="2"/>
  <c r="E599" i="2"/>
  <c r="F599" i="2"/>
  <c r="G599" i="2"/>
  <c r="E604" i="2"/>
  <c r="F604" i="2"/>
  <c r="G604" i="2"/>
  <c r="E609" i="2"/>
  <c r="F609" i="2"/>
  <c r="G609" i="2"/>
  <c r="E614" i="2"/>
  <c r="F614" i="2"/>
  <c r="G614" i="2"/>
  <c r="E619" i="2"/>
  <c r="F619" i="2"/>
  <c r="G619" i="2"/>
  <c r="E624" i="2"/>
  <c r="F624" i="2"/>
  <c r="G624" i="2"/>
  <c r="E629" i="2"/>
  <c r="F629" i="2"/>
  <c r="G629" i="2"/>
  <c r="E634" i="2"/>
  <c r="F634" i="2"/>
  <c r="G634" i="2"/>
  <c r="E639" i="2"/>
  <c r="F639" i="2"/>
  <c r="G639" i="2"/>
  <c r="E644" i="2"/>
  <c r="F644" i="2"/>
  <c r="G644" i="2"/>
  <c r="E649" i="2"/>
  <c r="F649" i="2"/>
  <c r="G649" i="2"/>
  <c r="E654" i="2"/>
  <c r="F654" i="2"/>
  <c r="G654" i="2"/>
  <c r="E662" i="2"/>
  <c r="F662" i="2"/>
  <c r="G662" i="2"/>
  <c r="E667" i="2"/>
  <c r="F667" i="2"/>
  <c r="G667" i="2"/>
  <c r="E672" i="2"/>
  <c r="F672" i="2"/>
  <c r="G672" i="2"/>
  <c r="E677" i="2"/>
  <c r="F677" i="2"/>
  <c r="G677" i="2"/>
  <c r="E682" i="2"/>
  <c r="F682" i="2"/>
  <c r="G682" i="2"/>
  <c r="E687" i="2"/>
  <c r="F687" i="2"/>
  <c r="G687" i="2"/>
  <c r="E692" i="2"/>
  <c r="F692" i="2"/>
  <c r="G692" i="2"/>
  <c r="E696" i="2"/>
  <c r="F696" i="2"/>
  <c r="G696" i="2"/>
  <c r="E701" i="2"/>
  <c r="F701" i="2"/>
  <c r="G701" i="2"/>
  <c r="E706" i="2"/>
  <c r="F706" i="2"/>
  <c r="G706" i="2"/>
  <c r="E711" i="2"/>
  <c r="F711" i="2"/>
  <c r="G711" i="2"/>
  <c r="E716" i="2"/>
  <c r="F716" i="2"/>
  <c r="G716" i="2"/>
  <c r="E720" i="2"/>
  <c r="F720" i="2"/>
  <c r="G720" i="2"/>
  <c r="E724" i="2"/>
  <c r="F724" i="2"/>
  <c r="G724" i="2"/>
  <c r="E728" i="2"/>
  <c r="F728" i="2"/>
  <c r="G728" i="2"/>
  <c r="E732" i="2"/>
  <c r="F732" i="2"/>
  <c r="G732" i="2"/>
  <c r="E736" i="2"/>
  <c r="F736" i="2"/>
  <c r="G736" i="2"/>
  <c r="E739" i="2"/>
  <c r="F739" i="2"/>
  <c r="G739" i="2"/>
  <c r="E742" i="2"/>
  <c r="F742" i="2"/>
  <c r="G742" i="2"/>
  <c r="E745" i="2"/>
  <c r="F745" i="2"/>
  <c r="G745" i="2"/>
  <c r="E748" i="2"/>
  <c r="F748" i="2"/>
  <c r="G748" i="2"/>
  <c r="E752" i="2"/>
  <c r="F752" i="2"/>
  <c r="G752" i="2"/>
  <c r="E756" i="2"/>
  <c r="F756" i="2"/>
  <c r="G756" i="2"/>
  <c r="E762" i="2"/>
  <c r="F762" i="2"/>
  <c r="G762" i="2"/>
  <c r="E767" i="2"/>
  <c r="F767" i="2"/>
  <c r="G767" i="2"/>
  <c r="E771" i="2"/>
  <c r="F771" i="2"/>
  <c r="G771" i="2"/>
  <c r="E775" i="2"/>
  <c r="E779" i="2"/>
  <c r="F779" i="2"/>
  <c r="G779" i="2"/>
  <c r="E788" i="2"/>
  <c r="F788" i="2"/>
  <c r="E790" i="2"/>
  <c r="F790" i="2"/>
  <c r="G790" i="2"/>
  <c r="E792" i="2"/>
  <c r="F792" i="2"/>
  <c r="G792" i="2"/>
  <c r="E794" i="2"/>
  <c r="F794" i="2"/>
  <c r="G794" i="2"/>
  <c r="E797" i="2"/>
  <c r="F797" i="2"/>
  <c r="G797" i="2"/>
  <c r="E799" i="2"/>
  <c r="F799" i="2"/>
  <c r="G799" i="2"/>
  <c r="E802" i="2"/>
  <c r="F802" i="2"/>
  <c r="G802" i="2"/>
  <c r="E809" i="2"/>
  <c r="F809" i="2"/>
  <c r="G809" i="2"/>
  <c r="E813" i="2"/>
  <c r="F813" i="2"/>
  <c r="G813" i="2"/>
  <c r="E816" i="2"/>
  <c r="F816" i="2"/>
  <c r="G816" i="2"/>
  <c r="F819" i="2"/>
  <c r="G819" i="2"/>
  <c r="E822" i="2"/>
  <c r="F822" i="2"/>
  <c r="G822" i="2"/>
  <c r="E827" i="2"/>
  <c r="F827" i="2"/>
  <c r="G827" i="2"/>
  <c r="E830" i="2"/>
  <c r="F830" i="2"/>
  <c r="G830" i="2"/>
  <c r="E833" i="2"/>
  <c r="F833" i="2"/>
  <c r="G833" i="2"/>
  <c r="E843" i="2"/>
  <c r="F843" i="2"/>
  <c r="G843" i="2"/>
  <c r="E845" i="2"/>
  <c r="F845" i="2"/>
  <c r="G845" i="2"/>
  <c r="E848" i="2"/>
  <c r="F848" i="2"/>
  <c r="G848" i="2"/>
  <c r="E851" i="2"/>
  <c r="F851" i="2"/>
  <c r="G851" i="2"/>
  <c r="E854" i="2"/>
  <c r="F854" i="2"/>
  <c r="G854" i="2"/>
  <c r="E859" i="2"/>
  <c r="F859" i="2"/>
  <c r="G859" i="2"/>
  <c r="E868" i="2"/>
  <c r="F868" i="2"/>
  <c r="G868" i="2"/>
  <c r="E871" i="2"/>
  <c r="F871" i="2"/>
  <c r="G871" i="2"/>
  <c r="E878" i="2"/>
  <c r="F878" i="2"/>
  <c r="G878" i="2"/>
  <c r="E882" i="2"/>
  <c r="F882" i="2"/>
  <c r="G882" i="2"/>
  <c r="E887" i="2"/>
  <c r="F887" i="2"/>
  <c r="G887" i="2"/>
  <c r="E889" i="2"/>
  <c r="F889" i="2"/>
  <c r="G889" i="2"/>
  <c r="E895" i="2"/>
  <c r="F895" i="2"/>
  <c r="G895" i="2"/>
  <c r="E897" i="2"/>
  <c r="F897" i="2"/>
  <c r="G897" i="2"/>
  <c r="E902" i="2"/>
  <c r="F902" i="2"/>
  <c r="G902" i="2"/>
  <c r="E906" i="2"/>
  <c r="F906" i="2"/>
  <c r="G906" i="2"/>
  <c r="E909" i="2"/>
  <c r="F909" i="2"/>
  <c r="G909" i="2"/>
  <c r="E913" i="2"/>
  <c r="F913" i="2"/>
  <c r="G913" i="2"/>
  <c r="E918" i="2"/>
  <c r="F918" i="2"/>
  <c r="G918" i="2"/>
  <c r="E923" i="2"/>
  <c r="F923" i="2"/>
  <c r="G923" i="2"/>
  <c r="E926" i="2"/>
  <c r="F926" i="2"/>
  <c r="G926" i="2"/>
  <c r="E934" i="2"/>
  <c r="F934" i="2"/>
  <c r="G934" i="2"/>
  <c r="E940" i="2"/>
  <c r="F940" i="2"/>
  <c r="G940" i="2"/>
  <c r="E952" i="2"/>
  <c r="F952" i="2"/>
  <c r="G952" i="2"/>
  <c r="E958" i="2"/>
  <c r="F958" i="2"/>
  <c r="G958" i="2"/>
  <c r="E967" i="2"/>
  <c r="F967" i="2"/>
  <c r="G967" i="2"/>
  <c r="F973" i="2"/>
  <c r="G973" i="2"/>
  <c r="E975" i="2"/>
  <c r="F975" i="2"/>
  <c r="G975" i="2"/>
  <c r="E978" i="2"/>
  <c r="F978" i="2"/>
  <c r="G978" i="2"/>
  <c r="E980" i="2"/>
  <c r="F980" i="2"/>
  <c r="G980" i="2"/>
  <c r="E983" i="2"/>
  <c r="F983" i="2"/>
  <c r="G983" i="2"/>
  <c r="E986" i="2"/>
  <c r="F986" i="2"/>
  <c r="G986" i="2"/>
  <c r="E992" i="2"/>
  <c r="F992" i="2"/>
  <c r="G992" i="2"/>
  <c r="E996" i="2"/>
  <c r="F996" i="2"/>
  <c r="G996" i="2"/>
  <c r="E1007" i="2"/>
  <c r="E1004" i="2" s="1"/>
  <c r="F1007" i="2"/>
  <c r="F1004" i="2" s="1"/>
  <c r="G1007" i="2"/>
  <c r="G1004" i="2" s="1"/>
  <c r="G9" i="2" l="1"/>
  <c r="F876" i="2"/>
  <c r="F875" i="2" s="1"/>
  <c r="F807" i="2"/>
  <c r="E9" i="2"/>
  <c r="E876" i="2"/>
  <c r="E875" i="2" s="1"/>
  <c r="F18" i="2"/>
  <c r="F9" i="2"/>
  <c r="E134" i="2"/>
  <c r="G134" i="2"/>
  <c r="G39" i="2"/>
  <c r="G38" i="2" s="1"/>
  <c r="E938" i="2"/>
  <c r="G938" i="2"/>
  <c r="F892" i="2"/>
  <c r="E18" i="2"/>
  <c r="E39" i="2"/>
  <c r="E38" i="2" s="1"/>
  <c r="G892" i="2"/>
  <c r="E892" i="2"/>
  <c r="F39" i="2"/>
  <c r="F38" i="2" s="1"/>
  <c r="G18" i="2"/>
  <c r="F938" i="2"/>
  <c r="G876" i="2"/>
  <c r="G875" i="2" s="1"/>
  <c r="E807" i="2"/>
  <c r="G807" i="2"/>
  <c r="F134" i="2"/>
  <c r="F891" i="2" l="1"/>
  <c r="F874" i="2" s="1"/>
  <c r="E891" i="2"/>
  <c r="E874" i="2" s="1"/>
  <c r="F133" i="2"/>
  <c r="F8" i="2" s="1"/>
  <c r="G133" i="2"/>
  <c r="G8" i="2" s="1"/>
  <c r="E133" i="2"/>
  <c r="E8" i="2" s="1"/>
  <c r="G891" i="2"/>
  <c r="G874" i="2" s="1"/>
  <c r="G7" i="2" l="1"/>
  <c r="E7" i="2"/>
  <c r="F7" i="2"/>
</calcChain>
</file>

<file path=xl/sharedStrings.xml><?xml version="1.0" encoding="utf-8"?>
<sst xmlns="http://schemas.openxmlformats.org/spreadsheetml/2006/main" count="4908" uniqueCount="1151">
  <si>
    <t xml:space="preserve">GYVENTOJO POREIKIUS ATLIEPIANTI GYVENIMO KOKYBĖS SUMANIAM, AKTYVIAM IR SVEIKAM GYVENTOJUI PROGRAMOS </t>
  </si>
  <si>
    <t>PAPRIEMONIŲ IR JŲ IŠLAIDŲ, VERTINIMO KRITERIJŲ IR RODIKLIŲ SUVESTINĖ</t>
  </si>
  <si>
    <t>Kodas</t>
  </si>
  <si>
    <t>Pavadinimas</t>
  </si>
  <si>
    <t>Vykdytojas</t>
  </si>
  <si>
    <t>SP lėšos</t>
  </si>
  <si>
    <t>2023 m. skirta lėšų</t>
  </si>
  <si>
    <t>2024 m. skirta lėšų</t>
  </si>
  <si>
    <t>2025 m. skirta lėšų</t>
  </si>
  <si>
    <t>SVP veiklos efektyvumo kriterijai</t>
  </si>
  <si>
    <t>Mato vnt.</t>
  </si>
  <si>
    <t>Planas</t>
  </si>
  <si>
    <t>2023 m.</t>
  </si>
  <si>
    <t>2024 m.</t>
  </si>
  <si>
    <t>2025 m.</t>
  </si>
  <si>
    <t>2</t>
  </si>
  <si>
    <t>Gyventojo poreikius atliepianti gyvenimo kokybės sumaniam, aktyviam ir sveikam gyventojui programa</t>
  </si>
  <si>
    <t>2.1</t>
  </si>
  <si>
    <t>Įtraukus, sumanus, besimokantis ir sportuojantis miestas</t>
  </si>
  <si>
    <t>2.1.1</t>
  </si>
  <si>
    <t>Vystyti akademinį miestą su kokybiškų paslaugų prieinamumu</t>
  </si>
  <si>
    <t>2.1.1.1</t>
  </si>
  <si>
    <t>Bendradarbiauti su aukštosiomis, profesinėmis ir bendrojo ugdymo mokyklomis, socialiniais-ekonominiais partneriais ruošiant specialistus</t>
  </si>
  <si>
    <t>2.1.1.1.001</t>
  </si>
  <si>
    <t>Renginių, projektų, skirtų kvalifikacijai tobulinti, bei kitų švietimo veiklų organizavimas Kauno švietimo inovacijų centre</t>
  </si>
  <si>
    <t>Švietimo skyrius</t>
  </si>
  <si>
    <t>1.1.2.</t>
  </si>
  <si>
    <t>Dalyvavusių veiklose asmenų skaičius</t>
  </si>
  <si>
    <t>Asm.</t>
  </si>
  <si>
    <t>8 500,00</t>
  </si>
  <si>
    <t>8 900,00</t>
  </si>
  <si>
    <t>9 000,00</t>
  </si>
  <si>
    <t>2.1.1.2</t>
  </si>
  <si>
    <t>Sudaryti palankias sąlygas studijas baigusiems specialistams likti gyventi ir dirbti pagal įgytą kvalifikaciją Kaune</t>
  </si>
  <si>
    <t>2.1.1.3</t>
  </si>
  <si>
    <t>Įgyvendinti Laisvosios akademinės zonos, kaip švietimo zonos, koncepciją</t>
  </si>
  <si>
    <t>2.1.1.4</t>
  </si>
  <si>
    <t>Sukurti palankias sąlygas tarptautiškumo plėtrai švietimo sistemoje</t>
  </si>
  <si>
    <t>2.1.1.4.001</t>
  </si>
  <si>
    <t>Bakalaureato programos įgyvendinimas Jono Jablonskio gimnazijoje</t>
  </si>
  <si>
    <t>Parengtų dirbti mokytojų skaičius</t>
  </si>
  <si>
    <t>Vnt.</t>
  </si>
  <si>
    <t>19,00</t>
  </si>
  <si>
    <t>21,00</t>
  </si>
  <si>
    <t>23,00</t>
  </si>
  <si>
    <t>2.1.1.4.002</t>
  </si>
  <si>
    <t>Bakalaureato programos įgyvendinimas Jurgio Dobkevičiaus progimnazijoje</t>
  </si>
  <si>
    <t>35,00</t>
  </si>
  <si>
    <t>2.1.1.4.003</t>
  </si>
  <si>
    <t>Bakalaureato programos įgyvendinimas Kauno Panemunės pradinėje mokykloje</t>
  </si>
  <si>
    <t>8,00</t>
  </si>
  <si>
    <t>2,00</t>
  </si>
  <si>
    <t>2.1.2</t>
  </si>
  <si>
    <t>Užtikrinti kokybiškų švietimo paslaugų prieinamumą</t>
  </si>
  <si>
    <t>2.1.2.1</t>
  </si>
  <si>
    <t>Užtikrinti įtraukiojo ugdymo principinių nuostatų įgyvendinimą visuose švietimo sistemos lygiuose</t>
  </si>
  <si>
    <t>2.1.2.1.001</t>
  </si>
  <si>
    <t>Projekto „Mokymosi per judesį metodikos taikymas ikimokykliniame ugdyme, integruojant specialiųjų poreikių vaikus“ (0014) įgyvendinimas</t>
  </si>
  <si>
    <t>Investicijų ir projektų skyrius</t>
  </si>
  <si>
    <t>Pagal veiksmų programą ESF finansavimą ugdymo kokybei gerinti gavusios ikimokyklinio ugdymo mokyklos</t>
  </si>
  <si>
    <t>5,00</t>
  </si>
  <si>
    <t>0,00</t>
  </si>
  <si>
    <t>2.1.2.2</t>
  </si>
  <si>
    <t>Įgyvendinti efektyvią jaunimo politiką, užtikrinant jaunimo vietą savivaldos veiklose</t>
  </si>
  <si>
    <t>2.1.2.2.001</t>
  </si>
  <si>
    <t>Jaunimui skirtų paslaugų gerinimas ir plėtra</t>
  </si>
  <si>
    <t>Administracija</t>
  </si>
  <si>
    <t>Unikalių lankytojų savivaldybės finansuojamuose AJC ir AJE skaičius</t>
  </si>
  <si>
    <t>1 200,00</t>
  </si>
  <si>
    <t>1 300,00</t>
  </si>
  <si>
    <t>1 400,00</t>
  </si>
  <si>
    <t>Jaunų žmonių, gaunančių darbo su jaunimu gatvėje paslaugą, skaičius</t>
  </si>
  <si>
    <t>350,00</t>
  </si>
  <si>
    <t>400,00</t>
  </si>
  <si>
    <t>450,00</t>
  </si>
  <si>
    <t>Jaunimo įgūdžių ir lyderystės ugdymo programos dalyvių skaičius</t>
  </si>
  <si>
    <t>50,00</t>
  </si>
  <si>
    <t>Į veiklas įtrauktų jaunų žmonių skaičius</t>
  </si>
  <si>
    <t>13 000,00</t>
  </si>
  <si>
    <t>13 500,00</t>
  </si>
  <si>
    <t>14 000,00</t>
  </si>
  <si>
    <t>Į ilgalaikę savanorystę įtrauktų jaunų žmonių skaičius</t>
  </si>
  <si>
    <t>62,00</t>
  </si>
  <si>
    <t>65,00</t>
  </si>
  <si>
    <t>70,00</t>
  </si>
  <si>
    <t>Suorganizuotų jaunimui ir jaunimo organizacijoms skirtų renginių skaičius</t>
  </si>
  <si>
    <t>25,00</t>
  </si>
  <si>
    <t>30,00</t>
  </si>
  <si>
    <t>Administruotų ir koordinuotų projektų skaičius</t>
  </si>
  <si>
    <t>22,00</t>
  </si>
  <si>
    <t>27,00</t>
  </si>
  <si>
    <t>Atvirųjų jaunimo centrų ir (ar) erdvių, kuriems teikiamas ne projektinis Kauno miesto savivaldybės finansavimas ir palaikymas, skaičius</t>
  </si>
  <si>
    <t>Seniūnijų, kuriose teikiama darbo su jaunimu gatvėje paslauga, skaičius</t>
  </si>
  <si>
    <t>4,00</t>
  </si>
  <si>
    <t>2.1.2.2.002</t>
  </si>
  <si>
    <t>Žmogaus (jaunimo) teisių apsauga  (valstybinė funkcija)</t>
  </si>
  <si>
    <t>1.3.1.</t>
  </si>
  <si>
    <t>Koordinuotų veiklų ir iniciatyvų skaičius</t>
  </si>
  <si>
    <t>2.1.2.3</t>
  </si>
  <si>
    <t>Gerinti ugdymo specialistams patrauklias darbo sąlygas įvairiuose švietimo įstaigų lygmenyse</t>
  </si>
  <si>
    <t>2.1.2.4</t>
  </si>
  <si>
    <t>Užtikrinti socialinį-emocinį saugumą visiems švietimo bendruomenės nariams</t>
  </si>
  <si>
    <t>2.1.2.4.001</t>
  </si>
  <si>
    <t>Pagalbos mokytojui, mokiniui, tėvams teikimo gerinimas Kauno pedagoginėje psichologinėje tarnyboje</t>
  </si>
  <si>
    <t>Iš viso</t>
  </si>
  <si>
    <t>Konsultuotų ugdymo įstaigų ir/ar jose dirbančių švietimo pagalbos specialistų skaičius</t>
  </si>
  <si>
    <t>600,00</t>
  </si>
  <si>
    <t>660,00</t>
  </si>
  <si>
    <t>700,00</t>
  </si>
  <si>
    <t>1.3.2.</t>
  </si>
  <si>
    <t>Mokinių specialiųjų ugdymosi poreikių įvertinimų skaičius</t>
  </si>
  <si>
    <t>900,00</t>
  </si>
  <si>
    <t>940,00</t>
  </si>
  <si>
    <t>1 000,00</t>
  </si>
  <si>
    <t>1.1.1.</t>
  </si>
  <si>
    <t>Psichologinės pagalbos (individualiai ir grupėse) gavėjų skaičius</t>
  </si>
  <si>
    <t>800,00</t>
  </si>
  <si>
    <t>850,00</t>
  </si>
  <si>
    <t>Profesinė švietimo pagalbos specialistų priežiūra</t>
  </si>
  <si>
    <t>90,00</t>
  </si>
  <si>
    <t>2.1.3</t>
  </si>
  <si>
    <t>Užtikrinti kokybiškas ir prieinamas fizinio aktyvumo ir sporto paslaugas, skatinti profesionalaus sporto plėtrą</t>
  </si>
  <si>
    <t>2.1.3.1</t>
  </si>
  <si>
    <t>Užtikrinti sporto paslaugų kokybę ir prieinamumą Kauno mieste</t>
  </si>
  <si>
    <t>2.1.3.1.001</t>
  </si>
  <si>
    <t>Kauno sporto mokyklos „Gaja“  sportinio ugdymo proceso užtikrinimas</t>
  </si>
  <si>
    <t>Sporto skyrius</t>
  </si>
  <si>
    <t>Dalyvaujančių sportinio ugdymo veikloje sportuojančių asmenų skaičius</t>
  </si>
  <si>
    <t>1 695,00</t>
  </si>
  <si>
    <t>1 770,00</t>
  </si>
  <si>
    <t>1 820,00</t>
  </si>
  <si>
    <t>Parengtų ataskaitų apie mokesčio už sportinį ugdymą biudžetinėse sporto įstaigose kontrolę skaičius</t>
  </si>
  <si>
    <t>Suderintų dokumentų, susijusių su mokomosiomis grupėmis ir darbo krūviu per savaitę, dalis nuo visų pateiktų derinti dokumentų</t>
  </si>
  <si>
    <t>Proc.</t>
  </si>
  <si>
    <t>100,00</t>
  </si>
  <si>
    <t>Faktinis žymėjimų kortele ir automatinių žymėjimų lankomumo apskaitos informacinėje sistemoje procentas nuo visų galimų žymėjimų</t>
  </si>
  <si>
    <t>Iškovotų prizinių vietų visų amžiaus grupių Lietuvos čempionatuose ir pirmenybėse  skaičius</t>
  </si>
  <si>
    <t>430,00</t>
  </si>
  <si>
    <t>425,00</t>
  </si>
  <si>
    <t>Iškovotų prizinių vietų dalis nuo galimų iškovoti visų amžiaus grupių Lietuvos čempionatuose ir pirmenybėse prizinių vietų</t>
  </si>
  <si>
    <t>40,00</t>
  </si>
  <si>
    <t>44,00</t>
  </si>
  <si>
    <t>46,00</t>
  </si>
  <si>
    <t>Mokyklos auklėtinių, dalyvavusių Europos ir pasaulio čempionatuose, skaičius</t>
  </si>
  <si>
    <t>85,00</t>
  </si>
  <si>
    <t>Biudžetinių sporto įstaigų pajamos už teikiamas mokamas paslaugas</t>
  </si>
  <si>
    <t>Eur</t>
  </si>
  <si>
    <t>171 023,00</t>
  </si>
  <si>
    <t>203 337,00</t>
  </si>
  <si>
    <t>212 211,00</t>
  </si>
  <si>
    <t>Gautos rėmėjų lėšos</t>
  </si>
  <si>
    <t>4 500,00</t>
  </si>
  <si>
    <t>7 000,00</t>
  </si>
  <si>
    <t>7 500,00</t>
  </si>
  <si>
    <t>Išlaidų vidurkis vienam sportuojančiam asmeniui</t>
  </si>
  <si>
    <t>1 484,45</t>
  </si>
  <si>
    <t>1 454,09</t>
  </si>
  <si>
    <t>1 486,39</t>
  </si>
  <si>
    <t>Išlaidų iš Kauno miesto savivaldybės biudžeto vidurkis vienam sportininkui</t>
  </si>
  <si>
    <t>1 383,55</t>
  </si>
  <si>
    <t>1 398,47</t>
  </si>
  <si>
    <t>1 408,48</t>
  </si>
  <si>
    <t>Biudžetinių sporto įstaigų mokomųjų sportinių grupių pratybų patikrinimų skaičius</t>
  </si>
  <si>
    <t>60,00</t>
  </si>
  <si>
    <t>2.1.3.1.002</t>
  </si>
  <si>
    <t>Kauno plaukimo mokyklos sportinio ugdymo proceso užtikrinimas</t>
  </si>
  <si>
    <t>1 700,00</t>
  </si>
  <si>
    <t>250,00</t>
  </si>
  <si>
    <t>15,00</t>
  </si>
  <si>
    <t>447 030,00</t>
  </si>
  <si>
    <t>480 000,00</t>
  </si>
  <si>
    <t>8 000,00</t>
  </si>
  <si>
    <t>10 000,00</t>
  </si>
  <si>
    <t>12 000,00</t>
  </si>
  <si>
    <t>1 302,00</t>
  </si>
  <si>
    <t>1 304,00</t>
  </si>
  <si>
    <t>1 039,00</t>
  </si>
  <si>
    <t>1 021,00</t>
  </si>
  <si>
    <t>2.1.3.1.003</t>
  </si>
  <si>
    <t>Kauno sporto mokyklos „Bangpūtys“ sportinio ugdymo proceso užtikrinimas</t>
  </si>
  <si>
    <t>500,00</t>
  </si>
  <si>
    <t>Iškovotų prizinių vietų visų amžiaus grupių Lietuvos čempionatuose ir pirmenybėse skaičius</t>
  </si>
  <si>
    <t>150,00</t>
  </si>
  <si>
    <t>20,00</t>
  </si>
  <si>
    <t>82 800,00</t>
  </si>
  <si>
    <t>5 000,00</t>
  </si>
  <si>
    <t>2 100,00</t>
  </si>
  <si>
    <t>2 000,00</t>
  </si>
  <si>
    <t>2 006,00</t>
  </si>
  <si>
    <t>1 840,00</t>
  </si>
  <si>
    <t>2.1.3.1.004</t>
  </si>
  <si>
    <t>Kauno krepšinio mokyklos „Žalgiris“ sportinio ugdymo proceso užtikrinimas</t>
  </si>
  <si>
    <t>1 040,00</t>
  </si>
  <si>
    <t>6,00</t>
  </si>
  <si>
    <t>12,00</t>
  </si>
  <si>
    <t>237 523,00</t>
  </si>
  <si>
    <t>265 000,00</t>
  </si>
  <si>
    <t>270 000,00</t>
  </si>
  <si>
    <t>20 000,00</t>
  </si>
  <si>
    <t>22 500,00</t>
  </si>
  <si>
    <t>23 000,00</t>
  </si>
  <si>
    <t>1 004,71</t>
  </si>
  <si>
    <t>1 025,21</t>
  </si>
  <si>
    <t>763,82</t>
  </si>
  <si>
    <t>756,94</t>
  </si>
  <si>
    <t>2.1.3.1.005</t>
  </si>
  <si>
    <t>Kauno sporto mokyklos „Startas“ sportinio ugdymo proceso užtikrinimas</t>
  </si>
  <si>
    <t>2 050,00</t>
  </si>
  <si>
    <t>737,00</t>
  </si>
  <si>
    <t>45,00</t>
  </si>
  <si>
    <t>660 015,00</t>
  </si>
  <si>
    <t>675 000,00</t>
  </si>
  <si>
    <t>80 000,00</t>
  </si>
  <si>
    <t>1 468,00</t>
  </si>
  <si>
    <t>1 146,00</t>
  </si>
  <si>
    <t>1 136,00</t>
  </si>
  <si>
    <t>2.1.3.1.006</t>
  </si>
  <si>
    <t>Sporto biudžetinių įstaigų paslaugų kokybės užtikrinimas gerinant įstaigų materialinę bazę</t>
  </si>
  <si>
    <t>Įstaigų, kurių atnaujinta materialinė bazė, skaičius</t>
  </si>
  <si>
    <t>Sportininkų dalis nuo visų sportininkų, kuriai pagerėjo paslaugos kokybė</t>
  </si>
  <si>
    <t>66,50</t>
  </si>
  <si>
    <t>Sporto šakų skaičius, kuriose buvo pagerinta paslaugų kokybė</t>
  </si>
  <si>
    <t>2.1.3.1.007</t>
  </si>
  <si>
    <t>Miesto bendruomenės įtraukimas finansuojant programos „Iniciatyvos Kaunui“ fizinio aktyvumo ir sporto plėtojimo srities projektus</t>
  </si>
  <si>
    <t>Kauno mieste suorganizuotų fizinio aktyvumo ir sporto renginių dalyvių skaičius</t>
  </si>
  <si>
    <t>11 000,00</t>
  </si>
  <si>
    <t>Į socialines veiklas įtrauktų dalyvių skaičius</t>
  </si>
  <si>
    <t>Pasirašytų sutarčių dalis nuo visų projektų, kuriems skirtas finansavimas</t>
  </si>
  <si>
    <t>Suderintų ataskaitų, susijusių su projektų vykdymu, dalis nuo visų pateiktų derinti ataskaitų</t>
  </si>
  <si>
    <t>Masinių sporto renginių skaičius</t>
  </si>
  <si>
    <t>10,00</t>
  </si>
  <si>
    <t>11,00</t>
  </si>
  <si>
    <t>Sportininkų, dalyvaujančių Lietuvos čempionatuose, pirmenybėse, reitinginiuose turnyruose vaikų-jaunimo amžiaus grupėse, skaičius</t>
  </si>
  <si>
    <t>Nacionalinius čempionatus laimėjusių komandų skaičius</t>
  </si>
  <si>
    <t>Sportinių žaidimų sporto šakų, kurių nacionalinėse aukščiausiose lygose dalyvauja Kauno miesto komandos, skaičius</t>
  </si>
  <si>
    <t>7,00</t>
  </si>
  <si>
    <t>Kauno miesto komandų, dalyvavusių tarptautiniuose klubiniuose turnyruose, skaičius</t>
  </si>
  <si>
    <t>Neįgaliųjų sportininkų, dalyvaujančių Lietuvos čempionatuose ir pirmenybėse, skaičius</t>
  </si>
  <si>
    <t>300,00</t>
  </si>
  <si>
    <t>Suorganizuotų fizinio aktyvumo ir sporto renginių neįgaliesiems skaičius</t>
  </si>
  <si>
    <t>Kauno mieste organizuojamų fizinio aktyvumo ir sporto renginių neįgaliesiems dalyvių skaičius</t>
  </si>
  <si>
    <t>750,00</t>
  </si>
  <si>
    <t>2.1.3.1.008</t>
  </si>
  <si>
    <t>Kauno miesto antrokų mokymas plaukti</t>
  </si>
  <si>
    <t>Nutraukusių mokymąsi mokinių dalis</t>
  </si>
  <si>
    <t>Išmokytų plaukti moksleivių santykis su visais Kauno miesto antrokais</t>
  </si>
  <si>
    <t>71,00</t>
  </si>
  <si>
    <t>2.1.3.1.009</t>
  </si>
  <si>
    <t>Sporto paslaugų, kurias teikia viešosios įstaigos, kurių savininkė ar dalininkė yra Kauno miesto savivaldybė, kokybės užtikrinimas</t>
  </si>
  <si>
    <t>Skyriaus vadovui pateiktų ir suderintų ataskaitų skaičius</t>
  </si>
  <si>
    <t>2.1.3.1.010</t>
  </si>
  <si>
    <t>Sporto infrastruktūros Perkūno al. 5 priežiūra</t>
  </si>
  <si>
    <t>Prižiūrimų objektų skaičius</t>
  </si>
  <si>
    <t>2.1.3.1.011</t>
  </si>
  <si>
    <t>Centralizuotas lėšų paskirstymas sporto įstaigoms teisės aktuose numatytoms priemonėms vykdyti</t>
  </si>
  <si>
    <t>Finansų ir ekonomikos skyrius</t>
  </si>
  <si>
    <t>Paskirstytų asignavimų dalis nuo visos skirtos asignavimų sumos</t>
  </si>
  <si>
    <t>2.1.3.2</t>
  </si>
  <si>
    <t>2.1.3.2.001</t>
  </si>
  <si>
    <t>Ilgalaikės Kauno miesto sporto ir sveikatinimo strategijos parengimas ir vykdymas</t>
  </si>
  <si>
    <t>Parengtų dokumentų skaičius</t>
  </si>
  <si>
    <t>1,00</t>
  </si>
  <si>
    <t>2.1.3.3</t>
  </si>
  <si>
    <t>Užtikrinti palankias ir motyvuojančias darbo sąlygas miesto formaliojo ir neformaliojo ugdymo įstaigose</t>
  </si>
  <si>
    <t>2.1.3.3.001</t>
  </si>
  <si>
    <t>Kauno miestui atstovaujančių sportininkų ir trenerių skatinimas ir pagerbimas, fizinio aktyvumo ir sporto renginių organizavimas</t>
  </si>
  <si>
    <t>Apdovanojimus gavusių sportininkų santykis su visais sportuojančiais Kaune mieste</t>
  </si>
  <si>
    <t>0,40</t>
  </si>
  <si>
    <t>0,44</t>
  </si>
  <si>
    <t>0,47</t>
  </si>
  <si>
    <t>Apdovanotų asmenų skaičius</t>
  </si>
  <si>
    <t>75,00</t>
  </si>
  <si>
    <t>80,00</t>
  </si>
  <si>
    <t>Gautų prašymų dėl stipendijų skyrimo santykis su sportuojančiais olimpinėse individualiose sporto šakose Kauno mieste</t>
  </si>
  <si>
    <t>Pasirašytų Kauno miesto savivaldybės sporto stipendijos teikimo sutarčių skaičius</t>
  </si>
  <si>
    <t>Dalyvavusių Tarptautinėse vaikų žaidynėse skaičius</t>
  </si>
  <si>
    <t>24,00</t>
  </si>
  <si>
    <t>Suorganizuotų renginių skaičius</t>
  </si>
  <si>
    <t>2.1.3.4</t>
  </si>
  <si>
    <t>Skatinti efektyvų sporto ir sveikatingumo įstaigų bendradarbiavimą su aukštojo mokymo įstaigomis, sveikatos priežiūros įstaigomis</t>
  </si>
  <si>
    <t>2.1.3.5</t>
  </si>
  <si>
    <t>Pritraukti profesionalaus sporto renginius tarptautiniu ir nacionaliniu lygiu</t>
  </si>
  <si>
    <t>2.1.4</t>
  </si>
  <si>
    <t>Vystyti efektyvaus švietimo ir sporto įstaigų tinklą ir plėtoti infrastruktūrą</t>
  </si>
  <si>
    <t>2.1.4.1</t>
  </si>
  <si>
    <t>Vystyti efektyvų formaliojo ir neformaliojo švietimo įstaigų tinklą</t>
  </si>
  <si>
    <t>2.1.4.1.001</t>
  </si>
  <si>
    <t>Centralizuotas Mokymo lėšų paskirstymas ugdymo procesą vykdančioms įstaigoms, kurių steigėja ir savininkė nėra savivaldybė</t>
  </si>
  <si>
    <t>Mokinių skaičius</t>
  </si>
  <si>
    <t>6 657,00</t>
  </si>
  <si>
    <t>6 700,00</t>
  </si>
  <si>
    <t>6750,00</t>
  </si>
  <si>
    <t>2.1.4.1.002</t>
  </si>
  <si>
    <t>Ugdymo kokybės gerinimas Kauno Aleksoto lopšelyje-darželyje</t>
  </si>
  <si>
    <t>Vienam pedagogui tenkantis vaikų skaičius</t>
  </si>
  <si>
    <t>Ikimokyklinio amžiaus vaikų pasiekimų ir pažangos lygio, atitinkančio vaiko raidą, dalis</t>
  </si>
  <si>
    <t>1.3.6.</t>
  </si>
  <si>
    <t>Labai gerai ir gerai ugdymo kokybę vertinančių tėvų (globėjų, rūpintojų) dalis</t>
  </si>
  <si>
    <t>Labai gerai ir gerai vaiko savijautą vertinančių tėvų (globėjų, įtėvių, rūpintojų) dalis</t>
  </si>
  <si>
    <t>2.1.4.1.003</t>
  </si>
  <si>
    <t>Ugdymo kokybės gerinimas Kauno lopšelyje-darželyje „Aušrinė“</t>
  </si>
  <si>
    <t>13,00</t>
  </si>
  <si>
    <t>2.1.4.1.004</t>
  </si>
  <si>
    <t>Ugdymo kokybės gerinimas Kauno lopšelyje-darželyje „Aviliukas“</t>
  </si>
  <si>
    <t>2.1.4.1.005</t>
  </si>
  <si>
    <t>Ugdymo kokybės gerinimas Kauno lopšelyje-darželyje „Ąžuoliukas“</t>
  </si>
  <si>
    <t>16,00</t>
  </si>
  <si>
    <t>2.1.4.1.006</t>
  </si>
  <si>
    <t>Ugdymo kokybės gerinimas Kauno lopšelyje-darželyje „Bitutė“</t>
  </si>
  <si>
    <t>2.1.4.1.007</t>
  </si>
  <si>
    <t>Ugdymo kokybės gerinimas Kauno lopšelyje-darželyje  „Boružėlė“</t>
  </si>
  <si>
    <t>2.1.4.1.008</t>
  </si>
  <si>
    <t>Ugdymo kokybės gerinimas Kauno lopšelyje-darželyje „Čiauškutis“</t>
  </si>
  <si>
    <t>2.1.4.1.009</t>
  </si>
  <si>
    <t>Ugdymo kokybės gerinimas Kauno lopšelyje-darželyje „Daigelis“</t>
  </si>
  <si>
    <t>14,00</t>
  </si>
  <si>
    <t>2.1.4.1.010</t>
  </si>
  <si>
    <t>Ugdymo kokybės gerinimas Kauno lopšelyje-darželyje „Dobilėlis“</t>
  </si>
  <si>
    <t>9,00</t>
  </si>
  <si>
    <t>2.1.4.1.011</t>
  </si>
  <si>
    <t>Ugdymo kokybės gerinimas Kauno lopšelyje-darželyje „Drevinukas“</t>
  </si>
  <si>
    <t>2.1.4.1.012</t>
  </si>
  <si>
    <t>Ugdymo kokybės gerinimas Kauno  lopšelyje-darželyje „Ežiukas“</t>
  </si>
  <si>
    <t>2.1.4.1.013</t>
  </si>
  <si>
    <t>Ugdymo kokybės gerinimas Kauno lopšelyje-darželyje „Gandriukas“</t>
  </si>
  <si>
    <t>2.1.4.1.014</t>
  </si>
  <si>
    <t>Ugdymo kokybės gerinimas Kauno lopšelyje-darželyje „Giliukas“</t>
  </si>
  <si>
    <t>2.1.4.1.015</t>
  </si>
  <si>
    <t>Ugdymo kokybės gerinimas Kauno lopšelyje-darželyje „Gintarėlis“</t>
  </si>
  <si>
    <t>2.1.4.1.016</t>
  </si>
  <si>
    <t>Ugdymo kokybės gerinimas Kauno lopšelyje-darželyje „Girinukas“</t>
  </si>
  <si>
    <t>2.1.4.1.017</t>
  </si>
  <si>
    <t>Ugdymo kokybės gerinimas Kauno lopšelyje-darželyje „Girstutis“</t>
  </si>
  <si>
    <t>2.1.4.1.018</t>
  </si>
  <si>
    <t>Ugdymo kokybės gerinimas Kauno lopšelyje-darželyje „Klausutis“</t>
  </si>
  <si>
    <t>2.1.4.1.019</t>
  </si>
  <si>
    <t>Ugdymo kokybės gerinimas Kauno lopšelyje-darželyje „Klevelis“</t>
  </si>
  <si>
    <t>17,00</t>
  </si>
  <si>
    <t>2.1.4.1.020</t>
  </si>
  <si>
    <t>Ugdymo kokybės gerinimas Kauno lopšelyje-darželyje „Klumpelė“</t>
  </si>
  <si>
    <t>2.1.4.1.021</t>
  </si>
  <si>
    <t>Ugdymo kokybės gerinimas Kauno lopšelyje-darželyje „Kregždutė“</t>
  </si>
  <si>
    <t>2.1.4.1.022</t>
  </si>
  <si>
    <t>Ugdymo kokybės gerinimas Kauno lopšelyje-darželyje „Kūlverstukas“</t>
  </si>
  <si>
    <t>2.1.4.1.023</t>
  </si>
  <si>
    <t>Ugdymo kokybės gerinimas Kauno lopšelyje-darželyje „Lakštutė“</t>
  </si>
  <si>
    <t>2.1.4.1.024</t>
  </si>
  <si>
    <t>Ugdymo kokybės gerinimas Kauno lopšelyje-darželyje „Liepaitė“</t>
  </si>
  <si>
    <t>2.1.4.1.025</t>
  </si>
  <si>
    <t>Ugdymo kokybės gerinimas Kauno lopšelyje-darželyje „Linelis“</t>
  </si>
  <si>
    <t>2.1.4.1.026</t>
  </si>
  <si>
    <t>Ugdymo kokybės gerinimas Kauno lopšelyje-darželyje „Malūnėlis“</t>
  </si>
  <si>
    <t>2.1.4.1.027</t>
  </si>
  <si>
    <t>Ugdymo kokybės gerinimas Kauno lopšelyje-darželyje „Mažylis“</t>
  </si>
  <si>
    <t>2.1.4.1.028</t>
  </si>
  <si>
    <t>Ugdymo kokybės gerinimas Kauno lopšelyje-darželyje „Naminukas“</t>
  </si>
  <si>
    <t>2.1.4.1.029</t>
  </si>
  <si>
    <t>Ugdymo kokybės gerinimas Kauno lopšelyje-darželyje „Nežiniukas“</t>
  </si>
  <si>
    <t>2.1.4.1.030</t>
  </si>
  <si>
    <t>Ugdymo kokybės gerinimas Kauno lopšelyje-darželyje „Obelėlė“</t>
  </si>
  <si>
    <t>2.1.4.1.031</t>
  </si>
  <si>
    <t>Ugdymo kokybės gerinimas Kauno lopšelyje-darželyje „Pagrandukas“</t>
  </si>
  <si>
    <t>2.1.4.1.032</t>
  </si>
  <si>
    <t>Ugdymo kokybės gerinimas Kauno Panemunės lopšelyje-darželyje</t>
  </si>
  <si>
    <t>2.1.4.1.033</t>
  </si>
  <si>
    <t>Ugdymo kokybės gerinimas Kauno lopšelyje-darželyje „Pasaka“</t>
  </si>
  <si>
    <t>2.1.4.1.034</t>
  </si>
  <si>
    <t>Ugdymo kokybės gerinimas Kauno sanatoriniame lopšelyje-darželyje „Pienė“</t>
  </si>
  <si>
    <t>2.1.4.1.035</t>
  </si>
  <si>
    <t>Ugdymo kokybės gerinimas Kauno lopšelyje-darželyje „Pušaitė“</t>
  </si>
  <si>
    <t>2.1.4.1.036</t>
  </si>
  <si>
    <t>Ugdymo kokybės gerinimas Kauno sanatoriniame lopšelyje-darželyje „Pušynėlis“</t>
  </si>
  <si>
    <t>2.1.4.1.037</t>
  </si>
  <si>
    <t>Ugdymo kokybės gerinimas Kauno lopšelyje-darželyje  „Rasytė“</t>
  </si>
  <si>
    <t>2.1.4.1.038</t>
  </si>
  <si>
    <t>Ugdymo kokybės gerinimas Kauno lopšelyje-darželyje „Rokutis“</t>
  </si>
  <si>
    <t>2.1.4.1.039</t>
  </si>
  <si>
    <t>Ugdymo kokybės gerinimas Kauno lopšelyje-darželyje „Sadutė“</t>
  </si>
  <si>
    <t>2.1.4.1.040</t>
  </si>
  <si>
    <t>Ugdymo kokybės gerinimas Kauno lopšelyje-darželyje „Saulutė“</t>
  </si>
  <si>
    <t>2.1.4.1.041</t>
  </si>
  <si>
    <t>Ugdymo kokybės gerinimas Kauno lopšelyje-darželyje „Smalsutis“</t>
  </si>
  <si>
    <t>2.1.4.1.042</t>
  </si>
  <si>
    <t>Ugdymo kokybės gerinimas Kauno lopšelyje-darželyje „Spindulėlis“</t>
  </si>
  <si>
    <t>2.1.4.1.043</t>
  </si>
  <si>
    <t>Ugdymo kokybės gerinimas Kauno lopšelyje-darželyje „Spindulys“</t>
  </si>
  <si>
    <t>2.1.4.1.044</t>
  </si>
  <si>
    <t>Ugdymo kokybės gerinimas Kauno lopšelyje-darželyje „Spragtukas“</t>
  </si>
  <si>
    <t>2.1.4.1.045</t>
  </si>
  <si>
    <t>Ugdymo kokybės gerinimas Kauno lopšelyje-darželyje „Svirnelis“</t>
  </si>
  <si>
    <t>2.1.4.1.046</t>
  </si>
  <si>
    <t>Ugdymo kokybės gerinimas Kauno Šančių lopšelyje-darželyje</t>
  </si>
  <si>
    <t>2.1.4.1.047</t>
  </si>
  <si>
    <t>Ugdymo kokybės gerinimas Kauno lopšelyje-darželyje „Šermukšnėlis“</t>
  </si>
  <si>
    <t>2.1.4.1.048</t>
  </si>
  <si>
    <t>Ugdymo kokybės gerinimas Kauno lopšelyje-darželyje „Šilelis“</t>
  </si>
  <si>
    <t>2.1.4.1.049</t>
  </si>
  <si>
    <t>Ugdymo kokybės gerinimas Kauno lopšelyje-darželyje „Šilinukas“</t>
  </si>
  <si>
    <t>2.1.4.1.050</t>
  </si>
  <si>
    <t>Ugdymo kokybės gerinimas Kauno lopšelyje-darželyje „Šnekutis“</t>
  </si>
  <si>
    <t>2.1.4.1.051</t>
  </si>
  <si>
    <t>Ugdymo kokybės gerinimas Kauno Tirkiliškių lopšelyje-darželyje</t>
  </si>
  <si>
    <t>2.1.4.1.052</t>
  </si>
  <si>
    <t>Ugdymo kokybės gerinimas Kauno lopšelyje-darželyje „Tukas“</t>
  </si>
  <si>
    <t>2.1.4.1.053</t>
  </si>
  <si>
    <t>Ugdymo kokybės gerinimas Kauno lopšelyje-darželyje „Vaidilutė“</t>
  </si>
  <si>
    <t>2.1.4.1.054</t>
  </si>
  <si>
    <t>Ugdymo kokybės gerinimas Kauno lopšelyje-darželyje „Vaikystė“</t>
  </si>
  <si>
    <t>2.1.4.1.055</t>
  </si>
  <si>
    <t>Ugdymo kokybės gerinimas Kauno lopšelyje-darželyje „Varpelis“</t>
  </si>
  <si>
    <t>2.1.4.1.056</t>
  </si>
  <si>
    <t>Ugdymo kokybės gerinimas Kauno lopšelyje-darželyje „Vėrinėlis“</t>
  </si>
  <si>
    <t>2.1.4.1.057</t>
  </si>
  <si>
    <t>Ugdymo kokybės gerinimas Kauno lopšelyje-darželyje „Vilnelė“</t>
  </si>
  <si>
    <t>2.1.4.1.058</t>
  </si>
  <si>
    <t>Ugdymo kokybės gerinimas Kauno lopšelyje-darželyje „Vyturėlis“</t>
  </si>
  <si>
    <t>2.1.4.1.059</t>
  </si>
  <si>
    <t>Ugdymo kokybės gerinimas Kauno lopšelyje-darželyje „Volungėlė“</t>
  </si>
  <si>
    <t>2.1.4.1.060</t>
  </si>
  <si>
    <t>Ugdymo kokybės gerinimas Kauno Žaliakalnio lopšelyje-darželyje</t>
  </si>
  <si>
    <t>2.1.4.1.061</t>
  </si>
  <si>
    <t>Ugdymo kokybės gerinimas Kauno lopšelyje-darželyje „Žara“</t>
  </si>
  <si>
    <t>2.1.4.1.062</t>
  </si>
  <si>
    <t>Ugdymo kokybės gerinimas Kauno lopšelyje-darželyje „Želmenėlis“</t>
  </si>
  <si>
    <t>2.1.4.1.063</t>
  </si>
  <si>
    <t>Ugdymo kokybės gerinimas Kauno lopšelyje-darželyje „Žemyna“</t>
  </si>
  <si>
    <t>2.1.4.1.064</t>
  </si>
  <si>
    <t>Ugdymo kokybės gerinimas Kauno lopšelyje-darželyje „Židinėlis“</t>
  </si>
  <si>
    <t>2.1.4.1.065</t>
  </si>
  <si>
    <t>Ugdymo kokybės gerinimas Kauno lopšelyje-darželyje „Žiedelis“</t>
  </si>
  <si>
    <t>2.1.4.1.066</t>
  </si>
  <si>
    <t>Ugdymo kokybės gerinimas Kauno lopšelyje-darželyje „Žilvitis“</t>
  </si>
  <si>
    <t>2.1.4.1.067</t>
  </si>
  <si>
    <t>Ugdymo kokybės gerinimas Kauno lopšelyje-darželyje „Žingsnelis“</t>
  </si>
  <si>
    <t>2.1.4.1.068</t>
  </si>
  <si>
    <t>Ugdymo kokybės gerinimas Kauno lopšelyje-darželyje „Žuvintas“</t>
  </si>
  <si>
    <t>2.1.4.1.069</t>
  </si>
  <si>
    <t>Ugdymo kokybės gerinimas Kauno lopšelyje-darželyje „Žvangutis“</t>
  </si>
  <si>
    <t>2.1.4.1.070</t>
  </si>
  <si>
    <t>Ugdymo kokybės gerinimas Kauno vaikų lopšelyje-darželyje „Dvarelis“</t>
  </si>
  <si>
    <t>2.1.4.1.071</t>
  </si>
  <si>
    <t>Ugdymo kokybės gerinimas menų darželyje „Etiudas“</t>
  </si>
  <si>
    <t>2.1.4.1.072</t>
  </si>
  <si>
    <t>Ugdymo kokybės gerinimas Kauno Valdorfo darželyje „Šaltinėlis“</t>
  </si>
  <si>
    <t>2.1.4.1.073</t>
  </si>
  <si>
    <t>Ugdymo kokybės gerinimas Kauno vaikų lopšelyje-darželyje „Šarkelė“</t>
  </si>
  <si>
    <t>2.1.4.1.074</t>
  </si>
  <si>
    <t>Ugdymo kokybės gerinimas Kauno vaikų lopšelyje-darželyje „Vaivorykštė“</t>
  </si>
  <si>
    <t>2.1.4.1.075</t>
  </si>
  <si>
    <t>Ugdymo kokybės gerinimas Kauno mokykloje-darželyje „Rūtelė“</t>
  </si>
  <si>
    <t>4 klasės mokinių, pasiekusių rašymo pagrindinį ir aukštesnįjį lygius, dalis</t>
  </si>
  <si>
    <t>2.1.4.1.076</t>
  </si>
  <si>
    <t>Ugdymo kokybės gerinimas Kauno mokykloje-darželyje „Šviesa“</t>
  </si>
  <si>
    <t>2.1.4.1.077</t>
  </si>
  <si>
    <t>Ugdymo kokybės gerinimas Kauno Tirkiliškių mokykloje-darželyje</t>
  </si>
  <si>
    <t>2.1.4.1.078</t>
  </si>
  <si>
    <t>Ugdymo kokybės gerinimas Kauno Motiejaus Valančiaus mokykloje-darželyje</t>
  </si>
  <si>
    <t>2.1.4.1.079</t>
  </si>
  <si>
    <t>Ugdymo kokybės gerinimas Kauno Montesori mokykloje-darželyje „Žiburėlis“</t>
  </si>
  <si>
    <t>2.1.4.1.080</t>
  </si>
  <si>
    <t>Ugdymo kokybės gerinimas Kauno Prano Mašioto pradinėje mokykloje</t>
  </si>
  <si>
    <t>Vaikų skaičiaus pradinio ugdymo programoje vidurkis</t>
  </si>
  <si>
    <t>2.1.4.1.081</t>
  </si>
  <si>
    <t>Ugdymo kokybės gerinimas Kauno Panemunės pradinėje mokykloje</t>
  </si>
  <si>
    <t>2.1.4.1.082</t>
  </si>
  <si>
    <t>Ugdymo kokybės gerinimas Kauno „Paparčio“ pradinėje mokykloje</t>
  </si>
  <si>
    <t>2.1.4.1.083</t>
  </si>
  <si>
    <t>Ugdymo kokybės gerinimas Kauno „Ryto“ pradinėje mokykloje</t>
  </si>
  <si>
    <t>2.1.4.1.084</t>
  </si>
  <si>
    <t>Ugdymo kokybės gerinimas Kauno Suzuki progimnazijoje</t>
  </si>
  <si>
    <t>Mokinių skaičiaus vidurkis pagrindinio ugdymo programoje</t>
  </si>
  <si>
    <t>2.1.4.1.085</t>
  </si>
  <si>
    <t>Ugdymo kokybės gerinimas Kauno „Šilo“ pradinėje mokykloje</t>
  </si>
  <si>
    <t>2.1.4.1.086</t>
  </si>
  <si>
    <t>Ugdymo kokybės gerinimas Kauno „Varpelio“ pradinėje mokykloje</t>
  </si>
  <si>
    <t>2.1.4.1.087</t>
  </si>
  <si>
    <t>Ugdymo kokybės gerinimas Vytauto Didžiojo universiteto „Atžalyno“ progimnazijoje</t>
  </si>
  <si>
    <t>8 klasės mokinių, pasiekusių rašymo pagrindinį ir aukštesnįjį lygius, dalis</t>
  </si>
  <si>
    <t>Mokinių skaičiaus vidurkis klasėje</t>
  </si>
  <si>
    <t>2.1.4.1.088</t>
  </si>
  <si>
    <t>Ugdymo kokybės gerinimas Kauno Simono Daukanto progimnazijoje</t>
  </si>
  <si>
    <t>2.1.4.1.089</t>
  </si>
  <si>
    <t>Ugdymo kokybės gerinimas Kauno Jurgio Dobkevičiaus progimnazijoje</t>
  </si>
  <si>
    <t>2.1.4.1.090</t>
  </si>
  <si>
    <t>Ugdymo kokybės gerinimas Kauno Kazio Griniaus progimnazijoje</t>
  </si>
  <si>
    <t>2.1.4.1.091</t>
  </si>
  <si>
    <t>Ugdymo kokybės gerinimas Kauno Tado Ivanausko progimnazijoje</t>
  </si>
  <si>
    <t>2.1.4.1.092</t>
  </si>
  <si>
    <t>Ugdymo kokybės gerinimas Kauno šv. Kazimiero progimnazijoje</t>
  </si>
  <si>
    <t>2.1.4.1.093</t>
  </si>
  <si>
    <t>Ugdymo kokybės gerinimas Kauno Vinco Kudirkos progimnazijoje</t>
  </si>
  <si>
    <t>2.1.4.1.094</t>
  </si>
  <si>
    <t>Ugdymo kokybės gerinimas Kauno Petrašiūnų progimnazijoje</t>
  </si>
  <si>
    <t>2.1.4.1.095</t>
  </si>
  <si>
    <t>Ugdymo kokybės gerinimas Kauno Senamiesčio progimnazijoje</t>
  </si>
  <si>
    <t>2.1.4.1.096</t>
  </si>
  <si>
    <t>Ugdymo kokybės gerinimas Kauno technologijos universiteto Vaižganto progimnazijoje</t>
  </si>
  <si>
    <t>2.1.4.1.097</t>
  </si>
  <si>
    <t>Ugdymo kokybės gerinimas Kauno Žaliakalnio progimnazijoje</t>
  </si>
  <si>
    <t>2.1.4.1.098</t>
  </si>
  <si>
    <t>Ugdymo kokybės gerinimas Kauno Viktoro Kuprevičiaus progimnazijoje</t>
  </si>
  <si>
    <t>2.1.4.1.099</t>
  </si>
  <si>
    <t>Ugdymo kokybės gerinimas Kauno Martyno Mažvydo progimnazijoje</t>
  </si>
  <si>
    <t>2.1.4.1.100</t>
  </si>
  <si>
    <t>Ugdymo kokybės gerinimas Kauno Milikonių progimnazijoje</t>
  </si>
  <si>
    <t>2.1.4.1.101</t>
  </si>
  <si>
    <t>Ugdymo kokybės gerinimas Kauno Pilėnų progimnazijoje</t>
  </si>
  <si>
    <t>2.1.4.1.102</t>
  </si>
  <si>
    <t>Ugdymo kokybės gerinimas Kauno Juozo Urbšio progimnazijoje</t>
  </si>
  <si>
    <t>2.1.4.1.103</t>
  </si>
  <si>
    <t>Ugdymo kokybės gerinimas Kauno Bernardo Brazdžionio mokykloje</t>
  </si>
  <si>
    <t>2.1.4.1.104</t>
  </si>
  <si>
    <t>Ugdymo kokybės gerinimas Kauno „Nemuno“ mokykloje</t>
  </si>
  <si>
    <t>2.1.4.1.105</t>
  </si>
  <si>
    <t>Ugdymo kokybės gerinimas Kauno Aleksandro Stulginskio mokykloje</t>
  </si>
  <si>
    <t>2.1.4.1.106</t>
  </si>
  <si>
    <t>Ugdymo kokybės gerinimas Vytauto Didžiojo universiteto klasikinio ugdymo mokykloje</t>
  </si>
  <si>
    <t>2.1.4.1.107</t>
  </si>
  <si>
    <t>Ugdymo kokybės gerinimas Kauno Vaišvydavos mokykloje</t>
  </si>
  <si>
    <t>2.1.4.1.108</t>
  </si>
  <si>
    <t>Ugdymo kokybės gerinimas Kauno Jono ir Petro Vileišių mokykloje</t>
  </si>
  <si>
    <t>23,75</t>
  </si>
  <si>
    <t>23,50</t>
  </si>
  <si>
    <t>17,50</t>
  </si>
  <si>
    <t>22,50</t>
  </si>
  <si>
    <t>2.1.4.1.109</t>
  </si>
  <si>
    <t>Ugdymo kokybės gerinimas Kauno Veršvų gimnazijoje</t>
  </si>
  <si>
    <t>Išlaikiusių matematiką pagrindinio ugdymo pasiekimų patikroje 7-10 balais mokinių dalis nuo bendro dalyvavusių skaičiaus</t>
  </si>
  <si>
    <t>Abiturientų, išlaikiusių lietuvių kalbos ir lit. valstybinį egzaminą nuo 36 iki 100 balų, dalis nuo bendro pasirinkusiųjų skaičiaus</t>
  </si>
  <si>
    <t>31,00</t>
  </si>
  <si>
    <t>Įgijusių vidurinį išsilavinimą dalis nuo bendro abiturientų skaičiaus</t>
  </si>
  <si>
    <t>Įgijusių pagrindinį išsilavinimą dalis nuo bendro 10-okų skaičiaus</t>
  </si>
  <si>
    <t>2.1.4.1.110</t>
  </si>
  <si>
    <t>Ugdymo kokybės gerinimas Kauno suaugusiųjų ir jaunimo mokymo centre</t>
  </si>
  <si>
    <t>63,00</t>
  </si>
  <si>
    <t>2.1.4.1.111</t>
  </si>
  <si>
    <t>Ugdymo kokybės gerinimas Kauno „Aušros“ gimnazijoje</t>
  </si>
  <si>
    <t>47,00</t>
  </si>
  <si>
    <t>48,00</t>
  </si>
  <si>
    <t>2.1.4.1.112</t>
  </si>
  <si>
    <t>Ugdymo kokybės gerinimas Kauno Jono Basanavičiaus gimnazijoje</t>
  </si>
  <si>
    <t>2.1.4.1.113</t>
  </si>
  <si>
    <t>Ugdymo kokybės gerinimas Kauno Stepono Dariaus ir Stasio Girėno gimnazijoje</t>
  </si>
  <si>
    <t>95,00</t>
  </si>
  <si>
    <t>2.1.4.1.114</t>
  </si>
  <si>
    <t>Ugdymo kokybės gerinimas Kauno Gedimino sporto ir sveikatinimo gimnazijoje</t>
  </si>
  <si>
    <t>96,00</t>
  </si>
  <si>
    <t>97,00</t>
  </si>
  <si>
    <t>98,00</t>
  </si>
  <si>
    <t>2.1.4.1.115</t>
  </si>
  <si>
    <t>Ugdymo kokybės gerinimas Kauno Juozo Grušo meno gimnazijoje</t>
  </si>
  <si>
    <t>59,00</t>
  </si>
  <si>
    <t>2.1.4.1.116</t>
  </si>
  <si>
    <t>Ugdymo kokybės gerinimas Kauno technologijos universiteto inžinerijos licėjuje</t>
  </si>
  <si>
    <t>64,00</t>
  </si>
  <si>
    <t>2.1.4.1.117</t>
  </si>
  <si>
    <t>Ugdymo kokybės gerinimas Kauno Jono Jablonskio gimnazijoje</t>
  </si>
  <si>
    <t>2.1.4.1.118</t>
  </si>
  <si>
    <t>Ugdymo kokybės gerinimas Kauno Kovo 11-osios gimnazijoje</t>
  </si>
  <si>
    <t>39,00</t>
  </si>
  <si>
    <t>41,00</t>
  </si>
  <si>
    <t>91,00</t>
  </si>
  <si>
    <t>92,00</t>
  </si>
  <si>
    <t>93,00</t>
  </si>
  <si>
    <t>94,00</t>
  </si>
  <si>
    <t>2.1.4.1.119</t>
  </si>
  <si>
    <t>Ugdymo kokybės gerinimas Kauno Maironio universitetinėje gimnazijoje</t>
  </si>
  <si>
    <t>68,00</t>
  </si>
  <si>
    <t>2.1.4.1.120</t>
  </si>
  <si>
    <t>Ugdymo kokybės gerinimas Kauno Palemono gimnazijoje</t>
  </si>
  <si>
    <t>2.1.4.1.121</t>
  </si>
  <si>
    <t>Ugdymo kokybės gerinimas viešojoje įstaigoje Generolo Povilo Plechavičiaus kadetų licėjuje</t>
  </si>
  <si>
    <t>2.1.4.1.122</t>
  </si>
  <si>
    <t>Ugdymo kokybės gerinimas viešojoje įstaigoje Prezidento Valdo Adamkaus gimnazijoje</t>
  </si>
  <si>
    <t>2.1.4.1.123</t>
  </si>
  <si>
    <t>Ugdymo kokybės gerinimas Kauno tarptautinėje gimnazijoje</t>
  </si>
  <si>
    <t>52,00</t>
  </si>
  <si>
    <t>53,00</t>
  </si>
  <si>
    <t>54,00</t>
  </si>
  <si>
    <t>77,00</t>
  </si>
  <si>
    <t>78,00</t>
  </si>
  <si>
    <t>2.1.4.1.124</t>
  </si>
  <si>
    <t>Ugdymo kokybės gerinimas Vytauto Didžiojo universiteto „Rasos“ gimnazijoje</t>
  </si>
  <si>
    <t>66,00</t>
  </si>
  <si>
    <t>67,00</t>
  </si>
  <si>
    <t>2.1.4.1.125</t>
  </si>
  <si>
    <t>Ugdymo kokybės gerinimas Prezidento Antano Smetonos gimnazijoje</t>
  </si>
  <si>
    <t>2.1.4.1.126</t>
  </si>
  <si>
    <t>Ugdymo kokybės gerinimas Kauno „Santaros“ gimnazijoje</t>
  </si>
  <si>
    <t>55,00</t>
  </si>
  <si>
    <t>2.1.4.1.127</t>
  </si>
  <si>
    <t>Ugdymo kokybės gerinimas Kauno „Saulės“ gimnazijoje</t>
  </si>
  <si>
    <t>2.1.4.1.128</t>
  </si>
  <si>
    <t>Ugdymo kokybės gerinimas Kauno „Varpo“ gimnazijoje</t>
  </si>
  <si>
    <t>51,00</t>
  </si>
  <si>
    <t>2.1.4.1.129</t>
  </si>
  <si>
    <t>Ugdymo kokybės gerinimas viešojoje įstaigoje  „Vyturio“ gimnazijoje</t>
  </si>
  <si>
    <t>2.1.4.1.130</t>
  </si>
  <si>
    <t>Ugdymo kokybės gerinimas Kauno „Aitvaro“ mokykloje</t>
  </si>
  <si>
    <t>82,00</t>
  </si>
  <si>
    <t>2.1.4.1.131</t>
  </si>
  <si>
    <t>Ugdymo kokybės gerinimas Kauno Prano Daunio ugdymo centre</t>
  </si>
  <si>
    <t>Pagrindinio ugdymo programą baigusių asmenų skaičius</t>
  </si>
  <si>
    <t>Pagalbos specialistų skaičius</t>
  </si>
  <si>
    <t>2.1.4.1.132</t>
  </si>
  <si>
    <t>Ugdymo kokybės gerinimas Kauno kurčiųjų ir neprigirdinčiųjų ugdymo centre</t>
  </si>
  <si>
    <t>2.1.4.1.133</t>
  </si>
  <si>
    <t>Ugdymo kokybės gerinimas  Kauno Jono Laužiko mokykloje</t>
  </si>
  <si>
    <t>2.1.4.1.134</t>
  </si>
  <si>
    <t>Ugdymo kokybės gerinimas Kauno šv. Roko mokykloje</t>
  </si>
  <si>
    <t>3,00</t>
  </si>
  <si>
    <t>Vidurinį išsilavinimą įgijusių asmenų skaičius</t>
  </si>
  <si>
    <t>2.1.4.1.135</t>
  </si>
  <si>
    <t>Ugdymo kokybės gerinimas Kauno Aleksandro Kačanausko muzikos mokykloje</t>
  </si>
  <si>
    <t>Tarptautinių konkursų laureatų dalis nuo bendro vaikų skaičiaus</t>
  </si>
  <si>
    <t>Mokinių, nutraukusių mokymąsi, skaičius</t>
  </si>
  <si>
    <t>Dalyvaujančių vaikų skaičius neformaliojo švietimo programose</t>
  </si>
  <si>
    <t>2.1.4.1.136</t>
  </si>
  <si>
    <t>Ugdymo kokybės gerinimas Kauno Miko Petrausko scenos menų mokykloje</t>
  </si>
  <si>
    <t>160,00</t>
  </si>
  <si>
    <t>155,00</t>
  </si>
  <si>
    <t>154,00</t>
  </si>
  <si>
    <t>1 220,00</t>
  </si>
  <si>
    <t>1 240,00</t>
  </si>
  <si>
    <t>1 250,00</t>
  </si>
  <si>
    <t>2.1.4.1.137</t>
  </si>
  <si>
    <t>Ugdymo kokybės gerinimas Kauno sakralinės muzikos mokykloje</t>
  </si>
  <si>
    <t>240,00</t>
  </si>
  <si>
    <t>245,00</t>
  </si>
  <si>
    <t>2.1.4.1.138</t>
  </si>
  <si>
    <t>Ugdymo kokybės gerinimas Kauno berniukų chorinio dainavimo mokykloje „Varpelis“</t>
  </si>
  <si>
    <t>2.1.4.1.139</t>
  </si>
  <si>
    <t>Ugdymo kokybės gerinimas Kauno 1-ojoje muzikos mokykloje</t>
  </si>
  <si>
    <t>2.1.4.1.140</t>
  </si>
  <si>
    <t>Ugdymo kokybės gerinimas Kauno Antano Martinaičio dailės mokykloje</t>
  </si>
  <si>
    <t>2.1.4.1.141</t>
  </si>
  <si>
    <t>Ugdymo kokybės gerinimas Kauno moksleivių techninės kūrybos centre</t>
  </si>
  <si>
    <t>200,00</t>
  </si>
  <si>
    <t>1 100,00</t>
  </si>
  <si>
    <t>2.1.4.1.142</t>
  </si>
  <si>
    <t>Ugdymo kokybės gerinimas Kauno tautinės kultūros centre</t>
  </si>
  <si>
    <t>2.1.4.1.143</t>
  </si>
  <si>
    <t>Ugdymo kokybės gerinimas Kauno Algio Žikevičiaus saugaus vaiko mokykloje</t>
  </si>
  <si>
    <t>Įgyvendintų projektų skaičius</t>
  </si>
  <si>
    <t>1 150,00</t>
  </si>
  <si>
    <t>18,00</t>
  </si>
  <si>
    <t>2.1.4.1.144</t>
  </si>
  <si>
    <t>Ugdymo kokybės gerinimas Kauno lopšelyje-darželyje „Atžalėlė“</t>
  </si>
  <si>
    <t>2.1.4.1.145</t>
  </si>
  <si>
    <t>Ugdymo kokybės gerinimas Kauno lopšelyje-darželyje „Vaikystės takas"</t>
  </si>
  <si>
    <t>73,00</t>
  </si>
  <si>
    <t>2.1.4.1.146</t>
  </si>
  <si>
    <t>Ugdymo kokybės gerinimas Kauno lopšelyje-darželyje „Pelėdžiukas“</t>
  </si>
  <si>
    <t>Įrengtų bendrųjų patalpų dalis nuo bendro pastato ploto</t>
  </si>
  <si>
    <t>Įrengtų edukacinių patalpų dalis nuo bendro pastato ploto</t>
  </si>
  <si>
    <t>21,25</t>
  </si>
  <si>
    <t>2.1.4.1.147</t>
  </si>
  <si>
    <t>Efektyvus renginių organizavimas ir pagalbos švietimo įstaigoms teikimas Kauno švietimo inovacijų centre</t>
  </si>
  <si>
    <t>Įgyvendinamų projektų, tarptautinių renginių  skaičius</t>
  </si>
  <si>
    <t>Organizuotų metodinių renginių skaičius</t>
  </si>
  <si>
    <t>125,00</t>
  </si>
  <si>
    <t>126,00</t>
  </si>
  <si>
    <t>127,00</t>
  </si>
  <si>
    <t>Įgyvendinamų kvalifikacijos tobulinimo programų skaičius</t>
  </si>
  <si>
    <t>148,00</t>
  </si>
  <si>
    <t>149,00</t>
  </si>
  <si>
    <t>2.1.4.1.148</t>
  </si>
  <si>
    <t>Projekto „Karjeros specialistų tinklo vystymas“ įgyvendinimas</t>
  </si>
  <si>
    <t>Karjeros specialistų, teikiančių paslaugas mokyklose, skaičius</t>
  </si>
  <si>
    <t>2.</t>
  </si>
  <si>
    <t>2.1.4.1.149</t>
  </si>
  <si>
    <t>Neformaliojo vaikų švietimo paslaugų plėtra</t>
  </si>
  <si>
    <t>Mokinių, gaunančių neformaliojo švietimo finansavimą, skaičius</t>
  </si>
  <si>
    <t>9 575,00</t>
  </si>
  <si>
    <t>9 675,00</t>
  </si>
  <si>
    <t>9 775,00</t>
  </si>
  <si>
    <t>Vykdomų NVŠ programų skaičius</t>
  </si>
  <si>
    <t>241,25</t>
  </si>
  <si>
    <t>247,50</t>
  </si>
  <si>
    <t>253,75</t>
  </si>
  <si>
    <t>NVŠ paslaugos teikėjų skaičius</t>
  </si>
  <si>
    <t>74,50</t>
  </si>
  <si>
    <t>76,50</t>
  </si>
  <si>
    <t>78,50</t>
  </si>
  <si>
    <t>2.1.4.1.150</t>
  </si>
  <si>
    <t>Įstaigų, kurių steigėja ir savininkė nėra Savivaldybė, mokinių pavėžėjimas iki Kauno mieste esančių mokyklų</t>
  </si>
  <si>
    <t>Parengtų (patikslintų) sutarčių skaičius</t>
  </si>
  <si>
    <t>2.1.4.1.151</t>
  </si>
  <si>
    <t>Centralizuotas lėšų paskirstymas švietimo įstaigoms teisės aktuose numatytoms priemonėms vykdyti</t>
  </si>
  <si>
    <t>2.1.4.1.152</t>
  </si>
  <si>
    <t>Bendrojo ugdymo mokyklų tinklo optimizavimo plano įgyvendinimas</t>
  </si>
  <si>
    <t>Įgyvendintų veiklų dalis</t>
  </si>
  <si>
    <t>2.1.4.1.153</t>
  </si>
  <si>
    <t>Verslumo ugdymas bendrojo ugdymo mokyklose</t>
  </si>
  <si>
    <t>Mokinių mokomųjų bendrovių  skaičius</t>
  </si>
  <si>
    <t>105,00</t>
  </si>
  <si>
    <t>145,00</t>
  </si>
  <si>
    <t>Tarptautinėje mugėje dalyvavusių bendrovių skaičius</t>
  </si>
  <si>
    <t>Užsienio šalių dalyvių dalis nuo bendro skaičiaus</t>
  </si>
  <si>
    <t>2.1.4.1.154</t>
  </si>
  <si>
    <t>Ikimokyklinio ugdymo grupių plėtra</t>
  </si>
  <si>
    <t>Naujai atidarytų grupių skaičius</t>
  </si>
  <si>
    <t>2.1.4.1.155</t>
  </si>
  <si>
    <t>Projekto „Mokinių ugdymosi pasiekimų gerinimas diegiant kokybės krepšelį“ įgyvendinimas</t>
  </si>
  <si>
    <t>Dalyvaujančių įstaigų skaičius</t>
  </si>
  <si>
    <t>2.1.4.1.156</t>
  </si>
  <si>
    <t>Švietimo renginių organizavimas ir techninės pagalbos švietimo įstaigoms teikimas Kauno moksleivių techninės kūrybos centre</t>
  </si>
  <si>
    <t>2 200,00</t>
  </si>
  <si>
    <t>2 500,00</t>
  </si>
  <si>
    <t>2 700,00</t>
  </si>
  <si>
    <t>2.1.4.1.157</t>
  </si>
  <si>
    <t>Edukacinių švietimo renginių organizavimas Kauno tautinės kultūros centre</t>
  </si>
  <si>
    <t>920,00</t>
  </si>
  <si>
    <t>930,00</t>
  </si>
  <si>
    <t>950,00</t>
  </si>
  <si>
    <t>2.1.4.1.158</t>
  </si>
  <si>
    <t>Muzikinių, edukacinių renginių organizavimas Kauno 1-ojoje muzikos mokykloje</t>
  </si>
  <si>
    <t>2 094,00</t>
  </si>
  <si>
    <t>2 071,00</t>
  </si>
  <si>
    <t>2 069,00</t>
  </si>
  <si>
    <t>2.1.4.1.159</t>
  </si>
  <si>
    <t>Konkursų, olimpiadų, sporto ir sveikatinimo, karjeros bei kitų renginių organizavimas Kauno miesto mokyklose</t>
  </si>
  <si>
    <t>Respublikinių, tarptautinių olimpiadų, konkursų prizinių vietų laimėtojų dalis 10 000 gyventojų</t>
  </si>
  <si>
    <t>2.1.4.1.160</t>
  </si>
  <si>
    <t>Konkursų, prevencijai skirtų renginių organizavimas Kauno Algio Žikevičiaus saugaus vaiko mokykloje</t>
  </si>
  <si>
    <t>2.1.4.1.161</t>
  </si>
  <si>
    <t>Muzikinių konkursų ir edukacinių renginių organizavimas Kauno Aleksandro Kačanausko muzikos mokykloje</t>
  </si>
  <si>
    <t>670,00</t>
  </si>
  <si>
    <t>680,00</t>
  </si>
  <si>
    <t>2.1.4.1.162</t>
  </si>
  <si>
    <t>Edukacinių renginių organizavimas Kauno Antano Martinaičio dailės mokykloje</t>
  </si>
  <si>
    <t>Dalyvių skaičius</t>
  </si>
  <si>
    <t>2.1.4.1.163</t>
  </si>
  <si>
    <t>Muzikinių renginių organizavimas Kauno sakralinės muzikos mokykloje</t>
  </si>
  <si>
    <t>Renginių  skaičius</t>
  </si>
  <si>
    <t>Dalyvių iš užsienio šalių skaičius</t>
  </si>
  <si>
    <t>2.1.4.1.164</t>
  </si>
  <si>
    <t>Muzikinių renginių organizavimas Kauno berniukų chorinio dainavimo mokykloje „Varpelis“</t>
  </si>
  <si>
    <t>2.1.4.1.165</t>
  </si>
  <si>
    <t>Muzikinių ir kitų edukacinių renginių organizavimas Kauno Miko Petrausko scenos menų mokykloje</t>
  </si>
  <si>
    <t>2.1.4.1.166</t>
  </si>
  <si>
    <t>Vaikų vasaros poilsio ir laisvalaikio organizavimas Kauno miesto savivaldybėje</t>
  </si>
  <si>
    <t>Vasaros poilsį užtikrinančių paslaugų teikėjų skaičius</t>
  </si>
  <si>
    <t>2.1.4.1.167</t>
  </si>
  <si>
    <t>Apdovanojimų, laisvalaikio švietimo srityje organizavimas Kauno miesto savivaldybėje</t>
  </si>
  <si>
    <t>Apdovanojamų asmenų skaičius</t>
  </si>
  <si>
    <t>180,00</t>
  </si>
  <si>
    <t>205,00</t>
  </si>
  <si>
    <t>Apdovanotų mokinių skaičius</t>
  </si>
  <si>
    <t>330,00</t>
  </si>
  <si>
    <t>340,00</t>
  </si>
  <si>
    <t>2.1.4.1.168</t>
  </si>
  <si>
    <t>Atnaujinto ugdymo turinio įgyvendinimo programa</t>
  </si>
  <si>
    <t>Įrengtų gamtos mokslų laboratorijų skaičius</t>
  </si>
  <si>
    <t>Parengtų neformaliojo švietimo Steam programų skaičius</t>
  </si>
  <si>
    <t>Bendrojo ugdymo mokyklose besimokančių didelių ir labai didelių specialiųjų poreikių mokinių dalis</t>
  </si>
  <si>
    <t>6,25</t>
  </si>
  <si>
    <t>2.1.4.1.169</t>
  </si>
  <si>
    <t>Tarpdisciplininis itin gabių mokinių ugdymas</t>
  </si>
  <si>
    <t>Programose dalyvaujančių mokinių skaičius</t>
  </si>
  <si>
    <t>Programose lankytų užsiėmimų dalis</t>
  </si>
  <si>
    <t>Vykdomų programų ar jų modulių skaičius</t>
  </si>
  <si>
    <t>Atsisakiusių toliau dalyvauti programoje mokinių skaičius</t>
  </si>
  <si>
    <t>2.1.4.1.170</t>
  </si>
  <si>
    <t>Visos dienos mokyklos modelio įgyvendinimas</t>
  </si>
  <si>
    <t>Visos dienos mokyklos modelį įgyvendinančių švietimo įstaigų skaičius</t>
  </si>
  <si>
    <t>2.1.4.2</t>
  </si>
  <si>
    <t>Plėtoti švietimo ir sporto infrastruktūrą ypatingiems besimokančiųjų poreikiams</t>
  </si>
  <si>
    <t>2.1.4.2.001</t>
  </si>
  <si>
    <t>Švietimo įstaigų pastatų ir kiemo statinių priežiūra ir remontas</t>
  </si>
  <si>
    <t>Bendrųjų reikalų skyrius</t>
  </si>
  <si>
    <t>Panaudotų asignavimų dalis nuo skirtų asignavimų  numatytų SVP statinių priežiūros ir remonto darbams</t>
  </si>
  <si>
    <t>2.1.4.2.002</t>
  </si>
  <si>
    <t>Aleksoto bendrojo ugdymo įstaigų modernizavimas didinant paslaugų efektyvumą (Prezidento Valdo Adamkaus gimnazija)</t>
  </si>
  <si>
    <t>Atliktų veiklų dalis nuo visų projekto veiklų</t>
  </si>
  <si>
    <t>Atnaujinta ugdymo įstaiga</t>
  </si>
  <si>
    <t>1.1.2</t>
  </si>
  <si>
    <t>3.</t>
  </si>
  <si>
    <t>ES investicijas gavusios įstaigos pajėgumas, ugdytinių skaičius</t>
  </si>
  <si>
    <t>650,00</t>
  </si>
  <si>
    <t>2.1.4.2.003</t>
  </si>
  <si>
    <t>Kauno lopšelio-darželio "Svirnelis" modernizavimas didinant paslaugų prieinamumą</t>
  </si>
  <si>
    <t>206,00</t>
  </si>
  <si>
    <t>2.1.4.2.004</t>
  </si>
  <si>
    <t>Kauno lopšelio-darželio „Boružėlė“ modernizavimas didinant paslaugų prieinamumą</t>
  </si>
  <si>
    <t>254,00</t>
  </si>
  <si>
    <t>2.1.4.2.005</t>
  </si>
  <si>
    <t>Kauno Žaliakalnio lopšelio-darželio modernizavimas didinant paslaugų prieinamumą</t>
  </si>
  <si>
    <t>144,00</t>
  </si>
  <si>
    <t>2.1.4.2.006</t>
  </si>
  <si>
    <t>Kauno Algio Žikevičiaus saugaus vaiko mokyklos infrastruktūros tobulinimas</t>
  </si>
  <si>
    <t>Investicijas gavusios vaikų priežiūros arba švietimo infrastruktūros pajėgumas, ugdytinių skaičius</t>
  </si>
  <si>
    <t>Pagal veiksmų programą ERPF lėšomis atnaujintos neformaliojo ugdymo įstaigos</t>
  </si>
  <si>
    <t>2.1.4.2.007</t>
  </si>
  <si>
    <t>Kauno Maironio universitetinės gimnazijos pastatų rekonstravimas ir sporto paskirties pastato statyba</t>
  </si>
  <si>
    <t>Statybos valdymo skyrius</t>
  </si>
  <si>
    <t>2.1.4.2.008</t>
  </si>
  <si>
    <t>Pastato Jūratės g. 19, Kaune rekonstravimas, keičiant pastato paskirtį į mokslo (lopšelio-darželio)</t>
  </si>
  <si>
    <t>Atliktų rekonstravimo darbų dalis nuo visų darbų</t>
  </si>
  <si>
    <t>2.1.4.2.009</t>
  </si>
  <si>
    <t>Vaikų darželio pastato Vijūkų g. 78, Kaune, statyba</t>
  </si>
  <si>
    <t>Atliktų projekto veiklų dalis nuo visų veiklų</t>
  </si>
  <si>
    <t>2.1.4.2.010</t>
  </si>
  <si>
    <t>Mokyklos pastato Vijūkų g. 78, Kaune, statyba</t>
  </si>
  <si>
    <t>2.1.4.2.011</t>
  </si>
  <si>
    <t>Mokslo ir technologijų populiarinimo centro Kaune sukūrimas</t>
  </si>
  <si>
    <t>1.2.</t>
  </si>
  <si>
    <t>2.1.4.2.012</t>
  </si>
  <si>
    <t>Viešosios paskirties sporto ir laisvalaikio infrastruktūros miesto viešose erdvėse įrengimas, atnaujinimas ir priežiūra</t>
  </si>
  <si>
    <t>Naujai įrengtų sporto erdvių skaičius</t>
  </si>
  <si>
    <t>Atnaujintų, prižiūrimų ar naujai įrengtų objektų jau esančiose sporto erdvėse skaičius</t>
  </si>
  <si>
    <t>110,00</t>
  </si>
  <si>
    <t>120,00</t>
  </si>
  <si>
    <t>Naujai įrengtų vaikų žaidimo aikštelių skaičius</t>
  </si>
  <si>
    <t>Atnaujintų, prižiūrimų ar naujai įrengtų objektų jau esančiose vaikų žaidimų aikštelėse skaičius</t>
  </si>
  <si>
    <t>168,00</t>
  </si>
  <si>
    <t>185,00</t>
  </si>
  <si>
    <t>Atliktų vaikų žaidimų aikštelių patikrinimų dalis nuo visų įrengtų vaikų žaidimo aikštelių</t>
  </si>
  <si>
    <t>Lėšų, skirtų viešajai sporto ir laisvalaikio infrastrukūrai sutvarkyti ar įrengti, tenkančių vienam Kauno gyventojui, kiekis</t>
  </si>
  <si>
    <t>0,36</t>
  </si>
  <si>
    <t>0,50</t>
  </si>
  <si>
    <t>0,65</t>
  </si>
  <si>
    <t>2.1.4.2.013</t>
  </si>
  <si>
    <t>Mokinių sportinio užimtumo infrastruktūros atnaujinimas ir plėtra, ją atveriant vietos bendruomenėms (sporto aikštynų prie bendrojo ugdymo įstaigų atnaujinimas)</t>
  </si>
  <si>
    <t>Panaudotų asignavimų dalis nuo skirtų asignavimų, numatytų SVP sporto aikštynų statybos darbams</t>
  </si>
  <si>
    <t>Atnaujintų ar naujai įrengtų sportinio užimtumo infrastruktūros objekų skaičius</t>
  </si>
  <si>
    <t>2.1.4.2.014</t>
  </si>
  <si>
    <t>Baseinų infrastruktūros gerinimas Kauno mieste</t>
  </si>
  <si>
    <t>Atliktos Kauno plaukimo mokyklos baseino „Šilainiai“ rekonstrukcijos veiklų dalis nuo viso projekto veiklų</t>
  </si>
  <si>
    <t>Atliktų projekto baseino Panemunėje statybos veiklų dalis nuo viso projekto veiklų</t>
  </si>
  <si>
    <t>2.1.4.2.015</t>
  </si>
  <si>
    <t>Tarptautinius reikalavimus atitinkančios irklavimo trasos įrengimas Lampėdžio ežere</t>
  </si>
  <si>
    <t>Atliktų veiklų dalis nuo viso projekto veiklų</t>
  </si>
  <si>
    <t>2.1.4.2.016</t>
  </si>
  <si>
    <t>Sporto ir laisvalaikio kompleksų Kaune projektavimas ir statyba</t>
  </si>
  <si>
    <t>Atliktų projekto veiklų dalis nuo viso projekto veiklų</t>
  </si>
  <si>
    <t>Pastatyto sporto paskirties pastato ploto dalis nuo viso pastato ploto</t>
  </si>
  <si>
    <t>1.3.3.</t>
  </si>
  <si>
    <t>2.1.4.2.017</t>
  </si>
  <si>
    <t>Kauno marių įlankos uosto ir buriavimo sporto bazės R. Kalantos g. 130, Kaune, įrengimas</t>
  </si>
  <si>
    <t>2.1.4.2.018</t>
  </si>
  <si>
    <t>Kauno miesto savivaldybės valdomos sporto infrastruktūros plėtra ir priežiūra</t>
  </si>
  <si>
    <t>Atliktos Kauno sporto mokyklos „Gaja“ pastato rekonstrukcijos veiklų dalis nuo viso projekto veiklų</t>
  </si>
  <si>
    <t>Ekstremalaus sporto centro statybos veiklų dalis nuo viso projekto veiklų</t>
  </si>
  <si>
    <t>Ekstremalaus sporto centro statybos  darbų dalis nuo rangos sutartyje numatytų atlikti darbų apimties</t>
  </si>
  <si>
    <t>Įrengtų sporto objektų skaičius</t>
  </si>
  <si>
    <t>2.1.4.2.019</t>
  </si>
  <si>
    <t>Sporto įstaigų pastatų ir kiemo statinių priežiūra ir remontas</t>
  </si>
  <si>
    <t>Panaudotų asignavimų dalis nuo skirtų asignavimų, numatytų SVP statinių priežiūros ir remonto darbams</t>
  </si>
  <si>
    <t>2.1.4.2.020</t>
  </si>
  <si>
    <t>Lengvosios atletikos maniežo projektavimas ir statyba</t>
  </si>
  <si>
    <t>2.1.4.2.021</t>
  </si>
  <si>
    <t>Jaunimo užimtumo, laisvalaikio, sporto ir kultūros komplekso sukūrimas Julijanavos g. 1, Kaune</t>
  </si>
  <si>
    <t>2.1.4.2.022</t>
  </si>
  <si>
    <t>S. Dariaus ir S. Girėno sporto centro stadiono rekonstravimas</t>
  </si>
  <si>
    <t>2.1.4.2.023</t>
  </si>
  <si>
    <t>Švietimo įstaigų pastatų energetinio efektyvumo didinimas</t>
  </si>
  <si>
    <t>Panaudotų asignavimų dalis nuo skirtų asignavimų, numatytų SVP pastatų šiltinimo darbams</t>
  </si>
  <si>
    <t>2.1.4.2.024</t>
  </si>
  <si>
    <t>Kauno tarptautinės gimnazijos pastato 4-to aukšto statyba</t>
  </si>
  <si>
    <t>Panaudotų asignavimų dalis nuo skirtų asignavimų, numatytų SVP statybos darbams</t>
  </si>
  <si>
    <t>2.1.4.2.025</t>
  </si>
  <si>
    <t>Kauno Miko Petrausko scenos menų mokyklos pastato kapitalinis remontas ir teritorijos sutvarkymas</t>
  </si>
  <si>
    <t>Panaudotų asignavimų dalis nuo skirtų asignavimų, numatytų SVP remonto darbams</t>
  </si>
  <si>
    <t>2.1.4.2.026</t>
  </si>
  <si>
    <t>Pastato Perkūno al. 4B projektavimo ir kapitalinio remonto darbai (keičiant pastato paskirtį)</t>
  </si>
  <si>
    <t>Panaudotų asignavimų dalis nuo skirtų asignavimų, numatytų SVP projektavimo ir remonto darbams</t>
  </si>
  <si>
    <t>2.1.4.2.027</t>
  </si>
  <si>
    <t>Kauno Tirkiliškių mokyklos-darželio (Yčo g.2) pastato rekonstrukcija</t>
  </si>
  <si>
    <t>Panaudotų asignavimų dalis nuo skirtų asignavimų, numatytų SVP rekonstravimo darbams</t>
  </si>
  <si>
    <t>2.1.4.2.028</t>
  </si>
  <si>
    <t>Kauno Tirkiliškių mokyklos-darželio (Dvarų g. 49) pastato rekonstrukcija</t>
  </si>
  <si>
    <t>2.2</t>
  </si>
  <si>
    <t>Sveikai, socialiai aktyviai ir kokybiškai gyvenantis kaunietis</t>
  </si>
  <si>
    <t>2.2.1</t>
  </si>
  <si>
    <t>Didinti sveikos gyvensenos galimybių plėtrą kauniečiams</t>
  </si>
  <si>
    <t>2.2.1.1</t>
  </si>
  <si>
    <t>Skatinti tolygią prevencinių sveikos gyvensenos stiprinimo priemonių plėtrą visame mieste</t>
  </si>
  <si>
    <t>2.2.1.1.001</t>
  </si>
  <si>
    <t>Visuomenės sveikatos stiprinimo  iniciatyvos Kaunui, įgyvendinamos pagal Visuomenės sveikatos rėmimo specialiosios programos finansavimo planą</t>
  </si>
  <si>
    <t>Sveikatos apsaugos skyrius</t>
  </si>
  <si>
    <t>Įgyvendintų visuomenės sveikatos stiprinimo veiklų dalis nuo finansuotų veiklų</t>
  </si>
  <si>
    <t>2.2.1.1.002</t>
  </si>
  <si>
    <t>Mokinių visuomenės sveikatos priežiūra mokyklose ir ikimokyklinio ugdymo įstaigose</t>
  </si>
  <si>
    <t>Sveikatą stiprinančiose veiklose dalyvavusių mokinių (unikalių asmenų) dalis nuo visų Kauno mieste besimokančių mokinių</t>
  </si>
  <si>
    <t>Ikimokyklinio ugdymo įstaigų dalis nuo visų įstaigų, kuriose įvertinti vaikų maitinimosi įpročiai</t>
  </si>
  <si>
    <t>2.2.1.1.003</t>
  </si>
  <si>
    <t>Visuomenės sveikatos stiprinimas ir stebėsena Kauno miesto savivaldybėje</t>
  </si>
  <si>
    <t>Sveikatą stiprinančiose veiklose dalyvavusių Kauno miesto gyventojų (unikalių asmenų) dalis nuo bendro Kauno miesto gyventojų skaičiaus</t>
  </si>
  <si>
    <t>2.2.1.1.004</t>
  </si>
  <si>
    <t>Neapdraustų privalomuoju sveikatos draudimu asmenų sveikatos stiprinimas</t>
  </si>
  <si>
    <t>Neapdraustų privalomuoju sveikatos draudimu asmenų, pasinaudojusių sveikatos priežiūros paslaugomis, skaičius</t>
  </si>
  <si>
    <t>2.2.1.1.005</t>
  </si>
  <si>
    <t>Sveikos gyvensenos skatinimas Kauno mieste</t>
  </si>
  <si>
    <t>Veiklose dalyvavusių Kauno miesto gyventojų tikslinės grupės asmenų skaičius</t>
  </si>
  <si>
    <t>5 898,00</t>
  </si>
  <si>
    <t>2.2.1.1.006</t>
  </si>
  <si>
    <t>Vaikų maitinimo organizavimas Kauno miesto priešmokyklinio ir ikimokyklinio ugdymo įstaigose</t>
  </si>
  <si>
    <t>Ikimokyklinio ugdymo įstaigų dalis nuo visų įstaigų, kuriose atliktas nuomonės tyrimas dėl mokinių maitinimo organizavimo</t>
  </si>
  <si>
    <t>2.2.1.2</t>
  </si>
  <si>
    <t>Užtikrinti pirminės psichoemocinės pagalbos prieinamumą</t>
  </si>
  <si>
    <t>2.2.1.2.001</t>
  </si>
  <si>
    <t>Savižudybių prevencija ir psichikos sveikatos stiprinimas</t>
  </si>
  <si>
    <t>Psichoaktyvių medžiagų vartojimo prevencijos užsiėmimuose dalyvavusių dalyvių, pagerinusių žinias, dalis nuo visų dalyvavusių</t>
  </si>
  <si>
    <t>2.2.1.3</t>
  </si>
  <si>
    <t>Įveiklinti patrauklias erdves, skirtas sveikatinimui</t>
  </si>
  <si>
    <t>2.2.1.3.001</t>
  </si>
  <si>
    <t>Aplinką ir sveikatą tausojančiai infrastruktūrai planuoti ir įrengti</t>
  </si>
  <si>
    <t>Atnaujintų dokumentų kiekis</t>
  </si>
  <si>
    <t>2.2.2</t>
  </si>
  <si>
    <t>Užtikrinti kokybiškas sveikatos ir socialines paslaugas, plėtojant inovatyvią ir efektyvią pagalbos paslaugų sistemą</t>
  </si>
  <si>
    <t>2.2.2.1</t>
  </si>
  <si>
    <t>Didinti sveikatos ir socialinės srities specialistų paslaugų prieinamumą</t>
  </si>
  <si>
    <t>2.2.2.1.001</t>
  </si>
  <si>
    <t>Sveikatos priežiūros paslaugų prieinamumo didinimas</t>
  </si>
  <si>
    <t>Atliktų veiklų dalis nuo visų veiklų</t>
  </si>
  <si>
    <t>49,00</t>
  </si>
  <si>
    <t>2.2.2.1.002</t>
  </si>
  <si>
    <t>Sveikatos priežiūros paslaugų prieinamumo užtikrinimas renginių metu</t>
  </si>
  <si>
    <t>Renginių, kurių metu buvo užtikrintas sveikatos priežiūros paslaugų prieinamumas, skaičius</t>
  </si>
  <si>
    <t>2.2.2.1.003</t>
  </si>
  <si>
    <t>Sveikatos priežiūros paslaugų prieinamumo gerinimas Kaune</t>
  </si>
  <si>
    <t>Viešąsias sveikatos priežiūros paslaugas teikiančių įstaigų, kuriose pagerinta paslaugų teikimo infrastruktūra, skaičius</t>
  </si>
  <si>
    <t>2.2.2.1.004</t>
  </si>
  <si>
    <t>Priemonių, gerinančių ambulatorinių sveikatos priežiūros paslaugų prieinamumą tuberkulioze sergantiems asmenims, įgyvendinimas Kauno mieste</t>
  </si>
  <si>
    <t>Tuberkulioze sergančių pacientų skaičius, kuriems buvo suteiktos socialinės paramos priemonės</t>
  </si>
  <si>
    <t>2.2.2.1.005</t>
  </si>
  <si>
    <t>Gydymo paskirties pastato – ligoninės Josvainių g. 2, Kaune, statyba</t>
  </si>
  <si>
    <t>2.2.2.1.006</t>
  </si>
  <si>
    <t>Trumpalaikės socialinės globos teikimo užtikrinimas vaikams, likusiems be tėvų globos, ir  pagalbos užtikrinimas globėjams (rūpintojams) ir įvaikintojams Vaikų gerovės centre „Pastogė“</t>
  </si>
  <si>
    <t>Socialinių paslaugų skyrius</t>
  </si>
  <si>
    <t>Suderintų su Vaikų gerovės centru „Pastogė“ strateginių dokumentų skaičius</t>
  </si>
  <si>
    <t>Socialinių paslaugų srities darbuotojų (dirbančių įstaigoje ne mažiau kaip 6 mėn.), kurie kėlė kvalifikaciją, skaičiuojant nuo visų (dirbančių įstaigoje ne mažiau kaip 6 mėn.) toje įstaigoje dirbančių socialinių paslaugų srities darbuotojų, dalis</t>
  </si>
  <si>
    <t>2.2.2.1.007</t>
  </si>
  <si>
    <t>Socialinių paslaugų teikimas vaikams (vaikams su negalia), likusiems be tėvų globos  Kauno savivaldybės vaikų globos namuose</t>
  </si>
  <si>
    <t>Suderintų su Kauno savivaldybės vaikų globos namais strateginių dokumentų skaičius</t>
  </si>
  <si>
    <t>2.2.2.1.008</t>
  </si>
  <si>
    <t>Socialinių paslaugų teikimas Kauno miesto gyventojams, turintiems socialinių problemų, Kauno miesto socialinių paslaugų centre</t>
  </si>
  <si>
    <t>Suderintų su Kauno socialinių paslaugų centru strateginių dokumentų skaičius</t>
  </si>
  <si>
    <t>2.2.2.1.009</t>
  </si>
  <si>
    <t>Socialinių paslaugų užtikrinimas asmenims su negalia Negalią turinčių asmenų centre „Korys“</t>
  </si>
  <si>
    <t>Suderintų su negalią turinčių asmenų centru „Korys“ strateginių dokumentų skaičius</t>
  </si>
  <si>
    <t>2.2.2.1.010</t>
  </si>
  <si>
    <t>Socialinių paslaugų užtikrinimas senyvo amžiaus asmenims ir motinoms su vaikais Kauno kartų namuose</t>
  </si>
  <si>
    <t>Suderintų su Kauno kartų namais strateginių dokumentų skaičius</t>
  </si>
  <si>
    <t>2.2.2.1.011</t>
  </si>
  <si>
    <t>Socialinės priežiūros teikimas šeimoms, patiriančioms socialinę riziką, Kauno miesto socialinių paslaugų centre</t>
  </si>
  <si>
    <t>2.2.2.1.012</t>
  </si>
  <si>
    <t>Projekto „Vaikų dienos centrų tinklo plėtra Kauno mieste“ įgyvendinimas</t>
  </si>
  <si>
    <t>Investicijas gavę socialinių paslaugų infrastruktūros objektai</t>
  </si>
  <si>
    <t>Atliktų remonto darbų skaičius</t>
  </si>
  <si>
    <t>2.2.2.1.013</t>
  </si>
  <si>
    <t>Projekto „Bendruomeninių apgyvendinimo bei užimtumo paslaugų asmenims su proto ir (arba) psichikos negalia plėtra Kauno mieste“ įgyvendinimas</t>
  </si>
  <si>
    <t>2.2.2.1.014</t>
  </si>
  <si>
    <t>Pilnamečių neveiksnių ir ribotai veiksnių asmenų būklės peržiūrėjimo funkcijai atlikti (valstybinė funkcija)</t>
  </si>
  <si>
    <t>Peržiūrėtų teismo sprendimų dalis nuo peržiūrėtinų sprendimų</t>
  </si>
  <si>
    <t>2.2.2.1.015</t>
  </si>
  <si>
    <t>Medicinos darbuotojų skatinimas ir įvertinimas</t>
  </si>
  <si>
    <t>Paskatintų medicinos darbuotojų skaičius</t>
  </si>
  <si>
    <t>2.2.2.1.016</t>
  </si>
  <si>
    <t>Centralizuotas lėšų paskirstymas socialinių paslaugų įstaigoms teisės aktuose numatytoms priemonėms vykdyti</t>
  </si>
  <si>
    <t>2.2.2.2</t>
  </si>
  <si>
    <t>Gerinti sveikatos priežiūros ir socialinių paslaugų kokybę</t>
  </si>
  <si>
    <t>2.2.2.2.001</t>
  </si>
  <si>
    <t>Projekto „Žemo slenksčio paslaugų kokybės gerinimas Kauno mieste“ įgyvendinimas</t>
  </si>
  <si>
    <t>Apsilankymai žemo slenksčio paslaugų kabinetuose</t>
  </si>
  <si>
    <t>25 733,00</t>
  </si>
  <si>
    <t>2.2.2.2.002</t>
  </si>
  <si>
    <t>Projekto „Integruotų priklausomybės ligų gydymo paslaugų kokybės ir prieinamumo gerinimas“ įgyvendinimas</t>
  </si>
  <si>
    <t>2.2.2.2.003</t>
  </si>
  <si>
    <t>Socialinių paslaugų, kurias teikia viešosios įstaigos, kurių savininkė ar dalininkė yra Kauno miesto savivaldybė, kokybės užtikrinimas</t>
  </si>
  <si>
    <t>Suderintų su VšĮ Kauno Panemunės socialinės globos namais strateginių dokumentų skaičius</t>
  </si>
  <si>
    <t>2.2.2.3</t>
  </si>
  <si>
    <t>Plėtoti tvarų socialinių paslaugų tinklą mieste</t>
  </si>
  <si>
    <t>2.2.2.3.001</t>
  </si>
  <si>
    <t>Socialinių paslaugų įstaigų infrastruktūros gerinimas</t>
  </si>
  <si>
    <t>2.2.2.3.002</t>
  </si>
  <si>
    <t>Vienkartinė socialinė parama Kauno miesto gyventojams</t>
  </si>
  <si>
    <t>Socialinės paramos skyrius</t>
  </si>
  <si>
    <t>Vienkartinės pašalpos gavėjų skaičius</t>
  </si>
  <si>
    <t>2.2.2.3.003</t>
  </si>
  <si>
    <t>Socialinė pašalpa Kauno miesto nepasiturintiems gyventojams</t>
  </si>
  <si>
    <t>Socialinės pašalpos gavėjų skaičius</t>
  </si>
  <si>
    <t>2.2.2.3.004</t>
  </si>
  <si>
    <t>Lėšos tikslinėms kompensacijoms mokėti</t>
  </si>
  <si>
    <t>Asmenų, kuriems išmokėtos tikslinės kompensacijos, skaičius tenkantis 1000 gyventojų</t>
  </si>
  <si>
    <t>28,21</t>
  </si>
  <si>
    <t>2.2.2.3.005</t>
  </si>
  <si>
    <t>Lėšos tikslinėms kompensacijoms administruoti</t>
  </si>
  <si>
    <t>Tikslinių kompensacijų administravimo lėšų, skirtų darbo užmokesčiui ir įmokoms socialiniam draudimui, dalis nuo bendro darbuotojų darbo užmokesčio ir įmokų socialiniam draudimui</t>
  </si>
  <si>
    <t>11,30</t>
  </si>
  <si>
    <t>11,50</t>
  </si>
  <si>
    <t>11,70</t>
  </si>
  <si>
    <t>2.2.2.3.006</t>
  </si>
  <si>
    <t>Vienkartinei išmokai ginkluoto pasipriešinimo 1940–1990 m. okupacijoms dalyvių šeimoms mokėti (valstybinė funkcija)</t>
  </si>
  <si>
    <t>Asmenų, kuriems išmokėtos  išmokos, skaičius</t>
  </si>
  <si>
    <t>2.2.2.3.007</t>
  </si>
  <si>
    <t>Kompensacijai sovietinėje armijoje sužalotiems asmenims ir žuvusiųjų šeimoms mokėti (valstybinė funkcija)</t>
  </si>
  <si>
    <t>Asmenų, kuriems kompensuotos išlaidos, skaičius</t>
  </si>
  <si>
    <t>2.2.2.3.008</t>
  </si>
  <si>
    <t>Išmokoms vaikams mokėti  (valstybinė funkcija)</t>
  </si>
  <si>
    <t>2.2.2.3.009</t>
  </si>
  <si>
    <t>Išmokoms vaikams administruoti (valstybinė funkcija)</t>
  </si>
  <si>
    <t>Išmokų vaikams administravimo lėšų, skirtų darbo užmokesčiui ir įmokoms socialiniam draudimui, dalis nuo bendro darbuotojų darbo užmokesčio ir įmokų socialiniam draudimui</t>
  </si>
  <si>
    <t>11,65</t>
  </si>
  <si>
    <t>11,75</t>
  </si>
  <si>
    <t>11,80</t>
  </si>
  <si>
    <t>2.2.2.3.010</t>
  </si>
  <si>
    <t>Socialinės atskirties mažinimas mokant išmokas neįgaliesiems</t>
  </si>
  <si>
    <t>Išmokas už komunalines paslaugas neįgaliesiems gaunančių asmenų, kuriems nustatyti specialieji poreikiai, dalis nuo bendro gaunančių šias išmokas skaičiaus</t>
  </si>
  <si>
    <t>2.2.2.3.011</t>
  </si>
  <si>
    <t>Socialinei paramai mokiniams mokėti (už įsigytus maisto produktus) (valstybinė funkcija)</t>
  </si>
  <si>
    <t>Nemokamą maitinimą gavusių  mokinių dalis nuo bendro mokinių skaičiaus Kauno m.</t>
  </si>
  <si>
    <t>31,46</t>
  </si>
  <si>
    <t>30,45</t>
  </si>
  <si>
    <t>26,64</t>
  </si>
  <si>
    <t>2.2.2.3.012</t>
  </si>
  <si>
    <t>Socialinei paramai mokiniams administruoti (valstybinė funkcija)</t>
  </si>
  <si>
    <t>Socialinei paramai mokiniams administruoti lėšų, skirtų darbo užmokesčiui ir įmokoms socialiniam draudimui, dalis nuo bendro darbuotojų darbo užmokesčio ir įmokų socialiniam draudimui</t>
  </si>
  <si>
    <t>21,20</t>
  </si>
  <si>
    <t>21,40</t>
  </si>
  <si>
    <t>21,60</t>
  </si>
  <si>
    <t>Gavėjų skaičius</t>
  </si>
  <si>
    <t>12 400,00</t>
  </si>
  <si>
    <t>10 500,00</t>
  </si>
  <si>
    <t>2.2.2.3.013</t>
  </si>
  <si>
    <t>Kompensacijai už suteiktas lengvatas asmenims, nukentėjusiems nuo 1991 m. sausio 11–13 d. ir po to vykdytos SSRS agresijos, mokėti  (valstybinė funkcija)</t>
  </si>
  <si>
    <t>29,00</t>
  </si>
  <si>
    <t>26,00</t>
  </si>
  <si>
    <t>2.2.2.3.014</t>
  </si>
  <si>
    <t>Parama mirties atveju Kauno miesto gyventojams</t>
  </si>
  <si>
    <t>4 120,00</t>
  </si>
  <si>
    <t>2.2.2.3.015</t>
  </si>
  <si>
    <t>Išmokoms ir kompensacijoms administruoti (valstybinė funkcija)</t>
  </si>
  <si>
    <t>Paramos mirties atveju administravimo lėšų, skirtų darbo užmokesčiui ir įmokoms socialiniam draudimui, dalis nuo bendro darbuotojų darbo užmokesčio ir įmokų socialiniam draudimui</t>
  </si>
  <si>
    <t>1,05</t>
  </si>
  <si>
    <t>1,10</t>
  </si>
  <si>
    <t>2.2.2.3.016</t>
  </si>
  <si>
    <t>Socialinei paramai mokiniams (už įsigytus mokinio reikmenis) mokėti (valstybinė funkcija)</t>
  </si>
  <si>
    <t>Paramą mokinio reikmenims įsigyti gavusių mokinių dalis nuo bendro mokinių skaičiaus Kauno m.</t>
  </si>
  <si>
    <t>5,07</t>
  </si>
  <si>
    <t>4,82</t>
  </si>
  <si>
    <t>4,56</t>
  </si>
  <si>
    <t>2.2.2.3.017</t>
  </si>
  <si>
    <t>Išmokų mokėjimo per bankus ir paštus išlaidų padengimas</t>
  </si>
  <si>
    <t>Šeimų, kurioms išmokėtos išmokos per paštus, skaičius</t>
  </si>
  <si>
    <t>1 520,00</t>
  </si>
  <si>
    <t>1 450,00</t>
  </si>
  <si>
    <t>Šeimų, kurioms išmokėtos išmokos per bankus, skaičius</t>
  </si>
  <si>
    <t>5 900,00</t>
  </si>
  <si>
    <t xml:space="preserve">5 900,00 </t>
  </si>
  <si>
    <t>2.2.2.3.018</t>
  </si>
  <si>
    <t>Kompensacija nepasiturintiems Kauno miesto gyventojams už geriamąjį vandenį</t>
  </si>
  <si>
    <t>Kompensacijų gavėjų skaičius, tenkantis 1000 gyventojų</t>
  </si>
  <si>
    <t>19,41</t>
  </si>
  <si>
    <t>2.2.2.3.019</t>
  </si>
  <si>
    <t>Kompensacija nepasiturintiems Kauno miesto gyventojams už šiluminę energiją, patiektą gyvenamosioms patalpoms šildyti (šilumą tiekiant centralizuotai)</t>
  </si>
  <si>
    <t>186,12</t>
  </si>
  <si>
    <t>178,00</t>
  </si>
  <si>
    <t>172,00</t>
  </si>
  <si>
    <t>2.2.2.3.020</t>
  </si>
  <si>
    <t>Kompensacijoms nepasiturintiems gyventojams už šiluminę energiją, patiektą gyvenamoms patalpoms šildyti (kt. energijos ir kuro rūšimis), mokėti</t>
  </si>
  <si>
    <t>39,62</t>
  </si>
  <si>
    <t>36,00</t>
  </si>
  <si>
    <t>2.2.2.3.021</t>
  </si>
  <si>
    <t>Kompensacija nepasiturintiems gyventojams už šiluminę energiją, patiektą karštam vandeniui ruošti</t>
  </si>
  <si>
    <t>45,12</t>
  </si>
  <si>
    <t>2.2.2.3.022</t>
  </si>
  <si>
    <t>Kreditų, paimtų daugiabučiams namams atnaujinti (modernizuoti), ir palūkanų apmokėjimas už asmenis, turinčius teisę į būsto šildymo išlaidų kompensaciją</t>
  </si>
  <si>
    <t>Asmenų, kuriems apmokamas kreditas ir palūkanos, skaičius</t>
  </si>
  <si>
    <t>3 750,00</t>
  </si>
  <si>
    <t>3 960,00</t>
  </si>
  <si>
    <t>4 000,00</t>
  </si>
  <si>
    <t>2.2.2.3.023</t>
  </si>
  <si>
    <t>Ikimokyklinio amžiaus vaikų ugdymo užtikrinimas, iš dalies kompensuojant ugdymo išlaidas nevalstybinėse švietimo įstaigose</t>
  </si>
  <si>
    <t>Kompensacijų gavėjų skaičius</t>
  </si>
  <si>
    <t>2.2.2.3.024</t>
  </si>
  <si>
    <t>Pagalba pinigais vaiko laikiniesiems ir nuolatiniams globėjams (rūpintojams), šeimynoms</t>
  </si>
  <si>
    <t>Išmokos gavėjų skaičius</t>
  </si>
  <si>
    <t>2 215,00</t>
  </si>
  <si>
    <t>2.2.2.3.025</t>
  </si>
  <si>
    <t>Dienos socialinės globos paslaugos asmenims su negalia ir sunkia negalia Kauno Šv. Roko mokykloje</t>
  </si>
  <si>
    <t>2.2.2.3.026</t>
  </si>
  <si>
    <t>Kompleksinių paslaugų šeimai plėtra Kauno bendruomeniniuose šeimos namuose</t>
  </si>
  <si>
    <t>Paslaugas gaunančių asmenų skaičiaus pokytis, lyginant su praėjusiais  metais</t>
  </si>
  <si>
    <t>2.2.2.3.027</t>
  </si>
  <si>
    <t>Savivaldybės socialinio būsto fondo plėtra, mažinant socialinę atskirtį eilėje laukiančiųjų socialinio būsto</t>
  </si>
  <si>
    <t>Įsigytų socialinių būstų skaičius</t>
  </si>
  <si>
    <t>2.2.2.3.028</t>
  </si>
  <si>
    <t>Būsto nuomos ir išperkamosios būsto nuomos mokesčių dalies kompensacija</t>
  </si>
  <si>
    <t>Asmenų, gavusių būsto nuomos ar išperkamosios būsto nuomos mokesčio dalies kompensaciją, skaičius</t>
  </si>
  <si>
    <t>2.2.2.3.029</t>
  </si>
  <si>
    <t>Kauno miesto gyventojų, atitinkančių Užimtumo įstatyme apibrėžtą tikslinę grupę, darbinių įgūdžių įgijimo ir įsidarbinimo skatinimas</t>
  </si>
  <si>
    <t>Dirbančių asmenų skaičius, vykdant  savivaldybės užimtumo didinimo programą</t>
  </si>
  <si>
    <t>152,00</t>
  </si>
  <si>
    <t>163,00</t>
  </si>
  <si>
    <t>28,00</t>
  </si>
  <si>
    <t>2.2.2.3.030</t>
  </si>
  <si>
    <t>Socialinių paslaugų teikimas asmenims su sunkia negalia</t>
  </si>
  <si>
    <t>Bendruomenines socialines paslaugas gaunančių darbingo amžiaus asmenų, vaikų ir senyvo amžiaus asmenų su sunkia negalia dalis nuo stacionarias ilgalaikės (trumpalaikės) socialinės globos paslaugas gaunančių darbingo amžiaus asmenų, vaikų ir senyvo amžiaus asmenų su sunkia negalia skaičiaus</t>
  </si>
  <si>
    <t>2.2.2.3.031</t>
  </si>
  <si>
    <t>Socialinių paslaugų (socialinės priežiūros ir socialinės globos) teikimas vaikams, likusiems be tėvų globos, šeimoms, susiduriančioms su sunkumais, vaikams su negalia, darbingo amžiaus asmenims su negalia ir senyvo amžiaus asmenims</t>
  </si>
  <si>
    <t>Bendruomenines socialines paslaugas gaunančių darbingo amžiaus asmenų su negalia ir vaikų su negalia, senyvo amžiaus asmenų dalis nuo stacionarias ilgalaikės (trumpalaikės) socialinės globos paslaugas gaunančių darbingo amžiaus asmenų su negalia, vaikų su negalia ir senyvo amžiaus asmenų skaičiaus.</t>
  </si>
  <si>
    <t>34,00</t>
  </si>
  <si>
    <t>Bendruomenines socialines nevyriausybinėse organizacijose paslaugas gaunančių šeimų, susiduriančių su sunkumais, dalis nuo visų paslaugas gaunančių šeimų, susiduriančių su sunkumais</t>
  </si>
  <si>
    <t>Vaikų dienos socialines priežiūros paslaugas gaunančių vaikų dalis nuo vaikų dienos socialinės priežiūros akredituotų vietų</t>
  </si>
  <si>
    <t>2.2.2.3.032</t>
  </si>
  <si>
    <t>Neįgaliųjų būsto pritaikymo ir socialinės reabilitacijos programų įgyvendinimo bei neįgaliųjų asmeninės pagalbos paslaugų teikimas</t>
  </si>
  <si>
    <t>Socialinės reabilitacijos paslaugas gaunančių suaugusių neįgalių asmenų skaičius</t>
  </si>
  <si>
    <t>Socialinės reabilitacijos paslaugas gaunančių neįgalių vaikų skaičius</t>
  </si>
  <si>
    <t>Socialinės reabilitacijos paslaugas gaunančių neįgalių asmenų artimųjų skaičius</t>
  </si>
  <si>
    <t>Asmenų, kuriems pritaikytas būstas neįgaliojo poreikiams, dalis nuo visų eilėje būstą pritaikyti laukiančių asmenų</t>
  </si>
  <si>
    <t>2.2.2.3.033</t>
  </si>
  <si>
    <t>Pastato – bendrabučio Lampėdžių g. 10, Kaune, atnaujinimas ir pritaikymas savarankiško gyvenimo namų ir Savivaldybės būsto poreikiams</t>
  </si>
  <si>
    <t>Nekilnojamojo turto skyrius</t>
  </si>
  <si>
    <t>Įrengtų patalpų plotas</t>
  </si>
  <si>
    <t>Kv. m</t>
  </si>
  <si>
    <t>5 374,00</t>
  </si>
  <si>
    <t>2.2.2.3.034</t>
  </si>
  <si>
    <t>Vaiko minimalios ir vidutinės priežiūros priemonių įgyvendinimas</t>
  </si>
  <si>
    <t>Vaikų su pegerėjusiu elgesiu dalis nuo visų vaikų, kuriems paskirtos vaiko minimalios ir vidutinės priežiūros priemonės</t>
  </si>
  <si>
    <t>Išnagrinėtų prašymų dalis nuo visų gautų prašymų skirti vaiko minimalios ar vidutinės priežiūros priemones nepilnamečiams</t>
  </si>
  <si>
    <t>Vaikų, kuriems paskirtos vaiko minimalios ar vidutinės priežiūros priemonės, skaičius</t>
  </si>
  <si>
    <t>Suorganizuotų pasitarimų su atvejo vadybininkais, organizuojančiais vaiko minimalios priežiūros priemonių įgyvendinimą, skaičius</t>
  </si>
  <si>
    <t>2.2.2.3.035</t>
  </si>
  <si>
    <t>Savivaldybės socialinio būsto fondo plėtros iki 2029 metų programos įgyvendinimas</t>
  </si>
  <si>
    <t>Netinkamų gyventi būstų kiekio sumažėjimas</t>
  </si>
  <si>
    <t>Suremontuotų būstų skaičius</t>
  </si>
  <si>
    <t>Suremontuotų būstų dalis nuo per metus pateiktų remontuoti būstų</t>
  </si>
  <si>
    <t>Savivaldybės būstų, perkeltų į socialinio būsto fondą, skaičius</t>
  </si>
  <si>
    <t>Atlaisvintų nuomotinų būstų skaičius</t>
  </si>
  <si>
    <t>43,00</t>
  </si>
  <si>
    <t>Savivaldybės būsto pardavimo pajamos</t>
  </si>
  <si>
    <t>1 500 000,00</t>
  </si>
  <si>
    <t>1 000 000,00</t>
  </si>
  <si>
    <t>2.2.2.4</t>
  </si>
  <si>
    <t>Sukurti bendrą informavimo sistemą ir didinti informacijos prieinamumą skirtingoms gyventojų grupėms sveikatos, sveikatinimo ir socialinių paslaugų srityse</t>
  </si>
  <si>
    <t>2.2.2.5</t>
  </si>
  <si>
    <t>Diegti ir plėtoti elektronines paslaugas socialinių ir sveikatos paslaugų sektoriuose</t>
  </si>
  <si>
    <t>2.2.3</t>
  </si>
  <si>
    <t>Įveiklinti bendruomenes sveikatinimo ir socialinėje srityse</t>
  </si>
  <si>
    <t>2.2.3.1</t>
  </si>
  <si>
    <t>Didinti pirmosios pagalbos teikėjų tinklo ir staigios mirties prevencijos sistemų plėtrą Kauno mieste</t>
  </si>
  <si>
    <t>2.2.3.2</t>
  </si>
  <si>
    <t>Skatinti savanorystės iniciatyvas sveikatinimo ir socialinėje srityse</t>
  </si>
  <si>
    <t>2.2.3.3</t>
  </si>
  <si>
    <t>Stiprinti viešojo sektoriaus įstaigų, NVO ir privačių tiekėjų kompetencijas sveikatinimo ir socialinių paslaugų teikimo srityse</t>
  </si>
  <si>
    <t>2.2.3.3.001</t>
  </si>
  <si>
    <t>Miesto bendruomenės įtraukimas įgyvendinant programos „Iniciatyvos Kaunui“ socialinės srities projektus</t>
  </si>
  <si>
    <t>Į veiklas įsitraukusių asmenų skaičiaus pokytis nuo visų planuotų</t>
  </si>
  <si>
    <t>Parengti ilgalaikę miesto sporto ir sveikatinimo strategiją / sutartį dėl sporto ir sveikatingumo prioritetų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</si>
</sst>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427]#,##0.00;\-#,##0.00;&quot;&quot;"/>
  </numFmts>
  <fonts count="8" x14ac:knownFonts="1">
    <font>
      <sz val="11"/>
      <color rgb="FF000000"/>
      <name val="Calibri"/>
      <family val="2"/>
    </font>
    <font>
      <b/>
      <sz val="12"/>
      <color rgb="FF000000"/>
      <name val="Times New Roman"/>
      <family val="1"/>
      <charset val="186"/>
    </font>
    <font>
      <sz val="12"/>
      <color rgb="FF000000"/>
      <name val="Times New Roman"/>
      <family val="1"/>
      <charset val="186"/>
    </font>
    <font>
      <sz val="12"/>
      <color rgb="FF000000"/>
      <name val="Times New Roman"/>
      <family val="1"/>
    </font>
    <font>
      <b/>
      <sz val="12"/>
      <name val="Times New Roman"/>
      <family val="1"/>
    </font>
    <font>
      <sz val="12"/>
      <name val="Times New Roman"/>
      <family val="1"/>
      <charset val="186"/>
    </font>
    <font>
      <sz val="11"/>
      <color rgb="FF000000"/>
      <name val="Times New Roman"/>
      <family val="1"/>
      <charset val="186"/>
    </font>
    <font>
      <sz val="12"/>
      <color rgb="FFFF0000"/>
      <name val="Times New Roman"/>
      <family val="1"/>
      <charset val="186"/>
    </font>
  </fonts>
  <fills count="10">
    <fill>
      <patternFill patternType="none"/>
    </fill>
    <fill>
      <patternFill patternType="gray125"/>
    </fill>
    <fill>
      <patternFill patternType="none">
        <fgColor rgb="FF000000"/>
        <bgColor rgb="FF000000"/>
      </patternFill>
    </fill>
    <fill>
      <patternFill patternType="solid">
        <fgColor rgb="FFF2D8BF"/>
        <bgColor rgb="FFF2D8BF"/>
      </patternFill>
    </fill>
    <fill>
      <patternFill patternType="solid">
        <fgColor rgb="FFECD9F8"/>
        <bgColor rgb="FFECD9F8"/>
      </patternFill>
    </fill>
    <fill>
      <patternFill patternType="solid">
        <fgColor rgb="FFC3E2F6"/>
        <bgColor rgb="FFC3E2F6"/>
      </patternFill>
    </fill>
    <fill>
      <patternFill patternType="solid">
        <fgColor rgb="FFF9F96E"/>
        <bgColor rgb="FFF9F96E"/>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s>
  <borders count="9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bottom style="medium">
        <color indexed="64"/>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style="medium">
        <color rgb="FF000000"/>
      </top>
      <bottom style="thin">
        <color rgb="FF000000"/>
      </bottom>
      <diagonal/>
    </border>
    <border>
      <left/>
      <right style="medium">
        <color indexed="64"/>
      </right>
      <top style="medium">
        <color rgb="FF000000"/>
      </top>
      <bottom style="medium">
        <color rgb="FF000000"/>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right style="medium">
        <color indexed="64"/>
      </right>
      <top style="medium">
        <color rgb="FF000000"/>
      </top>
      <bottom/>
      <diagonal/>
    </border>
    <border>
      <left style="medium">
        <color indexed="64"/>
      </left>
      <right style="thin">
        <color rgb="FF000000"/>
      </right>
      <top/>
      <bottom style="thin">
        <color rgb="FF000000"/>
      </bottom>
      <diagonal/>
    </border>
    <border>
      <left/>
      <right style="medium">
        <color indexed="64"/>
      </right>
      <top/>
      <bottom style="medium">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style="thin">
        <color rgb="FF000000"/>
      </left>
      <right style="medium">
        <color indexed="64"/>
      </right>
      <top/>
      <bottom style="medium">
        <color rgb="FF000000"/>
      </bottom>
      <diagonal/>
    </border>
    <border>
      <left/>
      <right style="medium">
        <color indexed="64"/>
      </right>
      <top style="medium">
        <color rgb="FF000000"/>
      </top>
      <bottom style="thin">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style="medium">
        <color indexed="64"/>
      </bottom>
      <diagonal/>
    </border>
    <border>
      <left style="thin">
        <color rgb="FF000000"/>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right style="medium">
        <color indexed="64"/>
      </right>
      <top/>
      <bottom style="thin">
        <color rgb="FF000000"/>
      </bottom>
      <diagonal/>
    </border>
    <border>
      <left style="thin">
        <color indexed="64"/>
      </left>
      <right style="thick">
        <color indexed="64"/>
      </right>
      <top style="thin">
        <color indexed="64"/>
      </top>
      <bottom style="medium">
        <color indexed="64"/>
      </bottom>
      <diagonal/>
    </border>
    <border>
      <left/>
      <right style="medium">
        <color indexed="64"/>
      </right>
      <top style="medium">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s>
  <cellStyleXfs count="1">
    <xf numFmtId="0" fontId="0" fillId="0" borderId="0" applyBorder="0"/>
  </cellStyleXfs>
  <cellXfs count="431">
    <xf numFmtId="0" fontId="0" fillId="0" borderId="0" xfId="0"/>
    <xf numFmtId="0" fontId="1" fillId="2" borderId="0" xfId="0" applyFont="1" applyFill="1" applyAlignment="1">
      <alignment horizontal="center" wrapText="1"/>
    </xf>
    <xf numFmtId="0" fontId="2" fillId="0" borderId="0" xfId="0" applyFont="1" applyAlignment="1">
      <alignment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center" vertical="top" wrapText="1"/>
      <protection locked="0"/>
    </xf>
    <xf numFmtId="0" fontId="1" fillId="2" borderId="0" xfId="0" applyFont="1" applyFill="1" applyAlignment="1" applyProtection="1">
      <alignment vertical="top" wrapText="1"/>
      <protection locked="0"/>
    </xf>
    <xf numFmtId="0" fontId="1" fillId="2" borderId="0" xfId="0" applyFont="1" applyFill="1" applyAlignment="1" applyProtection="1">
      <alignment horizontal="left" vertical="top" wrapText="1"/>
      <protection locked="0"/>
    </xf>
    <xf numFmtId="164" fontId="1" fillId="2" borderId="0" xfId="0" applyNumberFormat="1" applyFont="1" applyFill="1" applyAlignment="1" applyProtection="1">
      <alignment horizontal="right" vertical="top" wrapText="1"/>
      <protection locked="0"/>
    </xf>
    <xf numFmtId="0" fontId="1" fillId="2" borderId="0" xfId="0" applyFont="1" applyFill="1" applyAlignment="1" applyProtection="1">
      <alignment horizontal="center" vertical="top" wrapText="1"/>
      <protection locked="0"/>
    </xf>
    <xf numFmtId="0" fontId="1" fillId="2" borderId="0" xfId="0" applyFont="1" applyFill="1" applyAlignment="1" applyProtection="1">
      <alignment horizontal="right" vertical="top" wrapText="1"/>
      <protection locked="0"/>
    </xf>
    <xf numFmtId="0" fontId="2" fillId="2" borderId="0" xfId="0" applyFont="1" applyFill="1" applyAlignment="1">
      <alignment wrapText="1"/>
    </xf>
    <xf numFmtId="0" fontId="2" fillId="0" borderId="2" xfId="0" applyFont="1" applyBorder="1" applyAlignment="1" applyProtection="1">
      <alignment horizontal="left" vertical="top" wrapText="1"/>
      <protection locked="0"/>
    </xf>
    <xf numFmtId="0" fontId="2" fillId="0" borderId="2" xfId="0" applyFont="1" applyBorder="1" applyAlignment="1" applyProtection="1">
      <alignment horizontal="center" vertical="top" wrapText="1"/>
      <protection locked="0"/>
    </xf>
    <xf numFmtId="0" fontId="1" fillId="0" borderId="0" xfId="0" applyFont="1" applyAlignment="1">
      <alignment horizontal="center" vertical="center" wrapText="1"/>
    </xf>
    <xf numFmtId="0" fontId="0" fillId="2" borderId="4" xfId="0" applyFill="1" applyBorder="1" applyAlignment="1">
      <alignment horizontal="center" vertical="top"/>
    </xf>
    <xf numFmtId="164" fontId="3" fillId="2" borderId="0" xfId="0" applyNumberFormat="1" applyFont="1" applyFill="1" applyAlignment="1" applyProtection="1">
      <alignment horizontal="center" vertical="top" wrapText="1" readingOrder="1"/>
      <protection locked="0"/>
    </xf>
    <xf numFmtId="164" fontId="2" fillId="5" borderId="2" xfId="0" applyNumberFormat="1" applyFont="1" applyFill="1" applyBorder="1" applyAlignment="1">
      <alignment horizontal="center" vertical="top" wrapText="1"/>
    </xf>
    <xf numFmtId="164" fontId="2" fillId="4" borderId="2" xfId="0" applyNumberFormat="1" applyFont="1" applyFill="1" applyBorder="1" applyAlignment="1">
      <alignment horizontal="center" vertical="top" wrapText="1"/>
    </xf>
    <xf numFmtId="164" fontId="2" fillId="3" borderId="2" xfId="0" applyNumberFormat="1" applyFont="1" applyFill="1" applyBorder="1" applyAlignment="1">
      <alignment horizontal="center" vertical="top" wrapText="1"/>
    </xf>
    <xf numFmtId="164" fontId="2" fillId="0" borderId="2" xfId="0" applyNumberFormat="1" applyFont="1" applyBorder="1" applyAlignment="1" applyProtection="1">
      <alignment horizontal="center" vertical="top" wrapText="1"/>
      <protection locked="0"/>
    </xf>
    <xf numFmtId="164" fontId="2" fillId="3" borderId="2" xfId="0" applyNumberFormat="1" applyFont="1" applyFill="1" applyBorder="1" applyAlignment="1" applyProtection="1">
      <alignment horizontal="center" vertical="top" wrapText="1"/>
      <protection locked="0"/>
    </xf>
    <xf numFmtId="164" fontId="2" fillId="0" borderId="2" xfId="0" applyNumberFormat="1" applyFont="1" applyBorder="1" applyAlignment="1">
      <alignment horizontal="center" vertical="top" wrapText="1"/>
    </xf>
    <xf numFmtId="164" fontId="2" fillId="0" borderId="1" xfId="0" applyNumberFormat="1" applyFont="1" applyBorder="1" applyAlignment="1" applyProtection="1">
      <alignment horizontal="center" vertical="top" wrapText="1"/>
      <protection locked="0"/>
    </xf>
    <xf numFmtId="0" fontId="2" fillId="0" borderId="0" xfId="0" applyFont="1"/>
    <xf numFmtId="0" fontId="1" fillId="2" borderId="0" xfId="0" applyFont="1" applyFill="1" applyAlignment="1" applyProtection="1">
      <alignment vertical="top"/>
      <protection locked="0"/>
    </xf>
    <xf numFmtId="0" fontId="4" fillId="7" borderId="3" xfId="0" applyFont="1" applyFill="1" applyBorder="1" applyAlignment="1">
      <alignment horizontal="center" vertical="center" wrapText="1" readingOrder="1"/>
    </xf>
    <xf numFmtId="164" fontId="1" fillId="6" borderId="2" xfId="0" applyNumberFormat="1" applyFont="1" applyFill="1" applyBorder="1" applyAlignment="1">
      <alignment horizontal="center" vertical="top" wrapText="1"/>
    </xf>
    <xf numFmtId="0" fontId="2" fillId="8" borderId="0" xfId="0" applyFont="1" applyFill="1" applyAlignment="1">
      <alignment wrapText="1"/>
    </xf>
    <xf numFmtId="0" fontId="5" fillId="0" borderId="1" xfId="0" applyFont="1" applyBorder="1" applyAlignment="1" applyProtection="1">
      <alignment horizontal="center" vertical="top" wrapText="1"/>
      <protection locked="0"/>
    </xf>
    <xf numFmtId="2" fontId="5" fillId="0" borderId="1" xfId="0" applyNumberFormat="1" applyFont="1" applyBorder="1" applyAlignment="1" applyProtection="1">
      <alignment horizontal="center" vertical="top" wrapText="1"/>
      <protection locked="0"/>
    </xf>
    <xf numFmtId="2" fontId="5" fillId="0" borderId="2" xfId="0" applyNumberFormat="1" applyFont="1" applyBorder="1" applyAlignment="1" applyProtection="1">
      <alignment horizontal="center" vertical="top" wrapText="1"/>
      <protection locked="0"/>
    </xf>
    <xf numFmtId="2" fontId="2" fillId="0" borderId="1" xfId="0" applyNumberFormat="1" applyFont="1" applyBorder="1" applyAlignment="1" applyProtection="1">
      <alignment horizontal="center" vertical="top" wrapText="1"/>
      <protection locked="0"/>
    </xf>
    <xf numFmtId="2" fontId="2" fillId="0" borderId="2" xfId="0" applyNumberFormat="1" applyFont="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0" fontId="7" fillId="0" borderId="0" xfId="0" applyFont="1" applyAlignment="1">
      <alignment vertical="top" wrapText="1"/>
    </xf>
    <xf numFmtId="164" fontId="2" fillId="0" borderId="0" xfId="0" applyNumberFormat="1" applyFont="1" applyAlignment="1">
      <alignment wrapText="1"/>
    </xf>
    <xf numFmtId="0" fontId="2" fillId="9" borderId="2" xfId="0" applyFont="1" applyFill="1" applyBorder="1" applyAlignment="1" applyProtection="1">
      <alignment horizontal="center" vertical="top" wrapText="1"/>
      <protection locked="0"/>
    </xf>
    <xf numFmtId="2" fontId="5" fillId="9" borderId="1" xfId="0" applyNumberFormat="1" applyFont="1" applyFill="1" applyBorder="1" applyAlignment="1" applyProtection="1">
      <alignment horizontal="center" vertical="top" wrapText="1"/>
      <protection locked="0"/>
    </xf>
    <xf numFmtId="0" fontId="2" fillId="9" borderId="2" xfId="0" applyFont="1" applyFill="1" applyBorder="1" applyAlignment="1" applyProtection="1">
      <alignment horizontal="left" vertical="top" wrapText="1"/>
      <protection locked="0"/>
    </xf>
    <xf numFmtId="0" fontId="2" fillId="9" borderId="0" xfId="0" applyFont="1" applyFill="1" applyAlignment="1">
      <alignment wrapText="1"/>
    </xf>
    <xf numFmtId="0" fontId="2" fillId="9" borderId="2" xfId="0" applyFont="1" applyFill="1" applyBorder="1" applyAlignment="1">
      <alignment horizontal="center" vertical="top" wrapText="1"/>
    </xf>
    <xf numFmtId="0" fontId="2" fillId="9" borderId="18" xfId="0" applyFont="1" applyFill="1" applyBorder="1" applyAlignment="1">
      <alignment horizontal="center" vertical="top" wrapText="1"/>
    </xf>
    <xf numFmtId="0" fontId="2" fillId="9" borderId="1" xfId="0" applyFont="1" applyFill="1" applyBorder="1" applyAlignment="1">
      <alignment horizontal="center" wrapText="1"/>
    </xf>
    <xf numFmtId="0" fontId="2" fillId="9" borderId="19" xfId="0" applyFont="1" applyFill="1" applyBorder="1" applyAlignment="1">
      <alignment horizontal="center" wrapText="1"/>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8"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164" fontId="2" fillId="0" borderId="11" xfId="0" applyNumberFormat="1" applyFont="1" applyBorder="1" applyAlignment="1" applyProtection="1">
      <alignment horizontal="center" vertical="top" wrapText="1"/>
      <protection locked="0"/>
    </xf>
    <xf numFmtId="164" fontId="2" fillId="0" borderId="14" xfId="0" applyNumberFormat="1" applyFont="1" applyBorder="1" applyAlignment="1" applyProtection="1">
      <alignment horizontal="center" vertical="top" wrapText="1"/>
      <protection locked="0"/>
    </xf>
    <xf numFmtId="0" fontId="2" fillId="0" borderId="11" xfId="0" applyFont="1" applyBorder="1" applyAlignment="1" applyProtection="1">
      <alignment horizontal="left" vertical="top" wrapText="1"/>
      <protection locked="0"/>
    </xf>
    <xf numFmtId="2" fontId="2" fillId="0" borderId="11" xfId="0" applyNumberFormat="1" applyFont="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164" fontId="2" fillId="0" borderId="14" xfId="0" applyNumberFormat="1" applyFont="1" applyBorder="1" applyAlignment="1">
      <alignment horizontal="center" vertical="top" wrapText="1"/>
    </xf>
    <xf numFmtId="0" fontId="2" fillId="0" borderId="14" xfId="0" applyFont="1" applyBorder="1" applyAlignment="1" applyProtection="1">
      <alignment horizontal="left" vertical="top" wrapText="1"/>
      <protection locked="0"/>
    </xf>
    <xf numFmtId="164" fontId="2" fillId="0" borderId="8" xfId="0" applyNumberFormat="1" applyFont="1" applyBorder="1" applyAlignment="1" applyProtection="1">
      <alignment horizontal="center" vertical="top" wrapText="1"/>
      <protection locked="0"/>
    </xf>
    <xf numFmtId="0" fontId="2" fillId="3" borderId="20" xfId="0" applyFont="1" applyFill="1" applyBorder="1" applyAlignment="1" applyProtection="1">
      <alignment horizontal="left" vertical="top"/>
      <protection locked="0"/>
    </xf>
    <xf numFmtId="164" fontId="2" fillId="3" borderId="24" xfId="0" applyNumberFormat="1" applyFont="1" applyFill="1" applyBorder="1" applyAlignment="1">
      <alignment horizontal="center" vertical="top" wrapText="1"/>
    </xf>
    <xf numFmtId="164" fontId="2" fillId="3" borderId="8" xfId="0" applyNumberFormat="1" applyFont="1" applyFill="1" applyBorder="1" applyAlignment="1">
      <alignment horizontal="center" vertical="top" wrapText="1"/>
    </xf>
    <xf numFmtId="164" fontId="2" fillId="4" borderId="14" xfId="0" applyNumberFormat="1" applyFont="1" applyFill="1" applyBorder="1" applyAlignment="1">
      <alignment horizontal="center" vertical="top" wrapText="1"/>
    </xf>
    <xf numFmtId="0" fontId="2" fillId="0" borderId="31" xfId="0" applyFont="1" applyBorder="1" applyAlignment="1" applyProtection="1">
      <alignment horizontal="center" vertical="top" wrapText="1"/>
      <protection locked="0"/>
    </xf>
    <xf numFmtId="164" fontId="2" fillId="0" borderId="31" xfId="0" applyNumberFormat="1" applyFont="1" applyBorder="1" applyAlignment="1">
      <alignment horizontal="center" vertical="top" wrapText="1"/>
    </xf>
    <xf numFmtId="0" fontId="2" fillId="0" borderId="31" xfId="0" applyFont="1" applyBorder="1" applyAlignment="1" applyProtection="1">
      <alignment horizontal="left" vertical="top" wrapText="1"/>
      <protection locked="0"/>
    </xf>
    <xf numFmtId="0" fontId="2" fillId="0" borderId="32" xfId="0" applyFont="1" applyBorder="1" applyAlignment="1" applyProtection="1">
      <alignment horizontal="center" vertical="top" wrapText="1"/>
      <protection locked="0"/>
    </xf>
    <xf numFmtId="0" fontId="2" fillId="0" borderId="34" xfId="0" applyFont="1" applyBorder="1" applyAlignment="1" applyProtection="1">
      <alignment horizontal="center" vertical="top" wrapText="1"/>
      <protection locked="0"/>
    </xf>
    <xf numFmtId="0" fontId="2" fillId="0" borderId="37" xfId="0" applyFont="1" applyBorder="1" applyAlignment="1" applyProtection="1">
      <alignment horizontal="center" vertical="top" wrapText="1"/>
      <protection locked="0"/>
    </xf>
    <xf numFmtId="164" fontId="2" fillId="0" borderId="37" xfId="0" applyNumberFormat="1" applyFont="1" applyBorder="1" applyAlignment="1" applyProtection="1">
      <alignment horizontal="center" vertical="top" wrapText="1"/>
      <protection locked="0"/>
    </xf>
    <xf numFmtId="0" fontId="2" fillId="0" borderId="37" xfId="0" applyFont="1" applyBorder="1" applyAlignment="1" applyProtection="1">
      <alignment horizontal="left" vertical="top" wrapText="1"/>
      <protection locked="0"/>
    </xf>
    <xf numFmtId="0" fontId="2" fillId="0" borderId="38" xfId="0" applyFont="1" applyBorder="1" applyAlignment="1" applyProtection="1">
      <alignment horizontal="center" vertical="top" wrapText="1"/>
      <protection locked="0"/>
    </xf>
    <xf numFmtId="0" fontId="2" fillId="0" borderId="39" xfId="0" applyFont="1" applyBorder="1" applyAlignment="1" applyProtection="1">
      <alignment horizontal="center" vertical="top" wrapText="1"/>
      <protection locked="0"/>
    </xf>
    <xf numFmtId="164" fontId="2" fillId="0" borderId="31" xfId="0" applyNumberFormat="1" applyFont="1" applyBorder="1" applyAlignment="1" applyProtection="1">
      <alignment horizontal="center" vertical="top" wrapText="1"/>
      <protection locked="0"/>
    </xf>
    <xf numFmtId="0" fontId="2" fillId="0" borderId="20" xfId="0" applyFont="1" applyBorder="1" applyAlignment="1" applyProtection="1">
      <alignment vertical="top"/>
      <protection locked="0"/>
    </xf>
    <xf numFmtId="0" fontId="2" fillId="0" borderId="24" xfId="0" applyFont="1" applyBorder="1" applyAlignment="1" applyProtection="1">
      <alignment vertical="top" wrapText="1"/>
      <protection locked="0"/>
    </xf>
    <xf numFmtId="0" fontId="2" fillId="0" borderId="24" xfId="0" applyFont="1" applyBorder="1" applyAlignment="1" applyProtection="1">
      <alignment horizontal="center" vertical="top" wrapText="1"/>
      <protection locked="0"/>
    </xf>
    <xf numFmtId="164" fontId="2" fillId="0" borderId="24" xfId="0" applyNumberFormat="1" applyFont="1" applyBorder="1" applyAlignment="1" applyProtection="1">
      <alignment horizontal="center" vertical="top" wrapText="1"/>
      <protection locked="0"/>
    </xf>
    <xf numFmtId="0" fontId="2" fillId="0" borderId="24" xfId="0" applyFont="1" applyBorder="1" applyAlignment="1" applyProtection="1">
      <alignment horizontal="left" vertical="top" wrapText="1"/>
      <protection locked="0"/>
    </xf>
    <xf numFmtId="0" fontId="2" fillId="0" borderId="40" xfId="0" applyFont="1" applyBorder="1" applyAlignment="1" applyProtection="1">
      <alignment horizontal="center" vertical="top" wrapText="1"/>
      <protection locked="0"/>
    </xf>
    <xf numFmtId="0" fontId="2" fillId="0" borderId="14" xfId="0" applyFont="1" applyBorder="1" applyAlignment="1" applyProtection="1">
      <alignment vertical="top" wrapText="1"/>
      <protection locked="0"/>
    </xf>
    <xf numFmtId="2" fontId="2" fillId="0" borderId="14" xfId="0" applyNumberFormat="1" applyFont="1" applyBorder="1" applyAlignment="1" applyProtection="1">
      <alignment horizontal="center" vertical="top" wrapText="1"/>
      <protection locked="0"/>
    </xf>
    <xf numFmtId="2" fontId="2" fillId="0" borderId="24" xfId="0" applyNumberFormat="1" applyFont="1" applyBorder="1" applyAlignment="1" applyProtection="1">
      <alignment horizontal="center" vertical="top" wrapText="1"/>
      <protection locked="0"/>
    </xf>
    <xf numFmtId="2" fontId="2" fillId="0" borderId="40" xfId="0" applyNumberFormat="1" applyFont="1" applyBorder="1" applyAlignment="1" applyProtection="1">
      <alignment horizontal="center" vertical="top" wrapText="1"/>
      <protection locked="0"/>
    </xf>
    <xf numFmtId="2" fontId="2" fillId="0" borderId="31" xfId="0" applyNumberFormat="1" applyFont="1" applyBorder="1" applyAlignment="1" applyProtection="1">
      <alignment horizontal="center" vertical="top" wrapText="1"/>
      <protection locked="0"/>
    </xf>
    <xf numFmtId="2" fontId="2" fillId="0" borderId="32" xfId="0" applyNumberFormat="1" applyFont="1" applyBorder="1" applyAlignment="1" applyProtection="1">
      <alignment horizontal="center" vertical="top" wrapText="1"/>
      <protection locked="0"/>
    </xf>
    <xf numFmtId="2" fontId="2" fillId="0" borderId="37" xfId="0" applyNumberFormat="1" applyFont="1" applyBorder="1" applyAlignment="1" applyProtection="1">
      <alignment horizontal="center" vertical="top" wrapText="1"/>
      <protection locked="0"/>
    </xf>
    <xf numFmtId="2" fontId="2" fillId="0" borderId="38" xfId="0" applyNumberFormat="1" applyFont="1" applyBorder="1" applyAlignment="1" applyProtection="1">
      <alignment horizontal="center" vertical="top" wrapText="1"/>
      <protection locked="0"/>
    </xf>
    <xf numFmtId="2" fontId="5" fillId="0" borderId="11" xfId="0" applyNumberFormat="1" applyFont="1" applyBorder="1" applyAlignment="1" applyProtection="1">
      <alignment horizontal="center" vertical="top" wrapText="1"/>
      <protection locked="0"/>
    </xf>
    <xf numFmtId="0" fontId="2" fillId="0" borderId="41" xfId="0" applyFont="1" applyBorder="1" applyAlignment="1" applyProtection="1">
      <alignment horizontal="center" vertical="top" wrapText="1"/>
      <protection locked="0"/>
    </xf>
    <xf numFmtId="0" fontId="2" fillId="0" borderId="41" xfId="0" applyFont="1" applyBorder="1" applyAlignment="1" applyProtection="1">
      <alignment horizontal="left" vertical="top" wrapText="1"/>
      <protection locked="0"/>
    </xf>
    <xf numFmtId="164" fontId="2" fillId="0" borderId="41" xfId="0" applyNumberFormat="1" applyFont="1" applyBorder="1" applyAlignment="1" applyProtection="1">
      <alignment horizontal="center" vertical="top" wrapText="1"/>
      <protection locked="0"/>
    </xf>
    <xf numFmtId="0" fontId="2" fillId="0" borderId="43" xfId="0" applyFont="1" applyBorder="1" applyAlignment="1" applyProtection="1">
      <alignment horizontal="center" vertical="top" wrapText="1"/>
      <protection locked="0"/>
    </xf>
    <xf numFmtId="164" fontId="2" fillId="0" borderId="43" xfId="0" applyNumberFormat="1" applyFont="1" applyBorder="1" applyAlignment="1">
      <alignment horizontal="center" vertical="top" wrapText="1"/>
    </xf>
    <xf numFmtId="0" fontId="2" fillId="0" borderId="43" xfId="0" applyFont="1" applyBorder="1" applyAlignment="1" applyProtection="1">
      <alignment horizontal="left" vertical="top" wrapText="1"/>
      <protection locked="0"/>
    </xf>
    <xf numFmtId="2" fontId="2" fillId="0" borderId="43" xfId="0" applyNumberFormat="1" applyFont="1" applyBorder="1" applyAlignment="1" applyProtection="1">
      <alignment horizontal="center" vertical="top" wrapText="1"/>
      <protection locked="0"/>
    </xf>
    <xf numFmtId="2" fontId="2" fillId="0" borderId="44" xfId="0" applyNumberFormat="1" applyFont="1" applyBorder="1" applyAlignment="1" applyProtection="1">
      <alignment horizontal="center" vertical="top" wrapText="1"/>
      <protection locked="0"/>
    </xf>
    <xf numFmtId="0" fontId="2" fillId="0" borderId="46" xfId="0" applyFont="1" applyBorder="1" applyAlignment="1" applyProtection="1">
      <alignment horizontal="center" vertical="top" wrapText="1"/>
      <protection locked="0"/>
    </xf>
    <xf numFmtId="164" fontId="2" fillId="0" borderId="46" xfId="0" applyNumberFormat="1" applyFont="1" applyBorder="1" applyAlignment="1" applyProtection="1">
      <alignment horizontal="center" vertical="top" wrapText="1"/>
      <protection locked="0"/>
    </xf>
    <xf numFmtId="0" fontId="2" fillId="0" borderId="46" xfId="0" applyFont="1" applyBorder="1" applyAlignment="1" applyProtection="1">
      <alignment horizontal="left" vertical="top" wrapText="1"/>
      <protection locked="0"/>
    </xf>
    <xf numFmtId="2" fontId="2" fillId="0" borderId="46" xfId="0" applyNumberFormat="1" applyFont="1" applyBorder="1" applyAlignment="1" applyProtection="1">
      <alignment horizontal="center" vertical="top" wrapText="1"/>
      <protection locked="0"/>
    </xf>
    <xf numFmtId="2" fontId="2" fillId="0" borderId="47" xfId="0" applyNumberFormat="1" applyFont="1" applyBorder="1" applyAlignment="1" applyProtection="1">
      <alignment horizontal="center" vertical="top" wrapText="1"/>
      <protection locked="0"/>
    </xf>
    <xf numFmtId="2" fontId="2" fillId="9" borderId="14" xfId="0" applyNumberFormat="1" applyFont="1" applyFill="1" applyBorder="1" applyAlignment="1" applyProtection="1">
      <alignment horizontal="center" vertical="top" wrapText="1"/>
      <protection locked="0"/>
    </xf>
    <xf numFmtId="164" fontId="2" fillId="0" borderId="24" xfId="0" applyNumberFormat="1" applyFont="1" applyBorder="1" applyAlignment="1">
      <alignment vertical="top" wrapText="1"/>
    </xf>
    <xf numFmtId="0" fontId="2" fillId="0" borderId="49" xfId="0" applyFont="1" applyBorder="1" applyAlignment="1" applyProtection="1">
      <alignment horizontal="left" vertical="top" wrapText="1"/>
      <protection locked="0"/>
    </xf>
    <xf numFmtId="0" fontId="2" fillId="0" borderId="49" xfId="0" applyFont="1" applyBorder="1" applyAlignment="1" applyProtection="1">
      <alignment horizontal="center" vertical="top" wrapText="1"/>
      <protection locked="0"/>
    </xf>
    <xf numFmtId="0" fontId="2" fillId="0" borderId="44" xfId="0" applyFont="1" applyBorder="1" applyAlignment="1" applyProtection="1">
      <alignment horizontal="center" vertical="top" wrapText="1"/>
      <protection locked="0"/>
    </xf>
    <xf numFmtId="0" fontId="2" fillId="0" borderId="52" xfId="0" applyFont="1" applyBorder="1" applyAlignment="1" applyProtection="1">
      <alignment horizontal="center" vertical="top" wrapText="1"/>
      <protection locked="0"/>
    </xf>
    <xf numFmtId="0" fontId="2" fillId="0" borderId="47" xfId="0" applyFont="1" applyBorder="1" applyAlignment="1" applyProtection="1">
      <alignment horizontal="center" vertical="top" wrapText="1"/>
      <protection locked="0"/>
    </xf>
    <xf numFmtId="0" fontId="2" fillId="0" borderId="48" xfId="0" applyFont="1" applyBorder="1" applyAlignment="1" applyProtection="1">
      <alignment horizontal="left" vertical="top"/>
      <protection locked="0"/>
    </xf>
    <xf numFmtId="164" fontId="2" fillId="0" borderId="49" xfId="0" applyNumberFormat="1" applyFont="1" applyBorder="1" applyAlignment="1">
      <alignment horizontal="center" vertical="top" wrapText="1"/>
    </xf>
    <xf numFmtId="0" fontId="2" fillId="0" borderId="50" xfId="0" applyFont="1" applyBorder="1" applyAlignment="1" applyProtection="1">
      <alignment horizontal="center" vertical="top" wrapText="1"/>
      <protection locked="0"/>
    </xf>
    <xf numFmtId="164" fontId="2" fillId="0" borderId="43" xfId="0" applyNumberFormat="1" applyFont="1" applyBorder="1" applyAlignment="1" applyProtection="1">
      <alignment horizontal="center" vertical="top" wrapText="1"/>
      <protection locked="0"/>
    </xf>
    <xf numFmtId="0" fontId="2" fillId="9" borderId="8" xfId="0" applyFont="1" applyFill="1" applyBorder="1" applyAlignment="1">
      <alignment horizontal="center" vertical="top" wrapText="1"/>
    </xf>
    <xf numFmtId="0" fontId="2" fillId="9" borderId="17" xfId="0" applyFont="1" applyFill="1" applyBorder="1" applyAlignment="1">
      <alignment horizontal="center" vertical="top" wrapText="1"/>
    </xf>
    <xf numFmtId="0" fontId="2" fillId="9" borderId="43" xfId="0" applyFont="1" applyFill="1" applyBorder="1" applyAlignment="1">
      <alignment horizontal="center" vertical="top" wrapText="1"/>
    </xf>
    <xf numFmtId="0" fontId="2" fillId="9" borderId="44" xfId="0" applyFont="1" applyFill="1" applyBorder="1" applyAlignment="1">
      <alignment horizontal="center" vertical="top" wrapText="1"/>
    </xf>
    <xf numFmtId="0" fontId="2" fillId="9" borderId="46" xfId="0" applyFont="1" applyFill="1" applyBorder="1" applyAlignment="1">
      <alignment horizontal="center" vertical="top" wrapText="1"/>
    </xf>
    <xf numFmtId="0" fontId="2" fillId="9" borderId="47" xfId="0" applyFont="1" applyFill="1" applyBorder="1" applyAlignment="1">
      <alignment horizontal="center" vertical="top" wrapText="1"/>
    </xf>
    <xf numFmtId="0" fontId="2" fillId="9" borderId="14" xfId="0" applyFont="1" applyFill="1" applyBorder="1" applyAlignment="1">
      <alignment horizontal="center" vertical="top" wrapText="1"/>
    </xf>
    <xf numFmtId="0" fontId="2" fillId="9" borderId="53" xfId="0" applyFont="1" applyFill="1" applyBorder="1" applyAlignment="1">
      <alignment horizontal="center" vertical="top" wrapText="1"/>
    </xf>
    <xf numFmtId="0" fontId="2" fillId="0" borderId="20" xfId="0" applyFont="1" applyBorder="1" applyAlignment="1" applyProtection="1">
      <alignment horizontal="left" vertical="top"/>
      <protection locked="0"/>
    </xf>
    <xf numFmtId="0" fontId="2" fillId="9" borderId="24" xfId="0" applyFont="1" applyFill="1" applyBorder="1" applyAlignment="1">
      <alignment horizontal="center" vertical="top" wrapText="1"/>
    </xf>
    <xf numFmtId="0" fontId="2" fillId="9" borderId="23" xfId="0" applyFont="1" applyFill="1" applyBorder="1" applyAlignment="1">
      <alignment horizontal="center" vertical="top" wrapText="1"/>
    </xf>
    <xf numFmtId="0" fontId="2" fillId="9" borderId="25" xfId="0" applyFont="1" applyFill="1" applyBorder="1" applyAlignment="1">
      <alignment horizontal="center" vertical="top" wrapText="1"/>
    </xf>
    <xf numFmtId="0" fontId="4" fillId="7" borderId="59" xfId="0" applyFont="1" applyFill="1" applyBorder="1" applyAlignment="1">
      <alignment horizontal="center" vertical="center" wrapText="1" readingOrder="1"/>
    </xf>
    <xf numFmtId="0" fontId="1" fillId="6" borderId="60" xfId="0" applyFont="1" applyFill="1" applyBorder="1" applyAlignment="1" applyProtection="1">
      <alignment horizontal="left" vertical="top"/>
      <protection locked="0"/>
    </xf>
    <xf numFmtId="0" fontId="2" fillId="5" borderId="60" xfId="0" applyFont="1" applyFill="1" applyBorder="1" applyAlignment="1" applyProtection="1">
      <alignment horizontal="left" vertical="top"/>
      <protection locked="0"/>
    </xf>
    <xf numFmtId="0" fontId="2" fillId="4" borderId="60" xfId="0" applyFont="1" applyFill="1" applyBorder="1" applyAlignment="1" applyProtection="1">
      <alignment horizontal="left" vertical="top"/>
      <protection locked="0"/>
    </xf>
    <xf numFmtId="0" fontId="2" fillId="3" borderId="60" xfId="0" applyFont="1" applyFill="1" applyBorder="1" applyAlignment="1" applyProtection="1">
      <alignment horizontal="left" vertical="top"/>
      <protection locked="0"/>
    </xf>
    <xf numFmtId="0" fontId="2" fillId="0" borderId="60" xfId="0" applyFont="1" applyBorder="1" applyAlignment="1" applyProtection="1">
      <alignment horizontal="left" vertical="top"/>
      <protection locked="0"/>
    </xf>
    <xf numFmtId="0" fontId="2" fillId="0" borderId="62" xfId="0" applyFont="1" applyBorder="1" applyAlignment="1" applyProtection="1">
      <alignment horizontal="center" vertical="top" wrapText="1"/>
      <protection locked="0"/>
    </xf>
    <xf numFmtId="0" fontId="2" fillId="0" borderId="63" xfId="0" applyFont="1" applyBorder="1" applyAlignment="1" applyProtection="1">
      <alignment horizontal="left" vertical="top"/>
      <protection locked="0"/>
    </xf>
    <xf numFmtId="0" fontId="2" fillId="0" borderId="64" xfId="0" applyFont="1" applyBorder="1" applyAlignment="1" applyProtection="1">
      <alignment horizontal="center" vertical="top" wrapText="1"/>
      <protection locked="0"/>
    </xf>
    <xf numFmtId="0" fontId="2" fillId="3" borderId="63" xfId="0" applyFont="1" applyFill="1" applyBorder="1" applyAlignment="1" applyProtection="1">
      <alignment horizontal="left" vertical="top"/>
      <protection locked="0"/>
    </xf>
    <xf numFmtId="0" fontId="2" fillId="4" borderId="66" xfId="0" applyFont="1" applyFill="1" applyBorder="1" applyAlignment="1" applyProtection="1">
      <alignment horizontal="left" vertical="top"/>
      <protection locked="0"/>
    </xf>
    <xf numFmtId="0" fontId="2" fillId="0" borderId="68" xfId="0" applyFont="1" applyBorder="1" applyAlignment="1" applyProtection="1">
      <alignment horizontal="center" vertical="top" wrapText="1"/>
      <protection locked="0"/>
    </xf>
    <xf numFmtId="0" fontId="2" fillId="9" borderId="62" xfId="0" applyFont="1" applyFill="1" applyBorder="1" applyAlignment="1" applyProtection="1">
      <alignment horizontal="center" vertical="top" wrapText="1"/>
      <protection locked="0"/>
    </xf>
    <xf numFmtId="2" fontId="2" fillId="0" borderId="34" xfId="0" applyNumberFormat="1" applyFont="1" applyBorder="1" applyAlignment="1" applyProtection="1">
      <alignment horizontal="center" vertical="top" wrapText="1"/>
      <protection locked="0"/>
    </xf>
    <xf numFmtId="2" fontId="2" fillId="0" borderId="62" xfId="0" applyNumberFormat="1" applyFont="1" applyBorder="1" applyAlignment="1" applyProtection="1">
      <alignment horizontal="center" vertical="top" wrapText="1"/>
      <protection locked="0"/>
    </xf>
    <xf numFmtId="2" fontId="2" fillId="0" borderId="68" xfId="0" applyNumberFormat="1" applyFont="1" applyBorder="1" applyAlignment="1" applyProtection="1">
      <alignment horizontal="center" vertical="top" wrapText="1"/>
      <protection locked="0"/>
    </xf>
    <xf numFmtId="2" fontId="2" fillId="0" borderId="39" xfId="0" applyNumberFormat="1" applyFont="1" applyBorder="1" applyAlignment="1" applyProtection="1">
      <alignment horizontal="center" vertical="top" wrapText="1"/>
      <protection locked="0"/>
    </xf>
    <xf numFmtId="2" fontId="5" fillId="0" borderId="62" xfId="0" applyNumberFormat="1" applyFont="1" applyBorder="1" applyAlignment="1" applyProtection="1">
      <alignment horizontal="center" vertical="top" wrapText="1"/>
      <protection locked="0"/>
    </xf>
    <xf numFmtId="2" fontId="5" fillId="0" borderId="34" xfId="0" applyNumberFormat="1" applyFont="1" applyBorder="1" applyAlignment="1" applyProtection="1">
      <alignment horizontal="center" vertical="top" wrapText="1"/>
      <protection locked="0"/>
    </xf>
    <xf numFmtId="2" fontId="5" fillId="0" borderId="68" xfId="0" applyNumberFormat="1" applyFont="1" applyBorder="1" applyAlignment="1" applyProtection="1">
      <alignment horizontal="center" vertical="top" wrapText="1"/>
      <protection locked="0"/>
    </xf>
    <xf numFmtId="2" fontId="2" fillId="9" borderId="39" xfId="0" applyNumberFormat="1" applyFont="1" applyFill="1" applyBorder="1" applyAlignment="1" applyProtection="1">
      <alignment horizontal="center" vertical="top" wrapText="1"/>
      <protection locked="0"/>
    </xf>
    <xf numFmtId="2" fontId="5" fillId="9" borderId="34" xfId="0" applyNumberFormat="1" applyFont="1" applyFill="1" applyBorder="1" applyAlignment="1" applyProtection="1">
      <alignment horizontal="center" vertical="top" wrapText="1"/>
      <protection locked="0"/>
    </xf>
    <xf numFmtId="0" fontId="2" fillId="0" borderId="33" xfId="0" applyFont="1" applyBorder="1" applyAlignment="1" applyProtection="1">
      <alignment horizontal="left" vertical="top"/>
      <protection locked="0"/>
    </xf>
    <xf numFmtId="0" fontId="2" fillId="9" borderId="71" xfId="0" applyFont="1" applyFill="1" applyBorder="1" applyAlignment="1">
      <alignment horizontal="center" vertical="top" wrapText="1"/>
    </xf>
    <xf numFmtId="0" fontId="2" fillId="9" borderId="57" xfId="0" applyFont="1" applyFill="1" applyBorder="1" applyAlignment="1">
      <alignment horizontal="center" wrapText="1"/>
    </xf>
    <xf numFmtId="0" fontId="2" fillId="9" borderId="65" xfId="0" applyFont="1" applyFill="1" applyBorder="1" applyAlignment="1">
      <alignment horizontal="center" vertical="top" wrapText="1"/>
    </xf>
    <xf numFmtId="0" fontId="2" fillId="0" borderId="66" xfId="0" applyFont="1" applyBorder="1" applyAlignment="1" applyProtection="1">
      <alignment horizontal="left" vertical="top"/>
      <protection locked="0"/>
    </xf>
    <xf numFmtId="0" fontId="6" fillId="0" borderId="34" xfId="0" applyFont="1" applyBorder="1" applyAlignment="1" applyProtection="1">
      <alignment horizontal="center" vertical="top" wrapText="1"/>
      <protection locked="0"/>
    </xf>
    <xf numFmtId="0" fontId="2" fillId="0" borderId="72" xfId="0" applyFont="1" applyBorder="1" applyAlignment="1" applyProtection="1">
      <alignment horizontal="left" vertical="top"/>
      <protection locked="0"/>
    </xf>
    <xf numFmtId="0" fontId="2" fillId="0" borderId="73" xfId="0" applyFont="1" applyBorder="1" applyAlignment="1" applyProtection="1">
      <alignment horizontal="left" vertical="top" wrapText="1"/>
      <protection locked="0"/>
    </xf>
    <xf numFmtId="0" fontId="2" fillId="0" borderId="73" xfId="0" applyFont="1" applyBorder="1" applyAlignment="1" applyProtection="1">
      <alignment horizontal="center" vertical="top" wrapText="1"/>
      <protection locked="0"/>
    </xf>
    <xf numFmtId="164" fontId="2" fillId="0" borderId="73" xfId="0" applyNumberFormat="1" applyFont="1" applyBorder="1" applyAlignment="1" applyProtection="1">
      <alignment horizontal="center" vertical="top" wrapText="1"/>
      <protection locked="0"/>
    </xf>
    <xf numFmtId="0" fontId="2" fillId="0" borderId="74" xfId="0" applyFont="1" applyBorder="1" applyAlignment="1" applyProtection="1">
      <alignment horizontal="center" vertical="top" wrapText="1"/>
      <protection locked="0"/>
    </xf>
    <xf numFmtId="2" fontId="2" fillId="0" borderId="73" xfId="0" applyNumberFormat="1" applyFont="1" applyBorder="1" applyAlignment="1" applyProtection="1">
      <alignment horizontal="center" vertical="top" wrapText="1"/>
      <protection locked="0"/>
    </xf>
    <xf numFmtId="2" fontId="2" fillId="0" borderId="74" xfId="0" applyNumberFormat="1" applyFont="1" applyBorder="1" applyAlignment="1" applyProtection="1">
      <alignment horizontal="center" vertical="top" wrapText="1"/>
      <protection locked="0"/>
    </xf>
    <xf numFmtId="164" fontId="2" fillId="3" borderId="73" xfId="0" applyNumberFormat="1" applyFont="1" applyFill="1" applyBorder="1" applyAlignment="1">
      <alignment horizontal="center" vertical="top" wrapText="1"/>
    </xf>
    <xf numFmtId="164" fontId="2" fillId="0" borderId="73" xfId="0" applyNumberFormat="1" applyFont="1" applyBorder="1" applyAlignment="1">
      <alignment horizontal="center" vertical="top" wrapText="1"/>
    </xf>
    <xf numFmtId="0" fontId="2" fillId="3" borderId="66" xfId="0" applyFont="1" applyFill="1" applyBorder="1" applyAlignment="1" applyProtection="1">
      <alignment horizontal="left" vertical="top"/>
      <protection locked="0"/>
    </xf>
    <xf numFmtId="164" fontId="2" fillId="3" borderId="14" xfId="0" applyNumberFormat="1" applyFont="1" applyFill="1" applyBorder="1" applyAlignment="1">
      <alignment horizontal="center" vertical="top" wrapText="1"/>
    </xf>
    <xf numFmtId="0" fontId="2" fillId="9" borderId="73" xfId="0" applyFont="1" applyFill="1" applyBorder="1" applyAlignment="1" applyProtection="1">
      <alignment horizontal="center" vertical="top" wrapText="1"/>
      <protection locked="0"/>
    </xf>
    <xf numFmtId="0" fontId="2" fillId="9" borderId="74" xfId="0" applyFont="1" applyFill="1" applyBorder="1" applyAlignment="1" applyProtection="1">
      <alignment horizontal="center" vertical="top" wrapText="1"/>
      <protection locked="0"/>
    </xf>
    <xf numFmtId="0" fontId="2" fillId="9" borderId="80" xfId="0" applyFont="1" applyFill="1" applyBorder="1" applyAlignment="1">
      <alignment horizontal="center" vertical="top" wrapText="1"/>
    </xf>
    <xf numFmtId="0" fontId="2" fillId="0" borderId="46" xfId="0" applyFont="1" applyBorder="1" applyAlignment="1" applyProtection="1">
      <alignment vertical="top"/>
      <protection locked="0"/>
    </xf>
    <xf numFmtId="0" fontId="2" fillId="0" borderId="46" xfId="0" applyFont="1" applyBorder="1" applyAlignment="1" applyProtection="1">
      <alignment vertical="top" wrapText="1"/>
      <protection locked="0"/>
    </xf>
    <xf numFmtId="0" fontId="2" fillId="0" borderId="81" xfId="0" applyFont="1" applyBorder="1" applyAlignment="1" applyProtection="1">
      <alignment horizontal="center" vertical="top" wrapText="1"/>
      <protection locked="0"/>
    </xf>
    <xf numFmtId="164" fontId="2" fillId="0" borderId="14" xfId="0" applyNumberFormat="1" applyFont="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2" fillId="0" borderId="14" xfId="0" applyFont="1" applyBorder="1" applyAlignment="1" applyProtection="1">
      <alignment horizontal="left" vertical="top" wrapText="1"/>
      <protection locked="0"/>
    </xf>
    <xf numFmtId="0" fontId="2" fillId="0" borderId="39" xfId="0" applyFont="1" applyBorder="1" applyAlignment="1" applyProtection="1">
      <alignment horizontal="center" vertical="top" wrapText="1"/>
      <protection locked="0"/>
    </xf>
    <xf numFmtId="0" fontId="2" fillId="0" borderId="9" xfId="0" applyFont="1" applyBorder="1" applyAlignment="1" applyProtection="1">
      <alignment horizontal="left" vertical="top" wrapText="1"/>
      <protection locked="0"/>
    </xf>
    <xf numFmtId="0" fontId="2" fillId="0" borderId="9"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wrapText="1"/>
      <protection locked="0"/>
    </xf>
    <xf numFmtId="0" fontId="2" fillId="0" borderId="14" xfId="0" applyFont="1" applyBorder="1" applyAlignment="1" applyProtection="1">
      <alignment horizontal="center" vertical="top" wrapText="1"/>
      <protection locked="0"/>
    </xf>
    <xf numFmtId="164" fontId="2" fillId="0" borderId="14" xfId="0" applyNumberFormat="1" applyFont="1" applyBorder="1" applyAlignment="1">
      <alignment horizontal="center" vertical="top" wrapText="1"/>
    </xf>
    <xf numFmtId="0" fontId="2" fillId="0" borderId="69"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164" fontId="2" fillId="0" borderId="8" xfId="0" applyNumberFormat="1" applyFont="1" applyBorder="1" applyAlignment="1">
      <alignment horizontal="center" vertical="top" wrapText="1"/>
    </xf>
    <xf numFmtId="164" fontId="2" fillId="0" borderId="11" xfId="0" applyNumberFormat="1" applyFont="1" applyBorder="1" applyAlignment="1" applyProtection="1">
      <alignment horizontal="center" vertical="top" wrapText="1"/>
      <protection locked="0"/>
    </xf>
    <xf numFmtId="164" fontId="2" fillId="0" borderId="9" xfId="0" applyNumberFormat="1" applyFont="1" applyBorder="1" applyAlignment="1" applyProtection="1">
      <alignment horizontal="center" vertical="top" wrapText="1"/>
      <protection locked="0"/>
    </xf>
    <xf numFmtId="164" fontId="2" fillId="0" borderId="36" xfId="0" applyNumberFormat="1" applyFont="1" applyBorder="1" applyAlignment="1" applyProtection="1">
      <alignment horizontal="center" vertical="top" wrapText="1"/>
      <protection locked="0"/>
    </xf>
    <xf numFmtId="0" fontId="2" fillId="0" borderId="36" xfId="0" applyFont="1" applyBorder="1" applyAlignment="1" applyProtection="1">
      <alignment horizontal="center" vertical="top" wrapText="1"/>
      <protection locked="0"/>
    </xf>
    <xf numFmtId="0" fontId="2" fillId="0" borderId="36" xfId="0" applyFont="1" applyBorder="1" applyAlignment="1" applyProtection="1">
      <alignment horizontal="left" vertical="top" wrapText="1"/>
      <protection locked="0"/>
    </xf>
    <xf numFmtId="0" fontId="2" fillId="0" borderId="35" xfId="0" applyFont="1" applyBorder="1" applyAlignment="1" applyProtection="1">
      <alignment horizontal="left" vertical="top"/>
      <protection locked="0"/>
    </xf>
    <xf numFmtId="164" fontId="2" fillId="0" borderId="46" xfId="0" applyNumberFormat="1" applyFont="1" applyBorder="1" applyAlignment="1" applyProtection="1">
      <alignment horizontal="center" vertical="top" wrapText="1"/>
      <protection locked="0"/>
    </xf>
    <xf numFmtId="0" fontId="2" fillId="0" borderId="43" xfId="0" applyFont="1" applyBorder="1" applyAlignment="1" applyProtection="1">
      <alignment horizontal="center" vertical="top" wrapText="1"/>
      <protection locked="0"/>
    </xf>
    <xf numFmtId="0" fontId="2" fillId="0" borderId="41" xfId="0" applyFont="1" applyBorder="1" applyAlignment="1" applyProtection="1">
      <alignment horizontal="center" vertical="top" wrapText="1"/>
      <protection locked="0"/>
    </xf>
    <xf numFmtId="0" fontId="2" fillId="0" borderId="46" xfId="0" applyFont="1" applyBorder="1" applyAlignment="1" applyProtection="1">
      <alignment horizontal="center" vertical="top" wrapText="1"/>
      <protection locked="0"/>
    </xf>
    <xf numFmtId="0" fontId="2" fillId="0" borderId="76" xfId="0" applyFont="1" applyBorder="1" applyAlignment="1" applyProtection="1">
      <alignment horizontal="center" vertical="top" wrapText="1"/>
      <protection locked="0"/>
    </xf>
    <xf numFmtId="0" fontId="2" fillId="0" borderId="14" xfId="0" applyFont="1" applyBorder="1" applyAlignment="1" applyProtection="1">
      <alignment horizontal="left" vertical="top" wrapText="1"/>
      <protection locked="0"/>
    </xf>
    <xf numFmtId="0" fontId="2" fillId="0" borderId="39" xfId="0" applyFont="1" applyBorder="1" applyAlignment="1" applyProtection="1">
      <alignment horizontal="center" vertical="top" wrapText="1"/>
      <protection locked="0"/>
    </xf>
    <xf numFmtId="2" fontId="2" fillId="0" borderId="11" xfId="0" applyNumberFormat="1" applyFont="1" applyBorder="1" applyAlignment="1" applyProtection="1">
      <alignment horizontal="center" vertical="top" wrapText="1"/>
      <protection locked="0"/>
    </xf>
    <xf numFmtId="2" fontId="2" fillId="0" borderId="68" xfId="0" applyNumberFormat="1" applyFont="1" applyBorder="1" applyAlignment="1" applyProtection="1">
      <alignment horizontal="center" vertical="top" wrapText="1"/>
      <protection locked="0"/>
    </xf>
    <xf numFmtId="164" fontId="2" fillId="0" borderId="14" xfId="0" applyNumberFormat="1" applyFont="1" applyBorder="1" applyAlignment="1" applyProtection="1">
      <alignment horizontal="center" vertical="top" wrapText="1"/>
      <protection locked="0"/>
    </xf>
    <xf numFmtId="0" fontId="2" fillId="0" borderId="43" xfId="0" applyFont="1" applyBorder="1" applyAlignment="1" applyProtection="1">
      <alignment horizontal="left" vertical="top" wrapText="1"/>
      <protection locked="0"/>
    </xf>
    <xf numFmtId="0" fontId="2" fillId="0" borderId="41"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44" xfId="0" applyFont="1" applyBorder="1" applyAlignment="1" applyProtection="1">
      <alignment horizontal="center" vertical="top" wrapText="1"/>
      <protection locked="0"/>
    </xf>
    <xf numFmtId="0" fontId="2" fillId="0" borderId="52" xfId="0" applyFont="1" applyBorder="1" applyAlignment="1" applyProtection="1">
      <alignment horizontal="center" vertical="top" wrapText="1"/>
      <protection locked="0"/>
    </xf>
    <xf numFmtId="0" fontId="2" fillId="0" borderId="47" xfId="0" applyFont="1" applyBorder="1" applyAlignment="1" applyProtection="1">
      <alignment horizontal="center" vertical="top" wrapText="1"/>
      <protection locked="0"/>
    </xf>
    <xf numFmtId="164" fontId="2" fillId="0" borderId="24" xfId="0" applyNumberFormat="1" applyFont="1" applyBorder="1" applyAlignment="1" applyProtection="1">
      <alignment vertical="top" wrapText="1"/>
      <protection locked="0"/>
    </xf>
    <xf numFmtId="0" fontId="2" fillId="0" borderId="33" xfId="0" applyFont="1" applyBorder="1" applyAlignment="1" applyProtection="1">
      <alignment vertical="top"/>
      <protection locked="0"/>
    </xf>
    <xf numFmtId="0" fontId="2" fillId="0" borderId="9" xfId="0" applyFont="1" applyBorder="1" applyAlignment="1" applyProtection="1">
      <alignment vertical="top" wrapText="1"/>
      <protection locked="0"/>
    </xf>
    <xf numFmtId="164" fontId="2" fillId="0" borderId="14" xfId="0" applyNumberFormat="1" applyFont="1" applyBorder="1" applyAlignment="1" applyProtection="1">
      <alignment vertical="top" wrapText="1"/>
      <protection locked="0"/>
    </xf>
    <xf numFmtId="0" fontId="2" fillId="0" borderId="58" xfId="0" applyFont="1" applyBorder="1" applyAlignment="1" applyProtection="1">
      <alignment vertical="top"/>
      <protection locked="0"/>
    </xf>
    <xf numFmtId="0" fontId="2" fillId="0" borderId="10" xfId="0" applyFont="1" applyBorder="1" applyAlignment="1" applyProtection="1">
      <alignment vertical="top" wrapText="1"/>
      <protection locked="0"/>
    </xf>
    <xf numFmtId="0" fontId="2" fillId="9" borderId="31" xfId="0" applyFont="1" applyFill="1" applyBorder="1" applyAlignment="1" applyProtection="1">
      <alignment horizontal="center" vertical="top" wrapText="1"/>
      <protection locked="0"/>
    </xf>
    <xf numFmtId="0" fontId="2" fillId="9" borderId="32" xfId="0" applyFont="1" applyFill="1" applyBorder="1" applyAlignment="1" applyProtection="1">
      <alignment horizontal="center" vertical="top" wrapText="1"/>
      <protection locked="0"/>
    </xf>
    <xf numFmtId="0" fontId="2" fillId="0" borderId="72" xfId="0" applyFont="1" applyBorder="1" applyAlignment="1" applyProtection="1">
      <alignment vertical="top"/>
      <protection locked="0"/>
    </xf>
    <xf numFmtId="0" fontId="2" fillId="0" borderId="73" xfId="0" applyFont="1" applyBorder="1" applyAlignment="1" applyProtection="1">
      <alignment vertical="top" wrapText="1"/>
      <protection locked="0"/>
    </xf>
    <xf numFmtId="164" fontId="2" fillId="0" borderId="36" xfId="0" applyNumberFormat="1" applyFont="1" applyBorder="1" applyAlignment="1" applyProtection="1">
      <alignment vertical="top" wrapText="1"/>
      <protection locked="0"/>
    </xf>
    <xf numFmtId="0" fontId="2" fillId="0" borderId="36" xfId="0" applyFont="1" applyBorder="1" applyAlignment="1" applyProtection="1">
      <alignment vertical="top" wrapText="1"/>
      <protection locked="0"/>
    </xf>
    <xf numFmtId="0" fontId="2" fillId="0" borderId="35" xfId="0" applyFont="1" applyBorder="1" applyAlignment="1" applyProtection="1">
      <alignment vertical="top"/>
      <protection locked="0"/>
    </xf>
    <xf numFmtId="164" fontId="2" fillId="0" borderId="36" xfId="0" applyNumberFormat="1" applyFont="1" applyBorder="1" applyAlignment="1">
      <alignment vertical="top" wrapText="1"/>
    </xf>
    <xf numFmtId="0" fontId="2" fillId="3" borderId="72" xfId="0" applyFont="1" applyFill="1" applyBorder="1" applyAlignment="1" applyProtection="1">
      <alignment horizontal="left" vertical="top"/>
      <protection locked="0"/>
    </xf>
    <xf numFmtId="2" fontId="2" fillId="0" borderId="36" xfId="0" applyNumberFormat="1" applyFont="1" applyBorder="1" applyAlignment="1" applyProtection="1">
      <alignment horizontal="center" vertical="top" wrapText="1"/>
      <protection locked="0"/>
    </xf>
    <xf numFmtId="2" fontId="2" fillId="0" borderId="76" xfId="0" applyNumberFormat="1" applyFont="1" applyBorder="1" applyAlignment="1" applyProtection="1">
      <alignment horizontal="center" vertical="top" wrapText="1"/>
      <protection locked="0"/>
    </xf>
    <xf numFmtId="2" fontId="2" fillId="0" borderId="36" xfId="0" applyNumberFormat="1" applyFont="1" applyBorder="1" applyAlignment="1" applyProtection="1">
      <alignment horizontal="center" vertical="top" wrapText="1"/>
      <protection locked="0"/>
    </xf>
    <xf numFmtId="2" fontId="2" fillId="0" borderId="76" xfId="0" applyNumberFormat="1" applyFont="1" applyBorder="1" applyAlignment="1" applyProtection="1">
      <alignment horizontal="center" vertical="top" wrapText="1"/>
      <protection locked="0"/>
    </xf>
    <xf numFmtId="164" fontId="2" fillId="0" borderId="10" xfId="0" applyNumberFormat="1" applyFont="1" applyBorder="1" applyAlignment="1" applyProtection="1">
      <alignment vertical="top" wrapText="1"/>
      <protection locked="0"/>
    </xf>
    <xf numFmtId="2" fontId="2" fillId="9" borderId="31" xfId="0" applyNumberFormat="1" applyFont="1" applyFill="1" applyBorder="1" applyAlignment="1" applyProtection="1">
      <alignment horizontal="center" vertical="top" wrapText="1"/>
      <protection locked="0"/>
    </xf>
    <xf numFmtId="2" fontId="2" fillId="9" borderId="32" xfId="0" applyNumberFormat="1" applyFont="1" applyFill="1" applyBorder="1" applyAlignment="1" applyProtection="1">
      <alignment horizontal="center" vertical="top" wrapText="1"/>
      <protection locked="0"/>
    </xf>
    <xf numFmtId="0" fontId="2" fillId="9" borderId="37" xfId="0" applyFont="1" applyFill="1" applyBorder="1" applyAlignment="1" applyProtection="1">
      <alignment horizontal="center" vertical="top" wrapText="1"/>
      <protection locked="0"/>
    </xf>
    <xf numFmtId="2" fontId="5" fillId="9" borderId="37" xfId="0" applyNumberFormat="1" applyFont="1" applyFill="1" applyBorder="1" applyAlignment="1" applyProtection="1">
      <alignment horizontal="center" vertical="top" wrapText="1"/>
      <protection locked="0"/>
    </xf>
    <xf numFmtId="2" fontId="2" fillId="9" borderId="37" xfId="0" applyNumberFormat="1" applyFont="1" applyFill="1" applyBorder="1" applyAlignment="1" applyProtection="1">
      <alignment horizontal="center" vertical="top" wrapText="1"/>
      <protection locked="0"/>
    </xf>
    <xf numFmtId="2" fontId="2" fillId="9" borderId="38" xfId="0" applyNumberFormat="1" applyFont="1" applyFill="1" applyBorder="1" applyAlignment="1" applyProtection="1">
      <alignment horizontal="center" vertical="top" wrapText="1"/>
      <protection locked="0"/>
    </xf>
    <xf numFmtId="0" fontId="2" fillId="4" borderId="72" xfId="0" applyFont="1" applyFill="1" applyBorder="1" applyAlignment="1" applyProtection="1">
      <alignment horizontal="left" vertical="top"/>
      <protection locked="0"/>
    </xf>
    <xf numFmtId="164" fontId="2" fillId="4" borderId="73" xfId="0" applyNumberFormat="1" applyFont="1" applyFill="1" applyBorder="1" applyAlignment="1">
      <alignment horizontal="center" vertical="top" wrapText="1"/>
    </xf>
    <xf numFmtId="0" fontId="2" fillId="9" borderId="73" xfId="0" applyFont="1" applyFill="1" applyBorder="1" applyAlignment="1">
      <alignment horizontal="center" vertical="top" wrapText="1"/>
    </xf>
    <xf numFmtId="0" fontId="2" fillId="9" borderId="79" xfId="0" applyFont="1" applyFill="1" applyBorder="1" applyAlignment="1">
      <alignment horizontal="center" vertical="top" wrapText="1"/>
    </xf>
    <xf numFmtId="0" fontId="2" fillId="9" borderId="82" xfId="0" applyFont="1" applyFill="1" applyBorder="1" applyAlignment="1">
      <alignment horizontal="center" vertical="top" wrapText="1"/>
    </xf>
    <xf numFmtId="2" fontId="2" fillId="0" borderId="83" xfId="0" applyNumberFormat="1" applyFont="1" applyBorder="1" applyAlignment="1" applyProtection="1">
      <alignment horizontal="center" vertical="top" wrapText="1"/>
      <protection locked="0"/>
    </xf>
    <xf numFmtId="0" fontId="2" fillId="0" borderId="84" xfId="0" applyFont="1" applyBorder="1" applyAlignment="1" applyProtection="1">
      <alignment vertical="top"/>
      <protection locked="0"/>
    </xf>
    <xf numFmtId="0" fontId="2" fillId="0" borderId="85" xfId="0" applyFont="1" applyBorder="1" applyAlignment="1" applyProtection="1">
      <alignment vertical="top" wrapText="1"/>
      <protection locked="0"/>
    </xf>
    <xf numFmtId="164" fontId="2" fillId="0" borderId="85" xfId="0" applyNumberFormat="1" applyFont="1" applyBorder="1" applyAlignment="1">
      <alignment vertical="top" wrapText="1"/>
    </xf>
    <xf numFmtId="0" fontId="2" fillId="0" borderId="85" xfId="0" applyFont="1" applyBorder="1" applyAlignment="1" applyProtection="1">
      <alignment horizontal="left" vertical="top" wrapText="1"/>
      <protection locked="0"/>
    </xf>
    <xf numFmtId="0" fontId="2" fillId="0" borderId="85" xfId="0" applyFont="1" applyBorder="1" applyAlignment="1" applyProtection="1">
      <alignment horizontal="center" vertical="top" wrapText="1"/>
      <protection locked="0"/>
    </xf>
    <xf numFmtId="0" fontId="2" fillId="0" borderId="86" xfId="0" applyFont="1" applyBorder="1" applyAlignment="1" applyProtection="1">
      <alignment horizontal="center" vertical="top" wrapText="1"/>
      <protection locked="0"/>
    </xf>
    <xf numFmtId="0" fontId="2" fillId="0" borderId="87" xfId="0" applyFont="1" applyBorder="1" applyAlignment="1" applyProtection="1">
      <alignment vertical="top"/>
      <protection locked="0"/>
    </xf>
    <xf numFmtId="0" fontId="2" fillId="0" borderId="88" xfId="0" applyFont="1" applyBorder="1" applyAlignment="1" applyProtection="1">
      <alignment vertical="top" wrapText="1"/>
      <protection locked="0"/>
    </xf>
    <xf numFmtId="164" fontId="2" fillId="0" borderId="88" xfId="0" applyNumberFormat="1" applyFont="1" applyBorder="1" applyAlignment="1">
      <alignment vertical="top" wrapText="1"/>
    </xf>
    <xf numFmtId="0" fontId="2" fillId="0" borderId="88" xfId="0" applyFont="1" applyBorder="1" applyAlignment="1" applyProtection="1">
      <alignment horizontal="left" vertical="top" wrapText="1"/>
      <protection locked="0"/>
    </xf>
    <xf numFmtId="0" fontId="2" fillId="0" borderId="88" xfId="0" applyFont="1" applyBorder="1" applyAlignment="1" applyProtection="1">
      <alignment horizontal="center" vertical="top" wrapText="1"/>
      <protection locked="0"/>
    </xf>
    <xf numFmtId="2" fontId="2" fillId="0" borderId="88" xfId="0" applyNumberFormat="1" applyFont="1" applyBorder="1" applyAlignment="1" applyProtection="1">
      <alignment horizontal="center" vertical="top" wrapText="1"/>
      <protection locked="0"/>
    </xf>
    <xf numFmtId="2" fontId="2" fillId="0" borderId="89" xfId="0" applyNumberFormat="1" applyFont="1" applyBorder="1" applyAlignment="1" applyProtection="1">
      <alignment horizontal="center" vertical="top" wrapText="1"/>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center" vertical="top" wrapText="1"/>
      <protection locked="0"/>
    </xf>
    <xf numFmtId="2" fontId="2" fillId="0" borderId="92" xfId="0" applyNumberFormat="1" applyFont="1" applyBorder="1" applyAlignment="1" applyProtection="1">
      <alignment horizontal="center" vertical="top" wrapText="1"/>
      <protection locked="0"/>
    </xf>
    <xf numFmtId="2" fontId="2" fillId="0" borderId="93" xfId="0" applyNumberFormat="1" applyFont="1" applyBorder="1" applyAlignment="1" applyProtection="1">
      <alignment horizontal="center" vertical="top" wrapText="1"/>
      <protection locked="0"/>
    </xf>
    <xf numFmtId="4" fontId="2" fillId="0" borderId="73" xfId="0" applyNumberFormat="1" applyFont="1" applyBorder="1" applyAlignment="1" applyProtection="1">
      <alignment horizontal="center" vertical="top" wrapText="1"/>
      <protection locked="0"/>
    </xf>
    <xf numFmtId="4" fontId="2" fillId="0" borderId="74" xfId="0" applyNumberFormat="1" applyFont="1" applyBorder="1" applyAlignment="1" applyProtection="1">
      <alignment horizontal="center" vertical="top" wrapText="1"/>
      <protection locked="0"/>
    </xf>
    <xf numFmtId="2" fontId="5" fillId="8" borderId="9" xfId="0" applyNumberFormat="1" applyFont="1" applyFill="1" applyBorder="1" applyAlignment="1" applyProtection="1">
      <alignment horizontal="center" vertical="top" wrapText="1"/>
      <protection locked="0"/>
    </xf>
    <xf numFmtId="2" fontId="5" fillId="8" borderId="69" xfId="0" applyNumberFormat="1" applyFont="1" applyFill="1" applyBorder="1" applyAlignment="1" applyProtection="1">
      <alignment horizontal="center" vertical="top" wrapText="1"/>
      <protection locked="0"/>
    </xf>
    <xf numFmtId="164" fontId="2" fillId="0" borderId="8" xfId="0" applyNumberFormat="1" applyFont="1" applyBorder="1" applyAlignment="1">
      <alignment horizontal="center" vertical="top" wrapText="1"/>
    </xf>
    <xf numFmtId="164" fontId="2" fillId="0" borderId="91" xfId="0" applyNumberFormat="1" applyFont="1" applyBorder="1" applyAlignment="1">
      <alignment horizontal="center" vertical="top" wrapText="1"/>
    </xf>
    <xf numFmtId="0" fontId="2" fillId="0" borderId="8" xfId="0" applyFont="1" applyBorder="1" applyAlignment="1" applyProtection="1">
      <alignment horizontal="center" vertical="top" wrapText="1"/>
      <protection locked="0"/>
    </xf>
    <xf numFmtId="0" fontId="2" fillId="0" borderId="91" xfId="0" applyFont="1" applyBorder="1" applyAlignment="1" applyProtection="1">
      <alignment horizontal="center" vertical="top" wrapText="1"/>
      <protection locked="0"/>
    </xf>
    <xf numFmtId="0" fontId="2" fillId="0" borderId="33" xfId="0" applyFont="1" applyBorder="1" applyAlignment="1" applyProtection="1">
      <alignment horizontal="left" vertical="top"/>
      <protection locked="0"/>
    </xf>
    <xf numFmtId="0" fontId="2" fillId="0" borderId="58" xfId="0" applyFont="1" applyBorder="1" applyAlignment="1" applyProtection="1">
      <alignment horizontal="left" vertical="top"/>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63" xfId="0" applyFont="1" applyBorder="1" applyAlignment="1" applyProtection="1">
      <alignment horizontal="left" vertical="top"/>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2" fillId="0" borderId="42" xfId="0" applyFont="1" applyBorder="1" applyAlignment="1" applyProtection="1">
      <alignment horizontal="left" vertical="top"/>
      <protection locked="0"/>
    </xf>
    <xf numFmtId="0" fontId="2" fillId="0" borderId="45" xfId="0" applyFont="1" applyBorder="1" applyAlignment="1" applyProtection="1">
      <alignment horizontal="left" vertical="top"/>
      <protection locked="0"/>
    </xf>
    <xf numFmtId="0" fontId="2" fillId="0" borderId="43"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43" xfId="0" applyFont="1" applyBorder="1" applyAlignment="1" applyProtection="1">
      <alignment horizontal="center" vertical="top" wrapText="1"/>
      <protection locked="0"/>
    </xf>
    <xf numFmtId="0" fontId="2" fillId="0" borderId="46" xfId="0" applyFont="1" applyBorder="1" applyAlignment="1" applyProtection="1">
      <alignment horizontal="center" vertical="top" wrapText="1"/>
      <protection locked="0"/>
    </xf>
    <xf numFmtId="0" fontId="2" fillId="0" borderId="30" xfId="0" applyFont="1" applyBorder="1" applyAlignment="1" applyProtection="1">
      <alignment horizontal="center" vertical="top" wrapText="1"/>
      <protection locked="0"/>
    </xf>
    <xf numFmtId="0" fontId="2" fillId="0" borderId="36" xfId="0" applyFont="1" applyBorder="1" applyAlignment="1" applyProtection="1">
      <alignment horizontal="center" vertical="top" wrapText="1"/>
      <protection locked="0"/>
    </xf>
    <xf numFmtId="0" fontId="2" fillId="0" borderId="29" xfId="0" applyFont="1" applyBorder="1" applyAlignment="1" applyProtection="1">
      <alignment horizontal="center" vertical="top"/>
      <protection locked="0"/>
    </xf>
    <xf numFmtId="0" fontId="2" fillId="0" borderId="35" xfId="0" applyFont="1" applyBorder="1" applyAlignment="1" applyProtection="1">
      <alignment horizontal="center" vertical="top"/>
      <protection locked="0"/>
    </xf>
    <xf numFmtId="164" fontId="2" fillId="0" borderId="9" xfId="0" applyNumberFormat="1" applyFont="1" applyBorder="1" applyAlignment="1" applyProtection="1">
      <alignment horizontal="center" vertical="top" wrapText="1"/>
      <protection locked="0"/>
    </xf>
    <xf numFmtId="164" fontId="2" fillId="0" borderId="10" xfId="0" applyNumberFormat="1" applyFont="1" applyBorder="1" applyAlignment="1" applyProtection="1">
      <alignment horizontal="center" vertical="top" wrapText="1"/>
      <protection locked="0"/>
    </xf>
    <xf numFmtId="0" fontId="2" fillId="0" borderId="91" xfId="0" applyFont="1" applyBorder="1" applyAlignment="1" applyProtection="1">
      <alignment horizontal="left" vertical="top" wrapText="1"/>
      <protection locked="0"/>
    </xf>
    <xf numFmtId="0" fontId="2" fillId="0" borderId="90" xfId="0" applyFont="1" applyBorder="1" applyAlignment="1" applyProtection="1">
      <alignment horizontal="left" vertical="top"/>
      <protection locked="0"/>
    </xf>
    <xf numFmtId="164" fontId="2" fillId="0" borderId="14" xfId="0" applyNumberFormat="1" applyFont="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2" fillId="0" borderId="33" xfId="0" applyFont="1" applyBorder="1" applyAlignment="1" applyProtection="1">
      <alignment horizontal="center" vertical="top"/>
      <protection locked="0"/>
    </xf>
    <xf numFmtId="0" fontId="2" fillId="0" borderId="42" xfId="0" applyFont="1" applyBorder="1" applyAlignment="1" applyProtection="1">
      <alignment horizontal="center" vertical="top"/>
      <protection locked="0"/>
    </xf>
    <xf numFmtId="0" fontId="2" fillId="0" borderId="51" xfId="0" applyFont="1" applyBorder="1" applyAlignment="1" applyProtection="1">
      <alignment horizontal="center" vertical="top"/>
      <protection locked="0"/>
    </xf>
    <xf numFmtId="0" fontId="2" fillId="0" borderId="45" xfId="0" applyFont="1" applyBorder="1" applyAlignment="1" applyProtection="1">
      <alignment horizontal="center" vertical="top"/>
      <protection locked="0"/>
    </xf>
    <xf numFmtId="164" fontId="2" fillId="0" borderId="10" xfId="0" applyNumberFormat="1" applyFont="1" applyBorder="1" applyAlignment="1">
      <alignment horizontal="center" vertical="top" wrapText="1"/>
    </xf>
    <xf numFmtId="0" fontId="2" fillId="0" borderId="11"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0" borderId="29"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164" fontId="2" fillId="0" borderId="30" xfId="0" applyNumberFormat="1" applyFont="1" applyBorder="1" applyAlignment="1" applyProtection="1">
      <alignment horizontal="center" vertical="top" wrapText="1"/>
      <protection locked="0"/>
    </xf>
    <xf numFmtId="164" fontId="2" fillId="0" borderId="36" xfId="0" applyNumberFormat="1" applyFont="1" applyBorder="1" applyAlignment="1" applyProtection="1">
      <alignment horizontal="center" vertical="top" wrapText="1"/>
      <protection locked="0"/>
    </xf>
    <xf numFmtId="164" fontId="2" fillId="0" borderId="30" xfId="0" applyNumberFormat="1" applyFont="1" applyBorder="1" applyAlignment="1">
      <alignment horizontal="center" vertical="top" wrapText="1"/>
    </xf>
    <xf numFmtId="164" fontId="2" fillId="0" borderId="36" xfId="0" applyNumberFormat="1" applyFont="1" applyBorder="1" applyAlignment="1">
      <alignment horizontal="center" vertical="top" wrapText="1"/>
    </xf>
    <xf numFmtId="164" fontId="2" fillId="0" borderId="43" xfId="0" applyNumberFormat="1" applyFont="1" applyBorder="1" applyAlignment="1">
      <alignment horizontal="center" vertical="top" wrapText="1"/>
    </xf>
    <xf numFmtId="164" fontId="2" fillId="0" borderId="46" xfId="0" applyNumberFormat="1" applyFont="1" applyBorder="1" applyAlignment="1">
      <alignment horizontal="center" vertical="top" wrapText="1"/>
    </xf>
    <xf numFmtId="0" fontId="2" fillId="0" borderId="11" xfId="0" applyFont="1" applyBorder="1" applyAlignment="1" applyProtection="1">
      <alignment horizontal="center" vertical="top" wrapText="1"/>
      <protection locked="0"/>
    </xf>
    <xf numFmtId="0" fontId="2" fillId="0" borderId="68" xfId="0" applyFont="1" applyBorder="1" applyAlignment="1" applyProtection="1">
      <alignment horizontal="center" vertical="top" wrapText="1"/>
      <protection locked="0"/>
    </xf>
    <xf numFmtId="0" fontId="2" fillId="0" borderId="69" xfId="0" applyFont="1" applyBorder="1" applyAlignment="1" applyProtection="1">
      <alignment horizontal="center" vertical="top" wrapText="1"/>
      <protection locked="0"/>
    </xf>
    <xf numFmtId="0" fontId="2" fillId="0" borderId="76" xfId="0" applyFont="1" applyBorder="1" applyAlignment="1" applyProtection="1">
      <alignment horizontal="center" vertical="top" wrapText="1"/>
      <protection locked="0"/>
    </xf>
    <xf numFmtId="0" fontId="2" fillId="0" borderId="58" xfId="0" applyFont="1" applyBorder="1" applyAlignment="1" applyProtection="1">
      <alignment horizontal="center" vertical="top"/>
      <protection locked="0"/>
    </xf>
    <xf numFmtId="2" fontId="2" fillId="0" borderId="64" xfId="0" applyNumberFormat="1" applyFont="1" applyBorder="1" applyAlignment="1" applyProtection="1">
      <alignment horizontal="center" vertical="top" wrapText="1"/>
      <protection locked="0"/>
    </xf>
    <xf numFmtId="2" fontId="2" fillId="0" borderId="69" xfId="0" applyNumberFormat="1" applyFont="1" applyBorder="1" applyAlignment="1" applyProtection="1">
      <alignment horizontal="center" vertical="top" wrapText="1"/>
      <protection locked="0"/>
    </xf>
    <xf numFmtId="2" fontId="2" fillId="0" borderId="70" xfId="0" applyNumberFormat="1" applyFont="1" applyBorder="1" applyAlignment="1" applyProtection="1">
      <alignment horizontal="center" vertical="top" wrapText="1"/>
      <protection locked="0"/>
    </xf>
    <xf numFmtId="2" fontId="2" fillId="0" borderId="8" xfId="0" applyNumberFormat="1" applyFont="1" applyBorder="1" applyAlignment="1" applyProtection="1">
      <alignment horizontal="center" vertical="top" wrapText="1"/>
      <protection locked="0"/>
    </xf>
    <xf numFmtId="2" fontId="2" fillId="0" borderId="9" xfId="0" applyNumberFormat="1" applyFont="1" applyBorder="1" applyAlignment="1" applyProtection="1">
      <alignment horizontal="center" vertical="top" wrapText="1"/>
      <protection locked="0"/>
    </xf>
    <xf numFmtId="2" fontId="2" fillId="0" borderId="10" xfId="0" applyNumberFormat="1" applyFont="1" applyBorder="1" applyAlignment="1" applyProtection="1">
      <alignment horizontal="center" vertical="top" wrapText="1"/>
      <protection locked="0"/>
    </xf>
    <xf numFmtId="0" fontId="2" fillId="0" borderId="68" xfId="0" applyFont="1" applyFill="1" applyBorder="1" applyAlignment="1" applyProtection="1">
      <alignment horizontal="center" vertical="top" wrapText="1"/>
      <protection locked="0"/>
    </xf>
    <xf numFmtId="0" fontId="2" fillId="0" borderId="69" xfId="0" applyFont="1" applyFill="1" applyBorder="1" applyAlignment="1" applyProtection="1">
      <alignment horizontal="center" vertical="top" wrapText="1"/>
      <protection locked="0"/>
    </xf>
    <xf numFmtId="0" fontId="2" fillId="0" borderId="70" xfId="0" applyFont="1" applyFill="1" applyBorder="1" applyAlignment="1" applyProtection="1">
      <alignment horizontal="center" vertical="top" wrapText="1"/>
      <protection locked="0"/>
    </xf>
    <xf numFmtId="0" fontId="2" fillId="0" borderId="11" xfId="0" applyFont="1" applyFill="1" applyBorder="1" applyAlignment="1" applyProtection="1">
      <alignment horizontal="center" vertical="top" wrapText="1"/>
      <protection locked="0"/>
    </xf>
    <xf numFmtId="0" fontId="2" fillId="0" borderId="9" xfId="0" applyFont="1" applyFill="1" applyBorder="1" applyAlignment="1" applyProtection="1">
      <alignment horizontal="center" vertical="top" wrapText="1"/>
      <protection locked="0"/>
    </xf>
    <xf numFmtId="0" fontId="2" fillId="0" borderId="10" xfId="0" applyFont="1" applyFill="1" applyBorder="1" applyAlignment="1" applyProtection="1">
      <alignment horizontal="center" vertical="top" wrapText="1"/>
      <protection locked="0"/>
    </xf>
    <xf numFmtId="2" fontId="2" fillId="0" borderId="11" xfId="0" applyNumberFormat="1" applyFont="1" applyFill="1" applyBorder="1" applyAlignment="1" applyProtection="1">
      <alignment horizontal="center" vertical="top" wrapText="1"/>
      <protection locked="0"/>
    </xf>
    <xf numFmtId="2" fontId="2" fillId="0" borderId="9" xfId="0" applyNumberFormat="1" applyFont="1" applyFill="1" applyBorder="1" applyAlignment="1" applyProtection="1">
      <alignment horizontal="center" vertical="top" wrapText="1"/>
      <protection locked="0"/>
    </xf>
    <xf numFmtId="2" fontId="2" fillId="0" borderId="10" xfId="0" applyNumberFormat="1" applyFont="1" applyFill="1" applyBorder="1" applyAlignment="1" applyProtection="1">
      <alignment horizontal="center" vertical="top" wrapText="1"/>
      <protection locked="0"/>
    </xf>
    <xf numFmtId="0" fontId="2" fillId="3" borderId="2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2" fillId="3" borderId="26" xfId="0" applyFont="1" applyFill="1" applyBorder="1" applyAlignment="1" applyProtection="1">
      <alignment horizontal="center" vertical="top" wrapText="1"/>
      <protection locked="0"/>
    </xf>
    <xf numFmtId="0" fontId="2" fillId="3" borderId="27" xfId="0" applyFont="1" applyFill="1" applyBorder="1" applyAlignment="1" applyProtection="1">
      <alignment horizontal="center" vertical="top" wrapText="1"/>
      <protection locked="0"/>
    </xf>
    <xf numFmtId="0" fontId="2" fillId="3" borderId="67" xfId="0" applyFont="1" applyFill="1" applyBorder="1" applyAlignment="1" applyProtection="1">
      <alignment horizontal="center" vertical="top" wrapText="1"/>
      <protection locked="0"/>
    </xf>
    <xf numFmtId="0" fontId="2" fillId="0" borderId="41" xfId="0" applyFont="1" applyBorder="1" applyAlignment="1" applyProtection="1">
      <alignment horizontal="center" vertical="top" wrapText="1"/>
      <protection locked="0"/>
    </xf>
    <xf numFmtId="2" fontId="2" fillId="0" borderId="11" xfId="0" applyNumberFormat="1" applyFont="1" applyBorder="1" applyAlignment="1" applyProtection="1">
      <alignment horizontal="center" vertical="top" wrapText="1"/>
      <protection locked="0"/>
    </xf>
    <xf numFmtId="2" fontId="2" fillId="0" borderId="36" xfId="0" applyNumberFormat="1" applyFont="1" applyBorder="1" applyAlignment="1" applyProtection="1">
      <alignment horizontal="center" vertical="top" wrapText="1"/>
      <protection locked="0"/>
    </xf>
    <xf numFmtId="2" fontId="2" fillId="0" borderId="68" xfId="0" applyNumberFormat="1" applyFont="1" applyBorder="1" applyAlignment="1" applyProtection="1">
      <alignment horizontal="center" vertical="top" wrapText="1"/>
      <protection locked="0"/>
    </xf>
    <xf numFmtId="2" fontId="2" fillId="0" borderId="76" xfId="0" applyNumberFormat="1" applyFont="1" applyBorder="1" applyAlignment="1" applyProtection="1">
      <alignment horizontal="center" vertical="top" wrapText="1"/>
      <protection locked="0"/>
    </xf>
    <xf numFmtId="164" fontId="2" fillId="0" borderId="11" xfId="0" applyNumberFormat="1" applyFont="1" applyBorder="1" applyAlignment="1" applyProtection="1">
      <alignment horizontal="center" vertical="top" wrapText="1"/>
      <protection locked="0"/>
    </xf>
    <xf numFmtId="164" fontId="2" fillId="0" borderId="14" xfId="0" applyNumberFormat="1" applyFont="1" applyBorder="1" applyAlignment="1">
      <alignment horizontal="center" vertical="top" wrapText="1"/>
    </xf>
    <xf numFmtId="0" fontId="2" fillId="0" borderId="8" xfId="0" applyFont="1" applyBorder="1" applyAlignment="1" applyProtection="1">
      <alignment vertical="top" wrapText="1"/>
      <protection locked="0"/>
    </xf>
    <xf numFmtId="0" fontId="2" fillId="0" borderId="36" xfId="0" applyFont="1" applyBorder="1" applyAlignment="1" applyProtection="1">
      <alignment vertical="top" wrapText="1"/>
      <protection locked="0"/>
    </xf>
    <xf numFmtId="0" fontId="2" fillId="0" borderId="63" xfId="0" applyFont="1" applyBorder="1" applyAlignment="1" applyProtection="1">
      <alignment vertical="top"/>
      <protection locked="0"/>
    </xf>
    <xf numFmtId="0" fontId="2" fillId="0" borderId="35" xfId="0" applyFont="1" applyBorder="1" applyAlignment="1" applyProtection="1">
      <alignment vertical="top"/>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5" xfId="0" applyFont="1" applyFill="1" applyBorder="1" applyAlignment="1" applyProtection="1">
      <alignment horizontal="center" vertical="top" wrapText="1"/>
      <protection locked="0"/>
    </xf>
    <xf numFmtId="0" fontId="2" fillId="3" borderId="6" xfId="0" applyFont="1" applyFill="1" applyBorder="1" applyAlignment="1" applyProtection="1">
      <alignment horizontal="center" vertical="top" wrapText="1"/>
      <protection locked="0"/>
    </xf>
    <xf numFmtId="0" fontId="2" fillId="3" borderId="61" xfId="0" applyFont="1" applyFill="1" applyBorder="1" applyAlignment="1" applyProtection="1">
      <alignment horizontal="center" vertical="top" wrapText="1"/>
      <protection locked="0"/>
    </xf>
    <xf numFmtId="0" fontId="2" fillId="0" borderId="64" xfId="0" applyFont="1" applyBorder="1" applyAlignment="1" applyProtection="1">
      <alignment horizontal="center" vertical="top" wrapText="1"/>
      <protection locked="0"/>
    </xf>
    <xf numFmtId="0" fontId="2" fillId="0" borderId="70" xfId="0" applyFont="1" applyBorder="1" applyAlignment="1" applyProtection="1">
      <alignment horizontal="center" vertical="top" wrapText="1"/>
      <protection locked="0"/>
    </xf>
    <xf numFmtId="164" fontId="2" fillId="0" borderId="9" xfId="0" applyNumberFormat="1" applyFont="1" applyBorder="1" applyAlignment="1">
      <alignment horizontal="center" vertical="top" wrapText="1"/>
    </xf>
    <xf numFmtId="0" fontId="2" fillId="4" borderId="5"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0" fontId="2" fillId="4" borderId="61" xfId="0" applyFont="1" applyFill="1" applyBorder="1" applyAlignment="1" applyProtection="1">
      <alignment horizontal="center" vertical="top" wrapText="1"/>
      <protection locked="0"/>
    </xf>
    <xf numFmtId="0" fontId="2" fillId="3" borderId="77" xfId="0" applyFont="1" applyFill="1" applyBorder="1" applyAlignment="1" applyProtection="1">
      <alignment horizontal="left" vertical="top" wrapText="1"/>
      <protection locked="0"/>
    </xf>
    <xf numFmtId="0" fontId="2" fillId="3" borderId="78" xfId="0" applyFont="1" applyFill="1" applyBorder="1" applyAlignment="1" applyProtection="1">
      <alignment horizontal="left" vertical="top" wrapText="1"/>
      <protection locked="0"/>
    </xf>
    <xf numFmtId="0" fontId="2" fillId="3" borderId="79" xfId="0" applyFont="1" applyFill="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41" xfId="0" applyFont="1" applyBorder="1" applyAlignment="1" applyProtection="1">
      <alignment horizontal="left" vertical="top" wrapText="1"/>
      <protection locked="0"/>
    </xf>
    <xf numFmtId="164" fontId="2" fillId="0" borderId="41" xfId="0" applyNumberFormat="1" applyFont="1" applyBorder="1" applyAlignment="1">
      <alignment horizontal="center" vertical="top" wrapText="1"/>
    </xf>
    <xf numFmtId="0" fontId="2" fillId="3" borderId="15" xfId="0" applyFont="1" applyFill="1" applyBorder="1" applyAlignment="1" applyProtection="1">
      <alignment horizontal="left" vertical="top" wrapText="1"/>
      <protection locked="0"/>
    </xf>
    <xf numFmtId="0" fontId="2" fillId="3" borderId="16" xfId="0" applyFont="1" applyFill="1" applyBorder="1" applyAlignment="1" applyProtection="1">
      <alignment horizontal="left" vertical="top" wrapText="1"/>
      <protection locked="0"/>
    </xf>
    <xf numFmtId="0" fontId="2" fillId="3" borderId="17" xfId="0" applyFont="1" applyFill="1" applyBorder="1" applyAlignment="1" applyProtection="1">
      <alignment horizontal="left" vertical="top" wrapText="1"/>
      <protection locked="0"/>
    </xf>
    <xf numFmtId="0" fontId="2" fillId="3" borderId="15" xfId="0" applyFont="1" applyFill="1" applyBorder="1" applyAlignment="1" applyProtection="1">
      <alignment horizontal="center" vertical="top" wrapText="1"/>
      <protection locked="0"/>
    </xf>
    <xf numFmtId="0" fontId="2" fillId="3" borderId="16" xfId="0" applyFont="1" applyFill="1" applyBorder="1" applyAlignment="1" applyProtection="1">
      <alignment horizontal="center" vertical="top" wrapText="1"/>
      <protection locked="0"/>
    </xf>
    <xf numFmtId="0" fontId="2" fillId="3" borderId="65" xfId="0" applyFont="1" applyFill="1" applyBorder="1" applyAlignment="1" applyProtection="1">
      <alignment horizontal="center" vertical="top" wrapText="1"/>
      <protection locked="0"/>
    </xf>
    <xf numFmtId="164" fontId="2" fillId="0" borderId="43" xfId="0" applyNumberFormat="1" applyFont="1" applyBorder="1" applyAlignment="1" applyProtection="1">
      <alignment horizontal="center" vertical="top" wrapText="1"/>
      <protection locked="0"/>
    </xf>
    <xf numFmtId="164" fontId="2" fillId="0" borderId="41" xfId="0" applyNumberFormat="1" applyFont="1" applyBorder="1" applyAlignment="1" applyProtection="1">
      <alignment horizontal="center" vertical="top" wrapText="1"/>
      <protection locked="0"/>
    </xf>
    <xf numFmtId="164" fontId="2" fillId="0" borderId="46" xfId="0" applyNumberFormat="1" applyFont="1" applyBorder="1" applyAlignment="1" applyProtection="1">
      <alignment horizontal="center" vertical="top" wrapText="1"/>
      <protection locked="0"/>
    </xf>
    <xf numFmtId="0" fontId="2" fillId="3" borderId="21" xfId="0" applyFont="1" applyFill="1" applyBorder="1" applyAlignment="1" applyProtection="1">
      <alignment horizontal="center" vertical="top" wrapText="1"/>
      <protection locked="0"/>
    </xf>
    <xf numFmtId="0" fontId="2" fillId="3" borderId="22" xfId="0" applyFont="1" applyFill="1" applyBorder="1" applyAlignment="1" applyProtection="1">
      <alignment horizontal="center" vertical="top" wrapText="1"/>
      <protection locked="0"/>
    </xf>
    <xf numFmtId="0" fontId="2" fillId="3" borderId="25" xfId="0" applyFont="1" applyFill="1" applyBorder="1" applyAlignment="1" applyProtection="1">
      <alignment horizontal="center" vertical="top" wrapText="1"/>
      <protection locked="0"/>
    </xf>
    <xf numFmtId="0" fontId="2" fillId="3" borderId="2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2" fillId="3" borderId="23" xfId="0" applyFont="1" applyFill="1" applyBorder="1" applyAlignment="1" applyProtection="1">
      <alignment horizontal="left" vertical="top" wrapText="1"/>
      <protection locked="0"/>
    </xf>
    <xf numFmtId="0" fontId="2" fillId="4" borderId="26" xfId="0" applyFont="1" applyFill="1" applyBorder="1" applyAlignment="1" applyProtection="1">
      <alignment horizontal="left" vertical="top" wrapText="1"/>
      <protection locked="0"/>
    </xf>
    <xf numFmtId="0" fontId="2" fillId="4" borderId="27" xfId="0" applyFont="1" applyFill="1" applyBorder="1" applyAlignment="1" applyProtection="1">
      <alignment horizontal="left" vertical="top" wrapText="1"/>
      <protection locked="0"/>
    </xf>
    <xf numFmtId="0" fontId="2" fillId="4" borderId="28" xfId="0" applyFont="1" applyFill="1" applyBorder="1" applyAlignment="1" applyProtection="1">
      <alignment horizontal="left" vertical="top" wrapText="1"/>
      <protection locked="0"/>
    </xf>
    <xf numFmtId="0" fontId="2" fillId="4" borderId="26" xfId="0" applyFont="1" applyFill="1" applyBorder="1" applyAlignment="1" applyProtection="1">
      <alignment horizontal="center" vertical="top" wrapText="1"/>
      <protection locked="0"/>
    </xf>
    <xf numFmtId="0" fontId="2" fillId="4" borderId="27" xfId="0" applyFont="1" applyFill="1" applyBorder="1" applyAlignment="1" applyProtection="1">
      <alignment horizontal="center" vertical="top" wrapText="1"/>
      <protection locked="0"/>
    </xf>
    <xf numFmtId="0" fontId="2" fillId="4" borderId="67" xfId="0" applyFont="1" applyFill="1" applyBorder="1" applyAlignment="1" applyProtection="1">
      <alignment horizontal="center" vertical="top" wrapText="1"/>
      <protection locked="0"/>
    </xf>
    <xf numFmtId="14" fontId="1" fillId="2" borderId="0" xfId="0" applyNumberFormat="1" applyFont="1" applyFill="1" applyAlignment="1">
      <alignment horizontal="center" wrapText="1"/>
    </xf>
    <xf numFmtId="0" fontId="1" fillId="2" borderId="0" xfId="0" applyFont="1" applyFill="1" applyAlignment="1">
      <alignment horizontal="center" wrapText="1"/>
    </xf>
    <xf numFmtId="0" fontId="1" fillId="6" borderId="5" xfId="0" applyFont="1" applyFill="1" applyBorder="1" applyAlignment="1" applyProtection="1">
      <alignment horizontal="left" vertical="top" wrapText="1"/>
      <protection locked="0"/>
    </xf>
    <xf numFmtId="0" fontId="0" fillId="0" borderId="6" xfId="0" applyBorder="1" applyAlignment="1">
      <alignment vertical="top" wrapText="1"/>
    </xf>
    <xf numFmtId="0" fontId="0" fillId="0" borderId="7" xfId="0" applyBorder="1" applyAlignment="1">
      <alignment vertical="top" wrapText="1"/>
    </xf>
    <xf numFmtId="0" fontId="2" fillId="5" borderId="5" xfId="0" applyFont="1" applyFill="1" applyBorder="1" applyAlignment="1" applyProtection="1">
      <alignment horizontal="left" vertical="top" wrapText="1"/>
      <protection locked="0"/>
    </xf>
    <xf numFmtId="0" fontId="2" fillId="6" borderId="5" xfId="0" applyFont="1" applyFill="1" applyBorder="1" applyAlignment="1" applyProtection="1">
      <alignment horizontal="center" vertical="top" wrapText="1"/>
      <protection locked="0"/>
    </xf>
    <xf numFmtId="0" fontId="2" fillId="6" borderId="6" xfId="0" applyFont="1" applyFill="1" applyBorder="1" applyAlignment="1" applyProtection="1">
      <alignment horizontal="center" vertical="top" wrapText="1"/>
      <protection locked="0"/>
    </xf>
    <xf numFmtId="0" fontId="2" fillId="6" borderId="61" xfId="0" applyFont="1" applyFill="1" applyBorder="1" applyAlignment="1" applyProtection="1">
      <alignment horizontal="center" vertical="top" wrapText="1"/>
      <protection locked="0"/>
    </xf>
    <xf numFmtId="0" fontId="2" fillId="5" borderId="5" xfId="0" applyFont="1" applyFill="1" applyBorder="1" applyAlignment="1" applyProtection="1">
      <alignment horizontal="center" vertical="top" wrapText="1"/>
      <protection locked="0"/>
    </xf>
    <xf numFmtId="0" fontId="2" fillId="5" borderId="6" xfId="0" applyFont="1" applyFill="1" applyBorder="1" applyAlignment="1" applyProtection="1">
      <alignment horizontal="center" vertical="top" wrapText="1"/>
      <protection locked="0"/>
    </xf>
    <xf numFmtId="0" fontId="2" fillId="5" borderId="61" xfId="0" applyFont="1" applyFill="1" applyBorder="1" applyAlignment="1" applyProtection="1">
      <alignment horizontal="center" vertical="top" wrapText="1"/>
      <protection locked="0"/>
    </xf>
    <xf numFmtId="0" fontId="4" fillId="7" borderId="11" xfId="0" applyFont="1" applyFill="1" applyBorder="1" applyAlignment="1">
      <alignment horizontal="center" vertical="center" wrapText="1" readingOrder="1"/>
    </xf>
    <xf numFmtId="0" fontId="4" fillId="7" borderId="10" xfId="0" applyFont="1" applyFill="1" applyBorder="1" applyAlignment="1">
      <alignment horizontal="center" vertical="center" wrapText="1" readingOrder="1"/>
    </xf>
    <xf numFmtId="0" fontId="4" fillId="7" borderId="54" xfId="0" applyFont="1" applyFill="1" applyBorder="1" applyAlignment="1">
      <alignment horizontal="center" vertical="center" wrapText="1" readingOrder="1"/>
    </xf>
    <xf numFmtId="0" fontId="4" fillId="7" borderId="55" xfId="0" applyFont="1" applyFill="1" applyBorder="1" applyAlignment="1">
      <alignment horizontal="center" vertical="center" wrapText="1" readingOrder="1"/>
    </xf>
    <xf numFmtId="0" fontId="4" fillId="7" borderId="56" xfId="0" applyFont="1" applyFill="1" applyBorder="1" applyAlignment="1">
      <alignment horizontal="center" vertical="center" wrapText="1" readingOrder="1"/>
    </xf>
    <xf numFmtId="0" fontId="4" fillId="7" borderId="12" xfId="0" applyFont="1" applyFill="1" applyBorder="1" applyAlignment="1">
      <alignment horizontal="center" vertical="center" wrapText="1" readingOrder="1"/>
    </xf>
    <xf numFmtId="0" fontId="4" fillId="7" borderId="13" xfId="0" applyFont="1" applyFill="1" applyBorder="1" applyAlignment="1">
      <alignment horizontal="center" vertical="center" wrapText="1" readingOrder="1"/>
    </xf>
    <xf numFmtId="0" fontId="4" fillId="7" borderId="57" xfId="0" applyFont="1" applyFill="1" applyBorder="1" applyAlignment="1">
      <alignment horizontal="center" vertical="center" wrapText="1" readingOrder="1"/>
    </xf>
    <xf numFmtId="0" fontId="4" fillId="7" borderId="29" xfId="0" applyFont="1" applyFill="1" applyBorder="1" applyAlignment="1">
      <alignment horizontal="center" vertical="center" wrapText="1" readingOrder="1"/>
    </xf>
    <xf numFmtId="0" fontId="4" fillId="7" borderId="33" xfId="0" applyFont="1" applyFill="1" applyBorder="1" applyAlignment="1">
      <alignment horizontal="center" vertical="center" wrapText="1" readingOrder="1"/>
    </xf>
    <xf numFmtId="0" fontId="4" fillId="7" borderId="58" xfId="0" applyFont="1" applyFill="1" applyBorder="1" applyAlignment="1">
      <alignment horizontal="center" vertical="center" wrapText="1" readingOrder="1"/>
    </xf>
    <xf numFmtId="0" fontId="4" fillId="7" borderId="30" xfId="0" applyFont="1" applyFill="1" applyBorder="1" applyAlignment="1">
      <alignment horizontal="center" vertical="center" wrapText="1" readingOrder="1"/>
    </xf>
    <xf numFmtId="0" fontId="4" fillId="7" borderId="9" xfId="0" applyFont="1" applyFill="1" applyBorder="1" applyAlignment="1">
      <alignment horizontal="center" vertical="center" wrapText="1" readingOrder="1"/>
    </xf>
    <xf numFmtId="0" fontId="2" fillId="0" borderId="14" xfId="0" applyFont="1" applyBorder="1" applyAlignment="1" applyProtection="1">
      <alignment horizontal="left" vertical="top" wrapText="1"/>
      <protection locked="0"/>
    </xf>
    <xf numFmtId="0" fontId="2" fillId="0" borderId="39"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164" fontId="2" fillId="0" borderId="8" xfId="0" applyNumberFormat="1" applyFont="1" applyBorder="1" applyAlignment="1" applyProtection="1">
      <alignment horizontal="center" vertical="top" wrapText="1"/>
      <protection locked="0"/>
    </xf>
    <xf numFmtId="0" fontId="7" fillId="0" borderId="0" xfId="0" applyFont="1" applyBorder="1" applyAlignment="1">
      <alignment horizontal="center" vertical="top" wrapText="1"/>
    </xf>
    <xf numFmtId="0" fontId="7" fillId="0" borderId="0" xfId="0" applyFont="1" applyAlignment="1">
      <alignment horizontal="center" vertical="top" wrapText="1"/>
    </xf>
    <xf numFmtId="0" fontId="2" fillId="0" borderId="44" xfId="0" applyFont="1" applyBorder="1" applyAlignment="1" applyProtection="1">
      <alignment horizontal="center" vertical="top" wrapText="1"/>
      <protection locked="0"/>
    </xf>
    <xf numFmtId="0" fontId="2" fillId="0" borderId="52" xfId="0" applyFont="1" applyBorder="1" applyAlignment="1" applyProtection="1">
      <alignment horizontal="center" vertical="top" wrapText="1"/>
      <protection locked="0"/>
    </xf>
    <xf numFmtId="0" fontId="2" fillId="0" borderId="47" xfId="0" applyFont="1" applyBorder="1" applyAlignment="1" applyProtection="1">
      <alignment horizontal="center" vertical="top" wrapText="1"/>
      <protection locked="0"/>
    </xf>
    <xf numFmtId="0" fontId="7" fillId="0" borderId="0" xfId="0" applyFont="1" applyBorder="1" applyAlignment="1">
      <alignment horizontal="left" vertical="top" wrapText="1"/>
    </xf>
    <xf numFmtId="0" fontId="7" fillId="0" borderId="0" xfId="0" applyFont="1" applyAlignment="1">
      <alignment horizontal="left" vertical="top" wrapText="1"/>
    </xf>
    <xf numFmtId="0" fontId="2" fillId="3" borderId="77" xfId="0" applyFont="1" applyFill="1" applyBorder="1" applyAlignment="1" applyProtection="1">
      <alignment horizontal="center" vertical="top" wrapText="1"/>
      <protection locked="0"/>
    </xf>
    <xf numFmtId="0" fontId="2" fillId="3" borderId="78" xfId="0" applyFont="1" applyFill="1" applyBorder="1" applyAlignment="1" applyProtection="1">
      <alignment horizontal="center" vertical="top" wrapText="1"/>
      <protection locked="0"/>
    </xf>
    <xf numFmtId="0" fontId="2" fillId="3" borderId="82" xfId="0" applyFont="1" applyFill="1" applyBorder="1" applyAlignment="1" applyProtection="1">
      <alignment horizontal="center" vertical="top" wrapText="1"/>
      <protection locked="0"/>
    </xf>
    <xf numFmtId="2" fontId="2" fillId="9" borderId="9" xfId="0" applyNumberFormat="1" applyFont="1" applyFill="1" applyBorder="1" applyAlignment="1">
      <alignment horizontal="center" vertical="top" wrapText="1"/>
    </xf>
    <xf numFmtId="2" fontId="2" fillId="9" borderId="10" xfId="0" applyNumberFormat="1" applyFont="1" applyFill="1" applyBorder="1" applyAlignment="1">
      <alignment horizontal="center" vertical="top" wrapText="1"/>
    </xf>
    <xf numFmtId="2" fontId="2" fillId="9" borderId="69" xfId="0" applyNumberFormat="1" applyFont="1" applyFill="1" applyBorder="1" applyAlignment="1">
      <alignment horizontal="center" vertical="top" wrapText="1"/>
    </xf>
    <xf numFmtId="2" fontId="2" fillId="9" borderId="70" xfId="0" applyNumberFormat="1" applyFont="1" applyFill="1" applyBorder="1" applyAlignment="1">
      <alignment horizontal="center" vertical="top" wrapText="1"/>
    </xf>
    <xf numFmtId="0" fontId="2" fillId="5" borderId="6" xfId="0" applyFont="1" applyFill="1" applyBorder="1" applyAlignment="1" applyProtection="1">
      <alignment horizontal="left" vertical="top" wrapText="1"/>
      <protection locked="0"/>
    </xf>
    <xf numFmtId="0" fontId="2" fillId="5" borderId="7" xfId="0" applyFont="1" applyFill="1" applyBorder="1" applyAlignment="1" applyProtection="1">
      <alignment horizontal="left" vertical="top" wrapText="1"/>
      <protection locked="0"/>
    </xf>
    <xf numFmtId="0" fontId="2" fillId="4" borderId="77" xfId="0" applyFont="1" applyFill="1" applyBorder="1" applyAlignment="1" applyProtection="1">
      <alignment horizontal="left" vertical="top" wrapText="1"/>
      <protection locked="0"/>
    </xf>
    <xf numFmtId="0" fontId="2" fillId="4" borderId="78" xfId="0" applyFont="1" applyFill="1" applyBorder="1" applyAlignment="1" applyProtection="1">
      <alignment horizontal="left" vertical="top" wrapText="1"/>
      <protection locked="0"/>
    </xf>
    <xf numFmtId="0" fontId="2" fillId="4" borderId="79" xfId="0" applyFont="1" applyFill="1" applyBorder="1" applyAlignment="1" applyProtection="1">
      <alignment horizontal="left" vertical="top" wrapText="1"/>
      <protection locked="0"/>
    </xf>
    <xf numFmtId="0" fontId="2" fillId="4" borderId="77" xfId="0" applyFont="1" applyFill="1" applyBorder="1" applyAlignment="1" applyProtection="1">
      <alignment horizontal="center" vertical="top" wrapText="1"/>
      <protection locked="0"/>
    </xf>
    <xf numFmtId="0" fontId="2" fillId="4" borderId="78" xfId="0" applyFont="1" applyFill="1" applyBorder="1" applyAlignment="1" applyProtection="1">
      <alignment horizontal="center" vertical="top" wrapText="1"/>
      <protection locked="0"/>
    </xf>
    <xf numFmtId="0" fontId="2" fillId="4" borderId="82" xfId="0" applyFont="1" applyFill="1" applyBorder="1" applyAlignment="1" applyProtection="1">
      <alignment horizontal="center" vertical="top" wrapText="1"/>
      <protection locked="0"/>
    </xf>
    <xf numFmtId="0" fontId="2" fillId="0" borderId="63" xfId="0" applyFont="1" applyBorder="1" applyAlignment="1" applyProtection="1">
      <alignment horizontal="center" vertical="top"/>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2"/>
  <sheetViews>
    <sheetView tabSelected="1" showWhiteSpace="0" view="pageLayout" topLeftCell="B1" zoomScaleNormal="100" zoomScaleSheetLayoutView="70" workbookViewId="0">
      <selection activeCell="J806" sqref="J806:L806"/>
    </sheetView>
  </sheetViews>
  <sheetFormatPr defaultColWidth="9.1796875" defaultRowHeight="15.5" x14ac:dyDescent="0.35"/>
  <cols>
    <col min="1" max="1" width="12.26953125" style="23" customWidth="1"/>
    <col min="2" max="2" width="32.81640625" style="2" customWidth="1"/>
    <col min="3" max="3" width="15" style="2" customWidth="1"/>
    <col min="4" max="4" width="7.453125" style="2" customWidth="1"/>
    <col min="5" max="7" width="19.26953125" style="2" bestFit="1" customWidth="1"/>
    <col min="8" max="8" width="25.54296875" style="2" customWidth="1"/>
    <col min="9" max="9" width="8.26953125" style="2" customWidth="1"/>
    <col min="10" max="12" width="13" style="2" customWidth="1"/>
    <col min="13" max="13" width="12.7265625" style="2" customWidth="1"/>
    <col min="14" max="14" width="9.1796875" style="2"/>
    <col min="15" max="15" width="38" style="2" customWidth="1"/>
    <col min="16" max="16" width="23.453125" style="2" customWidth="1"/>
    <col min="17" max="17" width="25.7265625" style="2" customWidth="1"/>
    <col min="18" max="16384" width="9.1796875" style="2"/>
  </cols>
  <sheetData>
    <row r="1" spans="1:12" s="1" customFormat="1" ht="15" x14ac:dyDescent="0.3">
      <c r="A1" s="380" t="s">
        <v>0</v>
      </c>
      <c r="B1" s="380"/>
      <c r="C1" s="380"/>
      <c r="D1" s="380"/>
      <c r="E1" s="380"/>
      <c r="F1" s="380"/>
      <c r="G1" s="380"/>
      <c r="H1" s="380"/>
      <c r="I1" s="380"/>
      <c r="J1" s="380"/>
      <c r="K1" s="380"/>
      <c r="L1" s="380"/>
    </row>
    <row r="2" spans="1:12" s="1" customFormat="1" ht="15" x14ac:dyDescent="0.3">
      <c r="A2" s="379" t="s">
        <v>1</v>
      </c>
      <c r="B2" s="380"/>
      <c r="C2" s="380"/>
      <c r="D2" s="380"/>
      <c r="E2" s="380"/>
      <c r="F2" s="380"/>
      <c r="G2" s="380"/>
      <c r="H2" s="380"/>
      <c r="I2" s="380"/>
      <c r="J2" s="380"/>
      <c r="K2" s="380"/>
      <c r="L2" s="380"/>
    </row>
    <row r="3" spans="1:12" ht="16" thickBot="1" x14ac:dyDescent="0.4"/>
    <row r="4" spans="1:12" s="13" customFormat="1" ht="15.75" customHeight="1" x14ac:dyDescent="0.35">
      <c r="A4" s="399" t="s">
        <v>2</v>
      </c>
      <c r="B4" s="402" t="s">
        <v>3</v>
      </c>
      <c r="C4" s="402" t="s">
        <v>4</v>
      </c>
      <c r="D4" s="402" t="s">
        <v>5</v>
      </c>
      <c r="E4" s="402" t="s">
        <v>6</v>
      </c>
      <c r="F4" s="402" t="s">
        <v>7</v>
      </c>
      <c r="G4" s="402" t="s">
        <v>8</v>
      </c>
      <c r="H4" s="393" t="s">
        <v>9</v>
      </c>
      <c r="I4" s="394"/>
      <c r="J4" s="394"/>
      <c r="K4" s="394"/>
      <c r="L4" s="395"/>
    </row>
    <row r="5" spans="1:12" s="13" customFormat="1" ht="15.75" customHeight="1" x14ac:dyDescent="0.35">
      <c r="A5" s="400"/>
      <c r="B5" s="403"/>
      <c r="C5" s="403"/>
      <c r="D5" s="403"/>
      <c r="E5" s="403"/>
      <c r="F5" s="403"/>
      <c r="G5" s="403"/>
      <c r="H5" s="391" t="s">
        <v>3</v>
      </c>
      <c r="I5" s="391" t="s">
        <v>10</v>
      </c>
      <c r="J5" s="396" t="s">
        <v>11</v>
      </c>
      <c r="K5" s="397"/>
      <c r="L5" s="398"/>
    </row>
    <row r="6" spans="1:12" s="13" customFormat="1" thickBot="1" x14ac:dyDescent="0.4">
      <c r="A6" s="401"/>
      <c r="B6" s="392"/>
      <c r="C6" s="392"/>
      <c r="D6" s="392"/>
      <c r="E6" s="392"/>
      <c r="F6" s="392"/>
      <c r="G6" s="392"/>
      <c r="H6" s="392"/>
      <c r="I6" s="392"/>
      <c r="J6" s="25" t="s">
        <v>12</v>
      </c>
      <c r="K6" s="25" t="s">
        <v>13</v>
      </c>
      <c r="L6" s="122" t="s">
        <v>14</v>
      </c>
    </row>
    <row r="7" spans="1:12" ht="50.25" customHeight="1" thickBot="1" x14ac:dyDescent="0.4">
      <c r="A7" s="123" t="s">
        <v>15</v>
      </c>
      <c r="B7" s="381" t="s">
        <v>16</v>
      </c>
      <c r="C7" s="382"/>
      <c r="D7" s="383"/>
      <c r="E7" s="26">
        <f>E8+E874</f>
        <v>469670209.38</v>
      </c>
      <c r="F7" s="26">
        <f>F8+F874</f>
        <v>450190425</v>
      </c>
      <c r="G7" s="26">
        <f>G8+G874</f>
        <v>434959011</v>
      </c>
      <c r="H7" s="385"/>
      <c r="I7" s="386"/>
      <c r="J7" s="386"/>
      <c r="K7" s="386"/>
      <c r="L7" s="387"/>
    </row>
    <row r="8" spans="1:12" ht="19.5" customHeight="1" thickBot="1" x14ac:dyDescent="0.4">
      <c r="A8" s="124" t="s">
        <v>17</v>
      </c>
      <c r="B8" s="384" t="s">
        <v>18</v>
      </c>
      <c r="C8" s="382"/>
      <c r="D8" s="383"/>
      <c r="E8" s="16">
        <f t="shared" ref="E8:G8" si="0">E9+E18+E38+E133</f>
        <v>313084653.53000003</v>
      </c>
      <c r="F8" s="16">
        <f t="shared" si="0"/>
        <v>298379478</v>
      </c>
      <c r="G8" s="16">
        <f t="shared" si="0"/>
        <v>286867145</v>
      </c>
      <c r="H8" s="388"/>
      <c r="I8" s="389"/>
      <c r="J8" s="389"/>
      <c r="K8" s="389"/>
      <c r="L8" s="390"/>
    </row>
    <row r="9" spans="1:12" ht="18.75" customHeight="1" thickBot="1" x14ac:dyDescent="0.4">
      <c r="A9" s="125" t="s">
        <v>19</v>
      </c>
      <c r="B9" s="346" t="s">
        <v>20</v>
      </c>
      <c r="C9" s="382"/>
      <c r="D9" s="383"/>
      <c r="E9" s="17">
        <f t="shared" ref="E9:G9" si="1">E10+E12+E13+E14</f>
        <v>575162</v>
      </c>
      <c r="F9" s="17">
        <f t="shared" si="1"/>
        <v>555512</v>
      </c>
      <c r="G9" s="17">
        <f t="shared" si="1"/>
        <v>553912</v>
      </c>
      <c r="H9" s="349"/>
      <c r="I9" s="350"/>
      <c r="J9" s="350"/>
      <c r="K9" s="350"/>
      <c r="L9" s="351"/>
    </row>
    <row r="10" spans="1:12" ht="48" customHeight="1" thickBot="1" x14ac:dyDescent="0.4">
      <c r="A10" s="126" t="s">
        <v>21</v>
      </c>
      <c r="B10" s="337" t="s">
        <v>22</v>
      </c>
      <c r="C10" s="338"/>
      <c r="D10" s="339"/>
      <c r="E10" s="18">
        <f t="shared" ref="E10:G10" si="2">SUM(E11:E11)</f>
        <v>348830</v>
      </c>
      <c r="F10" s="18">
        <f t="shared" si="2"/>
        <v>348830</v>
      </c>
      <c r="G10" s="18">
        <f t="shared" si="2"/>
        <v>348830</v>
      </c>
      <c r="H10" s="340"/>
      <c r="I10" s="341"/>
      <c r="J10" s="341"/>
      <c r="K10" s="341"/>
      <c r="L10" s="342"/>
    </row>
    <row r="11" spans="1:12" ht="62.5" thickBot="1" x14ac:dyDescent="0.4">
      <c r="A11" s="127" t="s">
        <v>23</v>
      </c>
      <c r="B11" s="11" t="s">
        <v>24</v>
      </c>
      <c r="C11" s="12" t="s">
        <v>25</v>
      </c>
      <c r="D11" s="12" t="s">
        <v>26</v>
      </c>
      <c r="E11" s="19">
        <v>348830</v>
      </c>
      <c r="F11" s="19">
        <v>348830</v>
      </c>
      <c r="G11" s="19">
        <v>348830</v>
      </c>
      <c r="H11" s="11" t="s">
        <v>27</v>
      </c>
      <c r="I11" s="12" t="s">
        <v>28</v>
      </c>
      <c r="J11" s="12" t="s">
        <v>29</v>
      </c>
      <c r="K11" s="12" t="s">
        <v>30</v>
      </c>
      <c r="L11" s="128" t="s">
        <v>31</v>
      </c>
    </row>
    <row r="12" spans="1:12" ht="50.25" customHeight="1" thickBot="1" x14ac:dyDescent="0.4">
      <c r="A12" s="126" t="s">
        <v>32</v>
      </c>
      <c r="B12" s="337" t="s">
        <v>33</v>
      </c>
      <c r="C12" s="338"/>
      <c r="D12" s="339"/>
      <c r="E12" s="20">
        <v>0</v>
      </c>
      <c r="F12" s="20">
        <v>0</v>
      </c>
      <c r="G12" s="20">
        <v>0</v>
      </c>
      <c r="H12" s="340"/>
      <c r="I12" s="341"/>
      <c r="J12" s="341"/>
      <c r="K12" s="341"/>
      <c r="L12" s="342"/>
    </row>
    <row r="13" spans="1:12" ht="33" customHeight="1" thickBot="1" x14ac:dyDescent="0.4">
      <c r="A13" s="126" t="s">
        <v>34</v>
      </c>
      <c r="B13" s="337" t="s">
        <v>35</v>
      </c>
      <c r="C13" s="338"/>
      <c r="D13" s="339"/>
      <c r="E13" s="20">
        <v>0</v>
      </c>
      <c r="F13" s="20">
        <v>0</v>
      </c>
      <c r="G13" s="20">
        <v>0</v>
      </c>
      <c r="H13" s="340"/>
      <c r="I13" s="341"/>
      <c r="J13" s="341"/>
      <c r="K13" s="341"/>
      <c r="L13" s="342"/>
    </row>
    <row r="14" spans="1:12" ht="32.25" customHeight="1" thickBot="1" x14ac:dyDescent="0.4">
      <c r="A14" s="126" t="s">
        <v>36</v>
      </c>
      <c r="B14" s="337" t="s">
        <v>37</v>
      </c>
      <c r="C14" s="338"/>
      <c r="D14" s="339"/>
      <c r="E14" s="18">
        <f t="shared" ref="E14:G14" si="3">SUM(E15:E17)</f>
        <v>226332</v>
      </c>
      <c r="F14" s="18">
        <f t="shared" si="3"/>
        <v>206682</v>
      </c>
      <c r="G14" s="18">
        <f t="shared" si="3"/>
        <v>205082</v>
      </c>
      <c r="H14" s="340"/>
      <c r="I14" s="341"/>
      <c r="J14" s="341"/>
      <c r="K14" s="341"/>
      <c r="L14" s="342"/>
    </row>
    <row r="15" spans="1:12" ht="51.75" customHeight="1" thickBot="1" x14ac:dyDescent="0.4">
      <c r="A15" s="127" t="s">
        <v>38</v>
      </c>
      <c r="B15" s="11" t="s">
        <v>39</v>
      </c>
      <c r="C15" s="12" t="s">
        <v>25</v>
      </c>
      <c r="D15" s="12" t="s">
        <v>26</v>
      </c>
      <c r="E15" s="19">
        <v>54365</v>
      </c>
      <c r="F15" s="19">
        <v>54365</v>
      </c>
      <c r="G15" s="19">
        <v>54365</v>
      </c>
      <c r="H15" s="11" t="s">
        <v>40</v>
      </c>
      <c r="I15" s="12" t="s">
        <v>41</v>
      </c>
      <c r="J15" s="12" t="s">
        <v>42</v>
      </c>
      <c r="K15" s="12" t="s">
        <v>43</v>
      </c>
      <c r="L15" s="128" t="s">
        <v>44</v>
      </c>
    </row>
    <row r="16" spans="1:12" ht="51.75" customHeight="1" thickBot="1" x14ac:dyDescent="0.4">
      <c r="A16" s="127" t="s">
        <v>45</v>
      </c>
      <c r="B16" s="11" t="s">
        <v>46</v>
      </c>
      <c r="C16" s="12" t="s">
        <v>25</v>
      </c>
      <c r="D16" s="12" t="s">
        <v>26</v>
      </c>
      <c r="E16" s="19">
        <v>53717</v>
      </c>
      <c r="F16" s="19">
        <v>53717</v>
      </c>
      <c r="G16" s="19">
        <v>53717</v>
      </c>
      <c r="H16" s="11" t="s">
        <v>40</v>
      </c>
      <c r="I16" s="12" t="s">
        <v>41</v>
      </c>
      <c r="J16" s="12" t="s">
        <v>47</v>
      </c>
      <c r="K16" s="12" t="s">
        <v>47</v>
      </c>
      <c r="L16" s="128" t="s">
        <v>47</v>
      </c>
    </row>
    <row r="17" spans="1:12" ht="52.5" customHeight="1" thickBot="1" x14ac:dyDescent="0.4">
      <c r="A17" s="127" t="s">
        <v>48</v>
      </c>
      <c r="B17" s="11" t="s">
        <v>49</v>
      </c>
      <c r="C17" s="12" t="s">
        <v>25</v>
      </c>
      <c r="D17" s="12" t="s">
        <v>26</v>
      </c>
      <c r="E17" s="19">
        <v>118250</v>
      </c>
      <c r="F17" s="19">
        <v>98600</v>
      </c>
      <c r="G17" s="19">
        <v>97000</v>
      </c>
      <c r="H17" s="11" t="s">
        <v>40</v>
      </c>
      <c r="I17" s="12" t="s">
        <v>41</v>
      </c>
      <c r="J17" s="12" t="s">
        <v>50</v>
      </c>
      <c r="K17" s="12" t="s">
        <v>50</v>
      </c>
      <c r="L17" s="128" t="s">
        <v>51</v>
      </c>
    </row>
    <row r="18" spans="1:12" ht="32.25" customHeight="1" thickBot="1" x14ac:dyDescent="0.4">
      <c r="A18" s="125" t="s">
        <v>52</v>
      </c>
      <c r="B18" s="346" t="s">
        <v>53</v>
      </c>
      <c r="C18" s="347"/>
      <c r="D18" s="348"/>
      <c r="E18" s="17">
        <f t="shared" ref="E18:G18" si="4">E19+E21+E32+E33</f>
        <v>2126581.56</v>
      </c>
      <c r="F18" s="17">
        <f t="shared" si="4"/>
        <v>2137614</v>
      </c>
      <c r="G18" s="17">
        <f t="shared" si="4"/>
        <v>2137658</v>
      </c>
      <c r="H18" s="349"/>
      <c r="I18" s="350"/>
      <c r="J18" s="350"/>
      <c r="K18" s="350"/>
      <c r="L18" s="351"/>
    </row>
    <row r="19" spans="1:12" ht="35.25" customHeight="1" thickBot="1" x14ac:dyDescent="0.4">
      <c r="A19" s="126" t="s">
        <v>54</v>
      </c>
      <c r="B19" s="337" t="s">
        <v>55</v>
      </c>
      <c r="C19" s="338"/>
      <c r="D19" s="339"/>
      <c r="E19" s="18">
        <f t="shared" ref="E19:G19" si="5">SUM(E20:E20)</f>
        <v>0</v>
      </c>
      <c r="F19" s="18">
        <f t="shared" si="5"/>
        <v>0</v>
      </c>
      <c r="G19" s="18">
        <f t="shared" si="5"/>
        <v>0</v>
      </c>
      <c r="H19" s="340"/>
      <c r="I19" s="341"/>
      <c r="J19" s="341"/>
      <c r="K19" s="341"/>
      <c r="L19" s="342"/>
    </row>
    <row r="20" spans="1:12" ht="81.75" customHeight="1" thickBot="1" x14ac:dyDescent="0.4">
      <c r="A20" s="129" t="s">
        <v>56</v>
      </c>
      <c r="B20" s="44" t="s">
        <v>57</v>
      </c>
      <c r="C20" s="44" t="s">
        <v>58</v>
      </c>
      <c r="D20" s="46"/>
      <c r="E20" s="55">
        <v>0</v>
      </c>
      <c r="F20" s="55">
        <v>0</v>
      </c>
      <c r="G20" s="55">
        <v>0</v>
      </c>
      <c r="H20" s="44" t="s">
        <v>59</v>
      </c>
      <c r="I20" s="46" t="s">
        <v>41</v>
      </c>
      <c r="J20" s="46" t="s">
        <v>60</v>
      </c>
      <c r="K20" s="46" t="s">
        <v>61</v>
      </c>
      <c r="L20" s="130" t="s">
        <v>61</v>
      </c>
    </row>
    <row r="21" spans="1:12" ht="54" customHeight="1" thickBot="1" x14ac:dyDescent="0.4">
      <c r="A21" s="56" t="s">
        <v>62</v>
      </c>
      <c r="B21" s="370" t="s">
        <v>63</v>
      </c>
      <c r="C21" s="371"/>
      <c r="D21" s="372"/>
      <c r="E21" s="57">
        <f t="shared" ref="E21:G21" si="6">E22+E31</f>
        <v>218280</v>
      </c>
      <c r="F21" s="57">
        <f t="shared" si="6"/>
        <v>229280</v>
      </c>
      <c r="G21" s="57">
        <f t="shared" si="6"/>
        <v>229280</v>
      </c>
      <c r="H21" s="367"/>
      <c r="I21" s="368"/>
      <c r="J21" s="368"/>
      <c r="K21" s="368"/>
      <c r="L21" s="369"/>
    </row>
    <row r="22" spans="1:12" ht="62" x14ac:dyDescent="0.35">
      <c r="A22" s="260" t="s">
        <v>64</v>
      </c>
      <c r="B22" s="262" t="s">
        <v>65</v>
      </c>
      <c r="C22" s="262" t="s">
        <v>66</v>
      </c>
      <c r="D22" s="266" t="s">
        <v>26</v>
      </c>
      <c r="E22" s="345">
        <f>SUM(E23:E30)+198180</f>
        <v>198180</v>
      </c>
      <c r="F22" s="345">
        <f>SUM(F23:F30)+209180</f>
        <v>209180</v>
      </c>
      <c r="G22" s="345">
        <f>SUM(G23:G30)+209180</f>
        <v>209180</v>
      </c>
      <c r="H22" s="54" t="s">
        <v>67</v>
      </c>
      <c r="I22" s="52" t="s">
        <v>41</v>
      </c>
      <c r="J22" s="52" t="s">
        <v>68</v>
      </c>
      <c r="K22" s="52" t="s">
        <v>69</v>
      </c>
      <c r="L22" s="69" t="s">
        <v>70</v>
      </c>
    </row>
    <row r="23" spans="1:12" ht="48.75" customHeight="1" x14ac:dyDescent="0.35">
      <c r="A23" s="260"/>
      <c r="B23" s="262"/>
      <c r="C23" s="262"/>
      <c r="D23" s="266"/>
      <c r="E23" s="345"/>
      <c r="F23" s="345"/>
      <c r="G23" s="345"/>
      <c r="H23" s="3" t="s">
        <v>71</v>
      </c>
      <c r="I23" s="4" t="s">
        <v>41</v>
      </c>
      <c r="J23" s="4" t="s">
        <v>72</v>
      </c>
      <c r="K23" s="4" t="s">
        <v>73</v>
      </c>
      <c r="L23" s="64" t="s">
        <v>74</v>
      </c>
    </row>
    <row r="24" spans="1:12" ht="48" customHeight="1" x14ac:dyDescent="0.35">
      <c r="A24" s="260"/>
      <c r="B24" s="262"/>
      <c r="C24" s="262"/>
      <c r="D24" s="266"/>
      <c r="E24" s="345"/>
      <c r="F24" s="345"/>
      <c r="G24" s="345"/>
      <c r="H24" s="3" t="s">
        <v>75</v>
      </c>
      <c r="I24" s="4" t="s">
        <v>41</v>
      </c>
      <c r="J24" s="4" t="s">
        <v>76</v>
      </c>
      <c r="K24" s="4" t="s">
        <v>76</v>
      </c>
      <c r="L24" s="64" t="s">
        <v>76</v>
      </c>
    </row>
    <row r="25" spans="1:12" ht="33.75" customHeight="1" x14ac:dyDescent="0.35">
      <c r="A25" s="260"/>
      <c r="B25" s="262"/>
      <c r="C25" s="262"/>
      <c r="D25" s="266"/>
      <c r="E25" s="345"/>
      <c r="F25" s="345"/>
      <c r="G25" s="345"/>
      <c r="H25" s="3" t="s">
        <v>77</v>
      </c>
      <c r="I25" s="4" t="s">
        <v>41</v>
      </c>
      <c r="J25" s="4" t="s">
        <v>78</v>
      </c>
      <c r="K25" s="4" t="s">
        <v>79</v>
      </c>
      <c r="L25" s="64" t="s">
        <v>80</v>
      </c>
    </row>
    <row r="26" spans="1:12" ht="48" customHeight="1" x14ac:dyDescent="0.35">
      <c r="A26" s="260"/>
      <c r="B26" s="262"/>
      <c r="C26" s="262"/>
      <c r="D26" s="266"/>
      <c r="E26" s="345"/>
      <c r="F26" s="345"/>
      <c r="G26" s="345"/>
      <c r="H26" s="3" t="s">
        <v>81</v>
      </c>
      <c r="I26" s="4" t="s">
        <v>41</v>
      </c>
      <c r="J26" s="4" t="s">
        <v>82</v>
      </c>
      <c r="K26" s="4" t="s">
        <v>83</v>
      </c>
      <c r="L26" s="64" t="s">
        <v>84</v>
      </c>
    </row>
    <row r="27" spans="1:12" ht="46.5" x14ac:dyDescent="0.35">
      <c r="A27" s="260"/>
      <c r="B27" s="262"/>
      <c r="C27" s="262"/>
      <c r="D27" s="266"/>
      <c r="E27" s="345"/>
      <c r="F27" s="345"/>
      <c r="G27" s="345"/>
      <c r="H27" s="3" t="s">
        <v>85</v>
      </c>
      <c r="I27" s="4" t="s">
        <v>41</v>
      </c>
      <c r="J27" s="4" t="s">
        <v>86</v>
      </c>
      <c r="K27" s="4" t="s">
        <v>87</v>
      </c>
      <c r="L27" s="64" t="s">
        <v>47</v>
      </c>
    </row>
    <row r="28" spans="1:12" ht="33.75" customHeight="1" x14ac:dyDescent="0.35">
      <c r="A28" s="260"/>
      <c r="B28" s="262"/>
      <c r="C28" s="262"/>
      <c r="D28" s="266"/>
      <c r="E28" s="345"/>
      <c r="F28" s="345"/>
      <c r="G28" s="345"/>
      <c r="H28" s="3" t="s">
        <v>88</v>
      </c>
      <c r="I28" s="4" t="s">
        <v>41</v>
      </c>
      <c r="J28" s="4" t="s">
        <v>89</v>
      </c>
      <c r="K28" s="4" t="s">
        <v>86</v>
      </c>
      <c r="L28" s="64" t="s">
        <v>90</v>
      </c>
    </row>
    <row r="29" spans="1:12" ht="95.25" customHeight="1" x14ac:dyDescent="0.35">
      <c r="A29" s="260"/>
      <c r="B29" s="262"/>
      <c r="C29" s="262"/>
      <c r="D29" s="266"/>
      <c r="E29" s="345"/>
      <c r="F29" s="345"/>
      <c r="G29" s="345"/>
      <c r="H29" s="3" t="s">
        <v>91</v>
      </c>
      <c r="I29" s="4" t="s">
        <v>41</v>
      </c>
      <c r="J29" s="4" t="s">
        <v>51</v>
      </c>
      <c r="K29" s="4" t="s">
        <v>51</v>
      </c>
      <c r="L29" s="64" t="s">
        <v>51</v>
      </c>
    </row>
    <row r="30" spans="1:12" ht="50.25" customHeight="1" thickBot="1" x14ac:dyDescent="0.4">
      <c r="A30" s="261"/>
      <c r="B30" s="263"/>
      <c r="C30" s="263"/>
      <c r="D30" s="267"/>
      <c r="E30" s="288"/>
      <c r="F30" s="288"/>
      <c r="G30" s="288"/>
      <c r="H30" s="3" t="s">
        <v>92</v>
      </c>
      <c r="I30" s="4" t="s">
        <v>41</v>
      </c>
      <c r="J30" s="4" t="s">
        <v>93</v>
      </c>
      <c r="K30" s="4" t="s">
        <v>93</v>
      </c>
      <c r="L30" s="64" t="s">
        <v>93</v>
      </c>
    </row>
    <row r="31" spans="1:12" ht="35.25" customHeight="1" thickBot="1" x14ac:dyDescent="0.4">
      <c r="A31" s="127" t="s">
        <v>94</v>
      </c>
      <c r="B31" s="11" t="s">
        <v>95</v>
      </c>
      <c r="C31" s="11" t="s">
        <v>66</v>
      </c>
      <c r="D31" s="12" t="s">
        <v>96</v>
      </c>
      <c r="E31" s="19">
        <v>20100</v>
      </c>
      <c r="F31" s="19">
        <v>20100</v>
      </c>
      <c r="G31" s="19">
        <v>20100</v>
      </c>
      <c r="H31" s="11" t="s">
        <v>97</v>
      </c>
      <c r="I31" s="12" t="s">
        <v>41</v>
      </c>
      <c r="J31" s="12" t="s">
        <v>44</v>
      </c>
      <c r="K31" s="12" t="s">
        <v>86</v>
      </c>
      <c r="L31" s="128" t="s">
        <v>90</v>
      </c>
    </row>
    <row r="32" spans="1:12" ht="33" customHeight="1" thickBot="1" x14ac:dyDescent="0.4">
      <c r="A32" s="126" t="s">
        <v>98</v>
      </c>
      <c r="B32" s="337" t="s">
        <v>99</v>
      </c>
      <c r="C32" s="338"/>
      <c r="D32" s="339"/>
      <c r="E32" s="20">
        <v>0</v>
      </c>
      <c r="F32" s="20">
        <v>0</v>
      </c>
      <c r="G32" s="20">
        <v>0</v>
      </c>
      <c r="H32" s="340"/>
      <c r="I32" s="341"/>
      <c r="J32" s="341"/>
      <c r="K32" s="341"/>
      <c r="L32" s="342"/>
    </row>
    <row r="33" spans="1:12" ht="33" customHeight="1" thickBot="1" x14ac:dyDescent="0.4">
      <c r="A33" s="131" t="s">
        <v>100</v>
      </c>
      <c r="B33" s="358" t="s">
        <v>101</v>
      </c>
      <c r="C33" s="359"/>
      <c r="D33" s="360"/>
      <c r="E33" s="58">
        <f t="shared" ref="E33:G33" si="7">SUM(E34:E34)</f>
        <v>1908301.56</v>
      </c>
      <c r="F33" s="58">
        <f t="shared" si="7"/>
        <v>1908334</v>
      </c>
      <c r="G33" s="58">
        <f t="shared" si="7"/>
        <v>1908378</v>
      </c>
      <c r="H33" s="361"/>
      <c r="I33" s="362"/>
      <c r="J33" s="362"/>
      <c r="K33" s="362"/>
      <c r="L33" s="363"/>
    </row>
    <row r="34" spans="1:12" ht="48" customHeight="1" x14ac:dyDescent="0.35">
      <c r="A34" s="292" t="s">
        <v>102</v>
      </c>
      <c r="B34" s="290" t="s">
        <v>103</v>
      </c>
      <c r="C34" s="274" t="s">
        <v>25</v>
      </c>
      <c r="D34" s="60" t="s">
        <v>104</v>
      </c>
      <c r="E34" s="61">
        <f t="shared" ref="E34:G34" si="8">SUM(E35:E37)</f>
        <v>1908301.56</v>
      </c>
      <c r="F34" s="61">
        <f t="shared" si="8"/>
        <v>1908334</v>
      </c>
      <c r="G34" s="61">
        <f t="shared" si="8"/>
        <v>1908378</v>
      </c>
      <c r="H34" s="62" t="s">
        <v>105</v>
      </c>
      <c r="I34" s="60" t="s">
        <v>41</v>
      </c>
      <c r="J34" s="60" t="s">
        <v>106</v>
      </c>
      <c r="K34" s="60" t="s">
        <v>107</v>
      </c>
      <c r="L34" s="63" t="s">
        <v>108</v>
      </c>
    </row>
    <row r="35" spans="1:12" ht="47" thickBot="1" x14ac:dyDescent="0.4">
      <c r="A35" s="293"/>
      <c r="B35" s="291"/>
      <c r="C35" s="275"/>
      <c r="D35" s="65" t="s">
        <v>109</v>
      </c>
      <c r="E35" s="66">
        <v>1798137</v>
      </c>
      <c r="F35" s="66">
        <v>1798137</v>
      </c>
      <c r="G35" s="66">
        <v>1798137</v>
      </c>
      <c r="H35" s="67" t="s">
        <v>110</v>
      </c>
      <c r="I35" s="65" t="s">
        <v>41</v>
      </c>
      <c r="J35" s="65" t="s">
        <v>111</v>
      </c>
      <c r="K35" s="65" t="s">
        <v>112</v>
      </c>
      <c r="L35" s="68" t="s">
        <v>113</v>
      </c>
    </row>
    <row r="36" spans="1:12" ht="46.5" x14ac:dyDescent="0.35">
      <c r="A36" s="276"/>
      <c r="B36" s="274"/>
      <c r="C36" s="274"/>
      <c r="D36" s="60" t="s">
        <v>114</v>
      </c>
      <c r="E36" s="70">
        <v>647.55999999999995</v>
      </c>
      <c r="F36" s="70">
        <v>680</v>
      </c>
      <c r="G36" s="70">
        <v>724</v>
      </c>
      <c r="H36" s="62" t="s">
        <v>115</v>
      </c>
      <c r="I36" s="60" t="s">
        <v>41</v>
      </c>
      <c r="J36" s="60" t="s">
        <v>107</v>
      </c>
      <c r="K36" s="60" t="s">
        <v>116</v>
      </c>
      <c r="L36" s="63" t="s">
        <v>117</v>
      </c>
    </row>
    <row r="37" spans="1:12" ht="31.5" customHeight="1" thickBot="1" x14ac:dyDescent="0.4">
      <c r="A37" s="277"/>
      <c r="B37" s="275"/>
      <c r="C37" s="275"/>
      <c r="D37" s="65" t="s">
        <v>26</v>
      </c>
      <c r="E37" s="66">
        <v>109517</v>
      </c>
      <c r="F37" s="66">
        <v>109517</v>
      </c>
      <c r="G37" s="66">
        <v>109517</v>
      </c>
      <c r="H37" s="67" t="s">
        <v>118</v>
      </c>
      <c r="I37" s="65" t="s">
        <v>41</v>
      </c>
      <c r="J37" s="65" t="s">
        <v>76</v>
      </c>
      <c r="K37" s="65" t="s">
        <v>84</v>
      </c>
      <c r="L37" s="68" t="s">
        <v>119</v>
      </c>
    </row>
    <row r="38" spans="1:12" ht="63.75" customHeight="1" thickBot="1" x14ac:dyDescent="0.4">
      <c r="A38" s="132" t="s">
        <v>120</v>
      </c>
      <c r="B38" s="373" t="s">
        <v>121</v>
      </c>
      <c r="C38" s="374"/>
      <c r="D38" s="375"/>
      <c r="E38" s="59">
        <f t="shared" ref="E38:G38" si="9">E39+E122+E124+E131+E132</f>
        <v>17981010.879999999</v>
      </c>
      <c r="F38" s="59">
        <f t="shared" si="9"/>
        <v>14905048</v>
      </c>
      <c r="G38" s="59">
        <f t="shared" si="9"/>
        <v>14900922</v>
      </c>
      <c r="H38" s="376"/>
      <c r="I38" s="377"/>
      <c r="J38" s="377"/>
      <c r="K38" s="377"/>
      <c r="L38" s="378"/>
    </row>
    <row r="39" spans="1:12" ht="32.25" customHeight="1" thickBot="1" x14ac:dyDescent="0.4">
      <c r="A39" s="131" t="s">
        <v>122</v>
      </c>
      <c r="B39" s="358" t="s">
        <v>123</v>
      </c>
      <c r="C39" s="359"/>
      <c r="D39" s="360"/>
      <c r="E39" s="58">
        <f t="shared" ref="E39:G39" si="10">E40+E52+E64+E76+E88+E100+E103+E115+E117+E118+E121</f>
        <v>17797010.879999999</v>
      </c>
      <c r="F39" s="58">
        <f t="shared" si="10"/>
        <v>14786048</v>
      </c>
      <c r="G39" s="58">
        <f t="shared" si="10"/>
        <v>14799922</v>
      </c>
      <c r="H39" s="361"/>
      <c r="I39" s="362"/>
      <c r="J39" s="362"/>
      <c r="K39" s="362"/>
      <c r="L39" s="363"/>
    </row>
    <row r="40" spans="1:12" ht="62" x14ac:dyDescent="0.35">
      <c r="A40" s="292" t="s">
        <v>124</v>
      </c>
      <c r="B40" s="290" t="s">
        <v>125</v>
      </c>
      <c r="C40" s="290" t="s">
        <v>126</v>
      </c>
      <c r="D40" s="274" t="s">
        <v>104</v>
      </c>
      <c r="E40" s="296">
        <f t="shared" ref="E40:G40" si="11">SUM(E41:E51)</f>
        <v>2478518.12</v>
      </c>
      <c r="F40" s="296">
        <f t="shared" si="11"/>
        <v>2510826</v>
      </c>
      <c r="G40" s="296">
        <f t="shared" si="11"/>
        <v>2519700</v>
      </c>
      <c r="H40" s="62" t="s">
        <v>127</v>
      </c>
      <c r="I40" s="60" t="s">
        <v>41</v>
      </c>
      <c r="J40" s="60" t="s">
        <v>128</v>
      </c>
      <c r="K40" s="60" t="s">
        <v>129</v>
      </c>
      <c r="L40" s="63" t="s">
        <v>130</v>
      </c>
    </row>
    <row r="41" spans="1:12" ht="81.75" customHeight="1" x14ac:dyDescent="0.35">
      <c r="A41" s="260"/>
      <c r="B41" s="262"/>
      <c r="C41" s="262"/>
      <c r="D41" s="266"/>
      <c r="E41" s="345"/>
      <c r="F41" s="345"/>
      <c r="G41" s="345"/>
      <c r="H41" s="3" t="s">
        <v>131</v>
      </c>
      <c r="I41" s="4" t="s">
        <v>41</v>
      </c>
      <c r="J41" s="4" t="s">
        <v>93</v>
      </c>
      <c r="K41" s="4" t="s">
        <v>93</v>
      </c>
      <c r="L41" s="64" t="s">
        <v>93</v>
      </c>
    </row>
    <row r="42" spans="1:12" ht="114.75" customHeight="1" x14ac:dyDescent="0.35">
      <c r="A42" s="260"/>
      <c r="B42" s="262"/>
      <c r="C42" s="262"/>
      <c r="D42" s="266"/>
      <c r="E42" s="345"/>
      <c r="F42" s="345"/>
      <c r="G42" s="345"/>
      <c r="H42" s="3" t="s">
        <v>132</v>
      </c>
      <c r="I42" s="4" t="s">
        <v>133</v>
      </c>
      <c r="J42" s="4" t="s">
        <v>134</v>
      </c>
      <c r="K42" s="4" t="s">
        <v>134</v>
      </c>
      <c r="L42" s="64" t="s">
        <v>134</v>
      </c>
    </row>
    <row r="43" spans="1:12" ht="98.15" customHeight="1" x14ac:dyDescent="0.35">
      <c r="A43" s="260"/>
      <c r="B43" s="262"/>
      <c r="C43" s="262"/>
      <c r="D43" s="283"/>
      <c r="E43" s="332"/>
      <c r="F43" s="332"/>
      <c r="G43" s="332"/>
      <c r="H43" s="3" t="s">
        <v>135</v>
      </c>
      <c r="I43" s="4" t="s">
        <v>133</v>
      </c>
      <c r="J43" s="4" t="s">
        <v>119</v>
      </c>
      <c r="K43" s="4" t="s">
        <v>119</v>
      </c>
      <c r="L43" s="64" t="s">
        <v>119</v>
      </c>
    </row>
    <row r="44" spans="1:12" ht="67" customHeight="1" x14ac:dyDescent="0.35">
      <c r="A44" s="260"/>
      <c r="B44" s="262"/>
      <c r="C44" s="262"/>
      <c r="D44" s="300" t="s">
        <v>114</v>
      </c>
      <c r="E44" s="331">
        <v>182239.12</v>
      </c>
      <c r="F44" s="331">
        <v>214547</v>
      </c>
      <c r="G44" s="331">
        <v>223421</v>
      </c>
      <c r="H44" s="3" t="s">
        <v>136</v>
      </c>
      <c r="I44" s="4" t="s">
        <v>41</v>
      </c>
      <c r="J44" s="4" t="s">
        <v>73</v>
      </c>
      <c r="K44" s="4" t="s">
        <v>137</v>
      </c>
      <c r="L44" s="64" t="s">
        <v>138</v>
      </c>
    </row>
    <row r="45" spans="1:12" ht="96" customHeight="1" x14ac:dyDescent="0.35">
      <c r="A45" s="260"/>
      <c r="B45" s="262"/>
      <c r="C45" s="262"/>
      <c r="D45" s="266"/>
      <c r="E45" s="278"/>
      <c r="F45" s="278"/>
      <c r="G45" s="278"/>
      <c r="H45" s="50" t="s">
        <v>139</v>
      </c>
      <c r="I45" s="47" t="s">
        <v>133</v>
      </c>
      <c r="J45" s="47" t="s">
        <v>140</v>
      </c>
      <c r="K45" s="47" t="s">
        <v>141</v>
      </c>
      <c r="L45" s="133" t="s">
        <v>142</v>
      </c>
    </row>
    <row r="46" spans="1:12" ht="81" customHeight="1" thickBot="1" x14ac:dyDescent="0.4">
      <c r="A46" s="164"/>
      <c r="B46" s="165"/>
      <c r="C46" s="165"/>
      <c r="D46" s="94" t="s">
        <v>26</v>
      </c>
      <c r="E46" s="95">
        <v>2296279</v>
      </c>
      <c r="F46" s="95">
        <v>2296279</v>
      </c>
      <c r="G46" s="95">
        <v>2296279</v>
      </c>
      <c r="H46" s="96" t="s">
        <v>143</v>
      </c>
      <c r="I46" s="94" t="s">
        <v>41</v>
      </c>
      <c r="J46" s="94" t="s">
        <v>144</v>
      </c>
      <c r="K46" s="94" t="s">
        <v>144</v>
      </c>
      <c r="L46" s="166" t="s">
        <v>144</v>
      </c>
    </row>
    <row r="47" spans="1:12" ht="51.75" customHeight="1" x14ac:dyDescent="0.35">
      <c r="A47" s="285"/>
      <c r="B47" s="272"/>
      <c r="C47" s="272"/>
      <c r="D47" s="272"/>
      <c r="E47" s="364"/>
      <c r="F47" s="364"/>
      <c r="G47" s="364"/>
      <c r="H47" s="91" t="s">
        <v>145</v>
      </c>
      <c r="I47" s="89" t="s">
        <v>146</v>
      </c>
      <c r="J47" s="89" t="s">
        <v>147</v>
      </c>
      <c r="K47" s="89" t="s">
        <v>148</v>
      </c>
      <c r="L47" s="103" t="s">
        <v>149</v>
      </c>
    </row>
    <row r="48" spans="1:12" ht="20.25" customHeight="1" x14ac:dyDescent="0.35">
      <c r="A48" s="286"/>
      <c r="B48" s="326"/>
      <c r="C48" s="326"/>
      <c r="D48" s="326"/>
      <c r="E48" s="365"/>
      <c r="F48" s="365"/>
      <c r="G48" s="365"/>
      <c r="H48" s="87" t="s">
        <v>150</v>
      </c>
      <c r="I48" s="86" t="s">
        <v>146</v>
      </c>
      <c r="J48" s="86" t="s">
        <v>151</v>
      </c>
      <c r="K48" s="86" t="s">
        <v>152</v>
      </c>
      <c r="L48" s="104" t="s">
        <v>153</v>
      </c>
    </row>
    <row r="49" spans="1:12" ht="33.75" customHeight="1" x14ac:dyDescent="0.35">
      <c r="A49" s="286"/>
      <c r="B49" s="326"/>
      <c r="C49" s="326"/>
      <c r="D49" s="326"/>
      <c r="E49" s="365"/>
      <c r="F49" s="365"/>
      <c r="G49" s="365"/>
      <c r="H49" s="87" t="s">
        <v>154</v>
      </c>
      <c r="I49" s="86" t="s">
        <v>146</v>
      </c>
      <c r="J49" s="86" t="s">
        <v>155</v>
      </c>
      <c r="K49" s="86" t="s">
        <v>156</v>
      </c>
      <c r="L49" s="104" t="s">
        <v>157</v>
      </c>
    </row>
    <row r="50" spans="1:12" ht="62.25" customHeight="1" x14ac:dyDescent="0.35">
      <c r="A50" s="286"/>
      <c r="B50" s="326"/>
      <c r="C50" s="326"/>
      <c r="D50" s="326"/>
      <c r="E50" s="365"/>
      <c r="F50" s="365"/>
      <c r="G50" s="365"/>
      <c r="H50" s="87" t="s">
        <v>158</v>
      </c>
      <c r="I50" s="86" t="s">
        <v>146</v>
      </c>
      <c r="J50" s="86" t="s">
        <v>159</v>
      </c>
      <c r="K50" s="86" t="s">
        <v>160</v>
      </c>
      <c r="L50" s="104" t="s">
        <v>161</v>
      </c>
    </row>
    <row r="51" spans="1:12" ht="52.5" customHeight="1" thickBot="1" x14ac:dyDescent="0.4">
      <c r="A51" s="287"/>
      <c r="B51" s="273"/>
      <c r="C51" s="273"/>
      <c r="D51" s="273"/>
      <c r="E51" s="366"/>
      <c r="F51" s="366"/>
      <c r="G51" s="366"/>
      <c r="H51" s="96" t="s">
        <v>162</v>
      </c>
      <c r="I51" s="94" t="s">
        <v>41</v>
      </c>
      <c r="J51" s="94" t="s">
        <v>163</v>
      </c>
      <c r="K51" s="94" t="s">
        <v>163</v>
      </c>
      <c r="L51" s="105" t="s">
        <v>163</v>
      </c>
    </row>
    <row r="52" spans="1:12" ht="62" x14ac:dyDescent="0.35">
      <c r="A52" s="260" t="s">
        <v>164</v>
      </c>
      <c r="B52" s="262" t="s">
        <v>165</v>
      </c>
      <c r="C52" s="262" t="s">
        <v>126</v>
      </c>
      <c r="D52" s="266" t="s">
        <v>104</v>
      </c>
      <c r="E52" s="345">
        <f t="shared" ref="E52:G52" si="12">SUM(E53:E63)</f>
        <v>2353580.39</v>
      </c>
      <c r="F52" s="345">
        <f t="shared" si="12"/>
        <v>2386550</v>
      </c>
      <c r="G52" s="345">
        <f t="shared" si="12"/>
        <v>2386550</v>
      </c>
      <c r="H52" s="54" t="s">
        <v>127</v>
      </c>
      <c r="I52" s="52" t="s">
        <v>41</v>
      </c>
      <c r="J52" s="52" t="s">
        <v>166</v>
      </c>
      <c r="K52" s="52" t="s">
        <v>166</v>
      </c>
      <c r="L52" s="69" t="s">
        <v>166</v>
      </c>
    </row>
    <row r="53" spans="1:12" ht="62" x14ac:dyDescent="0.35">
      <c r="A53" s="260"/>
      <c r="B53" s="262"/>
      <c r="C53" s="262"/>
      <c r="D53" s="266"/>
      <c r="E53" s="345"/>
      <c r="F53" s="345"/>
      <c r="G53" s="345"/>
      <c r="H53" s="3" t="s">
        <v>131</v>
      </c>
      <c r="I53" s="4" t="s">
        <v>41</v>
      </c>
      <c r="J53" s="4" t="s">
        <v>93</v>
      </c>
      <c r="K53" s="4" t="s">
        <v>93</v>
      </c>
      <c r="L53" s="64" t="s">
        <v>93</v>
      </c>
    </row>
    <row r="54" spans="1:12" ht="95.25" customHeight="1" x14ac:dyDescent="0.35">
      <c r="A54" s="260"/>
      <c r="B54" s="262"/>
      <c r="C54" s="262"/>
      <c r="D54" s="266"/>
      <c r="E54" s="345"/>
      <c r="F54" s="345"/>
      <c r="G54" s="345"/>
      <c r="H54" s="3" t="s">
        <v>132</v>
      </c>
      <c r="I54" s="4" t="s">
        <v>133</v>
      </c>
      <c r="J54" s="4" t="s">
        <v>134</v>
      </c>
      <c r="K54" s="4" t="s">
        <v>134</v>
      </c>
      <c r="L54" s="64" t="s">
        <v>134</v>
      </c>
    </row>
    <row r="55" spans="1:12" ht="95.5" customHeight="1" x14ac:dyDescent="0.35">
      <c r="A55" s="260"/>
      <c r="B55" s="262"/>
      <c r="C55" s="262"/>
      <c r="D55" s="283"/>
      <c r="E55" s="332"/>
      <c r="F55" s="332"/>
      <c r="G55" s="332"/>
      <c r="H55" s="3" t="s">
        <v>135</v>
      </c>
      <c r="I55" s="4" t="s">
        <v>133</v>
      </c>
      <c r="J55" s="4" t="s">
        <v>119</v>
      </c>
      <c r="K55" s="4" t="s">
        <v>119</v>
      </c>
      <c r="L55" s="64" t="s">
        <v>119</v>
      </c>
    </row>
    <row r="56" spans="1:12" ht="69" customHeight="1" x14ac:dyDescent="0.35">
      <c r="A56" s="260"/>
      <c r="B56" s="262"/>
      <c r="C56" s="262"/>
      <c r="D56" s="300" t="s">
        <v>114</v>
      </c>
      <c r="E56" s="331">
        <v>488650.39</v>
      </c>
      <c r="F56" s="331">
        <v>521620</v>
      </c>
      <c r="G56" s="331">
        <v>521620</v>
      </c>
      <c r="H56" s="3" t="s">
        <v>136</v>
      </c>
      <c r="I56" s="4" t="s">
        <v>41</v>
      </c>
      <c r="J56" s="4" t="s">
        <v>167</v>
      </c>
      <c r="K56" s="4" t="s">
        <v>167</v>
      </c>
      <c r="L56" s="64" t="s">
        <v>167</v>
      </c>
    </row>
    <row r="57" spans="1:12" ht="80.25" customHeight="1" thickBot="1" x14ac:dyDescent="0.4">
      <c r="A57" s="293"/>
      <c r="B57" s="291"/>
      <c r="C57" s="291"/>
      <c r="D57" s="275"/>
      <c r="E57" s="295"/>
      <c r="F57" s="295"/>
      <c r="G57" s="295"/>
      <c r="H57" s="67" t="s">
        <v>139</v>
      </c>
      <c r="I57" s="65" t="s">
        <v>133</v>
      </c>
      <c r="J57" s="65" t="s">
        <v>86</v>
      </c>
      <c r="K57" s="65" t="s">
        <v>86</v>
      </c>
      <c r="L57" s="68" t="s">
        <v>86</v>
      </c>
    </row>
    <row r="58" spans="1:12" ht="63.65" customHeight="1" x14ac:dyDescent="0.35">
      <c r="A58" s="276"/>
      <c r="B58" s="274"/>
      <c r="C58" s="274"/>
      <c r="D58" s="274"/>
      <c r="E58" s="294"/>
      <c r="F58" s="294"/>
      <c r="G58" s="294"/>
      <c r="H58" s="62" t="s">
        <v>143</v>
      </c>
      <c r="I58" s="60" t="s">
        <v>41</v>
      </c>
      <c r="J58" s="60" t="s">
        <v>168</v>
      </c>
      <c r="K58" s="60" t="s">
        <v>168</v>
      </c>
      <c r="L58" s="63" t="s">
        <v>168</v>
      </c>
    </row>
    <row r="59" spans="1:12" ht="46.5" x14ac:dyDescent="0.35">
      <c r="A59" s="284"/>
      <c r="B59" s="266"/>
      <c r="C59" s="266"/>
      <c r="D59" s="283"/>
      <c r="E59" s="282"/>
      <c r="F59" s="282"/>
      <c r="G59" s="282"/>
      <c r="H59" s="3" t="s">
        <v>145</v>
      </c>
      <c r="I59" s="4" t="s">
        <v>146</v>
      </c>
      <c r="J59" s="4" t="s">
        <v>169</v>
      </c>
      <c r="K59" s="4" t="s">
        <v>170</v>
      </c>
      <c r="L59" s="64" t="s">
        <v>170</v>
      </c>
    </row>
    <row r="60" spans="1:12" x14ac:dyDescent="0.35">
      <c r="A60" s="284"/>
      <c r="B60" s="266"/>
      <c r="C60" s="266"/>
      <c r="D60" s="300" t="s">
        <v>26</v>
      </c>
      <c r="E60" s="331">
        <v>1864930</v>
      </c>
      <c r="F60" s="331">
        <v>1864930</v>
      </c>
      <c r="G60" s="331">
        <v>1864930</v>
      </c>
      <c r="H60" s="3" t="s">
        <v>150</v>
      </c>
      <c r="I60" s="4" t="s">
        <v>146</v>
      </c>
      <c r="J60" s="4" t="s">
        <v>171</v>
      </c>
      <c r="K60" s="4" t="s">
        <v>172</v>
      </c>
      <c r="L60" s="64" t="s">
        <v>173</v>
      </c>
    </row>
    <row r="61" spans="1:12" ht="33.75" customHeight="1" x14ac:dyDescent="0.35">
      <c r="A61" s="284"/>
      <c r="B61" s="266"/>
      <c r="C61" s="266"/>
      <c r="D61" s="266"/>
      <c r="E61" s="278"/>
      <c r="F61" s="278"/>
      <c r="G61" s="278"/>
      <c r="H61" s="3" t="s">
        <v>154</v>
      </c>
      <c r="I61" s="4" t="s">
        <v>146</v>
      </c>
      <c r="J61" s="4" t="s">
        <v>174</v>
      </c>
      <c r="K61" s="4" t="s">
        <v>175</v>
      </c>
      <c r="L61" s="64" t="s">
        <v>175</v>
      </c>
    </row>
    <row r="62" spans="1:12" ht="50.15" customHeight="1" x14ac:dyDescent="0.35">
      <c r="A62" s="284"/>
      <c r="B62" s="266"/>
      <c r="C62" s="266"/>
      <c r="D62" s="266"/>
      <c r="E62" s="278"/>
      <c r="F62" s="278"/>
      <c r="G62" s="278"/>
      <c r="H62" s="3" t="s">
        <v>158</v>
      </c>
      <c r="I62" s="4" t="s">
        <v>146</v>
      </c>
      <c r="J62" s="4" t="s">
        <v>176</v>
      </c>
      <c r="K62" s="4" t="s">
        <v>177</v>
      </c>
      <c r="L62" s="64" t="s">
        <v>177</v>
      </c>
    </row>
    <row r="63" spans="1:12" ht="51.65" customHeight="1" thickBot="1" x14ac:dyDescent="0.4">
      <c r="A63" s="277"/>
      <c r="B63" s="275"/>
      <c r="C63" s="275"/>
      <c r="D63" s="275"/>
      <c r="E63" s="295"/>
      <c r="F63" s="295"/>
      <c r="G63" s="295"/>
      <c r="H63" s="67" t="s">
        <v>162</v>
      </c>
      <c r="I63" s="65" t="s">
        <v>41</v>
      </c>
      <c r="J63" s="65" t="s">
        <v>163</v>
      </c>
      <c r="K63" s="65" t="s">
        <v>163</v>
      </c>
      <c r="L63" s="68" t="s">
        <v>163</v>
      </c>
    </row>
    <row r="64" spans="1:12" ht="62" x14ac:dyDescent="0.35">
      <c r="A64" s="276" t="s">
        <v>178</v>
      </c>
      <c r="B64" s="290" t="s">
        <v>179</v>
      </c>
      <c r="C64" s="274" t="s">
        <v>126</v>
      </c>
      <c r="D64" s="274" t="s">
        <v>104</v>
      </c>
      <c r="E64" s="296">
        <f t="shared" ref="E64:G64" si="13">SUM(E65:E75)</f>
        <v>1013897.79</v>
      </c>
      <c r="F64" s="296">
        <f t="shared" si="13"/>
        <v>1013904</v>
      </c>
      <c r="G64" s="296">
        <f t="shared" si="13"/>
        <v>1013904</v>
      </c>
      <c r="H64" s="62" t="s">
        <v>127</v>
      </c>
      <c r="I64" s="60" t="s">
        <v>41</v>
      </c>
      <c r="J64" s="60" t="s">
        <v>180</v>
      </c>
      <c r="K64" s="60" t="s">
        <v>180</v>
      </c>
      <c r="L64" s="63" t="s">
        <v>180</v>
      </c>
    </row>
    <row r="65" spans="1:12" ht="66" customHeight="1" x14ac:dyDescent="0.35">
      <c r="A65" s="284"/>
      <c r="B65" s="262"/>
      <c r="C65" s="266"/>
      <c r="D65" s="266"/>
      <c r="E65" s="345"/>
      <c r="F65" s="345"/>
      <c r="G65" s="345"/>
      <c r="H65" s="3" t="s">
        <v>131</v>
      </c>
      <c r="I65" s="4" t="s">
        <v>41</v>
      </c>
      <c r="J65" s="4" t="s">
        <v>93</v>
      </c>
      <c r="K65" s="4" t="s">
        <v>93</v>
      </c>
      <c r="L65" s="64" t="s">
        <v>93</v>
      </c>
    </row>
    <row r="66" spans="1:12" ht="93" customHeight="1" x14ac:dyDescent="0.35">
      <c r="A66" s="284"/>
      <c r="B66" s="262"/>
      <c r="C66" s="266"/>
      <c r="D66" s="266"/>
      <c r="E66" s="345"/>
      <c r="F66" s="345"/>
      <c r="G66" s="345"/>
      <c r="H66" s="3" t="s">
        <v>132</v>
      </c>
      <c r="I66" s="4" t="s">
        <v>133</v>
      </c>
      <c r="J66" s="4" t="s">
        <v>134</v>
      </c>
      <c r="K66" s="4" t="s">
        <v>134</v>
      </c>
      <c r="L66" s="64" t="s">
        <v>134</v>
      </c>
    </row>
    <row r="67" spans="1:12" ht="107.25" customHeight="1" thickBot="1" x14ac:dyDescent="0.4">
      <c r="A67" s="277"/>
      <c r="B67" s="291"/>
      <c r="C67" s="275"/>
      <c r="D67" s="275"/>
      <c r="E67" s="297"/>
      <c r="F67" s="297"/>
      <c r="G67" s="297"/>
      <c r="H67" s="67" t="s">
        <v>135</v>
      </c>
      <c r="I67" s="65" t="s">
        <v>133</v>
      </c>
      <c r="J67" s="65" t="s">
        <v>119</v>
      </c>
      <c r="K67" s="65" t="s">
        <v>119</v>
      </c>
      <c r="L67" s="68" t="s">
        <v>119</v>
      </c>
    </row>
    <row r="68" spans="1:12" ht="80.25" customHeight="1" thickBot="1" x14ac:dyDescent="0.4">
      <c r="A68" s="71"/>
      <c r="B68" s="72"/>
      <c r="C68" s="72"/>
      <c r="D68" s="73" t="s">
        <v>114</v>
      </c>
      <c r="E68" s="74">
        <v>103543.79</v>
      </c>
      <c r="F68" s="74">
        <v>103550</v>
      </c>
      <c r="G68" s="74">
        <v>103550</v>
      </c>
      <c r="H68" s="75" t="s">
        <v>181</v>
      </c>
      <c r="I68" s="73" t="s">
        <v>41</v>
      </c>
      <c r="J68" s="73" t="s">
        <v>182</v>
      </c>
      <c r="K68" s="73" t="s">
        <v>182</v>
      </c>
      <c r="L68" s="76" t="s">
        <v>182</v>
      </c>
    </row>
    <row r="69" spans="1:12" ht="81" customHeight="1" thickBot="1" x14ac:dyDescent="0.4">
      <c r="A69" s="71"/>
      <c r="B69" s="72"/>
      <c r="C69" s="72"/>
      <c r="D69" s="72"/>
      <c r="E69" s="203"/>
      <c r="F69" s="203"/>
      <c r="G69" s="203"/>
      <c r="H69" s="75" t="s">
        <v>139</v>
      </c>
      <c r="I69" s="73" t="s">
        <v>133</v>
      </c>
      <c r="J69" s="73" t="s">
        <v>87</v>
      </c>
      <c r="K69" s="73" t="s">
        <v>87</v>
      </c>
      <c r="L69" s="76" t="s">
        <v>87</v>
      </c>
    </row>
    <row r="70" spans="1:12" ht="62" x14ac:dyDescent="0.35">
      <c r="A70" s="284"/>
      <c r="B70" s="266"/>
      <c r="C70" s="266"/>
      <c r="D70" s="266"/>
      <c r="E70" s="278"/>
      <c r="F70" s="278"/>
      <c r="G70" s="278"/>
      <c r="H70" s="169" t="s">
        <v>143</v>
      </c>
      <c r="I70" s="168" t="s">
        <v>41</v>
      </c>
      <c r="J70" s="168" t="s">
        <v>183</v>
      </c>
      <c r="K70" s="168" t="s">
        <v>183</v>
      </c>
      <c r="L70" s="170" t="s">
        <v>183</v>
      </c>
    </row>
    <row r="71" spans="1:12" ht="46.5" customHeight="1" x14ac:dyDescent="0.35">
      <c r="A71" s="284"/>
      <c r="B71" s="266"/>
      <c r="C71" s="266"/>
      <c r="D71" s="283"/>
      <c r="E71" s="282"/>
      <c r="F71" s="282"/>
      <c r="G71" s="282"/>
      <c r="H71" s="3" t="s">
        <v>145</v>
      </c>
      <c r="I71" s="4" t="s">
        <v>146</v>
      </c>
      <c r="J71" s="4" t="s">
        <v>184</v>
      </c>
      <c r="K71" s="4" t="s">
        <v>184</v>
      </c>
      <c r="L71" s="64" t="s">
        <v>184</v>
      </c>
    </row>
    <row r="72" spans="1:12" x14ac:dyDescent="0.35">
      <c r="A72" s="284"/>
      <c r="B72" s="266"/>
      <c r="C72" s="266"/>
      <c r="D72" s="300" t="s">
        <v>26</v>
      </c>
      <c r="E72" s="331">
        <v>910354</v>
      </c>
      <c r="F72" s="331">
        <v>910354</v>
      </c>
      <c r="G72" s="331">
        <v>910354</v>
      </c>
      <c r="H72" s="3" t="s">
        <v>150</v>
      </c>
      <c r="I72" s="4" t="s">
        <v>146</v>
      </c>
      <c r="J72" s="4" t="s">
        <v>185</v>
      </c>
      <c r="K72" s="4" t="s">
        <v>186</v>
      </c>
      <c r="L72" s="64" t="s">
        <v>187</v>
      </c>
    </row>
    <row r="73" spans="1:12" ht="31" x14ac:dyDescent="0.35">
      <c r="A73" s="284"/>
      <c r="B73" s="266"/>
      <c r="C73" s="266"/>
      <c r="D73" s="266"/>
      <c r="E73" s="278"/>
      <c r="F73" s="278"/>
      <c r="G73" s="278"/>
      <c r="H73" s="3" t="s">
        <v>154</v>
      </c>
      <c r="I73" s="4" t="s">
        <v>146</v>
      </c>
      <c r="J73" s="4" t="s">
        <v>188</v>
      </c>
      <c r="K73" s="4" t="s">
        <v>188</v>
      </c>
      <c r="L73" s="64" t="s">
        <v>188</v>
      </c>
    </row>
    <row r="74" spans="1:12" ht="51" customHeight="1" x14ac:dyDescent="0.35">
      <c r="A74" s="284"/>
      <c r="B74" s="266"/>
      <c r="C74" s="266"/>
      <c r="D74" s="266"/>
      <c r="E74" s="278"/>
      <c r="F74" s="278"/>
      <c r="G74" s="278"/>
      <c r="H74" s="3" t="s">
        <v>158</v>
      </c>
      <c r="I74" s="4" t="s">
        <v>146</v>
      </c>
      <c r="J74" s="4" t="s">
        <v>189</v>
      </c>
      <c r="K74" s="4" t="s">
        <v>189</v>
      </c>
      <c r="L74" s="64" t="s">
        <v>189</v>
      </c>
    </row>
    <row r="75" spans="1:12" ht="52" customHeight="1" thickBot="1" x14ac:dyDescent="0.4">
      <c r="A75" s="277"/>
      <c r="B75" s="275"/>
      <c r="C75" s="275"/>
      <c r="D75" s="275"/>
      <c r="E75" s="295"/>
      <c r="F75" s="295"/>
      <c r="G75" s="295"/>
      <c r="H75" s="67" t="s">
        <v>162</v>
      </c>
      <c r="I75" s="65" t="s">
        <v>41</v>
      </c>
      <c r="J75" s="65" t="s">
        <v>163</v>
      </c>
      <c r="K75" s="65" t="s">
        <v>163</v>
      </c>
      <c r="L75" s="68" t="s">
        <v>163</v>
      </c>
    </row>
    <row r="76" spans="1:12" ht="62" x14ac:dyDescent="0.35">
      <c r="A76" s="292" t="s">
        <v>190</v>
      </c>
      <c r="B76" s="290" t="s">
        <v>191</v>
      </c>
      <c r="C76" s="290" t="s">
        <v>126</v>
      </c>
      <c r="D76" s="274" t="s">
        <v>104</v>
      </c>
      <c r="E76" s="296">
        <f t="shared" ref="E76:G76" si="14">SUM(E77:E87)</f>
        <v>1181401.8400000001</v>
      </c>
      <c r="F76" s="296">
        <f t="shared" si="14"/>
        <v>1208881</v>
      </c>
      <c r="G76" s="296">
        <f t="shared" si="14"/>
        <v>1213881</v>
      </c>
      <c r="H76" s="62" t="s">
        <v>127</v>
      </c>
      <c r="I76" s="60" t="s">
        <v>41</v>
      </c>
      <c r="J76" s="60" t="s">
        <v>192</v>
      </c>
      <c r="K76" s="60" t="s">
        <v>192</v>
      </c>
      <c r="L76" s="63" t="s">
        <v>192</v>
      </c>
    </row>
    <row r="77" spans="1:12" ht="62" x14ac:dyDescent="0.35">
      <c r="A77" s="260"/>
      <c r="B77" s="262"/>
      <c r="C77" s="262"/>
      <c r="D77" s="266"/>
      <c r="E77" s="345"/>
      <c r="F77" s="345"/>
      <c r="G77" s="345"/>
      <c r="H77" s="3" t="s">
        <v>131</v>
      </c>
      <c r="I77" s="4" t="s">
        <v>41</v>
      </c>
      <c r="J77" s="4" t="s">
        <v>93</v>
      </c>
      <c r="K77" s="4" t="s">
        <v>93</v>
      </c>
      <c r="L77" s="64" t="s">
        <v>93</v>
      </c>
    </row>
    <row r="78" spans="1:12" ht="93.75" customHeight="1" x14ac:dyDescent="0.35">
      <c r="A78" s="260"/>
      <c r="B78" s="262"/>
      <c r="C78" s="262"/>
      <c r="D78" s="266"/>
      <c r="E78" s="345"/>
      <c r="F78" s="345"/>
      <c r="G78" s="345"/>
      <c r="H78" s="3" t="s">
        <v>132</v>
      </c>
      <c r="I78" s="4" t="s">
        <v>133</v>
      </c>
      <c r="J78" s="4" t="s">
        <v>134</v>
      </c>
      <c r="K78" s="4" t="s">
        <v>134</v>
      </c>
      <c r="L78" s="64" t="s">
        <v>134</v>
      </c>
    </row>
    <row r="79" spans="1:12" ht="99" customHeight="1" thickBot="1" x14ac:dyDescent="0.4">
      <c r="A79" s="293"/>
      <c r="B79" s="291"/>
      <c r="C79" s="291"/>
      <c r="D79" s="275"/>
      <c r="E79" s="297"/>
      <c r="F79" s="297"/>
      <c r="G79" s="297"/>
      <c r="H79" s="67" t="s">
        <v>135</v>
      </c>
      <c r="I79" s="65" t="s">
        <v>133</v>
      </c>
      <c r="J79" s="65" t="s">
        <v>119</v>
      </c>
      <c r="K79" s="65" t="s">
        <v>119</v>
      </c>
      <c r="L79" s="68" t="s">
        <v>119</v>
      </c>
    </row>
    <row r="80" spans="1:12" ht="68.150000000000006" customHeight="1" thickBot="1" x14ac:dyDescent="0.4">
      <c r="A80" s="71"/>
      <c r="B80" s="72"/>
      <c r="C80" s="72"/>
      <c r="D80" s="72" t="s">
        <v>114</v>
      </c>
      <c r="E80" s="203">
        <v>251770.84</v>
      </c>
      <c r="F80" s="203">
        <v>279250</v>
      </c>
      <c r="G80" s="203">
        <v>284250</v>
      </c>
      <c r="H80" s="75" t="s">
        <v>181</v>
      </c>
      <c r="I80" s="73" t="s">
        <v>41</v>
      </c>
      <c r="J80" s="73" t="s">
        <v>193</v>
      </c>
      <c r="K80" s="73" t="s">
        <v>193</v>
      </c>
      <c r="L80" s="76" t="s">
        <v>193</v>
      </c>
    </row>
    <row r="81" spans="1:12" ht="80.25" customHeight="1" thickBot="1" x14ac:dyDescent="0.4">
      <c r="A81" s="215"/>
      <c r="B81" s="214"/>
      <c r="C81" s="214"/>
      <c r="D81" s="214"/>
      <c r="E81" s="213"/>
      <c r="F81" s="213"/>
      <c r="G81" s="213"/>
      <c r="H81" s="185" t="s">
        <v>139</v>
      </c>
      <c r="I81" s="184" t="s">
        <v>133</v>
      </c>
      <c r="J81" s="184" t="s">
        <v>76</v>
      </c>
      <c r="K81" s="184" t="s">
        <v>76</v>
      </c>
      <c r="L81" s="191" t="s">
        <v>76</v>
      </c>
    </row>
    <row r="82" spans="1:12" ht="62" x14ac:dyDescent="0.35">
      <c r="A82" s="284"/>
      <c r="B82" s="266"/>
      <c r="C82" s="266"/>
      <c r="D82" s="266"/>
      <c r="E82" s="278"/>
      <c r="F82" s="278"/>
      <c r="G82" s="278"/>
      <c r="H82" s="192" t="s">
        <v>143</v>
      </c>
      <c r="I82" s="176" t="s">
        <v>41</v>
      </c>
      <c r="J82" s="176" t="s">
        <v>194</v>
      </c>
      <c r="K82" s="176" t="s">
        <v>194</v>
      </c>
      <c r="L82" s="193" t="s">
        <v>194</v>
      </c>
    </row>
    <row r="83" spans="1:12" ht="52" customHeight="1" x14ac:dyDescent="0.35">
      <c r="A83" s="284"/>
      <c r="B83" s="266"/>
      <c r="C83" s="266"/>
      <c r="D83" s="283"/>
      <c r="E83" s="282"/>
      <c r="F83" s="282"/>
      <c r="G83" s="282"/>
      <c r="H83" s="3" t="s">
        <v>145</v>
      </c>
      <c r="I83" s="4" t="s">
        <v>146</v>
      </c>
      <c r="J83" s="4" t="s">
        <v>195</v>
      </c>
      <c r="K83" s="4" t="s">
        <v>196</v>
      </c>
      <c r="L83" s="64" t="s">
        <v>197</v>
      </c>
    </row>
    <row r="84" spans="1:12" x14ac:dyDescent="0.35">
      <c r="A84" s="284"/>
      <c r="B84" s="266"/>
      <c r="C84" s="266"/>
      <c r="D84" s="300" t="s">
        <v>26</v>
      </c>
      <c r="E84" s="331">
        <v>929631</v>
      </c>
      <c r="F84" s="331">
        <v>929631</v>
      </c>
      <c r="G84" s="331">
        <v>929631</v>
      </c>
      <c r="H84" s="3" t="s">
        <v>150</v>
      </c>
      <c r="I84" s="4" t="s">
        <v>146</v>
      </c>
      <c r="J84" s="4" t="s">
        <v>198</v>
      </c>
      <c r="K84" s="4" t="s">
        <v>199</v>
      </c>
      <c r="L84" s="64" t="s">
        <v>200</v>
      </c>
    </row>
    <row r="85" spans="1:12" ht="33.65" customHeight="1" x14ac:dyDescent="0.35">
      <c r="A85" s="284"/>
      <c r="B85" s="266"/>
      <c r="C85" s="266"/>
      <c r="D85" s="266"/>
      <c r="E85" s="278"/>
      <c r="F85" s="278"/>
      <c r="G85" s="278"/>
      <c r="H85" s="3" t="s">
        <v>154</v>
      </c>
      <c r="I85" s="4" t="s">
        <v>146</v>
      </c>
      <c r="J85" s="4" t="s">
        <v>201</v>
      </c>
      <c r="K85" s="4" t="s">
        <v>202</v>
      </c>
      <c r="L85" s="64" t="s">
        <v>202</v>
      </c>
    </row>
    <row r="86" spans="1:12" ht="49.5" customHeight="1" x14ac:dyDescent="0.35">
      <c r="A86" s="284"/>
      <c r="B86" s="266"/>
      <c r="C86" s="266"/>
      <c r="D86" s="266"/>
      <c r="E86" s="278"/>
      <c r="F86" s="278"/>
      <c r="G86" s="278"/>
      <c r="H86" s="3" t="s">
        <v>158</v>
      </c>
      <c r="I86" s="4" t="s">
        <v>146</v>
      </c>
      <c r="J86" s="4" t="s">
        <v>203</v>
      </c>
      <c r="K86" s="4" t="s">
        <v>204</v>
      </c>
      <c r="L86" s="64" t="s">
        <v>204</v>
      </c>
    </row>
    <row r="87" spans="1:12" ht="53.5" customHeight="1" thickBot="1" x14ac:dyDescent="0.4">
      <c r="A87" s="277"/>
      <c r="B87" s="275"/>
      <c r="C87" s="275"/>
      <c r="D87" s="266"/>
      <c r="E87" s="278"/>
      <c r="F87" s="278"/>
      <c r="G87" s="278"/>
      <c r="H87" s="50" t="s">
        <v>162</v>
      </c>
      <c r="I87" s="47" t="s">
        <v>41</v>
      </c>
      <c r="J87" s="47" t="s">
        <v>163</v>
      </c>
      <c r="K87" s="47" t="s">
        <v>163</v>
      </c>
      <c r="L87" s="133" t="s">
        <v>163</v>
      </c>
    </row>
    <row r="88" spans="1:12" ht="65.5" customHeight="1" x14ac:dyDescent="0.35">
      <c r="A88" s="292" t="s">
        <v>205</v>
      </c>
      <c r="B88" s="290" t="s">
        <v>206</v>
      </c>
      <c r="C88" s="290" t="s">
        <v>126</v>
      </c>
      <c r="D88" s="274" t="s">
        <v>104</v>
      </c>
      <c r="E88" s="296">
        <f t="shared" ref="E88:G88" si="15">SUM(E89:E99)</f>
        <v>3490901.74</v>
      </c>
      <c r="F88" s="296">
        <f t="shared" si="15"/>
        <v>3505887</v>
      </c>
      <c r="G88" s="296">
        <f t="shared" si="15"/>
        <v>3505887</v>
      </c>
      <c r="H88" s="62" t="s">
        <v>127</v>
      </c>
      <c r="I88" s="60" t="s">
        <v>41</v>
      </c>
      <c r="J88" s="60" t="s">
        <v>207</v>
      </c>
      <c r="K88" s="60" t="s">
        <v>207</v>
      </c>
      <c r="L88" s="63" t="s">
        <v>207</v>
      </c>
    </row>
    <row r="89" spans="1:12" ht="68.5" customHeight="1" x14ac:dyDescent="0.35">
      <c r="A89" s="260"/>
      <c r="B89" s="262"/>
      <c r="C89" s="262"/>
      <c r="D89" s="266"/>
      <c r="E89" s="345"/>
      <c r="F89" s="345"/>
      <c r="G89" s="345"/>
      <c r="H89" s="3" t="s">
        <v>131</v>
      </c>
      <c r="I89" s="4" t="s">
        <v>41</v>
      </c>
      <c r="J89" s="4" t="s">
        <v>93</v>
      </c>
      <c r="K89" s="4" t="s">
        <v>93</v>
      </c>
      <c r="L89" s="64" t="s">
        <v>93</v>
      </c>
    </row>
    <row r="90" spans="1:12" ht="84.65" customHeight="1" thickBot="1" x14ac:dyDescent="0.4">
      <c r="A90" s="293"/>
      <c r="B90" s="291"/>
      <c r="C90" s="291"/>
      <c r="D90" s="275"/>
      <c r="E90" s="297"/>
      <c r="F90" s="297"/>
      <c r="G90" s="297"/>
      <c r="H90" s="67" t="s">
        <v>132</v>
      </c>
      <c r="I90" s="65" t="s">
        <v>133</v>
      </c>
      <c r="J90" s="65" t="s">
        <v>134</v>
      </c>
      <c r="K90" s="65" t="s">
        <v>134</v>
      </c>
      <c r="L90" s="68" t="s">
        <v>134</v>
      </c>
    </row>
    <row r="91" spans="1:12" ht="100.5" customHeight="1" x14ac:dyDescent="0.35">
      <c r="A91" s="276"/>
      <c r="B91" s="274"/>
      <c r="C91" s="274"/>
      <c r="D91" s="274" t="s">
        <v>114</v>
      </c>
      <c r="E91" s="294">
        <v>772744.74</v>
      </c>
      <c r="F91" s="294">
        <v>787730</v>
      </c>
      <c r="G91" s="294">
        <v>787730</v>
      </c>
      <c r="H91" s="62" t="s">
        <v>135</v>
      </c>
      <c r="I91" s="60" t="s">
        <v>133</v>
      </c>
      <c r="J91" s="60" t="s">
        <v>119</v>
      </c>
      <c r="K91" s="60" t="s">
        <v>119</v>
      </c>
      <c r="L91" s="63" t="s">
        <v>119</v>
      </c>
    </row>
    <row r="92" spans="1:12" ht="66" customHeight="1" thickBot="1" x14ac:dyDescent="0.4">
      <c r="A92" s="277"/>
      <c r="B92" s="275"/>
      <c r="C92" s="275"/>
      <c r="D92" s="275"/>
      <c r="E92" s="295"/>
      <c r="F92" s="295"/>
      <c r="G92" s="295"/>
      <c r="H92" s="67" t="s">
        <v>136</v>
      </c>
      <c r="I92" s="65" t="s">
        <v>41</v>
      </c>
      <c r="J92" s="65" t="s">
        <v>208</v>
      </c>
      <c r="K92" s="65" t="s">
        <v>208</v>
      </c>
      <c r="L92" s="68" t="s">
        <v>208</v>
      </c>
    </row>
    <row r="93" spans="1:12" ht="81.650000000000006" customHeight="1" thickBot="1" x14ac:dyDescent="0.4">
      <c r="A93" s="215"/>
      <c r="B93" s="214"/>
      <c r="C93" s="214"/>
      <c r="D93" s="214"/>
      <c r="E93" s="213"/>
      <c r="F93" s="213"/>
      <c r="G93" s="213"/>
      <c r="H93" s="185" t="s">
        <v>139</v>
      </c>
      <c r="I93" s="184" t="s">
        <v>133</v>
      </c>
      <c r="J93" s="184" t="s">
        <v>209</v>
      </c>
      <c r="K93" s="184" t="s">
        <v>209</v>
      </c>
      <c r="L93" s="191" t="s">
        <v>209</v>
      </c>
    </row>
    <row r="94" spans="1:12" ht="62.25" customHeight="1" x14ac:dyDescent="0.35">
      <c r="A94" s="284"/>
      <c r="B94" s="266"/>
      <c r="C94" s="266"/>
      <c r="D94" s="266"/>
      <c r="E94" s="278"/>
      <c r="F94" s="278"/>
      <c r="G94" s="278"/>
      <c r="H94" s="192" t="s">
        <v>143</v>
      </c>
      <c r="I94" s="176" t="s">
        <v>41</v>
      </c>
      <c r="J94" s="176" t="s">
        <v>140</v>
      </c>
      <c r="K94" s="176" t="s">
        <v>47</v>
      </c>
      <c r="L94" s="193" t="s">
        <v>47</v>
      </c>
    </row>
    <row r="95" spans="1:12" ht="50.25" customHeight="1" x14ac:dyDescent="0.35">
      <c r="A95" s="284"/>
      <c r="B95" s="266"/>
      <c r="C95" s="266"/>
      <c r="D95" s="283"/>
      <c r="E95" s="282"/>
      <c r="F95" s="282"/>
      <c r="G95" s="282"/>
      <c r="H95" s="3" t="s">
        <v>145</v>
      </c>
      <c r="I95" s="4" t="s">
        <v>146</v>
      </c>
      <c r="J95" s="4" t="s">
        <v>210</v>
      </c>
      <c r="K95" s="4" t="s">
        <v>211</v>
      </c>
      <c r="L95" s="64" t="s">
        <v>211</v>
      </c>
    </row>
    <row r="96" spans="1:12" x14ac:dyDescent="0.35">
      <c r="A96" s="284"/>
      <c r="B96" s="266"/>
      <c r="C96" s="266"/>
      <c r="D96" s="300" t="s">
        <v>26</v>
      </c>
      <c r="E96" s="331">
        <v>2718157</v>
      </c>
      <c r="F96" s="331">
        <v>2718157</v>
      </c>
      <c r="G96" s="331">
        <v>2718157</v>
      </c>
      <c r="H96" s="3" t="s">
        <v>150</v>
      </c>
      <c r="I96" s="4" t="s">
        <v>146</v>
      </c>
      <c r="J96" s="4" t="s">
        <v>212</v>
      </c>
      <c r="K96" s="4" t="s">
        <v>212</v>
      </c>
      <c r="L96" s="64" t="s">
        <v>212</v>
      </c>
    </row>
    <row r="97" spans="1:12" ht="33.75" customHeight="1" x14ac:dyDescent="0.35">
      <c r="A97" s="284"/>
      <c r="B97" s="266"/>
      <c r="C97" s="266"/>
      <c r="D97" s="266"/>
      <c r="E97" s="278"/>
      <c r="F97" s="278"/>
      <c r="G97" s="278"/>
      <c r="H97" s="3" t="s">
        <v>154</v>
      </c>
      <c r="I97" s="4" t="s">
        <v>146</v>
      </c>
      <c r="J97" s="4" t="s">
        <v>213</v>
      </c>
      <c r="K97" s="4" t="s">
        <v>213</v>
      </c>
      <c r="L97" s="64" t="s">
        <v>213</v>
      </c>
    </row>
    <row r="98" spans="1:12" ht="66" customHeight="1" x14ac:dyDescent="0.35">
      <c r="A98" s="284"/>
      <c r="B98" s="266"/>
      <c r="C98" s="266"/>
      <c r="D98" s="266"/>
      <c r="E98" s="278"/>
      <c r="F98" s="278"/>
      <c r="G98" s="278"/>
      <c r="H98" s="3" t="s">
        <v>158</v>
      </c>
      <c r="I98" s="4" t="s">
        <v>146</v>
      </c>
      <c r="J98" s="4" t="s">
        <v>214</v>
      </c>
      <c r="K98" s="4" t="s">
        <v>215</v>
      </c>
      <c r="L98" s="64" t="s">
        <v>215</v>
      </c>
    </row>
    <row r="99" spans="1:12" ht="68.25" customHeight="1" thickBot="1" x14ac:dyDescent="0.4">
      <c r="A99" s="277"/>
      <c r="B99" s="275"/>
      <c r="C99" s="275"/>
      <c r="D99" s="266"/>
      <c r="E99" s="278"/>
      <c r="F99" s="278"/>
      <c r="G99" s="278"/>
      <c r="H99" s="50" t="s">
        <v>162</v>
      </c>
      <c r="I99" s="47" t="s">
        <v>41</v>
      </c>
      <c r="J99" s="47" t="s">
        <v>163</v>
      </c>
      <c r="K99" s="47" t="s">
        <v>163</v>
      </c>
      <c r="L99" s="133" t="s">
        <v>163</v>
      </c>
    </row>
    <row r="100" spans="1:12" ht="30.75" customHeight="1" x14ac:dyDescent="0.35">
      <c r="A100" s="268" t="s">
        <v>216</v>
      </c>
      <c r="B100" s="270" t="s">
        <v>217</v>
      </c>
      <c r="C100" s="270" t="s">
        <v>126</v>
      </c>
      <c r="D100" s="272" t="s">
        <v>26</v>
      </c>
      <c r="E100" s="298">
        <f>SUM(E101:E102)+300000</f>
        <v>300000</v>
      </c>
      <c r="F100" s="298">
        <f>SUM(F101:F102)+300000</f>
        <v>300000</v>
      </c>
      <c r="G100" s="298">
        <f>SUM(G101:G102)+300000</f>
        <v>300000</v>
      </c>
      <c r="H100" s="91" t="s">
        <v>218</v>
      </c>
      <c r="I100" s="89" t="s">
        <v>41</v>
      </c>
      <c r="J100" s="89" t="s">
        <v>60</v>
      </c>
      <c r="K100" s="89" t="s">
        <v>60</v>
      </c>
      <c r="L100" s="103" t="s">
        <v>60</v>
      </c>
    </row>
    <row r="101" spans="1:12" ht="48" customHeight="1" x14ac:dyDescent="0.35">
      <c r="A101" s="355"/>
      <c r="B101" s="356"/>
      <c r="C101" s="356"/>
      <c r="D101" s="326"/>
      <c r="E101" s="357"/>
      <c r="F101" s="357"/>
      <c r="G101" s="357"/>
      <c r="H101" s="87" t="s">
        <v>219</v>
      </c>
      <c r="I101" s="86" t="s">
        <v>133</v>
      </c>
      <c r="J101" s="86" t="s">
        <v>220</v>
      </c>
      <c r="K101" s="86" t="s">
        <v>84</v>
      </c>
      <c r="L101" s="104" t="s">
        <v>84</v>
      </c>
    </row>
    <row r="102" spans="1:12" ht="49.5" customHeight="1" thickBot="1" x14ac:dyDescent="0.4">
      <c r="A102" s="269"/>
      <c r="B102" s="271"/>
      <c r="C102" s="271"/>
      <c r="D102" s="273"/>
      <c r="E102" s="299"/>
      <c r="F102" s="299"/>
      <c r="G102" s="299"/>
      <c r="H102" s="96" t="s">
        <v>221</v>
      </c>
      <c r="I102" s="94" t="s">
        <v>41</v>
      </c>
      <c r="J102" s="94" t="s">
        <v>168</v>
      </c>
      <c r="K102" s="94" t="s">
        <v>168</v>
      </c>
      <c r="L102" s="105" t="s">
        <v>168</v>
      </c>
    </row>
    <row r="103" spans="1:12" ht="48" customHeight="1" x14ac:dyDescent="0.35">
      <c r="A103" s="292" t="s">
        <v>222</v>
      </c>
      <c r="B103" s="290" t="s">
        <v>223</v>
      </c>
      <c r="C103" s="290" t="s">
        <v>126</v>
      </c>
      <c r="D103" s="274" t="s">
        <v>26</v>
      </c>
      <c r="E103" s="296">
        <f>SUM(E104:E114)+5515000</f>
        <v>5515000</v>
      </c>
      <c r="F103" s="296">
        <f>SUM(F104:F114)+3700000</f>
        <v>3700000</v>
      </c>
      <c r="G103" s="296">
        <f>SUM(G104:G114)+3700000</f>
        <v>3700000</v>
      </c>
      <c r="H103" s="62" t="s">
        <v>224</v>
      </c>
      <c r="I103" s="60" t="s">
        <v>41</v>
      </c>
      <c r="J103" s="209" t="s">
        <v>31</v>
      </c>
      <c r="K103" s="209" t="s">
        <v>172</v>
      </c>
      <c r="L103" s="210" t="s">
        <v>225</v>
      </c>
    </row>
    <row r="104" spans="1:12" ht="37.5" customHeight="1" x14ac:dyDescent="0.35">
      <c r="A104" s="260"/>
      <c r="B104" s="262"/>
      <c r="C104" s="262"/>
      <c r="D104" s="266"/>
      <c r="E104" s="345"/>
      <c r="F104" s="345"/>
      <c r="G104" s="345"/>
      <c r="H104" s="3" t="s">
        <v>226</v>
      </c>
      <c r="I104" s="4" t="s">
        <v>41</v>
      </c>
      <c r="J104" s="4" t="s">
        <v>113</v>
      </c>
      <c r="K104" s="4" t="s">
        <v>113</v>
      </c>
      <c r="L104" s="64" t="s">
        <v>113</v>
      </c>
    </row>
    <row r="105" spans="1:12" ht="51" customHeight="1" x14ac:dyDescent="0.35">
      <c r="A105" s="260"/>
      <c r="B105" s="262"/>
      <c r="C105" s="262"/>
      <c r="D105" s="266"/>
      <c r="E105" s="345"/>
      <c r="F105" s="345"/>
      <c r="G105" s="345"/>
      <c r="H105" s="3" t="s">
        <v>227</v>
      </c>
      <c r="I105" s="4" t="s">
        <v>133</v>
      </c>
      <c r="J105" s="4" t="s">
        <v>134</v>
      </c>
      <c r="K105" s="4" t="s">
        <v>134</v>
      </c>
      <c r="L105" s="64" t="s">
        <v>134</v>
      </c>
    </row>
    <row r="106" spans="1:12" ht="68.25" customHeight="1" x14ac:dyDescent="0.35">
      <c r="A106" s="260"/>
      <c r="B106" s="262"/>
      <c r="C106" s="262"/>
      <c r="D106" s="266"/>
      <c r="E106" s="345"/>
      <c r="F106" s="345"/>
      <c r="G106" s="345"/>
      <c r="H106" s="3" t="s">
        <v>228</v>
      </c>
      <c r="I106" s="4" t="s">
        <v>133</v>
      </c>
      <c r="J106" s="4" t="s">
        <v>134</v>
      </c>
      <c r="K106" s="4" t="s">
        <v>134</v>
      </c>
      <c r="L106" s="64" t="s">
        <v>134</v>
      </c>
    </row>
    <row r="107" spans="1:12" ht="33.75" customHeight="1" thickBot="1" x14ac:dyDescent="0.4">
      <c r="A107" s="293"/>
      <c r="B107" s="291"/>
      <c r="C107" s="291"/>
      <c r="D107" s="275"/>
      <c r="E107" s="297"/>
      <c r="F107" s="297"/>
      <c r="G107" s="297"/>
      <c r="H107" s="67" t="s">
        <v>229</v>
      </c>
      <c r="I107" s="65" t="s">
        <v>41</v>
      </c>
      <c r="J107" s="65" t="s">
        <v>230</v>
      </c>
      <c r="K107" s="65" t="s">
        <v>231</v>
      </c>
      <c r="L107" s="68" t="s">
        <v>194</v>
      </c>
    </row>
    <row r="108" spans="1:12" ht="80.150000000000006" customHeight="1" x14ac:dyDescent="0.35">
      <c r="A108" s="235"/>
      <c r="B108" s="236"/>
      <c r="C108" s="236"/>
      <c r="D108" s="236"/>
      <c r="E108" s="237"/>
      <c r="F108" s="237"/>
      <c r="G108" s="237"/>
      <c r="H108" s="238" t="s">
        <v>232</v>
      </c>
      <c r="I108" s="239" t="s">
        <v>41</v>
      </c>
      <c r="J108" s="239" t="s">
        <v>116</v>
      </c>
      <c r="K108" s="239" t="s">
        <v>111</v>
      </c>
      <c r="L108" s="240" t="s">
        <v>111</v>
      </c>
    </row>
    <row r="109" spans="1:12" ht="34" customHeight="1" x14ac:dyDescent="0.35">
      <c r="A109" s="284"/>
      <c r="B109" s="266"/>
      <c r="C109" s="266"/>
      <c r="D109" s="266"/>
      <c r="E109" s="345"/>
      <c r="F109" s="345"/>
      <c r="G109" s="345"/>
      <c r="H109" s="192" t="s">
        <v>233</v>
      </c>
      <c r="I109" s="176" t="s">
        <v>41</v>
      </c>
      <c r="J109" s="176" t="s">
        <v>60</v>
      </c>
      <c r="K109" s="176" t="s">
        <v>60</v>
      </c>
      <c r="L109" s="193" t="s">
        <v>60</v>
      </c>
    </row>
    <row r="110" spans="1:12" ht="84" customHeight="1" x14ac:dyDescent="0.35">
      <c r="A110" s="284"/>
      <c r="B110" s="266"/>
      <c r="C110" s="266"/>
      <c r="D110" s="266"/>
      <c r="E110" s="345"/>
      <c r="F110" s="345"/>
      <c r="G110" s="345"/>
      <c r="H110" s="3" t="s">
        <v>234</v>
      </c>
      <c r="I110" s="4" t="s">
        <v>41</v>
      </c>
      <c r="J110" s="4" t="s">
        <v>235</v>
      </c>
      <c r="K110" s="4" t="s">
        <v>235</v>
      </c>
      <c r="L110" s="64" t="s">
        <v>235</v>
      </c>
    </row>
    <row r="111" spans="1:12" ht="65.25" customHeight="1" x14ac:dyDescent="0.35">
      <c r="A111" s="284"/>
      <c r="B111" s="266"/>
      <c r="C111" s="266"/>
      <c r="D111" s="266"/>
      <c r="E111" s="345"/>
      <c r="F111" s="345"/>
      <c r="G111" s="345"/>
      <c r="H111" s="3" t="s">
        <v>236</v>
      </c>
      <c r="I111" s="4" t="s">
        <v>41</v>
      </c>
      <c r="J111" s="4" t="s">
        <v>50</v>
      </c>
      <c r="K111" s="4" t="s">
        <v>50</v>
      </c>
      <c r="L111" s="64" t="s">
        <v>50</v>
      </c>
    </row>
    <row r="112" spans="1:12" ht="69" customHeight="1" x14ac:dyDescent="0.35">
      <c r="A112" s="284"/>
      <c r="B112" s="266"/>
      <c r="C112" s="266"/>
      <c r="D112" s="266"/>
      <c r="E112" s="345"/>
      <c r="F112" s="345"/>
      <c r="G112" s="345"/>
      <c r="H112" s="3" t="s">
        <v>237</v>
      </c>
      <c r="I112" s="4" t="s">
        <v>41</v>
      </c>
      <c r="J112" s="4" t="s">
        <v>238</v>
      </c>
      <c r="K112" s="4" t="s">
        <v>238</v>
      </c>
      <c r="L112" s="64" t="s">
        <v>238</v>
      </c>
    </row>
    <row r="113" spans="1:12" ht="50.15" customHeight="1" x14ac:dyDescent="0.35">
      <c r="A113" s="284"/>
      <c r="B113" s="266"/>
      <c r="C113" s="266"/>
      <c r="D113" s="266"/>
      <c r="E113" s="345"/>
      <c r="F113" s="345"/>
      <c r="G113" s="345"/>
      <c r="H113" s="3" t="s">
        <v>239</v>
      </c>
      <c r="I113" s="4" t="s">
        <v>41</v>
      </c>
      <c r="J113" s="4" t="s">
        <v>230</v>
      </c>
      <c r="K113" s="4" t="s">
        <v>194</v>
      </c>
      <c r="L113" s="64" t="s">
        <v>194</v>
      </c>
    </row>
    <row r="114" spans="1:12" ht="69.650000000000006" customHeight="1" thickBot="1" x14ac:dyDescent="0.4">
      <c r="A114" s="304"/>
      <c r="B114" s="267"/>
      <c r="C114" s="267"/>
      <c r="D114" s="267"/>
      <c r="E114" s="288"/>
      <c r="F114" s="288"/>
      <c r="G114" s="288"/>
      <c r="H114" s="67" t="s">
        <v>240</v>
      </c>
      <c r="I114" s="65" t="s">
        <v>41</v>
      </c>
      <c r="J114" s="65" t="s">
        <v>241</v>
      </c>
      <c r="K114" s="65" t="s">
        <v>116</v>
      </c>
      <c r="L114" s="68" t="s">
        <v>116</v>
      </c>
    </row>
    <row r="115" spans="1:12" ht="37.5" customHeight="1" x14ac:dyDescent="0.35">
      <c r="A115" s="264" t="s">
        <v>242</v>
      </c>
      <c r="B115" s="265" t="s">
        <v>243</v>
      </c>
      <c r="C115" s="265" t="s">
        <v>25</v>
      </c>
      <c r="D115" s="258" t="s">
        <v>26</v>
      </c>
      <c r="E115" s="256">
        <f>SUM(E116:E116)+157778</f>
        <v>157778</v>
      </c>
      <c r="F115" s="256">
        <f>SUM(F116:F116)+160000</f>
        <v>160000</v>
      </c>
      <c r="G115" s="256">
        <f>SUM(G116:G116)+160000</f>
        <v>160000</v>
      </c>
      <c r="H115" s="54" t="s">
        <v>244</v>
      </c>
      <c r="I115" s="52" t="s">
        <v>133</v>
      </c>
      <c r="J115" s="52" t="s">
        <v>87</v>
      </c>
      <c r="K115" s="52" t="s">
        <v>87</v>
      </c>
      <c r="L115" s="69" t="s">
        <v>87</v>
      </c>
    </row>
    <row r="116" spans="1:12" ht="51.65" customHeight="1" thickBot="1" x14ac:dyDescent="0.4">
      <c r="A116" s="261"/>
      <c r="B116" s="263"/>
      <c r="C116" s="263"/>
      <c r="D116" s="267"/>
      <c r="E116" s="288"/>
      <c r="F116" s="288"/>
      <c r="G116" s="288"/>
      <c r="H116" s="3" t="s">
        <v>245</v>
      </c>
      <c r="I116" s="4" t="s">
        <v>133</v>
      </c>
      <c r="J116" s="4" t="s">
        <v>84</v>
      </c>
      <c r="K116" s="4" t="s">
        <v>84</v>
      </c>
      <c r="L116" s="64" t="s">
        <v>246</v>
      </c>
    </row>
    <row r="117" spans="1:12" ht="64" customHeight="1" thickBot="1" x14ac:dyDescent="0.4">
      <c r="A117" s="127" t="s">
        <v>247</v>
      </c>
      <c r="B117" s="11" t="s">
        <v>248</v>
      </c>
      <c r="C117" s="11" t="s">
        <v>126</v>
      </c>
      <c r="D117" s="12"/>
      <c r="E117" s="19">
        <v>0</v>
      </c>
      <c r="F117" s="19">
        <v>0</v>
      </c>
      <c r="G117" s="19">
        <v>0</v>
      </c>
      <c r="H117" s="11" t="s">
        <v>249</v>
      </c>
      <c r="I117" s="12" t="s">
        <v>41</v>
      </c>
      <c r="J117" s="12" t="s">
        <v>93</v>
      </c>
      <c r="K117" s="12" t="s">
        <v>93</v>
      </c>
      <c r="L117" s="128" t="s">
        <v>93</v>
      </c>
    </row>
    <row r="118" spans="1:12" ht="18.75" customHeight="1" x14ac:dyDescent="0.35">
      <c r="A118" s="264" t="s">
        <v>250</v>
      </c>
      <c r="B118" s="265" t="s">
        <v>251</v>
      </c>
      <c r="C118" s="265" t="s">
        <v>126</v>
      </c>
      <c r="D118" s="12" t="s">
        <v>104</v>
      </c>
      <c r="E118" s="21">
        <f t="shared" ref="E118:G118" si="16">SUM(E119:E120)</f>
        <v>676679</v>
      </c>
      <c r="F118" s="21">
        <f t="shared" si="16"/>
        <v>0</v>
      </c>
      <c r="G118" s="21">
        <f t="shared" si="16"/>
        <v>0</v>
      </c>
      <c r="H118" s="265" t="s">
        <v>252</v>
      </c>
      <c r="I118" s="258" t="s">
        <v>41</v>
      </c>
      <c r="J118" s="258" t="s">
        <v>51</v>
      </c>
      <c r="K118" s="258" t="s">
        <v>61</v>
      </c>
      <c r="L118" s="343" t="s">
        <v>61</v>
      </c>
    </row>
    <row r="119" spans="1:12" x14ac:dyDescent="0.35">
      <c r="A119" s="260"/>
      <c r="B119" s="262"/>
      <c r="C119" s="262"/>
      <c r="D119" s="4" t="s">
        <v>26</v>
      </c>
      <c r="E119" s="22">
        <v>466679</v>
      </c>
      <c r="F119" s="22">
        <v>0</v>
      </c>
      <c r="G119" s="22">
        <v>0</v>
      </c>
      <c r="H119" s="262"/>
      <c r="I119" s="266"/>
      <c r="J119" s="266"/>
      <c r="K119" s="266"/>
      <c r="L119" s="302"/>
    </row>
    <row r="120" spans="1:12" ht="16" thickBot="1" x14ac:dyDescent="0.4">
      <c r="A120" s="261"/>
      <c r="B120" s="263"/>
      <c r="C120" s="263"/>
      <c r="D120" s="4" t="s">
        <v>114</v>
      </c>
      <c r="E120" s="22">
        <v>210000</v>
      </c>
      <c r="F120" s="22">
        <v>0</v>
      </c>
      <c r="G120" s="22">
        <v>0</v>
      </c>
      <c r="H120" s="263"/>
      <c r="I120" s="267"/>
      <c r="J120" s="267"/>
      <c r="K120" s="267"/>
      <c r="L120" s="344"/>
    </row>
    <row r="121" spans="1:12" ht="51" customHeight="1" thickBot="1" x14ac:dyDescent="0.4">
      <c r="A121" s="127" t="s">
        <v>253</v>
      </c>
      <c r="B121" s="11" t="s">
        <v>254</v>
      </c>
      <c r="C121" s="11" t="s">
        <v>255</v>
      </c>
      <c r="D121" s="12" t="s">
        <v>26</v>
      </c>
      <c r="E121" s="19">
        <v>629254</v>
      </c>
      <c r="F121" s="19">
        <v>0</v>
      </c>
      <c r="G121" s="19">
        <v>0</v>
      </c>
      <c r="H121" s="11" t="s">
        <v>256</v>
      </c>
      <c r="I121" s="12" t="s">
        <v>133</v>
      </c>
      <c r="J121" s="36" t="s">
        <v>134</v>
      </c>
      <c r="K121" s="36" t="s">
        <v>61</v>
      </c>
      <c r="L121" s="134" t="s">
        <v>61</v>
      </c>
    </row>
    <row r="122" spans="1:12" ht="36" customHeight="1" thickBot="1" x14ac:dyDescent="0.4">
      <c r="A122" s="217" t="s">
        <v>257</v>
      </c>
      <c r="B122" s="352" t="s">
        <v>1150</v>
      </c>
      <c r="C122" s="353"/>
      <c r="D122" s="354"/>
      <c r="E122" s="157">
        <f t="shared" ref="E122:G122" si="17">SUM(E123:E123)</f>
        <v>65000</v>
      </c>
      <c r="F122" s="157">
        <f t="shared" si="17"/>
        <v>0</v>
      </c>
      <c r="G122" s="157">
        <f t="shared" si="17"/>
        <v>0</v>
      </c>
      <c r="H122" s="340"/>
      <c r="I122" s="341"/>
      <c r="J122" s="341"/>
      <c r="K122" s="341"/>
      <c r="L122" s="342"/>
    </row>
    <row r="123" spans="1:12" ht="49.5" customHeight="1" thickBot="1" x14ac:dyDescent="0.4">
      <c r="A123" s="186" t="s">
        <v>258</v>
      </c>
      <c r="B123" s="185" t="s">
        <v>259</v>
      </c>
      <c r="C123" s="185" t="s">
        <v>126</v>
      </c>
      <c r="D123" s="184" t="s">
        <v>26</v>
      </c>
      <c r="E123" s="183">
        <v>65000</v>
      </c>
      <c r="F123" s="183">
        <v>0</v>
      </c>
      <c r="G123" s="183">
        <v>0</v>
      </c>
      <c r="H123" s="151" t="s">
        <v>260</v>
      </c>
      <c r="I123" s="152" t="s">
        <v>41</v>
      </c>
      <c r="J123" s="152" t="s">
        <v>261</v>
      </c>
      <c r="K123" s="152" t="s">
        <v>61</v>
      </c>
      <c r="L123" s="154" t="s">
        <v>61</v>
      </c>
    </row>
    <row r="124" spans="1:12" ht="67.5" customHeight="1" thickBot="1" x14ac:dyDescent="0.4">
      <c r="A124" s="159" t="s">
        <v>262</v>
      </c>
      <c r="B124" s="320" t="s">
        <v>263</v>
      </c>
      <c r="C124" s="321"/>
      <c r="D124" s="322"/>
      <c r="E124" s="160">
        <f t="shared" ref="E124:G124" si="18">SUM(E125:E125)</f>
        <v>119000</v>
      </c>
      <c r="F124" s="160">
        <f t="shared" si="18"/>
        <v>119000</v>
      </c>
      <c r="G124" s="160">
        <f t="shared" si="18"/>
        <v>101000</v>
      </c>
      <c r="H124" s="323"/>
      <c r="I124" s="324"/>
      <c r="J124" s="324"/>
      <c r="K124" s="324"/>
      <c r="L124" s="325"/>
    </row>
    <row r="125" spans="1:12" ht="68.25" customHeight="1" x14ac:dyDescent="0.35">
      <c r="A125" s="264" t="s">
        <v>264</v>
      </c>
      <c r="B125" s="265" t="s">
        <v>265</v>
      </c>
      <c r="C125" s="265" t="s">
        <v>126</v>
      </c>
      <c r="D125" s="258" t="s">
        <v>26</v>
      </c>
      <c r="E125" s="256">
        <f>SUM(E126:E130)+119000</f>
        <v>119000</v>
      </c>
      <c r="F125" s="256">
        <f>SUM(F126:F130)+119000</f>
        <v>119000</v>
      </c>
      <c r="G125" s="256">
        <f>SUM(G126:G130)+101000</f>
        <v>101000</v>
      </c>
      <c r="H125" s="11" t="s">
        <v>266</v>
      </c>
      <c r="I125" s="12" t="s">
        <v>133</v>
      </c>
      <c r="J125" s="12" t="s">
        <v>267</v>
      </c>
      <c r="K125" s="12" t="s">
        <v>268</v>
      </c>
      <c r="L125" s="128" t="s">
        <v>269</v>
      </c>
    </row>
    <row r="126" spans="1:12" ht="34.5" customHeight="1" x14ac:dyDescent="0.35">
      <c r="A126" s="260"/>
      <c r="B126" s="262"/>
      <c r="C126" s="262"/>
      <c r="D126" s="266"/>
      <c r="E126" s="345"/>
      <c r="F126" s="345"/>
      <c r="G126" s="345"/>
      <c r="H126" s="3" t="s">
        <v>270</v>
      </c>
      <c r="I126" s="4" t="s">
        <v>41</v>
      </c>
      <c r="J126" s="4" t="s">
        <v>84</v>
      </c>
      <c r="K126" s="4" t="s">
        <v>271</v>
      </c>
      <c r="L126" s="64" t="s">
        <v>272</v>
      </c>
    </row>
    <row r="127" spans="1:12" ht="82" customHeight="1" x14ac:dyDescent="0.35">
      <c r="A127" s="260"/>
      <c r="B127" s="262"/>
      <c r="C127" s="262"/>
      <c r="D127" s="266"/>
      <c r="E127" s="345"/>
      <c r="F127" s="345"/>
      <c r="G127" s="345"/>
      <c r="H127" s="3" t="s">
        <v>273</v>
      </c>
      <c r="I127" s="4" t="s">
        <v>133</v>
      </c>
      <c r="J127" s="4" t="s">
        <v>261</v>
      </c>
      <c r="K127" s="4" t="s">
        <v>261</v>
      </c>
      <c r="L127" s="64" t="s">
        <v>261</v>
      </c>
    </row>
    <row r="128" spans="1:12" ht="65.25" customHeight="1" x14ac:dyDescent="0.35">
      <c r="A128" s="260"/>
      <c r="B128" s="262"/>
      <c r="C128" s="262"/>
      <c r="D128" s="266"/>
      <c r="E128" s="345"/>
      <c r="F128" s="345"/>
      <c r="G128" s="345"/>
      <c r="H128" s="3" t="s">
        <v>274</v>
      </c>
      <c r="I128" s="4" t="s">
        <v>41</v>
      </c>
      <c r="J128" s="4" t="s">
        <v>86</v>
      </c>
      <c r="K128" s="4" t="s">
        <v>86</v>
      </c>
      <c r="L128" s="64" t="s">
        <v>86</v>
      </c>
    </row>
    <row r="129" spans="1:12" ht="36" customHeight="1" x14ac:dyDescent="0.35">
      <c r="A129" s="260"/>
      <c r="B129" s="262"/>
      <c r="C129" s="262"/>
      <c r="D129" s="266"/>
      <c r="E129" s="345"/>
      <c r="F129" s="345"/>
      <c r="G129" s="345"/>
      <c r="H129" s="3" t="s">
        <v>275</v>
      </c>
      <c r="I129" s="4" t="s">
        <v>41</v>
      </c>
      <c r="J129" s="4" t="s">
        <v>276</v>
      </c>
      <c r="K129" s="4" t="s">
        <v>276</v>
      </c>
      <c r="L129" s="64" t="s">
        <v>276</v>
      </c>
    </row>
    <row r="130" spans="1:12" ht="34.5" customHeight="1" thickBot="1" x14ac:dyDescent="0.4">
      <c r="A130" s="261"/>
      <c r="B130" s="263"/>
      <c r="C130" s="263"/>
      <c r="D130" s="267"/>
      <c r="E130" s="288"/>
      <c r="F130" s="288"/>
      <c r="G130" s="288"/>
      <c r="H130" s="67" t="s">
        <v>277</v>
      </c>
      <c r="I130" s="65" t="s">
        <v>41</v>
      </c>
      <c r="J130" s="65" t="s">
        <v>261</v>
      </c>
      <c r="K130" s="65" t="s">
        <v>261</v>
      </c>
      <c r="L130" s="68" t="s">
        <v>261</v>
      </c>
    </row>
    <row r="131" spans="1:12" ht="81.75" customHeight="1" thickBot="1" x14ac:dyDescent="0.4">
      <c r="A131" s="126" t="s">
        <v>278</v>
      </c>
      <c r="B131" s="337" t="s">
        <v>279</v>
      </c>
      <c r="C131" s="338"/>
      <c r="D131" s="339"/>
      <c r="E131" s="20">
        <v>0</v>
      </c>
      <c r="F131" s="20">
        <v>0</v>
      </c>
      <c r="G131" s="20">
        <v>0</v>
      </c>
      <c r="H131" s="323"/>
      <c r="I131" s="324"/>
      <c r="J131" s="324"/>
      <c r="K131" s="324"/>
      <c r="L131" s="325"/>
    </row>
    <row r="132" spans="1:12" ht="34" customHeight="1" thickBot="1" x14ac:dyDescent="0.4">
      <c r="A132" s="126" t="s">
        <v>280</v>
      </c>
      <c r="B132" s="337" t="s">
        <v>281</v>
      </c>
      <c r="C132" s="338"/>
      <c r="D132" s="339"/>
      <c r="E132" s="20">
        <v>0</v>
      </c>
      <c r="F132" s="20">
        <v>0</v>
      </c>
      <c r="G132" s="20">
        <v>0</v>
      </c>
      <c r="H132" s="340"/>
      <c r="I132" s="341"/>
      <c r="J132" s="341"/>
      <c r="K132" s="341"/>
      <c r="L132" s="342"/>
    </row>
    <row r="133" spans="1:12" ht="33" customHeight="1" thickBot="1" x14ac:dyDescent="0.4">
      <c r="A133" s="125" t="s">
        <v>282</v>
      </c>
      <c r="B133" s="346" t="s">
        <v>283</v>
      </c>
      <c r="C133" s="347"/>
      <c r="D133" s="348"/>
      <c r="E133" s="17">
        <f>E134+E807</f>
        <v>292401899.09000003</v>
      </c>
      <c r="F133" s="17">
        <f>F134+F807</f>
        <v>280781304</v>
      </c>
      <c r="G133" s="17">
        <f>G134+G807</f>
        <v>269274653</v>
      </c>
      <c r="H133" s="349"/>
      <c r="I133" s="350"/>
      <c r="J133" s="350"/>
      <c r="K133" s="350"/>
      <c r="L133" s="351"/>
    </row>
    <row r="134" spans="1:12" ht="33.65" customHeight="1" thickBot="1" x14ac:dyDescent="0.4">
      <c r="A134" s="126" t="s">
        <v>284</v>
      </c>
      <c r="B134" s="337" t="s">
        <v>285</v>
      </c>
      <c r="C134" s="338"/>
      <c r="D134" s="339"/>
      <c r="E134" s="18">
        <f>E135+E136+E141+E146+E150+E154+E159+E163+E167+E171+E175+E179+E183+E187+E191+E195+E199+E203+E207+E212+E216+E220+E224+E228+E232+E237+E241+E245+E249+E254+E258+E262+E266+E270+E275+E279+E283+E287+E291+E295+E299+E303+E307+E311+E315+E319+E323+E327+E331+E335+E339+E343+E347+E351+E355+E359+E363+E367+E371+E375+E379+E383+E387+E391+E396+E400+E404+E408+E412+E416+E420+E424+E428+E432+E436+E441+E446+E451+E456+E461+E465+E469+E473+E477+E481+E485+E489+E493+E497+E501+E505+E509+E513+E517+E521+E525+E529+E533+E537+E541+E545+E549+E552+E558+E563+E568+E574+E579+E584+E589+E594+E599+E604+E609+E614+E619+E624+E629+E634+E639+E644+E649+E654+E662+E667+E672+E677+E682+E687+E692+E696+E701+E706+E711+E716+E720+E724+E728+E732+E736+E739+E742+E745+E748+E752+E756+E762+E765+E767+E770+E771+E774+E775+E778+E779+E782+E783+E784+E785+E786+E787+E788+E790+E792+E794+E796+E797+E799+E802+E806</f>
        <v>238559070.09</v>
      </c>
      <c r="F134" s="18">
        <f>F135+F136+F141+F146+F150+F154+F159+F163+F167+F171+F175+F179+F183+F187+F191+F195+F199+F203+F207+F212+F216+F220+F224+F228+F232+F237+F241+F245+F249+F254+F258+F262+F266+F270+F275+F279+F283+F287+F291+F295+F299+F303+F307+F311+F315+F319+F323+F327+F331+F335+F339+F343+F347+F351+F355+F359+F363+F367+F371+F375+F379+F383+F387+F391+F396+F400+F404+F408+F412+F416+F420+F424+F428+F432+F436+F441+F446+F451+F456+F461+F465+F469+F473+F477+F481+F485+F489+F493+F497+F501+F505+F509+F513+F517+F521+F525+F529+F533+F537+F541+F545+F549+F552+F558+F563+F568+F574+F579+F584+F589+F594+F599+F604+F609+F614+F619+F624+F629+F634+F639+F644+F649+F654+F662+F667+F672+F677+F682+F687+F692+F696+F701+F706+F711+F716+F720+F724+F728+F732+F736+F739+F742+F745+F748+F752+F756+F762+F765+F767+F770+F771+F774+F775+F778+F779+F782+F783+F784+F785+F786+F787+F788+F790+F792+F794+F796+F797+F799+F802+F806</f>
        <v>230645390</v>
      </c>
      <c r="G134" s="18">
        <f>G135+G136+G141+G146+G150+G154+G159+G163+G167+G171+G175+G179+G183+G187+G191+G195+G199+G203+G207+G212+G216+G220+G224+G228+G232+G237+G241+G245+G249+G254+G258+G262+G266+G270+G275+G279+G283+G287+G291+G295+G299+G303+G307+G311+G315+G319+G323+G327+G331+G335+G339+G343+G347+G351+G355+G359+G363+G367+G371+G375+G379+G383+G387+G391+G396+G400+G404+G408+G412+G416+G420+G424+G428+G432+G436+G441+G446+G451+G456+G461+G465+G469+G473+G477+G481+G485+G489+G493+G497+G501+G505+G509+G513+G517+G521+G525+G529+G533+G537+G541+G545+G549+G552+G558+G563+G568+G574+G579+G584+G589+G594+G599+G604+G609+G614+G619+G624+G629+G634+G639+G644+G649+G654+G662+G667+G672+G677+G682+G687+G692+G696+G701+G706+G711+G716+G720+G724+G728+G732+G736+G739+G742+G745+G748+G752+G756+G762+G765+G767+G770+G771+G774+G775+G778+G779+G782+G783+G784+G785+G786+G787+G788+G790+G792+G794+G796+G797+G799+G802+G806</f>
        <v>230999136</v>
      </c>
      <c r="H134" s="340"/>
      <c r="I134" s="341"/>
      <c r="J134" s="341"/>
      <c r="K134" s="341"/>
      <c r="L134" s="342"/>
    </row>
    <row r="135" spans="1:12" ht="78" thickBot="1" x14ac:dyDescent="0.4">
      <c r="A135" s="150" t="s">
        <v>286</v>
      </c>
      <c r="B135" s="151" t="s">
        <v>287</v>
      </c>
      <c r="C135" s="151" t="s">
        <v>255</v>
      </c>
      <c r="D135" s="152" t="s">
        <v>109</v>
      </c>
      <c r="E135" s="153">
        <v>18295650</v>
      </c>
      <c r="F135" s="153">
        <v>13819050</v>
      </c>
      <c r="G135" s="153">
        <v>13819050</v>
      </c>
      <c r="H135" s="151" t="s">
        <v>288</v>
      </c>
      <c r="I135" s="152" t="s">
        <v>28</v>
      </c>
      <c r="J135" s="152" t="s">
        <v>289</v>
      </c>
      <c r="K135" s="152" t="s">
        <v>290</v>
      </c>
      <c r="L135" s="154" t="s">
        <v>291</v>
      </c>
    </row>
    <row r="136" spans="1:12" ht="47.25" customHeight="1" x14ac:dyDescent="0.35">
      <c r="A136" s="260" t="s">
        <v>292</v>
      </c>
      <c r="B136" s="262" t="s">
        <v>293</v>
      </c>
      <c r="C136" s="262" t="s">
        <v>25</v>
      </c>
      <c r="D136" s="176" t="s">
        <v>104</v>
      </c>
      <c r="E136" s="177">
        <f t="shared" ref="E136:G136" si="19">SUM(E137:E140)</f>
        <v>1244320.8500000001</v>
      </c>
      <c r="F136" s="177">
        <f t="shared" si="19"/>
        <v>1253049</v>
      </c>
      <c r="G136" s="177">
        <f t="shared" si="19"/>
        <v>1262661</v>
      </c>
      <c r="H136" s="192" t="s">
        <v>294</v>
      </c>
      <c r="I136" s="176" t="s">
        <v>28</v>
      </c>
      <c r="J136" s="176" t="s">
        <v>194</v>
      </c>
      <c r="K136" s="176" t="s">
        <v>194</v>
      </c>
      <c r="L136" s="193" t="s">
        <v>194</v>
      </c>
    </row>
    <row r="137" spans="1:12" ht="84" customHeight="1" thickBot="1" x14ac:dyDescent="0.4">
      <c r="A137" s="293"/>
      <c r="B137" s="291"/>
      <c r="C137" s="291"/>
      <c r="D137" s="65" t="s">
        <v>109</v>
      </c>
      <c r="E137" s="66">
        <v>425779</v>
      </c>
      <c r="F137" s="66">
        <v>425779</v>
      </c>
      <c r="G137" s="66">
        <v>425779</v>
      </c>
      <c r="H137" s="67" t="s">
        <v>295</v>
      </c>
      <c r="I137" s="65" t="s">
        <v>133</v>
      </c>
      <c r="J137" s="83">
        <v>87</v>
      </c>
      <c r="K137" s="83">
        <v>88</v>
      </c>
      <c r="L137" s="84">
        <v>89</v>
      </c>
    </row>
    <row r="138" spans="1:12" ht="66.75" customHeight="1" x14ac:dyDescent="0.35">
      <c r="A138" s="284"/>
      <c r="B138" s="266"/>
      <c r="C138" s="266"/>
      <c r="D138" s="176" t="s">
        <v>296</v>
      </c>
      <c r="E138" s="196">
        <v>3535</v>
      </c>
      <c r="F138" s="196">
        <v>3535</v>
      </c>
      <c r="G138" s="196">
        <v>3535</v>
      </c>
      <c r="H138" s="192" t="s">
        <v>297</v>
      </c>
      <c r="I138" s="176" t="s">
        <v>133</v>
      </c>
      <c r="J138" s="78">
        <v>82</v>
      </c>
      <c r="K138" s="78">
        <v>83</v>
      </c>
      <c r="L138" s="138">
        <v>84</v>
      </c>
    </row>
    <row r="139" spans="1:12" ht="48" customHeight="1" x14ac:dyDescent="0.35">
      <c r="A139" s="284"/>
      <c r="B139" s="266"/>
      <c r="C139" s="266"/>
      <c r="D139" s="4" t="s">
        <v>114</v>
      </c>
      <c r="E139" s="22">
        <v>99489.85</v>
      </c>
      <c r="F139" s="22">
        <v>108218</v>
      </c>
      <c r="G139" s="22">
        <v>117830</v>
      </c>
      <c r="H139" s="289" t="s">
        <v>298</v>
      </c>
      <c r="I139" s="300" t="s">
        <v>133</v>
      </c>
      <c r="J139" s="327">
        <v>82</v>
      </c>
      <c r="K139" s="327">
        <v>83</v>
      </c>
      <c r="L139" s="329">
        <v>84</v>
      </c>
    </row>
    <row r="140" spans="1:12" ht="20.25" customHeight="1" thickBot="1" x14ac:dyDescent="0.4">
      <c r="A140" s="304"/>
      <c r="B140" s="267"/>
      <c r="C140" s="267"/>
      <c r="D140" s="4" t="s">
        <v>26</v>
      </c>
      <c r="E140" s="22">
        <v>715517</v>
      </c>
      <c r="F140" s="22">
        <v>715517</v>
      </c>
      <c r="G140" s="22">
        <v>715517</v>
      </c>
      <c r="H140" s="263"/>
      <c r="I140" s="267"/>
      <c r="J140" s="310"/>
      <c r="K140" s="310"/>
      <c r="L140" s="307"/>
    </row>
    <row r="141" spans="1:12" ht="37" customHeight="1" x14ac:dyDescent="0.35">
      <c r="A141" s="264" t="s">
        <v>299</v>
      </c>
      <c r="B141" s="265" t="s">
        <v>300</v>
      </c>
      <c r="C141" s="265" t="s">
        <v>25</v>
      </c>
      <c r="D141" s="12" t="s">
        <v>104</v>
      </c>
      <c r="E141" s="21">
        <f>SUM(E142:E145)</f>
        <v>1344649.14</v>
      </c>
      <c r="F141" s="21">
        <f>SUM(F142:F145)</f>
        <v>1355653</v>
      </c>
      <c r="G141" s="21">
        <f>SUM(G142:G145)</f>
        <v>1367775</v>
      </c>
      <c r="H141" s="11" t="s">
        <v>294</v>
      </c>
      <c r="I141" s="12" t="s">
        <v>28</v>
      </c>
      <c r="J141" s="32" t="s">
        <v>301</v>
      </c>
      <c r="K141" s="32" t="s">
        <v>301</v>
      </c>
      <c r="L141" s="136" t="s">
        <v>301</v>
      </c>
    </row>
    <row r="142" spans="1:12" ht="82.5" customHeight="1" x14ac:dyDescent="0.35">
      <c r="A142" s="260"/>
      <c r="B142" s="262"/>
      <c r="C142" s="262"/>
      <c r="D142" s="4" t="s">
        <v>109</v>
      </c>
      <c r="E142" s="22">
        <v>491159</v>
      </c>
      <c r="F142" s="22">
        <v>491159</v>
      </c>
      <c r="G142" s="22">
        <v>491159</v>
      </c>
      <c r="H142" s="3" t="s">
        <v>295</v>
      </c>
      <c r="I142" s="4" t="s">
        <v>133</v>
      </c>
      <c r="J142" s="31">
        <v>82</v>
      </c>
      <c r="K142" s="31">
        <v>83</v>
      </c>
      <c r="L142" s="135">
        <v>84</v>
      </c>
    </row>
    <row r="143" spans="1:12" ht="67.5" customHeight="1" x14ac:dyDescent="0.35">
      <c r="A143" s="260"/>
      <c r="B143" s="262"/>
      <c r="C143" s="262"/>
      <c r="D143" s="4" t="s">
        <v>26</v>
      </c>
      <c r="E143" s="22">
        <v>732944</v>
      </c>
      <c r="F143" s="22">
        <v>732944</v>
      </c>
      <c r="G143" s="22">
        <v>732944</v>
      </c>
      <c r="H143" s="3" t="s">
        <v>297</v>
      </c>
      <c r="I143" s="4" t="s">
        <v>133</v>
      </c>
      <c r="J143" s="31">
        <v>82</v>
      </c>
      <c r="K143" s="31">
        <v>83</v>
      </c>
      <c r="L143" s="135">
        <v>83</v>
      </c>
    </row>
    <row r="144" spans="1:12" ht="51" customHeight="1" x14ac:dyDescent="0.35">
      <c r="A144" s="260"/>
      <c r="B144" s="262"/>
      <c r="C144" s="262"/>
      <c r="D144" s="300" t="s">
        <v>114</v>
      </c>
      <c r="E144" s="331">
        <v>120546.14</v>
      </c>
      <c r="F144" s="331">
        <v>131550</v>
      </c>
      <c r="G144" s="331">
        <v>143672</v>
      </c>
      <c r="H144" s="289" t="s">
        <v>298</v>
      </c>
      <c r="I144" s="300" t="s">
        <v>133</v>
      </c>
      <c r="J144" s="327">
        <v>82</v>
      </c>
      <c r="K144" s="327">
        <v>83</v>
      </c>
      <c r="L144" s="329">
        <v>84</v>
      </c>
    </row>
    <row r="145" spans="1:12" ht="16" thickBot="1" x14ac:dyDescent="0.4">
      <c r="A145" s="261"/>
      <c r="B145" s="263"/>
      <c r="C145" s="263"/>
      <c r="D145" s="267"/>
      <c r="E145" s="279"/>
      <c r="F145" s="279"/>
      <c r="G145" s="279"/>
      <c r="H145" s="263"/>
      <c r="I145" s="267"/>
      <c r="J145" s="310"/>
      <c r="K145" s="310"/>
      <c r="L145" s="307"/>
    </row>
    <row r="146" spans="1:12" ht="35.5" customHeight="1" x14ac:dyDescent="0.35">
      <c r="A146" s="264" t="s">
        <v>302</v>
      </c>
      <c r="B146" s="265" t="s">
        <v>303</v>
      </c>
      <c r="C146" s="265" t="s">
        <v>25</v>
      </c>
      <c r="D146" s="12" t="s">
        <v>104</v>
      </c>
      <c r="E146" s="21">
        <f>SUM(E147:E149)</f>
        <v>1408599</v>
      </c>
      <c r="F146" s="21">
        <f>SUM(F147:F149)</f>
        <v>1408588</v>
      </c>
      <c r="G146" s="21">
        <f>SUM(G147:G149)</f>
        <v>1408588</v>
      </c>
      <c r="H146" s="11" t="s">
        <v>294</v>
      </c>
      <c r="I146" s="12" t="s">
        <v>28</v>
      </c>
      <c r="J146" s="32" t="s">
        <v>50</v>
      </c>
      <c r="K146" s="32" t="s">
        <v>235</v>
      </c>
      <c r="L146" s="136" t="s">
        <v>235</v>
      </c>
    </row>
    <row r="147" spans="1:12" ht="79.5" customHeight="1" x14ac:dyDescent="0.35">
      <c r="A147" s="260"/>
      <c r="B147" s="262"/>
      <c r="C147" s="262"/>
      <c r="D147" s="4" t="s">
        <v>109</v>
      </c>
      <c r="E147" s="22">
        <v>481905</v>
      </c>
      <c r="F147" s="22">
        <v>481905</v>
      </c>
      <c r="G147" s="22">
        <v>481905</v>
      </c>
      <c r="H147" s="3" t="s">
        <v>295</v>
      </c>
      <c r="I147" s="4" t="s">
        <v>133</v>
      </c>
      <c r="J147" s="31">
        <v>82</v>
      </c>
      <c r="K147" s="31">
        <v>82</v>
      </c>
      <c r="L147" s="135">
        <v>83</v>
      </c>
    </row>
    <row r="148" spans="1:12" ht="66" customHeight="1" thickBot="1" x14ac:dyDescent="0.4">
      <c r="A148" s="293"/>
      <c r="B148" s="291"/>
      <c r="C148" s="291"/>
      <c r="D148" s="65" t="s">
        <v>26</v>
      </c>
      <c r="E148" s="66">
        <v>829745</v>
      </c>
      <c r="F148" s="66">
        <v>829745</v>
      </c>
      <c r="G148" s="66">
        <v>829745</v>
      </c>
      <c r="H148" s="67" t="s">
        <v>297</v>
      </c>
      <c r="I148" s="65" t="s">
        <v>133</v>
      </c>
      <c r="J148" s="83">
        <v>82</v>
      </c>
      <c r="K148" s="83">
        <v>83</v>
      </c>
      <c r="L148" s="84">
        <v>84</v>
      </c>
    </row>
    <row r="149" spans="1:12" ht="73" customHeight="1" thickBot="1" x14ac:dyDescent="0.4">
      <c r="A149" s="215"/>
      <c r="B149" s="214"/>
      <c r="C149" s="214"/>
      <c r="D149" s="184" t="s">
        <v>114</v>
      </c>
      <c r="E149" s="183">
        <v>96949</v>
      </c>
      <c r="F149" s="183">
        <v>96938</v>
      </c>
      <c r="G149" s="183">
        <v>96938</v>
      </c>
      <c r="H149" s="185" t="s">
        <v>298</v>
      </c>
      <c r="I149" s="184" t="s">
        <v>133</v>
      </c>
      <c r="J149" s="218">
        <v>92</v>
      </c>
      <c r="K149" s="218">
        <v>92</v>
      </c>
      <c r="L149" s="219">
        <v>93</v>
      </c>
    </row>
    <row r="150" spans="1:12" ht="46.5" customHeight="1" x14ac:dyDescent="0.35">
      <c r="A150" s="260" t="s">
        <v>304</v>
      </c>
      <c r="B150" s="262" t="s">
        <v>305</v>
      </c>
      <c r="C150" s="262" t="s">
        <v>25</v>
      </c>
      <c r="D150" s="176" t="s">
        <v>104</v>
      </c>
      <c r="E150" s="177">
        <f>SUM(E151:E153)</f>
        <v>733645.89</v>
      </c>
      <c r="F150" s="177">
        <f>SUM(F151:F153)</f>
        <v>737479</v>
      </c>
      <c r="G150" s="177">
        <f>SUM(G151:G153)</f>
        <v>741698</v>
      </c>
      <c r="H150" s="192" t="s">
        <v>294</v>
      </c>
      <c r="I150" s="176" t="s">
        <v>28</v>
      </c>
      <c r="J150" s="78" t="s">
        <v>306</v>
      </c>
      <c r="K150" s="78" t="s">
        <v>306</v>
      </c>
      <c r="L150" s="138" t="s">
        <v>306</v>
      </c>
    </row>
    <row r="151" spans="1:12" ht="80.25" customHeight="1" x14ac:dyDescent="0.35">
      <c r="A151" s="260"/>
      <c r="B151" s="262"/>
      <c r="C151" s="262"/>
      <c r="D151" s="4" t="s">
        <v>109</v>
      </c>
      <c r="E151" s="22">
        <v>233532</v>
      </c>
      <c r="F151" s="22">
        <v>233532</v>
      </c>
      <c r="G151" s="22">
        <v>233532</v>
      </c>
      <c r="H151" s="3" t="s">
        <v>295</v>
      </c>
      <c r="I151" s="4" t="s">
        <v>133</v>
      </c>
      <c r="J151" s="31">
        <v>85</v>
      </c>
      <c r="K151" s="31">
        <v>87</v>
      </c>
      <c r="L151" s="135">
        <v>88</v>
      </c>
    </row>
    <row r="152" spans="1:12" ht="67.5" customHeight="1" thickBot="1" x14ac:dyDescent="0.4">
      <c r="A152" s="293"/>
      <c r="B152" s="291"/>
      <c r="C152" s="291"/>
      <c r="D152" s="65" t="s">
        <v>114</v>
      </c>
      <c r="E152" s="66">
        <v>48094.89</v>
      </c>
      <c r="F152" s="66">
        <v>51928</v>
      </c>
      <c r="G152" s="66">
        <v>56147</v>
      </c>
      <c r="H152" s="67" t="s">
        <v>297</v>
      </c>
      <c r="I152" s="65" t="s">
        <v>133</v>
      </c>
      <c r="J152" s="83">
        <v>85</v>
      </c>
      <c r="K152" s="83">
        <v>87</v>
      </c>
      <c r="L152" s="84">
        <v>92</v>
      </c>
    </row>
    <row r="153" spans="1:12" ht="81" customHeight="1" thickBot="1" x14ac:dyDescent="0.4">
      <c r="A153" s="207"/>
      <c r="B153" s="208"/>
      <c r="C153" s="208"/>
      <c r="D153" s="176" t="s">
        <v>26</v>
      </c>
      <c r="E153" s="196">
        <v>452019</v>
      </c>
      <c r="F153" s="196">
        <v>452019</v>
      </c>
      <c r="G153" s="196">
        <v>452019</v>
      </c>
      <c r="H153" s="192" t="s">
        <v>298</v>
      </c>
      <c r="I153" s="176" t="s">
        <v>133</v>
      </c>
      <c r="J153" s="78">
        <v>77</v>
      </c>
      <c r="K153" s="78">
        <v>82</v>
      </c>
      <c r="L153" s="138">
        <v>87</v>
      </c>
    </row>
    <row r="154" spans="1:12" ht="34.5" customHeight="1" x14ac:dyDescent="0.35">
      <c r="A154" s="264" t="s">
        <v>307</v>
      </c>
      <c r="B154" s="265" t="s">
        <v>308</v>
      </c>
      <c r="C154" s="265" t="s">
        <v>25</v>
      </c>
      <c r="D154" s="12" t="s">
        <v>104</v>
      </c>
      <c r="E154" s="21">
        <f>SUM(E155:E158)</f>
        <v>1132896.04</v>
      </c>
      <c r="F154" s="21">
        <f>SUM(F155:F158)</f>
        <v>1139656</v>
      </c>
      <c r="G154" s="21">
        <f>SUM(G155:G158)</f>
        <v>1147099</v>
      </c>
      <c r="H154" s="11" t="s">
        <v>294</v>
      </c>
      <c r="I154" s="12" t="s">
        <v>28</v>
      </c>
      <c r="J154" s="32" t="s">
        <v>194</v>
      </c>
      <c r="K154" s="32" t="s">
        <v>194</v>
      </c>
      <c r="L154" s="136" t="s">
        <v>194</v>
      </c>
    </row>
    <row r="155" spans="1:12" ht="80.25" customHeight="1" x14ac:dyDescent="0.35">
      <c r="A155" s="260"/>
      <c r="B155" s="262"/>
      <c r="C155" s="262"/>
      <c r="D155" s="4" t="s">
        <v>109</v>
      </c>
      <c r="E155" s="22">
        <v>346304</v>
      </c>
      <c r="F155" s="22">
        <v>346304</v>
      </c>
      <c r="G155" s="22">
        <v>346304</v>
      </c>
      <c r="H155" s="3" t="s">
        <v>295</v>
      </c>
      <c r="I155" s="4" t="s">
        <v>133</v>
      </c>
      <c r="J155" s="31">
        <v>86</v>
      </c>
      <c r="K155" s="31">
        <v>87</v>
      </c>
      <c r="L155" s="135">
        <v>87</v>
      </c>
    </row>
    <row r="156" spans="1:12" ht="64.5" customHeight="1" x14ac:dyDescent="0.35">
      <c r="A156" s="260"/>
      <c r="B156" s="262"/>
      <c r="C156" s="262"/>
      <c r="D156" s="4" t="s">
        <v>296</v>
      </c>
      <c r="E156" s="22">
        <v>7070</v>
      </c>
      <c r="F156" s="22">
        <v>7070</v>
      </c>
      <c r="G156" s="22">
        <v>7070</v>
      </c>
      <c r="H156" s="3" t="s">
        <v>297</v>
      </c>
      <c r="I156" s="4" t="s">
        <v>133</v>
      </c>
      <c r="J156" s="31">
        <v>82</v>
      </c>
      <c r="K156" s="31">
        <v>83</v>
      </c>
      <c r="L156" s="135">
        <v>83</v>
      </c>
    </row>
    <row r="157" spans="1:12" ht="52.5" customHeight="1" x14ac:dyDescent="0.35">
      <c r="A157" s="260"/>
      <c r="B157" s="262"/>
      <c r="C157" s="262"/>
      <c r="D157" s="4" t="s">
        <v>26</v>
      </c>
      <c r="E157" s="22">
        <v>703287</v>
      </c>
      <c r="F157" s="22">
        <v>703287</v>
      </c>
      <c r="G157" s="22">
        <v>703287</v>
      </c>
      <c r="H157" s="289" t="s">
        <v>298</v>
      </c>
      <c r="I157" s="300" t="s">
        <v>133</v>
      </c>
      <c r="J157" s="327">
        <v>75</v>
      </c>
      <c r="K157" s="327">
        <v>76</v>
      </c>
      <c r="L157" s="329">
        <v>76</v>
      </c>
    </row>
    <row r="158" spans="1:12" ht="16" thickBot="1" x14ac:dyDescent="0.4">
      <c r="A158" s="261"/>
      <c r="B158" s="263"/>
      <c r="C158" s="263"/>
      <c r="D158" s="65" t="s">
        <v>114</v>
      </c>
      <c r="E158" s="66">
        <v>76235.039999999994</v>
      </c>
      <c r="F158" s="66">
        <v>82995</v>
      </c>
      <c r="G158" s="66">
        <v>90438</v>
      </c>
      <c r="H158" s="263"/>
      <c r="I158" s="267"/>
      <c r="J158" s="310"/>
      <c r="K158" s="310"/>
      <c r="L158" s="307"/>
    </row>
    <row r="159" spans="1:12" ht="31" x14ac:dyDescent="0.35">
      <c r="A159" s="264" t="s">
        <v>309</v>
      </c>
      <c r="B159" s="265" t="s">
        <v>310</v>
      </c>
      <c r="C159" s="265" t="s">
        <v>25</v>
      </c>
      <c r="D159" s="176" t="s">
        <v>104</v>
      </c>
      <c r="E159" s="177">
        <f>SUM(E160:E162)</f>
        <v>1228872.8900000001</v>
      </c>
      <c r="F159" s="177">
        <f>SUM(F160:F162)</f>
        <v>1239044</v>
      </c>
      <c r="G159" s="177">
        <f>SUM(G160:G162)</f>
        <v>1250242</v>
      </c>
      <c r="H159" s="11" t="s">
        <v>294</v>
      </c>
      <c r="I159" s="12" t="s">
        <v>28</v>
      </c>
      <c r="J159" s="32" t="s">
        <v>194</v>
      </c>
      <c r="K159" s="32" t="s">
        <v>194</v>
      </c>
      <c r="L159" s="136" t="s">
        <v>194</v>
      </c>
    </row>
    <row r="160" spans="1:12" ht="81.75" customHeight="1" thickBot="1" x14ac:dyDescent="0.4">
      <c r="A160" s="293"/>
      <c r="B160" s="291"/>
      <c r="C160" s="291"/>
      <c r="D160" s="65" t="s">
        <v>109</v>
      </c>
      <c r="E160" s="66">
        <v>478047</v>
      </c>
      <c r="F160" s="66">
        <v>478047</v>
      </c>
      <c r="G160" s="66">
        <v>478047</v>
      </c>
      <c r="H160" s="67" t="s">
        <v>295</v>
      </c>
      <c r="I160" s="65" t="s">
        <v>133</v>
      </c>
      <c r="J160" s="83">
        <v>81</v>
      </c>
      <c r="K160" s="83">
        <v>82</v>
      </c>
      <c r="L160" s="84">
        <v>80</v>
      </c>
    </row>
    <row r="161" spans="1:12" ht="66" customHeight="1" x14ac:dyDescent="0.35">
      <c r="A161" s="284"/>
      <c r="B161" s="266"/>
      <c r="C161" s="266"/>
      <c r="D161" s="176" t="s">
        <v>114</v>
      </c>
      <c r="E161" s="196">
        <v>105548.89</v>
      </c>
      <c r="F161" s="196">
        <v>115720</v>
      </c>
      <c r="G161" s="196">
        <v>126918</v>
      </c>
      <c r="H161" s="192" t="s">
        <v>297</v>
      </c>
      <c r="I161" s="176" t="s">
        <v>133</v>
      </c>
      <c r="J161" s="78">
        <v>81</v>
      </c>
      <c r="K161" s="78">
        <v>82</v>
      </c>
      <c r="L161" s="138">
        <v>80</v>
      </c>
    </row>
    <row r="162" spans="1:12" ht="66.75" customHeight="1" thickBot="1" x14ac:dyDescent="0.4">
      <c r="A162" s="304"/>
      <c r="B162" s="267"/>
      <c r="C162" s="267"/>
      <c r="D162" s="4" t="s">
        <v>26</v>
      </c>
      <c r="E162" s="22">
        <v>645277</v>
      </c>
      <c r="F162" s="22">
        <v>645277</v>
      </c>
      <c r="G162" s="22">
        <v>645277</v>
      </c>
      <c r="H162" s="3" t="s">
        <v>298</v>
      </c>
      <c r="I162" s="4" t="s">
        <v>133</v>
      </c>
      <c r="J162" s="31">
        <v>81</v>
      </c>
      <c r="K162" s="31">
        <v>82</v>
      </c>
      <c r="L162" s="135">
        <v>80</v>
      </c>
    </row>
    <row r="163" spans="1:12" ht="39" customHeight="1" x14ac:dyDescent="0.35">
      <c r="A163" s="264" t="s">
        <v>311</v>
      </c>
      <c r="B163" s="265" t="s">
        <v>312</v>
      </c>
      <c r="C163" s="265" t="s">
        <v>25</v>
      </c>
      <c r="D163" s="12" t="s">
        <v>104</v>
      </c>
      <c r="E163" s="21">
        <f>SUM(E164:E166)</f>
        <v>1182779.79</v>
      </c>
      <c r="F163" s="21">
        <f>SUM(F164:F166)</f>
        <v>1182772</v>
      </c>
      <c r="G163" s="21">
        <f>SUM(G164:G166)</f>
        <v>1182772</v>
      </c>
      <c r="H163" s="11" t="s">
        <v>294</v>
      </c>
      <c r="I163" s="12" t="s">
        <v>28</v>
      </c>
      <c r="J163" s="32" t="s">
        <v>230</v>
      </c>
      <c r="K163" s="32" t="s">
        <v>230</v>
      </c>
      <c r="L163" s="136" t="s">
        <v>230</v>
      </c>
    </row>
    <row r="164" spans="1:12" ht="80.25" customHeight="1" x14ac:dyDescent="0.35">
      <c r="A164" s="260"/>
      <c r="B164" s="262"/>
      <c r="C164" s="262"/>
      <c r="D164" s="4" t="s">
        <v>109</v>
      </c>
      <c r="E164" s="22">
        <v>390849</v>
      </c>
      <c r="F164" s="22">
        <v>390849</v>
      </c>
      <c r="G164" s="22">
        <v>390849</v>
      </c>
      <c r="H164" s="3" t="s">
        <v>295</v>
      </c>
      <c r="I164" s="4" t="s">
        <v>133</v>
      </c>
      <c r="J164" s="31">
        <v>67</v>
      </c>
      <c r="K164" s="31">
        <v>68</v>
      </c>
      <c r="L164" s="135">
        <v>69</v>
      </c>
    </row>
    <row r="165" spans="1:12" ht="63" customHeight="1" x14ac:dyDescent="0.35">
      <c r="A165" s="260"/>
      <c r="B165" s="262"/>
      <c r="C165" s="262"/>
      <c r="D165" s="173" t="s">
        <v>114</v>
      </c>
      <c r="E165" s="181">
        <v>116467.79</v>
      </c>
      <c r="F165" s="181">
        <v>116460</v>
      </c>
      <c r="G165" s="181">
        <v>116460</v>
      </c>
      <c r="H165" s="175" t="s">
        <v>297</v>
      </c>
      <c r="I165" s="173" t="s">
        <v>133</v>
      </c>
      <c r="J165" s="194">
        <v>77</v>
      </c>
      <c r="K165" s="194">
        <v>78</v>
      </c>
      <c r="L165" s="195">
        <v>78</v>
      </c>
    </row>
    <row r="166" spans="1:12" ht="66.75" customHeight="1" thickBot="1" x14ac:dyDescent="0.4">
      <c r="A166" s="164"/>
      <c r="B166" s="165"/>
      <c r="C166" s="165"/>
      <c r="D166" s="190" t="s">
        <v>26</v>
      </c>
      <c r="E166" s="187">
        <v>675463</v>
      </c>
      <c r="F166" s="187">
        <v>675463</v>
      </c>
      <c r="G166" s="187">
        <v>675463</v>
      </c>
      <c r="H166" s="199" t="s">
        <v>298</v>
      </c>
      <c r="I166" s="190" t="s">
        <v>133</v>
      </c>
      <c r="J166" s="97">
        <v>76</v>
      </c>
      <c r="K166" s="97">
        <v>76</v>
      </c>
      <c r="L166" s="234">
        <v>77</v>
      </c>
    </row>
    <row r="167" spans="1:12" ht="33.75" customHeight="1" x14ac:dyDescent="0.35">
      <c r="A167" s="260" t="s">
        <v>313</v>
      </c>
      <c r="B167" s="262" t="s">
        <v>314</v>
      </c>
      <c r="C167" s="262" t="s">
        <v>25</v>
      </c>
      <c r="D167" s="176" t="s">
        <v>104</v>
      </c>
      <c r="E167" s="177">
        <f>SUM(E168:E170)</f>
        <v>735563.8</v>
      </c>
      <c r="F167" s="177">
        <f>SUM(F168:F170)</f>
        <v>735612</v>
      </c>
      <c r="G167" s="177">
        <f>SUM(G168:G170)</f>
        <v>735667</v>
      </c>
      <c r="H167" s="192" t="s">
        <v>294</v>
      </c>
      <c r="I167" s="176" t="s">
        <v>28</v>
      </c>
      <c r="J167" s="78" t="s">
        <v>315</v>
      </c>
      <c r="K167" s="78" t="s">
        <v>315</v>
      </c>
      <c r="L167" s="138" t="s">
        <v>315</v>
      </c>
    </row>
    <row r="168" spans="1:12" ht="78.75" customHeight="1" x14ac:dyDescent="0.35">
      <c r="A168" s="260"/>
      <c r="B168" s="262"/>
      <c r="C168" s="262"/>
      <c r="D168" s="4" t="s">
        <v>109</v>
      </c>
      <c r="E168" s="22">
        <v>269438</v>
      </c>
      <c r="F168" s="22">
        <v>269438</v>
      </c>
      <c r="G168" s="22">
        <v>269438</v>
      </c>
      <c r="H168" s="3" t="s">
        <v>295</v>
      </c>
      <c r="I168" s="4" t="s">
        <v>133</v>
      </c>
      <c r="J168" s="31">
        <v>72</v>
      </c>
      <c r="K168" s="31">
        <v>73</v>
      </c>
      <c r="L168" s="135">
        <v>71</v>
      </c>
    </row>
    <row r="169" spans="1:12" ht="46.5" x14ac:dyDescent="0.35">
      <c r="A169" s="260"/>
      <c r="B169" s="262"/>
      <c r="C169" s="262"/>
      <c r="D169" s="4" t="s">
        <v>114</v>
      </c>
      <c r="E169" s="22">
        <v>58571.8</v>
      </c>
      <c r="F169" s="22">
        <v>58620</v>
      </c>
      <c r="G169" s="22">
        <v>58675</v>
      </c>
      <c r="H169" s="3" t="s">
        <v>297</v>
      </c>
      <c r="I169" s="4" t="s">
        <v>133</v>
      </c>
      <c r="J169" s="31">
        <v>88</v>
      </c>
      <c r="K169" s="31">
        <v>89</v>
      </c>
      <c r="L169" s="135">
        <v>90</v>
      </c>
    </row>
    <row r="170" spans="1:12" ht="67.5" customHeight="1" thickBot="1" x14ac:dyDescent="0.4">
      <c r="A170" s="261"/>
      <c r="B170" s="263"/>
      <c r="C170" s="263"/>
      <c r="D170" s="65" t="s">
        <v>26</v>
      </c>
      <c r="E170" s="66">
        <v>407554</v>
      </c>
      <c r="F170" s="66">
        <v>407554</v>
      </c>
      <c r="G170" s="66">
        <v>407554</v>
      </c>
      <c r="H170" s="67" t="s">
        <v>298</v>
      </c>
      <c r="I170" s="65" t="s">
        <v>133</v>
      </c>
      <c r="J170" s="83">
        <v>77</v>
      </c>
      <c r="K170" s="83">
        <v>78</v>
      </c>
      <c r="L170" s="84">
        <v>79</v>
      </c>
    </row>
    <row r="171" spans="1:12" ht="33.75" customHeight="1" x14ac:dyDescent="0.35">
      <c r="A171" s="264" t="s">
        <v>316</v>
      </c>
      <c r="B171" s="265" t="s">
        <v>317</v>
      </c>
      <c r="C171" s="265" t="s">
        <v>25</v>
      </c>
      <c r="D171" s="176" t="s">
        <v>104</v>
      </c>
      <c r="E171" s="177">
        <f>SUM(E172:E174)</f>
        <v>702226.76</v>
      </c>
      <c r="F171" s="177">
        <f>SUM(F172:F174)</f>
        <v>702224</v>
      </c>
      <c r="G171" s="177">
        <f>SUM(G172:G174)</f>
        <v>702224</v>
      </c>
      <c r="H171" s="192" t="s">
        <v>294</v>
      </c>
      <c r="I171" s="176" t="s">
        <v>28</v>
      </c>
      <c r="J171" s="78" t="s">
        <v>50</v>
      </c>
      <c r="K171" s="78" t="s">
        <v>318</v>
      </c>
      <c r="L171" s="138" t="s">
        <v>318</v>
      </c>
    </row>
    <row r="172" spans="1:12" ht="80.25" customHeight="1" thickBot="1" x14ac:dyDescent="0.4">
      <c r="A172" s="293"/>
      <c r="B172" s="291"/>
      <c r="C172" s="291"/>
      <c r="D172" s="65" t="s">
        <v>26</v>
      </c>
      <c r="E172" s="66">
        <v>441486</v>
      </c>
      <c r="F172" s="66">
        <v>441486</v>
      </c>
      <c r="G172" s="66">
        <v>441486</v>
      </c>
      <c r="H172" s="67" t="s">
        <v>295</v>
      </c>
      <c r="I172" s="65" t="s">
        <v>133</v>
      </c>
      <c r="J172" s="83">
        <v>90</v>
      </c>
      <c r="K172" s="83">
        <v>91</v>
      </c>
      <c r="L172" s="84">
        <v>92</v>
      </c>
    </row>
    <row r="173" spans="1:12" ht="66" customHeight="1" x14ac:dyDescent="0.35">
      <c r="A173" s="284"/>
      <c r="B173" s="266"/>
      <c r="C173" s="266"/>
      <c r="D173" s="176" t="s">
        <v>114</v>
      </c>
      <c r="E173" s="196">
        <v>37372.76</v>
      </c>
      <c r="F173" s="196">
        <v>37370</v>
      </c>
      <c r="G173" s="196">
        <v>37370</v>
      </c>
      <c r="H173" s="192" t="s">
        <v>297</v>
      </c>
      <c r="I173" s="176" t="s">
        <v>133</v>
      </c>
      <c r="J173" s="78">
        <v>80</v>
      </c>
      <c r="K173" s="78">
        <v>81</v>
      </c>
      <c r="L173" s="138">
        <v>82</v>
      </c>
    </row>
    <row r="174" spans="1:12" ht="65.25" customHeight="1" thickBot="1" x14ac:dyDescent="0.4">
      <c r="A174" s="304"/>
      <c r="B174" s="267"/>
      <c r="C174" s="267"/>
      <c r="D174" s="4" t="s">
        <v>109</v>
      </c>
      <c r="E174" s="22">
        <v>223368</v>
      </c>
      <c r="F174" s="22">
        <v>223368</v>
      </c>
      <c r="G174" s="22">
        <v>223368</v>
      </c>
      <c r="H174" s="3" t="s">
        <v>298</v>
      </c>
      <c r="I174" s="4" t="s">
        <v>133</v>
      </c>
      <c r="J174" s="31">
        <v>81</v>
      </c>
      <c r="K174" s="31">
        <v>82</v>
      </c>
      <c r="L174" s="135">
        <v>83</v>
      </c>
    </row>
    <row r="175" spans="1:12" ht="30.75" customHeight="1" x14ac:dyDescent="0.35">
      <c r="A175" s="264" t="s">
        <v>319</v>
      </c>
      <c r="B175" s="265" t="s">
        <v>320</v>
      </c>
      <c r="C175" s="265" t="s">
        <v>25</v>
      </c>
      <c r="D175" s="12" t="s">
        <v>104</v>
      </c>
      <c r="E175" s="21">
        <f>SUM(E176:E178)</f>
        <v>1052547.53</v>
      </c>
      <c r="F175" s="21">
        <f>SUM(F176:F178)</f>
        <v>1059933</v>
      </c>
      <c r="G175" s="21">
        <f>SUM(G176:G178)</f>
        <v>1068066</v>
      </c>
      <c r="H175" s="11" t="s">
        <v>294</v>
      </c>
      <c r="I175" s="12" t="s">
        <v>28</v>
      </c>
      <c r="J175" s="32" t="s">
        <v>318</v>
      </c>
      <c r="K175" s="32" t="s">
        <v>318</v>
      </c>
      <c r="L175" s="136" t="s">
        <v>318</v>
      </c>
    </row>
    <row r="176" spans="1:12" ht="83.25" customHeight="1" x14ac:dyDescent="0.35">
      <c r="A176" s="260"/>
      <c r="B176" s="262"/>
      <c r="C176" s="262"/>
      <c r="D176" s="4" t="s">
        <v>109</v>
      </c>
      <c r="E176" s="22">
        <v>364546</v>
      </c>
      <c r="F176" s="22">
        <v>364546</v>
      </c>
      <c r="G176" s="22">
        <v>364546</v>
      </c>
      <c r="H176" s="3" t="s">
        <v>295</v>
      </c>
      <c r="I176" s="4" t="s">
        <v>133</v>
      </c>
      <c r="J176" s="31">
        <v>72</v>
      </c>
      <c r="K176" s="31">
        <v>73</v>
      </c>
      <c r="L176" s="135">
        <v>74</v>
      </c>
    </row>
    <row r="177" spans="1:12" ht="46.5" x14ac:dyDescent="0.35">
      <c r="A177" s="260"/>
      <c r="B177" s="262"/>
      <c r="C177" s="262"/>
      <c r="D177" s="4" t="s">
        <v>114</v>
      </c>
      <c r="E177" s="22">
        <v>78296.53</v>
      </c>
      <c r="F177" s="22">
        <v>85682</v>
      </c>
      <c r="G177" s="22">
        <v>93815</v>
      </c>
      <c r="H177" s="3" t="s">
        <v>297</v>
      </c>
      <c r="I177" s="4" t="s">
        <v>133</v>
      </c>
      <c r="J177" s="31">
        <v>88</v>
      </c>
      <c r="K177" s="31">
        <v>89</v>
      </c>
      <c r="L177" s="135">
        <v>90</v>
      </c>
    </row>
    <row r="178" spans="1:12" ht="83.25" customHeight="1" thickBot="1" x14ac:dyDescent="0.4">
      <c r="A178" s="261"/>
      <c r="B178" s="263"/>
      <c r="C178" s="263"/>
      <c r="D178" s="4" t="s">
        <v>26</v>
      </c>
      <c r="E178" s="22">
        <v>609705</v>
      </c>
      <c r="F178" s="22">
        <v>609705</v>
      </c>
      <c r="G178" s="22">
        <v>609705</v>
      </c>
      <c r="H178" s="3" t="s">
        <v>298</v>
      </c>
      <c r="I178" s="4" t="s">
        <v>133</v>
      </c>
      <c r="J178" s="31">
        <v>90</v>
      </c>
      <c r="K178" s="31">
        <v>90</v>
      </c>
      <c r="L178" s="135">
        <v>92</v>
      </c>
    </row>
    <row r="179" spans="1:12" ht="47.25" customHeight="1" x14ac:dyDescent="0.35">
      <c r="A179" s="264" t="s">
        <v>321</v>
      </c>
      <c r="B179" s="265" t="s">
        <v>322</v>
      </c>
      <c r="C179" s="265" t="s">
        <v>25</v>
      </c>
      <c r="D179" s="12" t="s">
        <v>104</v>
      </c>
      <c r="E179" s="21">
        <f>SUM(E180:E182)</f>
        <v>706049.63</v>
      </c>
      <c r="F179" s="21">
        <f>SUM(F180:F182)</f>
        <v>710852</v>
      </c>
      <c r="G179" s="21">
        <f>SUM(G180:G182)</f>
        <v>716137</v>
      </c>
      <c r="H179" s="11" t="s">
        <v>294</v>
      </c>
      <c r="I179" s="12" t="s">
        <v>28</v>
      </c>
      <c r="J179" s="32" t="s">
        <v>168</v>
      </c>
      <c r="K179" s="32" t="s">
        <v>168</v>
      </c>
      <c r="L179" s="136" t="s">
        <v>168</v>
      </c>
    </row>
    <row r="180" spans="1:12" ht="62" x14ac:dyDescent="0.35">
      <c r="A180" s="260"/>
      <c r="B180" s="262"/>
      <c r="C180" s="262"/>
      <c r="D180" s="4" t="s">
        <v>114</v>
      </c>
      <c r="E180" s="22">
        <v>52220.63</v>
      </c>
      <c r="F180" s="22">
        <v>57023</v>
      </c>
      <c r="G180" s="22">
        <v>62308</v>
      </c>
      <c r="H180" s="3" t="s">
        <v>295</v>
      </c>
      <c r="I180" s="4" t="s">
        <v>133</v>
      </c>
      <c r="J180" s="31">
        <v>75</v>
      </c>
      <c r="K180" s="31">
        <v>75</v>
      </c>
      <c r="L180" s="135">
        <v>75</v>
      </c>
    </row>
    <row r="181" spans="1:12" ht="46.5" x14ac:dyDescent="0.35">
      <c r="A181" s="260"/>
      <c r="B181" s="262"/>
      <c r="C181" s="262"/>
      <c r="D181" s="4" t="s">
        <v>26</v>
      </c>
      <c r="E181" s="22">
        <v>417975</v>
      </c>
      <c r="F181" s="22">
        <v>417975</v>
      </c>
      <c r="G181" s="22">
        <v>417975</v>
      </c>
      <c r="H181" s="3" t="s">
        <v>297</v>
      </c>
      <c r="I181" s="4" t="s">
        <v>133</v>
      </c>
      <c r="J181" s="31">
        <v>82</v>
      </c>
      <c r="K181" s="31">
        <v>83</v>
      </c>
      <c r="L181" s="135">
        <v>84</v>
      </c>
    </row>
    <row r="182" spans="1:12" ht="62.5" thickBot="1" x14ac:dyDescent="0.4">
      <c r="A182" s="261"/>
      <c r="B182" s="263"/>
      <c r="C182" s="263"/>
      <c r="D182" s="65" t="s">
        <v>109</v>
      </c>
      <c r="E182" s="66">
        <v>235854</v>
      </c>
      <c r="F182" s="66">
        <v>235854</v>
      </c>
      <c r="G182" s="66">
        <v>235854</v>
      </c>
      <c r="H182" s="67" t="s">
        <v>298</v>
      </c>
      <c r="I182" s="65" t="s">
        <v>133</v>
      </c>
      <c r="J182" s="83">
        <v>85</v>
      </c>
      <c r="K182" s="83">
        <v>85</v>
      </c>
      <c r="L182" s="84">
        <v>86</v>
      </c>
    </row>
    <row r="183" spans="1:12" ht="37.5" customHeight="1" x14ac:dyDescent="0.35">
      <c r="A183" s="264" t="s">
        <v>323</v>
      </c>
      <c r="B183" s="265" t="s">
        <v>324</v>
      </c>
      <c r="C183" s="265" t="s">
        <v>25</v>
      </c>
      <c r="D183" s="176" t="s">
        <v>104</v>
      </c>
      <c r="E183" s="177">
        <f>SUM(E184:E186)</f>
        <v>1126389.51</v>
      </c>
      <c r="F183" s="177">
        <f>SUM(F184:F186)</f>
        <v>1135140</v>
      </c>
      <c r="G183" s="177">
        <f>SUM(G184:G186)</f>
        <v>1144776</v>
      </c>
      <c r="H183" s="192" t="s">
        <v>294</v>
      </c>
      <c r="I183" s="176" t="s">
        <v>28</v>
      </c>
      <c r="J183" s="78" t="s">
        <v>50</v>
      </c>
      <c r="K183" s="78" t="s">
        <v>50</v>
      </c>
      <c r="L183" s="138" t="s">
        <v>50</v>
      </c>
    </row>
    <row r="184" spans="1:12" ht="62.5" thickBot="1" x14ac:dyDescent="0.4">
      <c r="A184" s="293"/>
      <c r="B184" s="291"/>
      <c r="C184" s="291"/>
      <c r="D184" s="65" t="s">
        <v>114</v>
      </c>
      <c r="E184" s="66">
        <v>91369.51</v>
      </c>
      <c r="F184" s="66">
        <v>100120</v>
      </c>
      <c r="G184" s="66">
        <v>109756</v>
      </c>
      <c r="H184" s="67" t="s">
        <v>295</v>
      </c>
      <c r="I184" s="65" t="s">
        <v>133</v>
      </c>
      <c r="J184" s="83">
        <v>85</v>
      </c>
      <c r="K184" s="83">
        <v>85</v>
      </c>
      <c r="L184" s="84">
        <v>86</v>
      </c>
    </row>
    <row r="185" spans="1:12" ht="46.5" x14ac:dyDescent="0.35">
      <c r="A185" s="284"/>
      <c r="B185" s="266"/>
      <c r="C185" s="266"/>
      <c r="D185" s="176" t="s">
        <v>109</v>
      </c>
      <c r="E185" s="196">
        <v>395491</v>
      </c>
      <c r="F185" s="196">
        <v>395491</v>
      </c>
      <c r="G185" s="196">
        <v>395491</v>
      </c>
      <c r="H185" s="192" t="s">
        <v>297</v>
      </c>
      <c r="I185" s="176" t="s">
        <v>133</v>
      </c>
      <c r="J185" s="78">
        <v>75</v>
      </c>
      <c r="K185" s="78">
        <v>76</v>
      </c>
      <c r="L185" s="138">
        <v>77</v>
      </c>
    </row>
    <row r="186" spans="1:12" ht="62.5" thickBot="1" x14ac:dyDescent="0.4">
      <c r="A186" s="304"/>
      <c r="B186" s="267"/>
      <c r="C186" s="267"/>
      <c r="D186" s="4" t="s">
        <v>26</v>
      </c>
      <c r="E186" s="22">
        <v>639529</v>
      </c>
      <c r="F186" s="22">
        <v>639529</v>
      </c>
      <c r="G186" s="22">
        <v>639529</v>
      </c>
      <c r="H186" s="3" t="s">
        <v>298</v>
      </c>
      <c r="I186" s="4" t="s">
        <v>133</v>
      </c>
      <c r="J186" s="31">
        <v>80</v>
      </c>
      <c r="K186" s="31">
        <v>80</v>
      </c>
      <c r="L186" s="135">
        <v>81</v>
      </c>
    </row>
    <row r="187" spans="1:12" ht="39" customHeight="1" x14ac:dyDescent="0.35">
      <c r="A187" s="264" t="s">
        <v>325</v>
      </c>
      <c r="B187" s="265" t="s">
        <v>326</v>
      </c>
      <c r="C187" s="265" t="s">
        <v>25</v>
      </c>
      <c r="D187" s="12" t="s">
        <v>104</v>
      </c>
      <c r="E187" s="21">
        <f>SUM(E188:E190)</f>
        <v>1422101.18</v>
      </c>
      <c r="F187" s="21">
        <f>SUM(F188:F190)</f>
        <v>1422192</v>
      </c>
      <c r="G187" s="21">
        <f>SUM(G188:G190)</f>
        <v>1422297</v>
      </c>
      <c r="H187" s="11" t="s">
        <v>294</v>
      </c>
      <c r="I187" s="12" t="s">
        <v>28</v>
      </c>
      <c r="J187" s="32" t="s">
        <v>306</v>
      </c>
      <c r="K187" s="32" t="s">
        <v>306</v>
      </c>
      <c r="L187" s="136" t="s">
        <v>306</v>
      </c>
    </row>
    <row r="188" spans="1:12" ht="62" x14ac:dyDescent="0.35">
      <c r="A188" s="260"/>
      <c r="B188" s="262"/>
      <c r="C188" s="262"/>
      <c r="D188" s="4" t="s">
        <v>109</v>
      </c>
      <c r="E188" s="22">
        <v>528066</v>
      </c>
      <c r="F188" s="22">
        <v>528066</v>
      </c>
      <c r="G188" s="22">
        <v>528066</v>
      </c>
      <c r="H188" s="3" t="s">
        <v>295</v>
      </c>
      <c r="I188" s="4" t="s">
        <v>133</v>
      </c>
      <c r="J188" s="31">
        <v>75</v>
      </c>
      <c r="K188" s="31">
        <v>75</v>
      </c>
      <c r="L188" s="135">
        <v>77</v>
      </c>
    </row>
    <row r="189" spans="1:12" ht="46.5" x14ac:dyDescent="0.35">
      <c r="A189" s="260"/>
      <c r="B189" s="262"/>
      <c r="C189" s="262"/>
      <c r="D189" s="4" t="s">
        <v>26</v>
      </c>
      <c r="E189" s="22">
        <v>796811</v>
      </c>
      <c r="F189" s="22">
        <v>796811</v>
      </c>
      <c r="G189" s="22">
        <v>796811</v>
      </c>
      <c r="H189" s="3" t="s">
        <v>297</v>
      </c>
      <c r="I189" s="4" t="s">
        <v>133</v>
      </c>
      <c r="J189" s="31">
        <v>77</v>
      </c>
      <c r="K189" s="31">
        <v>80</v>
      </c>
      <c r="L189" s="135">
        <v>85</v>
      </c>
    </row>
    <row r="190" spans="1:12" ht="62.5" thickBot="1" x14ac:dyDescent="0.4">
      <c r="A190" s="261"/>
      <c r="B190" s="263"/>
      <c r="C190" s="263"/>
      <c r="D190" s="4" t="s">
        <v>114</v>
      </c>
      <c r="E190" s="22">
        <v>97224.18</v>
      </c>
      <c r="F190" s="22">
        <v>97315</v>
      </c>
      <c r="G190" s="22">
        <v>97420</v>
      </c>
      <c r="H190" s="3" t="s">
        <v>298</v>
      </c>
      <c r="I190" s="4" t="s">
        <v>133</v>
      </c>
      <c r="J190" s="31">
        <v>82</v>
      </c>
      <c r="K190" s="31">
        <v>85</v>
      </c>
      <c r="L190" s="135">
        <v>85</v>
      </c>
    </row>
    <row r="191" spans="1:12" ht="47.25" customHeight="1" thickBot="1" x14ac:dyDescent="0.4">
      <c r="A191" s="211" t="s">
        <v>327</v>
      </c>
      <c r="B191" s="212" t="s">
        <v>328</v>
      </c>
      <c r="C191" s="212" t="s">
        <v>25</v>
      </c>
      <c r="D191" s="152" t="s">
        <v>104</v>
      </c>
      <c r="E191" s="158">
        <f>SUM(E192:E194)</f>
        <v>1275631.98</v>
      </c>
      <c r="F191" s="158">
        <f>SUM(F192:F194)</f>
        <v>1275625</v>
      </c>
      <c r="G191" s="158">
        <f>SUM(G192:G194)</f>
        <v>1275625</v>
      </c>
      <c r="H191" s="151" t="s">
        <v>294</v>
      </c>
      <c r="I191" s="152" t="s">
        <v>28</v>
      </c>
      <c r="J191" s="155" t="s">
        <v>230</v>
      </c>
      <c r="K191" s="155" t="s">
        <v>230</v>
      </c>
      <c r="L191" s="156" t="s">
        <v>230</v>
      </c>
    </row>
    <row r="192" spans="1:12" ht="62" x14ac:dyDescent="0.35">
      <c r="A192" s="284"/>
      <c r="B192" s="266"/>
      <c r="C192" s="266"/>
      <c r="D192" s="176" t="s">
        <v>114</v>
      </c>
      <c r="E192" s="196">
        <v>114166.98</v>
      </c>
      <c r="F192" s="196">
        <v>114160</v>
      </c>
      <c r="G192" s="196">
        <v>114160</v>
      </c>
      <c r="H192" s="192" t="s">
        <v>295</v>
      </c>
      <c r="I192" s="176" t="s">
        <v>133</v>
      </c>
      <c r="J192" s="78">
        <v>90</v>
      </c>
      <c r="K192" s="78">
        <v>90</v>
      </c>
      <c r="L192" s="138">
        <v>90</v>
      </c>
    </row>
    <row r="193" spans="1:12" ht="46.5" x14ac:dyDescent="0.35">
      <c r="A193" s="284"/>
      <c r="B193" s="266"/>
      <c r="C193" s="266"/>
      <c r="D193" s="4" t="s">
        <v>109</v>
      </c>
      <c r="E193" s="22">
        <v>471165</v>
      </c>
      <c r="F193" s="22">
        <v>471165</v>
      </c>
      <c r="G193" s="22">
        <v>471165</v>
      </c>
      <c r="H193" s="3" t="s">
        <v>297</v>
      </c>
      <c r="I193" s="4" t="s">
        <v>133</v>
      </c>
      <c r="J193" s="31">
        <v>85</v>
      </c>
      <c r="K193" s="31">
        <v>85</v>
      </c>
      <c r="L193" s="135">
        <v>85</v>
      </c>
    </row>
    <row r="194" spans="1:12" ht="62.5" thickBot="1" x14ac:dyDescent="0.4">
      <c r="A194" s="304"/>
      <c r="B194" s="267"/>
      <c r="C194" s="267"/>
      <c r="D194" s="65" t="s">
        <v>26</v>
      </c>
      <c r="E194" s="66">
        <v>690300</v>
      </c>
      <c r="F194" s="66">
        <v>690300</v>
      </c>
      <c r="G194" s="66">
        <v>690300</v>
      </c>
      <c r="H194" s="67" t="s">
        <v>298</v>
      </c>
      <c r="I194" s="65" t="s">
        <v>133</v>
      </c>
      <c r="J194" s="83">
        <v>85</v>
      </c>
      <c r="K194" s="83">
        <v>85</v>
      </c>
      <c r="L194" s="84">
        <v>85</v>
      </c>
    </row>
    <row r="195" spans="1:12" ht="36.75" customHeight="1" x14ac:dyDescent="0.35">
      <c r="A195" s="264" t="s">
        <v>329</v>
      </c>
      <c r="B195" s="265" t="s">
        <v>330</v>
      </c>
      <c r="C195" s="265" t="s">
        <v>25</v>
      </c>
      <c r="D195" s="176" t="s">
        <v>104</v>
      </c>
      <c r="E195" s="177">
        <f>SUM(E196:E198)</f>
        <v>1288256.8700000001</v>
      </c>
      <c r="F195" s="177">
        <f>SUM(F196:F198)</f>
        <v>1288588</v>
      </c>
      <c r="G195" s="177">
        <f>SUM(G196:G198)</f>
        <v>1288329</v>
      </c>
      <c r="H195" s="192" t="s">
        <v>294</v>
      </c>
      <c r="I195" s="176" t="s">
        <v>28</v>
      </c>
      <c r="J195" s="78" t="s">
        <v>194</v>
      </c>
      <c r="K195" s="78" t="s">
        <v>194</v>
      </c>
      <c r="L195" s="138" t="s">
        <v>194</v>
      </c>
    </row>
    <row r="196" spans="1:12" ht="62" x14ac:dyDescent="0.35">
      <c r="A196" s="260"/>
      <c r="B196" s="262"/>
      <c r="C196" s="262"/>
      <c r="D196" s="4" t="s">
        <v>109</v>
      </c>
      <c r="E196" s="22">
        <v>474123</v>
      </c>
      <c r="F196" s="22">
        <v>474123</v>
      </c>
      <c r="G196" s="22">
        <v>474123</v>
      </c>
      <c r="H196" s="3" t="s">
        <v>295</v>
      </c>
      <c r="I196" s="4" t="s">
        <v>133</v>
      </c>
      <c r="J196" s="31">
        <v>94</v>
      </c>
      <c r="K196" s="31">
        <v>95</v>
      </c>
      <c r="L196" s="135">
        <v>96</v>
      </c>
    </row>
    <row r="197" spans="1:12" ht="47" thickBot="1" x14ac:dyDescent="0.4">
      <c r="A197" s="293"/>
      <c r="B197" s="291"/>
      <c r="C197" s="291"/>
      <c r="D197" s="65" t="s">
        <v>114</v>
      </c>
      <c r="E197" s="66">
        <v>105265.87</v>
      </c>
      <c r="F197" s="66">
        <v>105597</v>
      </c>
      <c r="G197" s="66">
        <v>105338</v>
      </c>
      <c r="H197" s="67" t="s">
        <v>297</v>
      </c>
      <c r="I197" s="65" t="s">
        <v>133</v>
      </c>
      <c r="J197" s="83">
        <v>87</v>
      </c>
      <c r="K197" s="83">
        <v>88</v>
      </c>
      <c r="L197" s="84">
        <v>89</v>
      </c>
    </row>
    <row r="198" spans="1:12" ht="62.5" thickBot="1" x14ac:dyDescent="0.4">
      <c r="A198" s="207"/>
      <c r="B198" s="208"/>
      <c r="C198" s="208"/>
      <c r="D198" s="176" t="s">
        <v>26</v>
      </c>
      <c r="E198" s="196">
        <v>708868</v>
      </c>
      <c r="F198" s="196">
        <v>708868</v>
      </c>
      <c r="G198" s="196">
        <v>708868</v>
      </c>
      <c r="H198" s="192" t="s">
        <v>298</v>
      </c>
      <c r="I198" s="176" t="s">
        <v>133</v>
      </c>
      <c r="J198" s="78">
        <v>92</v>
      </c>
      <c r="K198" s="78">
        <v>93</v>
      </c>
      <c r="L198" s="138">
        <v>94</v>
      </c>
    </row>
    <row r="199" spans="1:12" ht="39" customHeight="1" x14ac:dyDescent="0.35">
      <c r="A199" s="264" t="s">
        <v>331</v>
      </c>
      <c r="B199" s="265" t="s">
        <v>332</v>
      </c>
      <c r="C199" s="265" t="s">
        <v>25</v>
      </c>
      <c r="D199" s="12" t="s">
        <v>104</v>
      </c>
      <c r="E199" s="21">
        <f>SUM(E200:E202)</f>
        <v>1055892.98</v>
      </c>
      <c r="F199" s="21">
        <f>SUM(F200:F202)</f>
        <v>1063560</v>
      </c>
      <c r="G199" s="21">
        <f>SUM(G200:G202)</f>
        <v>1071997</v>
      </c>
      <c r="H199" s="11" t="s">
        <v>294</v>
      </c>
      <c r="I199" s="12" t="s">
        <v>28</v>
      </c>
      <c r="J199" s="32" t="s">
        <v>235</v>
      </c>
      <c r="K199" s="32" t="s">
        <v>235</v>
      </c>
      <c r="L199" s="136" t="s">
        <v>50</v>
      </c>
    </row>
    <row r="200" spans="1:12" ht="62" x14ac:dyDescent="0.35">
      <c r="A200" s="260"/>
      <c r="B200" s="262"/>
      <c r="C200" s="262"/>
      <c r="D200" s="4" t="s">
        <v>109</v>
      </c>
      <c r="E200" s="22">
        <v>344914</v>
      </c>
      <c r="F200" s="22">
        <v>344914</v>
      </c>
      <c r="G200" s="22">
        <v>344914</v>
      </c>
      <c r="H200" s="3" t="s">
        <v>295</v>
      </c>
      <c r="I200" s="4" t="s">
        <v>133</v>
      </c>
      <c r="J200" s="31">
        <v>87</v>
      </c>
      <c r="K200" s="31">
        <v>87</v>
      </c>
      <c r="L200" s="135">
        <v>88</v>
      </c>
    </row>
    <row r="201" spans="1:12" ht="46.5" x14ac:dyDescent="0.35">
      <c r="A201" s="260"/>
      <c r="B201" s="262"/>
      <c r="C201" s="262"/>
      <c r="D201" s="4" t="s">
        <v>26</v>
      </c>
      <c r="E201" s="22">
        <v>628716</v>
      </c>
      <c r="F201" s="22">
        <v>628716</v>
      </c>
      <c r="G201" s="22">
        <v>628716</v>
      </c>
      <c r="H201" s="3" t="s">
        <v>297</v>
      </c>
      <c r="I201" s="4" t="s">
        <v>133</v>
      </c>
      <c r="J201" s="31">
        <v>88</v>
      </c>
      <c r="K201" s="31">
        <v>89</v>
      </c>
      <c r="L201" s="135">
        <v>90</v>
      </c>
    </row>
    <row r="202" spans="1:12" ht="62.5" thickBot="1" x14ac:dyDescent="0.4">
      <c r="A202" s="261"/>
      <c r="B202" s="263"/>
      <c r="C202" s="263"/>
      <c r="D202" s="4" t="s">
        <v>114</v>
      </c>
      <c r="E202" s="22">
        <v>82262.98</v>
      </c>
      <c r="F202" s="22">
        <v>89930</v>
      </c>
      <c r="G202" s="22">
        <v>98367</v>
      </c>
      <c r="H202" s="3" t="s">
        <v>298</v>
      </c>
      <c r="I202" s="4" t="s">
        <v>133</v>
      </c>
      <c r="J202" s="31">
        <v>84</v>
      </c>
      <c r="K202" s="31">
        <v>84</v>
      </c>
      <c r="L202" s="135">
        <v>85</v>
      </c>
    </row>
    <row r="203" spans="1:12" ht="47.25" customHeight="1" x14ac:dyDescent="0.35">
      <c r="A203" s="264" t="s">
        <v>333</v>
      </c>
      <c r="B203" s="265" t="s">
        <v>334</v>
      </c>
      <c r="C203" s="265" t="s">
        <v>25</v>
      </c>
      <c r="D203" s="12" t="s">
        <v>104</v>
      </c>
      <c r="E203" s="21">
        <f>SUM(E204:E206)</f>
        <v>682078.02</v>
      </c>
      <c r="F203" s="21">
        <f>SUM(F204:F206)</f>
        <v>686879</v>
      </c>
      <c r="G203" s="21">
        <f>SUM(G204:G206)</f>
        <v>692169</v>
      </c>
      <c r="H203" s="11" t="s">
        <v>294</v>
      </c>
      <c r="I203" s="12" t="s">
        <v>28</v>
      </c>
      <c r="J203" s="32" t="s">
        <v>168</v>
      </c>
      <c r="K203" s="32" t="s">
        <v>168</v>
      </c>
      <c r="L203" s="136" t="s">
        <v>168</v>
      </c>
    </row>
    <row r="204" spans="1:12" ht="65.150000000000006" customHeight="1" thickBot="1" x14ac:dyDescent="0.4">
      <c r="A204" s="293"/>
      <c r="B204" s="291"/>
      <c r="C204" s="291"/>
      <c r="D204" s="65" t="s">
        <v>114</v>
      </c>
      <c r="E204" s="66">
        <v>49916.02</v>
      </c>
      <c r="F204" s="66">
        <v>54717</v>
      </c>
      <c r="G204" s="66">
        <v>60007</v>
      </c>
      <c r="H204" s="67" t="s">
        <v>295</v>
      </c>
      <c r="I204" s="65" t="s">
        <v>133</v>
      </c>
      <c r="J204" s="83">
        <v>85</v>
      </c>
      <c r="K204" s="83">
        <v>85</v>
      </c>
      <c r="L204" s="84">
        <v>85</v>
      </c>
    </row>
    <row r="205" spans="1:12" ht="64" customHeight="1" x14ac:dyDescent="0.35">
      <c r="A205" s="284"/>
      <c r="B205" s="266"/>
      <c r="C205" s="266"/>
      <c r="D205" s="176" t="s">
        <v>109</v>
      </c>
      <c r="E205" s="196">
        <v>208097</v>
      </c>
      <c r="F205" s="196">
        <v>208097</v>
      </c>
      <c r="G205" s="196">
        <v>208097</v>
      </c>
      <c r="H205" s="192" t="s">
        <v>297</v>
      </c>
      <c r="I205" s="176" t="s">
        <v>133</v>
      </c>
      <c r="J205" s="78">
        <v>87</v>
      </c>
      <c r="K205" s="78">
        <v>87</v>
      </c>
      <c r="L205" s="138">
        <v>87</v>
      </c>
    </row>
    <row r="206" spans="1:12" ht="62.5" thickBot="1" x14ac:dyDescent="0.4">
      <c r="A206" s="304"/>
      <c r="B206" s="267"/>
      <c r="C206" s="267"/>
      <c r="D206" s="65" t="s">
        <v>26</v>
      </c>
      <c r="E206" s="66">
        <v>424065</v>
      </c>
      <c r="F206" s="66">
        <v>424065</v>
      </c>
      <c r="G206" s="66">
        <v>424065</v>
      </c>
      <c r="H206" s="67" t="s">
        <v>298</v>
      </c>
      <c r="I206" s="65" t="s">
        <v>133</v>
      </c>
      <c r="J206" s="83">
        <v>85</v>
      </c>
      <c r="K206" s="83">
        <v>86</v>
      </c>
      <c r="L206" s="84">
        <v>86</v>
      </c>
    </row>
    <row r="207" spans="1:12" ht="35.25" customHeight="1" x14ac:dyDescent="0.35">
      <c r="A207" s="264" t="s">
        <v>335</v>
      </c>
      <c r="B207" s="265" t="s">
        <v>336</v>
      </c>
      <c r="C207" s="265" t="s">
        <v>25</v>
      </c>
      <c r="D207" s="176" t="s">
        <v>104</v>
      </c>
      <c r="E207" s="177">
        <f t="shared" ref="E207:G207" si="20">SUM(E208:E211)</f>
        <v>1023542.06</v>
      </c>
      <c r="F207" s="177">
        <f t="shared" si="20"/>
        <v>1029129</v>
      </c>
      <c r="G207" s="177">
        <f t="shared" si="20"/>
        <v>1035280</v>
      </c>
      <c r="H207" s="192" t="s">
        <v>294</v>
      </c>
      <c r="I207" s="176" t="s">
        <v>28</v>
      </c>
      <c r="J207" s="78" t="s">
        <v>337</v>
      </c>
      <c r="K207" s="78" t="s">
        <v>337</v>
      </c>
      <c r="L207" s="138" t="s">
        <v>306</v>
      </c>
    </row>
    <row r="208" spans="1:12" ht="62" x14ac:dyDescent="0.35">
      <c r="A208" s="260"/>
      <c r="B208" s="262"/>
      <c r="C208" s="262"/>
      <c r="D208" s="4" t="s">
        <v>109</v>
      </c>
      <c r="E208" s="22">
        <v>289092</v>
      </c>
      <c r="F208" s="22">
        <v>289092</v>
      </c>
      <c r="G208" s="22">
        <v>289092</v>
      </c>
      <c r="H208" s="3" t="s">
        <v>295</v>
      </c>
      <c r="I208" s="4" t="s">
        <v>133</v>
      </c>
      <c r="J208" s="31">
        <v>90</v>
      </c>
      <c r="K208" s="31">
        <v>95</v>
      </c>
      <c r="L208" s="135">
        <v>98</v>
      </c>
    </row>
    <row r="209" spans="1:12" ht="46.5" x14ac:dyDescent="0.35">
      <c r="A209" s="260"/>
      <c r="B209" s="262"/>
      <c r="C209" s="262"/>
      <c r="D209" s="4" t="s">
        <v>296</v>
      </c>
      <c r="E209" s="22">
        <v>7070</v>
      </c>
      <c r="F209" s="22">
        <v>7070</v>
      </c>
      <c r="G209" s="22">
        <v>7070</v>
      </c>
      <c r="H209" s="3" t="s">
        <v>297</v>
      </c>
      <c r="I209" s="4" t="s">
        <v>133</v>
      </c>
      <c r="J209" s="31">
        <v>85</v>
      </c>
      <c r="K209" s="31">
        <v>85</v>
      </c>
      <c r="L209" s="135">
        <v>90</v>
      </c>
    </row>
    <row r="210" spans="1:12" ht="50.25" customHeight="1" x14ac:dyDescent="0.35">
      <c r="A210" s="260"/>
      <c r="B210" s="262"/>
      <c r="C210" s="262"/>
      <c r="D210" s="4" t="s">
        <v>26</v>
      </c>
      <c r="E210" s="22">
        <v>664165</v>
      </c>
      <c r="F210" s="22">
        <v>664165</v>
      </c>
      <c r="G210" s="22">
        <v>664165</v>
      </c>
      <c r="H210" s="289" t="s">
        <v>298</v>
      </c>
      <c r="I210" s="300" t="s">
        <v>133</v>
      </c>
      <c r="J210" s="327">
        <v>85</v>
      </c>
      <c r="K210" s="327">
        <v>85</v>
      </c>
      <c r="L210" s="329">
        <v>90</v>
      </c>
    </row>
    <row r="211" spans="1:12" ht="16" thickBot="1" x14ac:dyDescent="0.4">
      <c r="A211" s="293"/>
      <c r="B211" s="291"/>
      <c r="C211" s="291"/>
      <c r="D211" s="65" t="s">
        <v>114</v>
      </c>
      <c r="E211" s="66">
        <v>63215.06</v>
      </c>
      <c r="F211" s="66">
        <v>68802</v>
      </c>
      <c r="G211" s="66">
        <v>74953</v>
      </c>
      <c r="H211" s="291"/>
      <c r="I211" s="275"/>
      <c r="J211" s="328"/>
      <c r="K211" s="328"/>
      <c r="L211" s="330"/>
    </row>
    <row r="212" spans="1:12" ht="39" customHeight="1" x14ac:dyDescent="0.35">
      <c r="A212" s="260" t="s">
        <v>338</v>
      </c>
      <c r="B212" s="262" t="s">
        <v>339</v>
      </c>
      <c r="C212" s="262" t="s">
        <v>25</v>
      </c>
      <c r="D212" s="176" t="s">
        <v>104</v>
      </c>
      <c r="E212" s="177">
        <f>SUM(E213:E215)</f>
        <v>768807.76</v>
      </c>
      <c r="F212" s="177">
        <f>SUM(F213:F215)</f>
        <v>773346</v>
      </c>
      <c r="G212" s="177">
        <f>SUM(G213:G215)</f>
        <v>778342</v>
      </c>
      <c r="H212" s="192" t="s">
        <v>294</v>
      </c>
      <c r="I212" s="176" t="s">
        <v>28</v>
      </c>
      <c r="J212" s="78" t="s">
        <v>337</v>
      </c>
      <c r="K212" s="78" t="s">
        <v>315</v>
      </c>
      <c r="L212" s="138" t="s">
        <v>315</v>
      </c>
    </row>
    <row r="213" spans="1:12" ht="62" x14ac:dyDescent="0.35">
      <c r="A213" s="260"/>
      <c r="B213" s="262"/>
      <c r="C213" s="262"/>
      <c r="D213" s="4" t="s">
        <v>114</v>
      </c>
      <c r="E213" s="22">
        <v>58483.76</v>
      </c>
      <c r="F213" s="22">
        <v>63022</v>
      </c>
      <c r="G213" s="22">
        <v>68018</v>
      </c>
      <c r="H213" s="3" t="s">
        <v>295</v>
      </c>
      <c r="I213" s="4" t="s">
        <v>133</v>
      </c>
      <c r="J213" s="31">
        <v>90</v>
      </c>
      <c r="K213" s="31">
        <v>90</v>
      </c>
      <c r="L213" s="135">
        <v>90</v>
      </c>
    </row>
    <row r="214" spans="1:12" ht="54" customHeight="1" x14ac:dyDescent="0.35">
      <c r="A214" s="260"/>
      <c r="B214" s="262"/>
      <c r="C214" s="262"/>
      <c r="D214" s="4" t="s">
        <v>109</v>
      </c>
      <c r="E214" s="22">
        <v>300574</v>
      </c>
      <c r="F214" s="22">
        <v>300574</v>
      </c>
      <c r="G214" s="22">
        <v>300574</v>
      </c>
      <c r="H214" s="3" t="s">
        <v>297</v>
      </c>
      <c r="I214" s="4" t="s">
        <v>133</v>
      </c>
      <c r="J214" s="31">
        <v>90</v>
      </c>
      <c r="K214" s="31">
        <v>90</v>
      </c>
      <c r="L214" s="135">
        <v>90</v>
      </c>
    </row>
    <row r="215" spans="1:12" ht="71.5" customHeight="1" thickBot="1" x14ac:dyDescent="0.4">
      <c r="A215" s="261"/>
      <c r="B215" s="263"/>
      <c r="C215" s="263"/>
      <c r="D215" s="4" t="s">
        <v>26</v>
      </c>
      <c r="E215" s="22">
        <v>409750</v>
      </c>
      <c r="F215" s="22">
        <v>409750</v>
      </c>
      <c r="G215" s="22">
        <v>409750</v>
      </c>
      <c r="H215" s="3" t="s">
        <v>298</v>
      </c>
      <c r="I215" s="4" t="s">
        <v>133</v>
      </c>
      <c r="J215" s="31">
        <v>85</v>
      </c>
      <c r="K215" s="31">
        <v>87</v>
      </c>
      <c r="L215" s="135">
        <v>89</v>
      </c>
    </row>
    <row r="216" spans="1:12" ht="34.5" customHeight="1" x14ac:dyDescent="0.35">
      <c r="A216" s="264" t="s">
        <v>340</v>
      </c>
      <c r="B216" s="265" t="s">
        <v>341</v>
      </c>
      <c r="C216" s="265" t="s">
        <v>25</v>
      </c>
      <c r="D216" s="12" t="s">
        <v>104</v>
      </c>
      <c r="E216" s="21">
        <f>SUM(E217:E219)</f>
        <v>811387.96</v>
      </c>
      <c r="F216" s="21">
        <f>SUM(F217:F219)</f>
        <v>815981</v>
      </c>
      <c r="G216" s="21">
        <f>SUM(G217:G219)</f>
        <v>821044</v>
      </c>
      <c r="H216" s="11" t="s">
        <v>294</v>
      </c>
      <c r="I216" s="12" t="s">
        <v>28</v>
      </c>
      <c r="J216" s="32" t="s">
        <v>315</v>
      </c>
      <c r="K216" s="32" t="s">
        <v>315</v>
      </c>
      <c r="L216" s="136" t="s">
        <v>315</v>
      </c>
    </row>
    <row r="217" spans="1:12" ht="67.5" customHeight="1" x14ac:dyDescent="0.35">
      <c r="A217" s="260"/>
      <c r="B217" s="262"/>
      <c r="C217" s="262"/>
      <c r="D217" s="4" t="s">
        <v>26</v>
      </c>
      <c r="E217" s="22">
        <v>516101</v>
      </c>
      <c r="F217" s="22">
        <v>516101</v>
      </c>
      <c r="G217" s="22">
        <v>516101</v>
      </c>
      <c r="H217" s="3" t="s">
        <v>295</v>
      </c>
      <c r="I217" s="4" t="s">
        <v>133</v>
      </c>
      <c r="J217" s="31">
        <v>82</v>
      </c>
      <c r="K217" s="31">
        <v>85</v>
      </c>
      <c r="L217" s="135">
        <v>88</v>
      </c>
    </row>
    <row r="218" spans="1:12" ht="46.5" x14ac:dyDescent="0.35">
      <c r="A218" s="260"/>
      <c r="B218" s="262"/>
      <c r="C218" s="262"/>
      <c r="D218" s="4" t="s">
        <v>114</v>
      </c>
      <c r="E218" s="22">
        <v>47769.96</v>
      </c>
      <c r="F218" s="22">
        <v>52363</v>
      </c>
      <c r="G218" s="22">
        <v>57426</v>
      </c>
      <c r="H218" s="3" t="s">
        <v>297</v>
      </c>
      <c r="I218" s="4" t="s">
        <v>133</v>
      </c>
      <c r="J218" s="31">
        <v>86</v>
      </c>
      <c r="K218" s="31">
        <v>87</v>
      </c>
      <c r="L218" s="135">
        <v>90</v>
      </c>
    </row>
    <row r="219" spans="1:12" ht="62.5" thickBot="1" x14ac:dyDescent="0.4">
      <c r="A219" s="261"/>
      <c r="B219" s="263"/>
      <c r="C219" s="263"/>
      <c r="D219" s="65" t="s">
        <v>109</v>
      </c>
      <c r="E219" s="66">
        <v>247517</v>
      </c>
      <c r="F219" s="66">
        <v>247517</v>
      </c>
      <c r="G219" s="66">
        <v>247517</v>
      </c>
      <c r="H219" s="67" t="s">
        <v>298</v>
      </c>
      <c r="I219" s="65" t="s">
        <v>133</v>
      </c>
      <c r="J219" s="83">
        <v>85</v>
      </c>
      <c r="K219" s="83">
        <v>85</v>
      </c>
      <c r="L219" s="84">
        <v>90</v>
      </c>
    </row>
    <row r="220" spans="1:12" ht="47.25" customHeight="1" x14ac:dyDescent="0.35">
      <c r="A220" s="264" t="s">
        <v>342</v>
      </c>
      <c r="B220" s="265" t="s">
        <v>343</v>
      </c>
      <c r="C220" s="265" t="s">
        <v>25</v>
      </c>
      <c r="D220" s="52" t="s">
        <v>104</v>
      </c>
      <c r="E220" s="53">
        <f>SUM(E221:E223)</f>
        <v>1089541.9100000001</v>
      </c>
      <c r="F220" s="53">
        <f>SUM(F221:F223)</f>
        <v>1097532</v>
      </c>
      <c r="G220" s="53">
        <f>SUM(G221:G223)</f>
        <v>1106351</v>
      </c>
      <c r="H220" s="54" t="s">
        <v>294</v>
      </c>
      <c r="I220" s="52" t="s">
        <v>28</v>
      </c>
      <c r="J220" s="78" t="s">
        <v>301</v>
      </c>
      <c r="K220" s="78" t="s">
        <v>301</v>
      </c>
      <c r="L220" s="138" t="s">
        <v>301</v>
      </c>
    </row>
    <row r="221" spans="1:12" ht="62" x14ac:dyDescent="0.35">
      <c r="A221" s="260"/>
      <c r="B221" s="262"/>
      <c r="C221" s="262"/>
      <c r="D221" s="4" t="s">
        <v>114</v>
      </c>
      <c r="E221" s="22">
        <v>98653.91</v>
      </c>
      <c r="F221" s="22">
        <v>106644</v>
      </c>
      <c r="G221" s="22">
        <v>115463</v>
      </c>
      <c r="H221" s="3" t="s">
        <v>295</v>
      </c>
      <c r="I221" s="4" t="s">
        <v>133</v>
      </c>
      <c r="J221" s="31">
        <v>79</v>
      </c>
      <c r="K221" s="31">
        <v>79</v>
      </c>
      <c r="L221" s="135">
        <v>79</v>
      </c>
    </row>
    <row r="222" spans="1:12" ht="46.5" x14ac:dyDescent="0.35">
      <c r="A222" s="260"/>
      <c r="B222" s="262"/>
      <c r="C222" s="262"/>
      <c r="D222" s="4" t="s">
        <v>109</v>
      </c>
      <c r="E222" s="22">
        <v>367410</v>
      </c>
      <c r="F222" s="22">
        <v>367410</v>
      </c>
      <c r="G222" s="22">
        <v>367410</v>
      </c>
      <c r="H222" s="3" t="s">
        <v>297</v>
      </c>
      <c r="I222" s="4" t="s">
        <v>133</v>
      </c>
      <c r="J222" s="31">
        <v>89</v>
      </c>
      <c r="K222" s="31">
        <v>89</v>
      </c>
      <c r="L222" s="135">
        <v>89</v>
      </c>
    </row>
    <row r="223" spans="1:12" ht="62.5" thickBot="1" x14ac:dyDescent="0.4">
      <c r="A223" s="261"/>
      <c r="B223" s="263"/>
      <c r="C223" s="263"/>
      <c r="D223" s="4" t="s">
        <v>26</v>
      </c>
      <c r="E223" s="22">
        <v>623478</v>
      </c>
      <c r="F223" s="22">
        <v>623478</v>
      </c>
      <c r="G223" s="22">
        <v>623478</v>
      </c>
      <c r="H223" s="3" t="s">
        <v>298</v>
      </c>
      <c r="I223" s="4" t="s">
        <v>133</v>
      </c>
      <c r="J223" s="31">
        <v>88</v>
      </c>
      <c r="K223" s="31">
        <v>88</v>
      </c>
      <c r="L223" s="135">
        <v>88</v>
      </c>
    </row>
    <row r="224" spans="1:12" ht="37.5" customHeight="1" thickBot="1" x14ac:dyDescent="0.4">
      <c r="A224" s="150" t="s">
        <v>344</v>
      </c>
      <c r="B224" s="151" t="s">
        <v>345</v>
      </c>
      <c r="C224" s="151" t="s">
        <v>25</v>
      </c>
      <c r="D224" s="152" t="s">
        <v>104</v>
      </c>
      <c r="E224" s="158">
        <f>SUM(E225:E227)</f>
        <v>958917.75</v>
      </c>
      <c r="F224" s="158">
        <f>SUM(F225:F227)</f>
        <v>965871</v>
      </c>
      <c r="G224" s="158">
        <f>SUM(G225:G227)</f>
        <v>973525</v>
      </c>
      <c r="H224" s="151" t="s">
        <v>294</v>
      </c>
      <c r="I224" s="152" t="s">
        <v>28</v>
      </c>
      <c r="J224" s="155" t="s">
        <v>235</v>
      </c>
      <c r="K224" s="155" t="s">
        <v>235</v>
      </c>
      <c r="L224" s="156" t="s">
        <v>235</v>
      </c>
    </row>
    <row r="225" spans="1:12" ht="62" x14ac:dyDescent="0.35">
      <c r="A225" s="284"/>
      <c r="B225" s="266"/>
      <c r="C225" s="266"/>
      <c r="D225" s="176" t="s">
        <v>109</v>
      </c>
      <c r="E225" s="196">
        <v>265366</v>
      </c>
      <c r="F225" s="196">
        <v>265366</v>
      </c>
      <c r="G225" s="196">
        <v>265366</v>
      </c>
      <c r="H225" s="192" t="s">
        <v>295</v>
      </c>
      <c r="I225" s="176" t="s">
        <v>133</v>
      </c>
      <c r="J225" s="78">
        <v>82</v>
      </c>
      <c r="K225" s="78">
        <v>83</v>
      </c>
      <c r="L225" s="138">
        <v>84</v>
      </c>
    </row>
    <row r="226" spans="1:12" ht="46.5" x14ac:dyDescent="0.35">
      <c r="A226" s="284"/>
      <c r="B226" s="266"/>
      <c r="C226" s="266"/>
      <c r="D226" s="4" t="s">
        <v>114</v>
      </c>
      <c r="E226" s="22">
        <v>82744.75</v>
      </c>
      <c r="F226" s="22">
        <v>89698</v>
      </c>
      <c r="G226" s="22">
        <v>97352</v>
      </c>
      <c r="H226" s="3" t="s">
        <v>297</v>
      </c>
      <c r="I226" s="4" t="s">
        <v>133</v>
      </c>
      <c r="J226" s="31">
        <v>86</v>
      </c>
      <c r="K226" s="31">
        <v>87</v>
      </c>
      <c r="L226" s="135">
        <v>88</v>
      </c>
    </row>
    <row r="227" spans="1:12" ht="62.5" thickBot="1" x14ac:dyDescent="0.4">
      <c r="A227" s="304"/>
      <c r="B227" s="267"/>
      <c r="C227" s="267"/>
      <c r="D227" s="4" t="s">
        <v>26</v>
      </c>
      <c r="E227" s="22">
        <v>610807</v>
      </c>
      <c r="F227" s="22">
        <v>610807</v>
      </c>
      <c r="G227" s="22">
        <v>610807</v>
      </c>
      <c r="H227" s="3" t="s">
        <v>298</v>
      </c>
      <c r="I227" s="4" t="s">
        <v>133</v>
      </c>
      <c r="J227" s="31">
        <v>80</v>
      </c>
      <c r="K227" s="31">
        <v>81</v>
      </c>
      <c r="L227" s="135">
        <v>82</v>
      </c>
    </row>
    <row r="228" spans="1:12" ht="35.25" customHeight="1" x14ac:dyDescent="0.35">
      <c r="A228" s="264" t="s">
        <v>346</v>
      </c>
      <c r="B228" s="265" t="s">
        <v>347</v>
      </c>
      <c r="C228" s="265" t="s">
        <v>25</v>
      </c>
      <c r="D228" s="12" t="s">
        <v>104</v>
      </c>
      <c r="E228" s="21">
        <f>SUM(E229:E231)</f>
        <v>760468.41999999993</v>
      </c>
      <c r="F228" s="21">
        <f>SUM(F229:F231)</f>
        <v>760497</v>
      </c>
      <c r="G228" s="21">
        <f>SUM(G229:G231)</f>
        <v>760530</v>
      </c>
      <c r="H228" s="11" t="s">
        <v>294</v>
      </c>
      <c r="I228" s="12" t="s">
        <v>28</v>
      </c>
      <c r="J228" s="32" t="s">
        <v>235</v>
      </c>
      <c r="K228" s="32" t="s">
        <v>235</v>
      </c>
      <c r="L228" s="136" t="s">
        <v>235</v>
      </c>
    </row>
    <row r="229" spans="1:12" ht="62" x14ac:dyDescent="0.35">
      <c r="A229" s="260"/>
      <c r="B229" s="262"/>
      <c r="C229" s="262"/>
      <c r="D229" s="4" t="s">
        <v>109</v>
      </c>
      <c r="E229" s="22">
        <v>253679</v>
      </c>
      <c r="F229" s="22">
        <v>253679</v>
      </c>
      <c r="G229" s="22">
        <v>253679</v>
      </c>
      <c r="H229" s="3" t="s">
        <v>295</v>
      </c>
      <c r="I229" s="4" t="s">
        <v>133</v>
      </c>
      <c r="J229" s="31">
        <v>92</v>
      </c>
      <c r="K229" s="31">
        <v>92</v>
      </c>
      <c r="L229" s="135">
        <v>93</v>
      </c>
    </row>
    <row r="230" spans="1:12" ht="54" customHeight="1" x14ac:dyDescent="0.35">
      <c r="A230" s="260"/>
      <c r="B230" s="262"/>
      <c r="C230" s="262"/>
      <c r="D230" s="4" t="s">
        <v>114</v>
      </c>
      <c r="E230" s="22">
        <v>70551.42</v>
      </c>
      <c r="F230" s="22">
        <v>70580</v>
      </c>
      <c r="G230" s="22">
        <v>70613</v>
      </c>
      <c r="H230" s="3" t="s">
        <v>297</v>
      </c>
      <c r="I230" s="4" t="s">
        <v>133</v>
      </c>
      <c r="J230" s="31">
        <v>91</v>
      </c>
      <c r="K230" s="31">
        <v>92</v>
      </c>
      <c r="L230" s="135">
        <v>92</v>
      </c>
    </row>
    <row r="231" spans="1:12" ht="68.5" customHeight="1" thickBot="1" x14ac:dyDescent="0.4">
      <c r="A231" s="261"/>
      <c r="B231" s="263"/>
      <c r="C231" s="263"/>
      <c r="D231" s="65" t="s">
        <v>26</v>
      </c>
      <c r="E231" s="66">
        <v>436238</v>
      </c>
      <c r="F231" s="66">
        <v>436238</v>
      </c>
      <c r="G231" s="66">
        <v>436238</v>
      </c>
      <c r="H231" s="67" t="s">
        <v>298</v>
      </c>
      <c r="I231" s="65" t="s">
        <v>133</v>
      </c>
      <c r="J231" s="83">
        <v>91</v>
      </c>
      <c r="K231" s="83">
        <v>92</v>
      </c>
      <c r="L231" s="84">
        <v>92</v>
      </c>
    </row>
    <row r="232" spans="1:12" ht="31" x14ac:dyDescent="0.35">
      <c r="A232" s="264" t="s">
        <v>348</v>
      </c>
      <c r="B232" s="265" t="s">
        <v>349</v>
      </c>
      <c r="C232" s="265" t="s">
        <v>25</v>
      </c>
      <c r="D232" s="52" t="s">
        <v>104</v>
      </c>
      <c r="E232" s="53">
        <f>SUM(E233:E236)</f>
        <v>1145339.94</v>
      </c>
      <c r="F232" s="53">
        <f>SUM(F233:F236)</f>
        <v>1145429</v>
      </c>
      <c r="G232" s="53">
        <f>SUM(G233:G236)</f>
        <v>1145539</v>
      </c>
      <c r="H232" s="54" t="s">
        <v>294</v>
      </c>
      <c r="I232" s="52" t="s">
        <v>28</v>
      </c>
      <c r="J232" s="78" t="s">
        <v>301</v>
      </c>
      <c r="K232" s="78" t="s">
        <v>301</v>
      </c>
      <c r="L232" s="138" t="s">
        <v>301</v>
      </c>
    </row>
    <row r="233" spans="1:12" ht="62" x14ac:dyDescent="0.35">
      <c r="A233" s="260"/>
      <c r="B233" s="262"/>
      <c r="C233" s="262"/>
      <c r="D233" s="4" t="s">
        <v>26</v>
      </c>
      <c r="E233" s="22">
        <v>647484</v>
      </c>
      <c r="F233" s="22">
        <v>647484</v>
      </c>
      <c r="G233" s="22">
        <v>647484</v>
      </c>
      <c r="H233" s="3" t="s">
        <v>295</v>
      </c>
      <c r="I233" s="4" t="s">
        <v>133</v>
      </c>
      <c r="J233" s="31">
        <v>85</v>
      </c>
      <c r="K233" s="31">
        <v>87</v>
      </c>
      <c r="L233" s="135">
        <v>89</v>
      </c>
    </row>
    <row r="234" spans="1:12" ht="46.5" x14ac:dyDescent="0.35">
      <c r="A234" s="260"/>
      <c r="B234" s="262"/>
      <c r="C234" s="262"/>
      <c r="D234" s="4" t="s">
        <v>114</v>
      </c>
      <c r="E234" s="22">
        <v>93889.94</v>
      </c>
      <c r="F234" s="22">
        <v>93979</v>
      </c>
      <c r="G234" s="22">
        <v>94089</v>
      </c>
      <c r="H234" s="3" t="s">
        <v>297</v>
      </c>
      <c r="I234" s="4" t="s">
        <v>133</v>
      </c>
      <c r="J234" s="31">
        <v>91</v>
      </c>
      <c r="K234" s="31">
        <v>91</v>
      </c>
      <c r="L234" s="135">
        <v>92</v>
      </c>
    </row>
    <row r="235" spans="1:12" ht="52.5" customHeight="1" x14ac:dyDescent="0.35">
      <c r="A235" s="260"/>
      <c r="B235" s="262"/>
      <c r="C235" s="262"/>
      <c r="D235" s="4" t="s">
        <v>109</v>
      </c>
      <c r="E235" s="22">
        <v>389826</v>
      </c>
      <c r="F235" s="22">
        <v>389826</v>
      </c>
      <c r="G235" s="22">
        <v>389826</v>
      </c>
      <c r="H235" s="289" t="s">
        <v>298</v>
      </c>
      <c r="I235" s="300" t="s">
        <v>133</v>
      </c>
      <c r="J235" s="327">
        <v>90</v>
      </c>
      <c r="K235" s="327">
        <v>91</v>
      </c>
      <c r="L235" s="329">
        <v>92</v>
      </c>
    </row>
    <row r="236" spans="1:12" ht="16" thickBot="1" x14ac:dyDescent="0.4">
      <c r="A236" s="261"/>
      <c r="B236" s="263"/>
      <c r="C236" s="263"/>
      <c r="D236" s="4" t="s">
        <v>296</v>
      </c>
      <c r="E236" s="22">
        <v>14140</v>
      </c>
      <c r="F236" s="22">
        <v>14140</v>
      </c>
      <c r="G236" s="22">
        <v>14140</v>
      </c>
      <c r="H236" s="263"/>
      <c r="I236" s="267"/>
      <c r="J236" s="310"/>
      <c r="K236" s="310"/>
      <c r="L236" s="307"/>
    </row>
    <row r="237" spans="1:12" ht="47.25" customHeight="1" x14ac:dyDescent="0.35">
      <c r="A237" s="264" t="s">
        <v>350</v>
      </c>
      <c r="B237" s="265" t="s">
        <v>351</v>
      </c>
      <c r="C237" s="265" t="s">
        <v>25</v>
      </c>
      <c r="D237" s="12" t="s">
        <v>104</v>
      </c>
      <c r="E237" s="21">
        <f>SUM(E238:E240)</f>
        <v>1097917.57</v>
      </c>
      <c r="F237" s="21">
        <f>SUM(F238:F240)</f>
        <v>1097936</v>
      </c>
      <c r="G237" s="21">
        <f>SUM(G238:G240)</f>
        <v>1097969</v>
      </c>
      <c r="H237" s="11" t="s">
        <v>294</v>
      </c>
      <c r="I237" s="12" t="s">
        <v>28</v>
      </c>
      <c r="J237" s="32" t="s">
        <v>168</v>
      </c>
      <c r="K237" s="32" t="s">
        <v>168</v>
      </c>
      <c r="L237" s="136" t="s">
        <v>168</v>
      </c>
    </row>
    <row r="238" spans="1:12" ht="62.5" thickBot="1" x14ac:dyDescent="0.4">
      <c r="A238" s="293"/>
      <c r="B238" s="291"/>
      <c r="C238" s="291"/>
      <c r="D238" s="65" t="s">
        <v>109</v>
      </c>
      <c r="E238" s="66">
        <v>285155</v>
      </c>
      <c r="F238" s="66">
        <v>285155</v>
      </c>
      <c r="G238" s="66">
        <v>285155</v>
      </c>
      <c r="H238" s="67" t="s">
        <v>295</v>
      </c>
      <c r="I238" s="65" t="s">
        <v>133</v>
      </c>
      <c r="J238" s="83">
        <v>75</v>
      </c>
      <c r="K238" s="83">
        <v>76</v>
      </c>
      <c r="L238" s="84">
        <v>77</v>
      </c>
    </row>
    <row r="239" spans="1:12" ht="46.5" x14ac:dyDescent="0.35">
      <c r="A239" s="284"/>
      <c r="B239" s="266"/>
      <c r="C239" s="266"/>
      <c r="D239" s="176" t="s">
        <v>26</v>
      </c>
      <c r="E239" s="196">
        <v>723861</v>
      </c>
      <c r="F239" s="196">
        <v>723861</v>
      </c>
      <c r="G239" s="196">
        <v>723861</v>
      </c>
      <c r="H239" s="192" t="s">
        <v>297</v>
      </c>
      <c r="I239" s="176" t="s">
        <v>133</v>
      </c>
      <c r="J239" s="78">
        <v>87</v>
      </c>
      <c r="K239" s="78">
        <v>87</v>
      </c>
      <c r="L239" s="138">
        <v>88</v>
      </c>
    </row>
    <row r="240" spans="1:12" ht="62.5" thickBot="1" x14ac:dyDescent="0.4">
      <c r="A240" s="304"/>
      <c r="B240" s="267"/>
      <c r="C240" s="267"/>
      <c r="D240" s="4" t="s">
        <v>114</v>
      </c>
      <c r="E240" s="22">
        <v>88901.57</v>
      </c>
      <c r="F240" s="22">
        <v>88920</v>
      </c>
      <c r="G240" s="22">
        <v>88953</v>
      </c>
      <c r="H240" s="3" t="s">
        <v>298</v>
      </c>
      <c r="I240" s="4" t="s">
        <v>133</v>
      </c>
      <c r="J240" s="31">
        <v>89</v>
      </c>
      <c r="K240" s="31">
        <v>89</v>
      </c>
      <c r="L240" s="135">
        <v>90</v>
      </c>
    </row>
    <row r="241" spans="1:12" ht="39" customHeight="1" x14ac:dyDescent="0.35">
      <c r="A241" s="264" t="s">
        <v>352</v>
      </c>
      <c r="B241" s="265" t="s">
        <v>353</v>
      </c>
      <c r="C241" s="265" t="s">
        <v>25</v>
      </c>
      <c r="D241" s="12" t="s">
        <v>104</v>
      </c>
      <c r="E241" s="21">
        <f>SUM(E242:E244)</f>
        <v>1170812.3</v>
      </c>
      <c r="F241" s="21">
        <f>SUM(F242:F244)</f>
        <v>1179923</v>
      </c>
      <c r="G241" s="21">
        <f>SUM(G242:G244)</f>
        <v>1189948</v>
      </c>
      <c r="H241" s="11" t="s">
        <v>294</v>
      </c>
      <c r="I241" s="12" t="s">
        <v>28</v>
      </c>
      <c r="J241" s="32" t="s">
        <v>315</v>
      </c>
      <c r="K241" s="32" t="s">
        <v>301</v>
      </c>
      <c r="L241" s="136" t="s">
        <v>301</v>
      </c>
    </row>
    <row r="242" spans="1:12" ht="62" x14ac:dyDescent="0.35">
      <c r="A242" s="260"/>
      <c r="B242" s="262"/>
      <c r="C242" s="262"/>
      <c r="D242" s="4" t="s">
        <v>26</v>
      </c>
      <c r="E242" s="22">
        <v>678994</v>
      </c>
      <c r="F242" s="22">
        <v>678994</v>
      </c>
      <c r="G242" s="22">
        <v>678994</v>
      </c>
      <c r="H242" s="3" t="s">
        <v>295</v>
      </c>
      <c r="I242" s="4" t="s">
        <v>133</v>
      </c>
      <c r="J242" s="31">
        <v>91</v>
      </c>
      <c r="K242" s="31">
        <v>93</v>
      </c>
      <c r="L242" s="135">
        <v>95</v>
      </c>
    </row>
    <row r="243" spans="1:12" ht="46.5" x14ac:dyDescent="0.35">
      <c r="A243" s="260"/>
      <c r="B243" s="262"/>
      <c r="C243" s="262"/>
      <c r="D243" s="4" t="s">
        <v>109</v>
      </c>
      <c r="E243" s="22">
        <v>398137</v>
      </c>
      <c r="F243" s="22">
        <v>398137</v>
      </c>
      <c r="G243" s="22">
        <v>398137</v>
      </c>
      <c r="H243" s="3" t="s">
        <v>297</v>
      </c>
      <c r="I243" s="4" t="s">
        <v>133</v>
      </c>
      <c r="J243" s="31">
        <v>95</v>
      </c>
      <c r="K243" s="31">
        <v>95</v>
      </c>
      <c r="L243" s="135">
        <v>95</v>
      </c>
    </row>
    <row r="244" spans="1:12" ht="70" customHeight="1" thickBot="1" x14ac:dyDescent="0.4">
      <c r="A244" s="261"/>
      <c r="B244" s="263"/>
      <c r="C244" s="263"/>
      <c r="D244" s="65" t="s">
        <v>114</v>
      </c>
      <c r="E244" s="66">
        <v>93681.3</v>
      </c>
      <c r="F244" s="66">
        <v>102792</v>
      </c>
      <c r="G244" s="66">
        <v>112817</v>
      </c>
      <c r="H244" s="67" t="s">
        <v>298</v>
      </c>
      <c r="I244" s="65" t="s">
        <v>133</v>
      </c>
      <c r="J244" s="83">
        <v>95</v>
      </c>
      <c r="K244" s="83">
        <v>95</v>
      </c>
      <c r="L244" s="84">
        <v>95</v>
      </c>
    </row>
    <row r="245" spans="1:12" ht="34.5" customHeight="1" x14ac:dyDescent="0.35">
      <c r="A245" s="264" t="s">
        <v>354</v>
      </c>
      <c r="B245" s="265" t="s">
        <v>355</v>
      </c>
      <c r="C245" s="265" t="s">
        <v>25</v>
      </c>
      <c r="D245" s="52" t="s">
        <v>104</v>
      </c>
      <c r="E245" s="53">
        <f>SUM(E246:E248)</f>
        <v>1043419.64</v>
      </c>
      <c r="F245" s="53">
        <f>SUM(F246:F248)</f>
        <v>1050025</v>
      </c>
      <c r="G245" s="53">
        <f>SUM(G246:G248)</f>
        <v>1057296</v>
      </c>
      <c r="H245" s="54" t="s">
        <v>294</v>
      </c>
      <c r="I245" s="52" t="s">
        <v>28</v>
      </c>
      <c r="J245" s="78" t="s">
        <v>235</v>
      </c>
      <c r="K245" s="78" t="s">
        <v>235</v>
      </c>
      <c r="L245" s="138" t="s">
        <v>235</v>
      </c>
    </row>
    <row r="246" spans="1:12" ht="62" x14ac:dyDescent="0.35">
      <c r="A246" s="260"/>
      <c r="B246" s="262"/>
      <c r="C246" s="262"/>
      <c r="D246" s="4" t="s">
        <v>109</v>
      </c>
      <c r="E246" s="22">
        <v>402039</v>
      </c>
      <c r="F246" s="22">
        <v>402039</v>
      </c>
      <c r="G246" s="22">
        <v>402039</v>
      </c>
      <c r="H246" s="3" t="s">
        <v>295</v>
      </c>
      <c r="I246" s="4" t="s">
        <v>133</v>
      </c>
      <c r="J246" s="31">
        <v>85</v>
      </c>
      <c r="K246" s="31">
        <v>90</v>
      </c>
      <c r="L246" s="135">
        <v>85</v>
      </c>
    </row>
    <row r="247" spans="1:12" ht="46.5" x14ac:dyDescent="0.35">
      <c r="A247" s="260"/>
      <c r="B247" s="262"/>
      <c r="C247" s="262"/>
      <c r="D247" s="4" t="s">
        <v>114</v>
      </c>
      <c r="E247" s="22">
        <v>80234.64</v>
      </c>
      <c r="F247" s="22">
        <v>86840</v>
      </c>
      <c r="G247" s="22">
        <v>94111</v>
      </c>
      <c r="H247" s="3" t="s">
        <v>297</v>
      </c>
      <c r="I247" s="4" t="s">
        <v>133</v>
      </c>
      <c r="J247" s="31">
        <v>85</v>
      </c>
      <c r="K247" s="31">
        <v>85</v>
      </c>
      <c r="L247" s="135">
        <v>85</v>
      </c>
    </row>
    <row r="248" spans="1:12" ht="62.5" thickBot="1" x14ac:dyDescent="0.4">
      <c r="A248" s="261"/>
      <c r="B248" s="263"/>
      <c r="C248" s="263"/>
      <c r="D248" s="4" t="s">
        <v>26</v>
      </c>
      <c r="E248" s="22">
        <v>561146</v>
      </c>
      <c r="F248" s="22">
        <v>561146</v>
      </c>
      <c r="G248" s="22">
        <v>561146</v>
      </c>
      <c r="H248" s="3" t="s">
        <v>298</v>
      </c>
      <c r="I248" s="4" t="s">
        <v>133</v>
      </c>
      <c r="J248" s="31">
        <v>90</v>
      </c>
      <c r="K248" s="31">
        <v>90</v>
      </c>
      <c r="L248" s="135">
        <v>90</v>
      </c>
    </row>
    <row r="249" spans="1:12" ht="35.25" customHeight="1" x14ac:dyDescent="0.35">
      <c r="A249" s="264" t="s">
        <v>356</v>
      </c>
      <c r="B249" s="265" t="s">
        <v>357</v>
      </c>
      <c r="C249" s="265" t="s">
        <v>25</v>
      </c>
      <c r="D249" s="12" t="s">
        <v>104</v>
      </c>
      <c r="E249" s="21">
        <f>SUM(E250:E253)</f>
        <v>1195293.23</v>
      </c>
      <c r="F249" s="21">
        <f>SUM(F250:F253)</f>
        <v>1195317</v>
      </c>
      <c r="G249" s="21">
        <f>SUM(G250:G253)</f>
        <v>1195350</v>
      </c>
      <c r="H249" s="11" t="s">
        <v>294</v>
      </c>
      <c r="I249" s="12" t="s">
        <v>28</v>
      </c>
      <c r="J249" s="32" t="s">
        <v>193</v>
      </c>
      <c r="K249" s="32" t="s">
        <v>193</v>
      </c>
      <c r="L249" s="136" t="s">
        <v>193</v>
      </c>
    </row>
    <row r="250" spans="1:12" ht="49.5" customHeight="1" x14ac:dyDescent="0.35">
      <c r="A250" s="260"/>
      <c r="B250" s="262"/>
      <c r="C250" s="262"/>
      <c r="D250" s="4" t="s">
        <v>109</v>
      </c>
      <c r="E250" s="22">
        <v>437841</v>
      </c>
      <c r="F250" s="22">
        <v>437841</v>
      </c>
      <c r="G250" s="22">
        <v>437841</v>
      </c>
      <c r="H250" s="3" t="s">
        <v>295</v>
      </c>
      <c r="I250" s="4" t="s">
        <v>133</v>
      </c>
      <c r="J250" s="31">
        <v>84</v>
      </c>
      <c r="K250" s="31">
        <v>85</v>
      </c>
      <c r="L250" s="135">
        <v>85</v>
      </c>
    </row>
    <row r="251" spans="1:12" ht="46.5" x14ac:dyDescent="0.35">
      <c r="A251" s="260"/>
      <c r="B251" s="262"/>
      <c r="C251" s="262"/>
      <c r="D251" s="4" t="s">
        <v>296</v>
      </c>
      <c r="E251" s="22">
        <v>7070</v>
      </c>
      <c r="F251" s="22">
        <v>7070</v>
      </c>
      <c r="G251" s="22">
        <v>7070</v>
      </c>
      <c r="H251" s="3" t="s">
        <v>297</v>
      </c>
      <c r="I251" s="4" t="s">
        <v>133</v>
      </c>
      <c r="J251" s="31">
        <v>95</v>
      </c>
      <c r="K251" s="31">
        <v>95</v>
      </c>
      <c r="L251" s="135">
        <v>95</v>
      </c>
    </row>
    <row r="252" spans="1:12" ht="48" customHeight="1" x14ac:dyDescent="0.35">
      <c r="A252" s="260"/>
      <c r="B252" s="262"/>
      <c r="C252" s="262"/>
      <c r="D252" s="4" t="s">
        <v>114</v>
      </c>
      <c r="E252" s="22">
        <v>58498.23</v>
      </c>
      <c r="F252" s="22">
        <v>58522</v>
      </c>
      <c r="G252" s="22">
        <v>58555</v>
      </c>
      <c r="H252" s="289" t="s">
        <v>298</v>
      </c>
      <c r="I252" s="300" t="s">
        <v>133</v>
      </c>
      <c r="J252" s="327">
        <v>98</v>
      </c>
      <c r="K252" s="327">
        <v>98</v>
      </c>
      <c r="L252" s="329">
        <v>98</v>
      </c>
    </row>
    <row r="253" spans="1:12" ht="16" thickBot="1" x14ac:dyDescent="0.4">
      <c r="A253" s="293"/>
      <c r="B253" s="291"/>
      <c r="C253" s="291"/>
      <c r="D253" s="65" t="s">
        <v>26</v>
      </c>
      <c r="E253" s="66">
        <v>691884</v>
      </c>
      <c r="F253" s="66">
        <v>691884</v>
      </c>
      <c r="G253" s="66">
        <v>691884</v>
      </c>
      <c r="H253" s="291"/>
      <c r="I253" s="275"/>
      <c r="J253" s="328"/>
      <c r="K253" s="328"/>
      <c r="L253" s="330"/>
    </row>
    <row r="254" spans="1:12" ht="35.25" customHeight="1" x14ac:dyDescent="0.35">
      <c r="A254" s="260" t="s">
        <v>358</v>
      </c>
      <c r="B254" s="262" t="s">
        <v>359</v>
      </c>
      <c r="C254" s="262" t="s">
        <v>25</v>
      </c>
      <c r="D254" s="176" t="s">
        <v>104</v>
      </c>
      <c r="E254" s="177">
        <f>SUM(E255:E257)</f>
        <v>474807.69</v>
      </c>
      <c r="F254" s="177">
        <f>SUM(F255:F257)</f>
        <v>478392</v>
      </c>
      <c r="G254" s="177">
        <f>SUM(G255:G257)</f>
        <v>482341</v>
      </c>
      <c r="H254" s="192" t="s">
        <v>294</v>
      </c>
      <c r="I254" s="176" t="s">
        <v>28</v>
      </c>
      <c r="J254" s="78" t="s">
        <v>315</v>
      </c>
      <c r="K254" s="78" t="s">
        <v>315</v>
      </c>
      <c r="L254" s="138" t="s">
        <v>315</v>
      </c>
    </row>
    <row r="255" spans="1:12" ht="62" x14ac:dyDescent="0.35">
      <c r="A255" s="260"/>
      <c r="B255" s="262"/>
      <c r="C255" s="262"/>
      <c r="D255" s="4" t="s">
        <v>109</v>
      </c>
      <c r="E255" s="22">
        <v>175660</v>
      </c>
      <c r="F255" s="22">
        <v>175660</v>
      </c>
      <c r="G255" s="22">
        <v>175660</v>
      </c>
      <c r="H255" s="3" t="s">
        <v>295</v>
      </c>
      <c r="I255" s="4" t="s">
        <v>133</v>
      </c>
      <c r="J255" s="31">
        <v>78</v>
      </c>
      <c r="K255" s="31">
        <v>79</v>
      </c>
      <c r="L255" s="135">
        <v>80</v>
      </c>
    </row>
    <row r="256" spans="1:12" ht="57.65" customHeight="1" x14ac:dyDescent="0.35">
      <c r="A256" s="260"/>
      <c r="B256" s="262"/>
      <c r="C256" s="262"/>
      <c r="D256" s="4" t="s">
        <v>114</v>
      </c>
      <c r="E256" s="22">
        <v>39195.69</v>
      </c>
      <c r="F256" s="22">
        <v>42780</v>
      </c>
      <c r="G256" s="22">
        <v>46729</v>
      </c>
      <c r="H256" s="3" t="s">
        <v>297</v>
      </c>
      <c r="I256" s="4" t="s">
        <v>133</v>
      </c>
      <c r="J256" s="31">
        <v>89</v>
      </c>
      <c r="K256" s="31">
        <v>89</v>
      </c>
      <c r="L256" s="135">
        <v>89</v>
      </c>
    </row>
    <row r="257" spans="1:12" ht="69" customHeight="1" thickBot="1" x14ac:dyDescent="0.4">
      <c r="A257" s="261"/>
      <c r="B257" s="263"/>
      <c r="C257" s="263"/>
      <c r="D257" s="65" t="s">
        <v>26</v>
      </c>
      <c r="E257" s="66">
        <v>259952</v>
      </c>
      <c r="F257" s="66">
        <v>259952</v>
      </c>
      <c r="G257" s="66">
        <v>259952</v>
      </c>
      <c r="H257" s="67" t="s">
        <v>298</v>
      </c>
      <c r="I257" s="65" t="s">
        <v>133</v>
      </c>
      <c r="J257" s="83">
        <v>90</v>
      </c>
      <c r="K257" s="83">
        <v>91</v>
      </c>
      <c r="L257" s="84">
        <v>91</v>
      </c>
    </row>
    <row r="258" spans="1:12" ht="36.75" customHeight="1" x14ac:dyDescent="0.35">
      <c r="A258" s="264" t="s">
        <v>360</v>
      </c>
      <c r="B258" s="265" t="s">
        <v>361</v>
      </c>
      <c r="C258" s="265" t="s">
        <v>25</v>
      </c>
      <c r="D258" s="52" t="s">
        <v>104</v>
      </c>
      <c r="E258" s="53">
        <f>SUM(E259:E261)</f>
        <v>1313268.75</v>
      </c>
      <c r="F258" s="53">
        <f>SUM(F259:F261)</f>
        <v>1313300</v>
      </c>
      <c r="G258" s="53">
        <f>SUM(G259:G261)</f>
        <v>1313350</v>
      </c>
      <c r="H258" s="54" t="s">
        <v>294</v>
      </c>
      <c r="I258" s="52" t="s">
        <v>28</v>
      </c>
      <c r="J258" s="78" t="s">
        <v>194</v>
      </c>
      <c r="K258" s="78" t="s">
        <v>194</v>
      </c>
      <c r="L258" s="138" t="s">
        <v>194</v>
      </c>
    </row>
    <row r="259" spans="1:12" ht="62" x14ac:dyDescent="0.35">
      <c r="A259" s="260"/>
      <c r="B259" s="262"/>
      <c r="C259" s="262"/>
      <c r="D259" s="4" t="s">
        <v>109</v>
      </c>
      <c r="E259" s="22">
        <v>474396</v>
      </c>
      <c r="F259" s="22">
        <v>474396</v>
      </c>
      <c r="G259" s="22">
        <v>474396</v>
      </c>
      <c r="H259" s="3" t="s">
        <v>295</v>
      </c>
      <c r="I259" s="4" t="s">
        <v>133</v>
      </c>
      <c r="J259" s="31">
        <v>80</v>
      </c>
      <c r="K259" s="31">
        <v>80</v>
      </c>
      <c r="L259" s="135">
        <v>81</v>
      </c>
    </row>
    <row r="260" spans="1:12" ht="46.5" x14ac:dyDescent="0.35">
      <c r="A260" s="260"/>
      <c r="B260" s="262"/>
      <c r="C260" s="262"/>
      <c r="D260" s="4" t="s">
        <v>26</v>
      </c>
      <c r="E260" s="22">
        <v>722339</v>
      </c>
      <c r="F260" s="22">
        <v>722339</v>
      </c>
      <c r="G260" s="22">
        <v>722339</v>
      </c>
      <c r="H260" s="3" t="s">
        <v>297</v>
      </c>
      <c r="I260" s="4" t="s">
        <v>133</v>
      </c>
      <c r="J260" s="31">
        <v>80</v>
      </c>
      <c r="K260" s="31">
        <v>80</v>
      </c>
      <c r="L260" s="135">
        <v>80</v>
      </c>
    </row>
    <row r="261" spans="1:12" ht="62.5" thickBot="1" x14ac:dyDescent="0.4">
      <c r="A261" s="261"/>
      <c r="B261" s="263"/>
      <c r="C261" s="263"/>
      <c r="D261" s="4" t="s">
        <v>114</v>
      </c>
      <c r="E261" s="22">
        <v>116533.75</v>
      </c>
      <c r="F261" s="22">
        <v>116565</v>
      </c>
      <c r="G261" s="22">
        <v>116615</v>
      </c>
      <c r="H261" s="3" t="s">
        <v>298</v>
      </c>
      <c r="I261" s="4" t="s">
        <v>133</v>
      </c>
      <c r="J261" s="31">
        <v>81</v>
      </c>
      <c r="K261" s="31">
        <v>81</v>
      </c>
      <c r="L261" s="135">
        <v>80</v>
      </c>
    </row>
    <row r="262" spans="1:12" ht="34.5" customHeight="1" x14ac:dyDescent="0.35">
      <c r="A262" s="264" t="s">
        <v>362</v>
      </c>
      <c r="B262" s="265" t="s">
        <v>363</v>
      </c>
      <c r="C262" s="265" t="s">
        <v>25</v>
      </c>
      <c r="D262" s="12" t="s">
        <v>104</v>
      </c>
      <c r="E262" s="21">
        <f>SUM(E263:E265)</f>
        <v>1309212.3900000001</v>
      </c>
      <c r="F262" s="21">
        <f>SUM(F263:F265)</f>
        <v>1320233</v>
      </c>
      <c r="G262" s="21">
        <f>SUM(G263:G265)</f>
        <v>1332369</v>
      </c>
      <c r="H262" s="11" t="s">
        <v>294</v>
      </c>
      <c r="I262" s="12" t="s">
        <v>28</v>
      </c>
      <c r="J262" s="32" t="s">
        <v>315</v>
      </c>
      <c r="K262" s="32" t="s">
        <v>315</v>
      </c>
      <c r="L262" s="136" t="s">
        <v>315</v>
      </c>
    </row>
    <row r="263" spans="1:12" ht="49.5" customHeight="1" x14ac:dyDescent="0.35">
      <c r="A263" s="260"/>
      <c r="B263" s="262"/>
      <c r="C263" s="262"/>
      <c r="D263" s="4" t="s">
        <v>109</v>
      </c>
      <c r="E263" s="22">
        <v>459413</v>
      </c>
      <c r="F263" s="22">
        <v>459413</v>
      </c>
      <c r="G263" s="22">
        <v>459413</v>
      </c>
      <c r="H263" s="3" t="s">
        <v>295</v>
      </c>
      <c r="I263" s="4" t="s">
        <v>133</v>
      </c>
      <c r="J263" s="31">
        <v>86</v>
      </c>
      <c r="K263" s="31">
        <v>87</v>
      </c>
      <c r="L263" s="135">
        <v>88</v>
      </c>
    </row>
    <row r="264" spans="1:12" ht="46.5" x14ac:dyDescent="0.35">
      <c r="A264" s="260"/>
      <c r="B264" s="262"/>
      <c r="C264" s="262"/>
      <c r="D264" s="4" t="s">
        <v>114</v>
      </c>
      <c r="E264" s="22">
        <v>118095.39</v>
      </c>
      <c r="F264" s="22">
        <v>129116</v>
      </c>
      <c r="G264" s="22">
        <v>141252</v>
      </c>
      <c r="H264" s="3" t="s">
        <v>297</v>
      </c>
      <c r="I264" s="4" t="s">
        <v>133</v>
      </c>
      <c r="J264" s="31">
        <v>87</v>
      </c>
      <c r="K264" s="31">
        <v>88</v>
      </c>
      <c r="L264" s="135">
        <v>88</v>
      </c>
    </row>
    <row r="265" spans="1:12" ht="62.5" thickBot="1" x14ac:dyDescent="0.4">
      <c r="A265" s="261"/>
      <c r="B265" s="263"/>
      <c r="C265" s="263"/>
      <c r="D265" s="4" t="s">
        <v>26</v>
      </c>
      <c r="E265" s="22">
        <v>731704</v>
      </c>
      <c r="F265" s="22">
        <v>731704</v>
      </c>
      <c r="G265" s="22">
        <v>731704</v>
      </c>
      <c r="H265" s="3" t="s">
        <v>298</v>
      </c>
      <c r="I265" s="4" t="s">
        <v>133</v>
      </c>
      <c r="J265" s="31">
        <v>86</v>
      </c>
      <c r="K265" s="31">
        <v>88</v>
      </c>
      <c r="L265" s="135">
        <v>90</v>
      </c>
    </row>
    <row r="266" spans="1:12" ht="37.5" customHeight="1" x14ac:dyDescent="0.35">
      <c r="A266" s="264" t="s">
        <v>364</v>
      </c>
      <c r="B266" s="265" t="s">
        <v>365</v>
      </c>
      <c r="C266" s="265" t="s">
        <v>25</v>
      </c>
      <c r="D266" s="12" t="s">
        <v>104</v>
      </c>
      <c r="E266" s="21">
        <f>SUM(E267:E269)</f>
        <v>1155687.7</v>
      </c>
      <c r="F266" s="21">
        <f>SUM(F267:F269)</f>
        <v>1164726</v>
      </c>
      <c r="G266" s="21">
        <f>SUM(G267:G269)</f>
        <v>1174690</v>
      </c>
      <c r="H266" s="11" t="s">
        <v>294</v>
      </c>
      <c r="I266" s="12" t="s">
        <v>28</v>
      </c>
      <c r="J266" s="32" t="s">
        <v>301</v>
      </c>
      <c r="K266" s="32" t="s">
        <v>301</v>
      </c>
      <c r="L266" s="136" t="s">
        <v>301</v>
      </c>
    </row>
    <row r="267" spans="1:12" ht="62.5" thickBot="1" x14ac:dyDescent="0.4">
      <c r="A267" s="293"/>
      <c r="B267" s="291"/>
      <c r="C267" s="291"/>
      <c r="D267" s="65" t="s">
        <v>114</v>
      </c>
      <c r="E267" s="66">
        <v>96099.7</v>
      </c>
      <c r="F267" s="66">
        <v>105138</v>
      </c>
      <c r="G267" s="66">
        <v>115102</v>
      </c>
      <c r="H267" s="67" t="s">
        <v>295</v>
      </c>
      <c r="I267" s="65" t="s">
        <v>133</v>
      </c>
      <c r="J267" s="83">
        <v>75</v>
      </c>
      <c r="K267" s="83">
        <v>77</v>
      </c>
      <c r="L267" s="84">
        <v>78</v>
      </c>
    </row>
    <row r="268" spans="1:12" ht="54" customHeight="1" x14ac:dyDescent="0.35">
      <c r="A268" s="284"/>
      <c r="B268" s="266"/>
      <c r="C268" s="266"/>
      <c r="D268" s="176" t="s">
        <v>26</v>
      </c>
      <c r="E268" s="196">
        <v>651500</v>
      </c>
      <c r="F268" s="196">
        <v>651500</v>
      </c>
      <c r="G268" s="196">
        <v>651500</v>
      </c>
      <c r="H268" s="192" t="s">
        <v>297</v>
      </c>
      <c r="I268" s="176" t="s">
        <v>133</v>
      </c>
      <c r="J268" s="78">
        <v>80</v>
      </c>
      <c r="K268" s="78">
        <v>82</v>
      </c>
      <c r="L268" s="138">
        <v>85</v>
      </c>
    </row>
    <row r="269" spans="1:12" ht="69" customHeight="1" thickBot="1" x14ac:dyDescent="0.4">
      <c r="A269" s="304"/>
      <c r="B269" s="267"/>
      <c r="C269" s="267"/>
      <c r="D269" s="65" t="s">
        <v>109</v>
      </c>
      <c r="E269" s="66">
        <v>408088</v>
      </c>
      <c r="F269" s="66">
        <v>408088</v>
      </c>
      <c r="G269" s="66">
        <v>408088</v>
      </c>
      <c r="H269" s="67" t="s">
        <v>298</v>
      </c>
      <c r="I269" s="65" t="s">
        <v>133</v>
      </c>
      <c r="J269" s="83">
        <v>68</v>
      </c>
      <c r="K269" s="83">
        <v>70</v>
      </c>
      <c r="L269" s="84">
        <v>72</v>
      </c>
    </row>
    <row r="270" spans="1:12" ht="39.75" customHeight="1" x14ac:dyDescent="0.35">
      <c r="A270" s="264" t="s">
        <v>366</v>
      </c>
      <c r="B270" s="265" t="s">
        <v>367</v>
      </c>
      <c r="C270" s="265" t="s">
        <v>25</v>
      </c>
      <c r="D270" s="52" t="s">
        <v>104</v>
      </c>
      <c r="E270" s="53">
        <f t="shared" ref="E270:G270" si="21">SUM(E271:E274)</f>
        <v>617901.35</v>
      </c>
      <c r="F270" s="53">
        <f t="shared" si="21"/>
        <v>617893</v>
      </c>
      <c r="G270" s="53">
        <f t="shared" si="21"/>
        <v>617893</v>
      </c>
      <c r="H270" s="54" t="s">
        <v>294</v>
      </c>
      <c r="I270" s="52" t="s">
        <v>28</v>
      </c>
      <c r="J270" s="78" t="s">
        <v>235</v>
      </c>
      <c r="K270" s="78" t="s">
        <v>235</v>
      </c>
      <c r="L270" s="138" t="s">
        <v>235</v>
      </c>
    </row>
    <row r="271" spans="1:12" ht="62" x14ac:dyDescent="0.35">
      <c r="A271" s="260"/>
      <c r="B271" s="262"/>
      <c r="C271" s="262"/>
      <c r="D271" s="4" t="s">
        <v>26</v>
      </c>
      <c r="E271" s="22">
        <v>396993</v>
      </c>
      <c r="F271" s="22">
        <v>396993</v>
      </c>
      <c r="G271" s="22">
        <v>396993</v>
      </c>
      <c r="H271" s="3" t="s">
        <v>295</v>
      </c>
      <c r="I271" s="4" t="s">
        <v>133</v>
      </c>
      <c r="J271" s="31">
        <v>95</v>
      </c>
      <c r="K271" s="31">
        <v>95</v>
      </c>
      <c r="L271" s="135">
        <v>95</v>
      </c>
    </row>
    <row r="272" spans="1:12" ht="46.5" x14ac:dyDescent="0.35">
      <c r="A272" s="260"/>
      <c r="B272" s="262"/>
      <c r="C272" s="262"/>
      <c r="D272" s="4" t="s">
        <v>114</v>
      </c>
      <c r="E272" s="22">
        <v>40838.35</v>
      </c>
      <c r="F272" s="22">
        <v>40830</v>
      </c>
      <c r="G272" s="22">
        <v>40830</v>
      </c>
      <c r="H272" s="3" t="s">
        <v>297</v>
      </c>
      <c r="I272" s="4" t="s">
        <v>133</v>
      </c>
      <c r="J272" s="31">
        <v>86</v>
      </c>
      <c r="K272" s="31">
        <v>86</v>
      </c>
      <c r="L272" s="135">
        <v>86</v>
      </c>
    </row>
    <row r="273" spans="1:12" ht="52.5" customHeight="1" x14ac:dyDescent="0.35">
      <c r="A273" s="260"/>
      <c r="B273" s="262"/>
      <c r="C273" s="262"/>
      <c r="D273" s="4" t="s">
        <v>296</v>
      </c>
      <c r="E273" s="22">
        <v>3535</v>
      </c>
      <c r="F273" s="22">
        <v>3535</v>
      </c>
      <c r="G273" s="22">
        <v>3535</v>
      </c>
      <c r="H273" s="289" t="s">
        <v>298</v>
      </c>
      <c r="I273" s="300" t="s">
        <v>133</v>
      </c>
      <c r="J273" s="327">
        <v>87</v>
      </c>
      <c r="K273" s="327">
        <v>87</v>
      </c>
      <c r="L273" s="329">
        <v>87</v>
      </c>
    </row>
    <row r="274" spans="1:12" ht="20.25" customHeight="1" thickBot="1" x14ac:dyDescent="0.4">
      <c r="A274" s="261"/>
      <c r="B274" s="263"/>
      <c r="C274" s="263"/>
      <c r="D274" s="4" t="s">
        <v>109</v>
      </c>
      <c r="E274" s="22">
        <v>176535</v>
      </c>
      <c r="F274" s="22">
        <v>176535</v>
      </c>
      <c r="G274" s="22">
        <v>176535</v>
      </c>
      <c r="H274" s="263"/>
      <c r="I274" s="267"/>
      <c r="J274" s="310"/>
      <c r="K274" s="310"/>
      <c r="L274" s="307"/>
    </row>
    <row r="275" spans="1:12" ht="39" customHeight="1" x14ac:dyDescent="0.35">
      <c r="A275" s="264" t="s">
        <v>368</v>
      </c>
      <c r="B275" s="265" t="s">
        <v>369</v>
      </c>
      <c r="C275" s="265" t="s">
        <v>25</v>
      </c>
      <c r="D275" s="12" t="s">
        <v>104</v>
      </c>
      <c r="E275" s="21">
        <f>SUM(E276:E278)</f>
        <v>727179.44</v>
      </c>
      <c r="F275" s="21">
        <f>SUM(F276:F278)</f>
        <v>732542</v>
      </c>
      <c r="G275" s="21">
        <f>SUM(G276:G278)</f>
        <v>738449</v>
      </c>
      <c r="H275" s="11" t="s">
        <v>294</v>
      </c>
      <c r="I275" s="12" t="s">
        <v>28</v>
      </c>
      <c r="J275" s="32" t="s">
        <v>230</v>
      </c>
      <c r="K275" s="32" t="s">
        <v>231</v>
      </c>
      <c r="L275" s="136" t="s">
        <v>231</v>
      </c>
    </row>
    <row r="276" spans="1:12" ht="62" x14ac:dyDescent="0.35">
      <c r="A276" s="260"/>
      <c r="B276" s="262"/>
      <c r="C276" s="262"/>
      <c r="D276" s="4" t="s">
        <v>114</v>
      </c>
      <c r="E276" s="22">
        <v>55927.44</v>
      </c>
      <c r="F276" s="22">
        <v>61290</v>
      </c>
      <c r="G276" s="22">
        <v>67197</v>
      </c>
      <c r="H276" s="3" t="s">
        <v>295</v>
      </c>
      <c r="I276" s="4" t="s">
        <v>133</v>
      </c>
      <c r="J276" s="31">
        <v>85</v>
      </c>
      <c r="K276" s="31">
        <v>80</v>
      </c>
      <c r="L276" s="135">
        <v>85</v>
      </c>
    </row>
    <row r="277" spans="1:12" ht="46.5" x14ac:dyDescent="0.35">
      <c r="A277" s="260"/>
      <c r="B277" s="262"/>
      <c r="C277" s="262"/>
      <c r="D277" s="4" t="s">
        <v>109</v>
      </c>
      <c r="E277" s="22">
        <v>237038</v>
      </c>
      <c r="F277" s="22">
        <v>237038</v>
      </c>
      <c r="G277" s="22">
        <v>237038</v>
      </c>
      <c r="H277" s="3" t="s">
        <v>297</v>
      </c>
      <c r="I277" s="4" t="s">
        <v>133</v>
      </c>
      <c r="J277" s="31">
        <v>80</v>
      </c>
      <c r="K277" s="31">
        <v>80</v>
      </c>
      <c r="L277" s="135">
        <v>85</v>
      </c>
    </row>
    <row r="278" spans="1:12" ht="62.5" thickBot="1" x14ac:dyDescent="0.4">
      <c r="A278" s="261"/>
      <c r="B278" s="263"/>
      <c r="C278" s="263"/>
      <c r="D278" s="4" t="s">
        <v>26</v>
      </c>
      <c r="E278" s="22">
        <v>434214</v>
      </c>
      <c r="F278" s="22">
        <v>434214</v>
      </c>
      <c r="G278" s="22">
        <v>434214</v>
      </c>
      <c r="H278" s="3" t="s">
        <v>298</v>
      </c>
      <c r="I278" s="4" t="s">
        <v>133</v>
      </c>
      <c r="J278" s="31">
        <v>75</v>
      </c>
      <c r="K278" s="31">
        <v>80</v>
      </c>
      <c r="L278" s="135">
        <v>85</v>
      </c>
    </row>
    <row r="279" spans="1:12" ht="36.75" customHeight="1" x14ac:dyDescent="0.35">
      <c r="A279" s="264" t="s">
        <v>370</v>
      </c>
      <c r="B279" s="265" t="s">
        <v>371</v>
      </c>
      <c r="C279" s="265" t="s">
        <v>25</v>
      </c>
      <c r="D279" s="12" t="s">
        <v>104</v>
      </c>
      <c r="E279" s="21">
        <f>SUM(E280:E282)</f>
        <v>1113199.1400000001</v>
      </c>
      <c r="F279" s="21">
        <f>SUM(F280:F282)</f>
        <v>1121820</v>
      </c>
      <c r="G279" s="21">
        <f>SUM(G280:G282)</f>
        <v>1131313</v>
      </c>
      <c r="H279" s="11" t="s">
        <v>294</v>
      </c>
      <c r="I279" s="12" t="s">
        <v>28</v>
      </c>
      <c r="J279" s="32" t="s">
        <v>50</v>
      </c>
      <c r="K279" s="32" t="s">
        <v>50</v>
      </c>
      <c r="L279" s="136" t="s">
        <v>50</v>
      </c>
    </row>
    <row r="280" spans="1:12" ht="62" x14ac:dyDescent="0.35">
      <c r="A280" s="260"/>
      <c r="B280" s="262"/>
      <c r="C280" s="262"/>
      <c r="D280" s="4" t="s">
        <v>26</v>
      </c>
      <c r="E280" s="22">
        <v>646424</v>
      </c>
      <c r="F280" s="22">
        <v>646424</v>
      </c>
      <c r="G280" s="22">
        <v>646424</v>
      </c>
      <c r="H280" s="3" t="s">
        <v>295</v>
      </c>
      <c r="I280" s="4" t="s">
        <v>133</v>
      </c>
      <c r="J280" s="31">
        <v>86</v>
      </c>
      <c r="K280" s="31">
        <v>87</v>
      </c>
      <c r="L280" s="135">
        <v>87</v>
      </c>
    </row>
    <row r="281" spans="1:12" ht="47" thickBot="1" x14ac:dyDescent="0.4">
      <c r="A281" s="293"/>
      <c r="B281" s="291"/>
      <c r="C281" s="291"/>
      <c r="D281" s="65" t="s">
        <v>114</v>
      </c>
      <c r="E281" s="66">
        <v>93869.14</v>
      </c>
      <c r="F281" s="66">
        <v>102490</v>
      </c>
      <c r="G281" s="66">
        <v>111983</v>
      </c>
      <c r="H281" s="67" t="s">
        <v>297</v>
      </c>
      <c r="I281" s="65" t="s">
        <v>133</v>
      </c>
      <c r="J281" s="83">
        <v>93</v>
      </c>
      <c r="K281" s="83">
        <v>94</v>
      </c>
      <c r="L281" s="84">
        <v>94</v>
      </c>
    </row>
    <row r="282" spans="1:12" ht="62.5" thickBot="1" x14ac:dyDescent="0.4">
      <c r="A282" s="207"/>
      <c r="B282" s="208"/>
      <c r="C282" s="208"/>
      <c r="D282" s="184" t="s">
        <v>109</v>
      </c>
      <c r="E282" s="183">
        <v>372906</v>
      </c>
      <c r="F282" s="183">
        <v>372906</v>
      </c>
      <c r="G282" s="183">
        <v>372906</v>
      </c>
      <c r="H282" s="185" t="s">
        <v>298</v>
      </c>
      <c r="I282" s="184" t="s">
        <v>133</v>
      </c>
      <c r="J282" s="218">
        <v>93</v>
      </c>
      <c r="K282" s="218">
        <v>94</v>
      </c>
      <c r="L282" s="219">
        <v>94</v>
      </c>
    </row>
    <row r="283" spans="1:12" ht="39" customHeight="1" x14ac:dyDescent="0.35">
      <c r="A283" s="264" t="s">
        <v>372</v>
      </c>
      <c r="B283" s="265" t="s">
        <v>373</v>
      </c>
      <c r="C283" s="265" t="s">
        <v>25</v>
      </c>
      <c r="D283" s="52" t="s">
        <v>104</v>
      </c>
      <c r="E283" s="53">
        <f>SUM(E284:E286)</f>
        <v>1138303.08</v>
      </c>
      <c r="F283" s="53">
        <f>SUM(F284:F286)</f>
        <v>1138351</v>
      </c>
      <c r="G283" s="53">
        <f>SUM(G284:G286)</f>
        <v>1138406</v>
      </c>
      <c r="H283" s="54" t="s">
        <v>294</v>
      </c>
      <c r="I283" s="52" t="s">
        <v>28</v>
      </c>
      <c r="J283" s="78" t="s">
        <v>318</v>
      </c>
      <c r="K283" s="78" t="s">
        <v>50</v>
      </c>
      <c r="L283" s="138" t="s">
        <v>50</v>
      </c>
    </row>
    <row r="284" spans="1:12" ht="62" x14ac:dyDescent="0.35">
      <c r="A284" s="260"/>
      <c r="B284" s="262"/>
      <c r="C284" s="262"/>
      <c r="D284" s="4" t="s">
        <v>114</v>
      </c>
      <c r="E284" s="22">
        <v>99387.08</v>
      </c>
      <c r="F284" s="22">
        <v>99435</v>
      </c>
      <c r="G284" s="22">
        <v>99490</v>
      </c>
      <c r="H284" s="3" t="s">
        <v>295</v>
      </c>
      <c r="I284" s="4" t="s">
        <v>133</v>
      </c>
      <c r="J284" s="31">
        <v>78</v>
      </c>
      <c r="K284" s="31">
        <v>78</v>
      </c>
      <c r="L284" s="135">
        <v>79</v>
      </c>
    </row>
    <row r="285" spans="1:12" ht="46.5" x14ac:dyDescent="0.35">
      <c r="A285" s="260"/>
      <c r="B285" s="262"/>
      <c r="C285" s="262"/>
      <c r="D285" s="4" t="s">
        <v>109</v>
      </c>
      <c r="E285" s="22">
        <v>440348</v>
      </c>
      <c r="F285" s="22">
        <v>440348</v>
      </c>
      <c r="G285" s="22">
        <v>440348</v>
      </c>
      <c r="H285" s="3" t="s">
        <v>297</v>
      </c>
      <c r="I285" s="4" t="s">
        <v>133</v>
      </c>
      <c r="J285" s="31">
        <v>85</v>
      </c>
      <c r="K285" s="31">
        <v>85</v>
      </c>
      <c r="L285" s="135">
        <v>85</v>
      </c>
    </row>
    <row r="286" spans="1:12" ht="62.5" thickBot="1" x14ac:dyDescent="0.4">
      <c r="A286" s="261"/>
      <c r="B286" s="263"/>
      <c r="C286" s="263"/>
      <c r="D286" s="4" t="s">
        <v>26</v>
      </c>
      <c r="E286" s="22">
        <v>598568</v>
      </c>
      <c r="F286" s="22">
        <v>598568</v>
      </c>
      <c r="G286" s="22">
        <v>598568</v>
      </c>
      <c r="H286" s="3" t="s">
        <v>298</v>
      </c>
      <c r="I286" s="4" t="s">
        <v>133</v>
      </c>
      <c r="J286" s="31">
        <v>89</v>
      </c>
      <c r="K286" s="31">
        <v>89</v>
      </c>
      <c r="L286" s="135">
        <v>89</v>
      </c>
    </row>
    <row r="287" spans="1:12" ht="37.5" customHeight="1" x14ac:dyDescent="0.35">
      <c r="A287" s="264" t="s">
        <v>374</v>
      </c>
      <c r="B287" s="265" t="s">
        <v>375</v>
      </c>
      <c r="C287" s="265" t="s">
        <v>25</v>
      </c>
      <c r="D287" s="12" t="s">
        <v>104</v>
      </c>
      <c r="E287" s="21">
        <f>SUM(E288:E290)</f>
        <v>868270.98</v>
      </c>
      <c r="F287" s="21">
        <f>SUM(F288:F290)</f>
        <v>872689</v>
      </c>
      <c r="G287" s="21">
        <f>SUM(G288:G290)</f>
        <v>877562</v>
      </c>
      <c r="H287" s="11" t="s">
        <v>294</v>
      </c>
      <c r="I287" s="12" t="s">
        <v>28</v>
      </c>
      <c r="J287" s="32" t="s">
        <v>235</v>
      </c>
      <c r="K287" s="32" t="s">
        <v>235</v>
      </c>
      <c r="L287" s="136" t="s">
        <v>235</v>
      </c>
    </row>
    <row r="288" spans="1:12" ht="62" x14ac:dyDescent="0.35">
      <c r="A288" s="260"/>
      <c r="B288" s="262"/>
      <c r="C288" s="262"/>
      <c r="D288" s="4" t="s">
        <v>26</v>
      </c>
      <c r="E288" s="22">
        <v>520865</v>
      </c>
      <c r="F288" s="22">
        <v>520865</v>
      </c>
      <c r="G288" s="22">
        <v>520865</v>
      </c>
      <c r="H288" s="3" t="s">
        <v>295</v>
      </c>
      <c r="I288" s="4" t="s">
        <v>133</v>
      </c>
      <c r="J288" s="31">
        <v>87</v>
      </c>
      <c r="K288" s="31">
        <v>89</v>
      </c>
      <c r="L288" s="135">
        <v>90</v>
      </c>
    </row>
    <row r="289" spans="1:13" ht="46.5" x14ac:dyDescent="0.35">
      <c r="A289" s="260"/>
      <c r="B289" s="262"/>
      <c r="C289" s="262"/>
      <c r="D289" s="4" t="s">
        <v>114</v>
      </c>
      <c r="E289" s="22">
        <v>46311.98</v>
      </c>
      <c r="F289" s="22">
        <v>50730</v>
      </c>
      <c r="G289" s="22">
        <v>55603</v>
      </c>
      <c r="H289" s="3" t="s">
        <v>297</v>
      </c>
      <c r="I289" s="4" t="s">
        <v>133</v>
      </c>
      <c r="J289" s="31">
        <v>89</v>
      </c>
      <c r="K289" s="31">
        <v>90</v>
      </c>
      <c r="L289" s="135">
        <v>90</v>
      </c>
    </row>
    <row r="290" spans="1:13" ht="62.5" thickBot="1" x14ac:dyDescent="0.4">
      <c r="A290" s="261"/>
      <c r="B290" s="263"/>
      <c r="C290" s="263"/>
      <c r="D290" s="4" t="s">
        <v>109</v>
      </c>
      <c r="E290" s="22">
        <v>301094</v>
      </c>
      <c r="F290" s="22">
        <v>301094</v>
      </c>
      <c r="G290" s="22">
        <v>301094</v>
      </c>
      <c r="H290" s="3" t="s">
        <v>298</v>
      </c>
      <c r="I290" s="4" t="s">
        <v>133</v>
      </c>
      <c r="J290" s="31">
        <v>90</v>
      </c>
      <c r="K290" s="31">
        <v>91</v>
      </c>
      <c r="L290" s="135">
        <v>91</v>
      </c>
    </row>
    <row r="291" spans="1:13" ht="34.5" customHeight="1" x14ac:dyDescent="0.35">
      <c r="A291" s="264" t="s">
        <v>376</v>
      </c>
      <c r="B291" s="265" t="s">
        <v>377</v>
      </c>
      <c r="C291" s="265" t="s">
        <v>25</v>
      </c>
      <c r="D291" s="12" t="s">
        <v>104</v>
      </c>
      <c r="E291" s="21">
        <f>SUM(E292:E294)</f>
        <v>1296751.79</v>
      </c>
      <c r="F291" s="21">
        <f>SUM(F292:F294)</f>
        <v>1296815</v>
      </c>
      <c r="G291" s="21">
        <f>SUM(G292:G294)</f>
        <v>1296898</v>
      </c>
      <c r="H291" s="11" t="s">
        <v>294</v>
      </c>
      <c r="I291" s="12" t="s">
        <v>28</v>
      </c>
      <c r="J291" s="32" t="s">
        <v>50</v>
      </c>
      <c r="K291" s="32" t="s">
        <v>50</v>
      </c>
      <c r="L291" s="136" t="s">
        <v>50</v>
      </c>
      <c r="M291" s="27"/>
    </row>
    <row r="292" spans="1:13" ht="62" x14ac:dyDescent="0.35">
      <c r="A292" s="260"/>
      <c r="B292" s="262"/>
      <c r="C292" s="262"/>
      <c r="D292" s="4" t="s">
        <v>109</v>
      </c>
      <c r="E292" s="22">
        <v>462142</v>
      </c>
      <c r="F292" s="22">
        <v>462142</v>
      </c>
      <c r="G292" s="22">
        <v>462142</v>
      </c>
      <c r="H292" s="3" t="s">
        <v>295</v>
      </c>
      <c r="I292" s="4" t="s">
        <v>133</v>
      </c>
      <c r="J292" s="31">
        <v>78</v>
      </c>
      <c r="K292" s="31">
        <v>79</v>
      </c>
      <c r="L292" s="135">
        <v>80</v>
      </c>
    </row>
    <row r="293" spans="1:13" ht="54" customHeight="1" x14ac:dyDescent="0.35">
      <c r="A293" s="260"/>
      <c r="B293" s="262"/>
      <c r="C293" s="262"/>
      <c r="D293" s="4" t="s">
        <v>114</v>
      </c>
      <c r="E293" s="22">
        <v>118821.79</v>
      </c>
      <c r="F293" s="22">
        <v>118885</v>
      </c>
      <c r="G293" s="22">
        <v>118968</v>
      </c>
      <c r="H293" s="3" t="s">
        <v>297</v>
      </c>
      <c r="I293" s="4" t="s">
        <v>133</v>
      </c>
      <c r="J293" s="31">
        <v>86</v>
      </c>
      <c r="K293" s="31">
        <v>87</v>
      </c>
      <c r="L293" s="135">
        <v>88</v>
      </c>
    </row>
    <row r="294" spans="1:13" ht="70" customHeight="1" thickBot="1" x14ac:dyDescent="0.4">
      <c r="A294" s="293"/>
      <c r="B294" s="291"/>
      <c r="C294" s="291"/>
      <c r="D294" s="65" t="s">
        <v>26</v>
      </c>
      <c r="E294" s="66">
        <v>715788</v>
      </c>
      <c r="F294" s="66">
        <v>715788</v>
      </c>
      <c r="G294" s="66">
        <v>715788</v>
      </c>
      <c r="H294" s="67" t="s">
        <v>298</v>
      </c>
      <c r="I294" s="65" t="s">
        <v>133</v>
      </c>
      <c r="J294" s="83">
        <v>86</v>
      </c>
      <c r="K294" s="83">
        <v>87</v>
      </c>
      <c r="L294" s="84">
        <v>88</v>
      </c>
    </row>
    <row r="295" spans="1:13" ht="36.75" customHeight="1" x14ac:dyDescent="0.35">
      <c r="A295" s="260" t="s">
        <v>378</v>
      </c>
      <c r="B295" s="262" t="s">
        <v>379</v>
      </c>
      <c r="C295" s="262" t="s">
        <v>25</v>
      </c>
      <c r="D295" s="52"/>
      <c r="E295" s="53">
        <f>SUM(E296:E298)</f>
        <v>1117466.67</v>
      </c>
      <c r="F295" s="53">
        <f>SUM(F296:F298)</f>
        <v>1117561</v>
      </c>
      <c r="G295" s="53">
        <f>SUM(G296:G298)</f>
        <v>1117682</v>
      </c>
      <c r="H295" s="54" t="s">
        <v>294</v>
      </c>
      <c r="I295" s="52" t="s">
        <v>28</v>
      </c>
      <c r="J295" s="78" t="s">
        <v>50</v>
      </c>
      <c r="K295" s="78" t="s">
        <v>50</v>
      </c>
      <c r="L295" s="138" t="s">
        <v>50</v>
      </c>
    </row>
    <row r="296" spans="1:13" ht="62" x14ac:dyDescent="0.35">
      <c r="A296" s="260"/>
      <c r="B296" s="262"/>
      <c r="C296" s="262"/>
      <c r="D296" s="4" t="s">
        <v>109</v>
      </c>
      <c r="E296" s="22">
        <v>411674</v>
      </c>
      <c r="F296" s="22">
        <v>411674</v>
      </c>
      <c r="G296" s="22">
        <v>411674</v>
      </c>
      <c r="H296" s="3" t="s">
        <v>295</v>
      </c>
      <c r="I296" s="4" t="s">
        <v>133</v>
      </c>
      <c r="J296" s="31">
        <v>75</v>
      </c>
      <c r="K296" s="31">
        <v>76</v>
      </c>
      <c r="L296" s="135">
        <v>77</v>
      </c>
    </row>
    <row r="297" spans="1:13" ht="46.5" x14ac:dyDescent="0.35">
      <c r="A297" s="260"/>
      <c r="B297" s="262"/>
      <c r="C297" s="262"/>
      <c r="D297" s="4" t="s">
        <v>26</v>
      </c>
      <c r="E297" s="22">
        <v>612927</v>
      </c>
      <c r="F297" s="22">
        <v>612927</v>
      </c>
      <c r="G297" s="22">
        <v>612927</v>
      </c>
      <c r="H297" s="3" t="s">
        <v>297</v>
      </c>
      <c r="I297" s="4" t="s">
        <v>133</v>
      </c>
      <c r="J297" s="31">
        <v>80</v>
      </c>
      <c r="K297" s="31">
        <v>82</v>
      </c>
      <c r="L297" s="135">
        <v>85</v>
      </c>
    </row>
    <row r="298" spans="1:13" ht="62.5" thickBot="1" x14ac:dyDescent="0.4">
      <c r="A298" s="261"/>
      <c r="B298" s="263"/>
      <c r="C298" s="263"/>
      <c r="D298" s="4" t="s">
        <v>114</v>
      </c>
      <c r="E298" s="22">
        <v>92865.67</v>
      </c>
      <c r="F298" s="22">
        <v>92960</v>
      </c>
      <c r="G298" s="22">
        <v>93081</v>
      </c>
      <c r="H298" s="3" t="s">
        <v>298</v>
      </c>
      <c r="I298" s="4" t="s">
        <v>133</v>
      </c>
      <c r="J298" s="31">
        <v>80</v>
      </c>
      <c r="K298" s="31">
        <v>82</v>
      </c>
      <c r="L298" s="135">
        <v>85</v>
      </c>
    </row>
    <row r="299" spans="1:13" ht="36.75" customHeight="1" x14ac:dyDescent="0.35">
      <c r="A299" s="264" t="s">
        <v>380</v>
      </c>
      <c r="B299" s="265" t="s">
        <v>381</v>
      </c>
      <c r="C299" s="265" t="s">
        <v>25</v>
      </c>
      <c r="D299" s="12" t="s">
        <v>104</v>
      </c>
      <c r="E299" s="21">
        <f>SUM(E300:E302)</f>
        <v>807006.08</v>
      </c>
      <c r="F299" s="21">
        <f>SUM(F300:F302)</f>
        <v>811770</v>
      </c>
      <c r="G299" s="21">
        <f>SUM(G300:G302)</f>
        <v>817012</v>
      </c>
      <c r="H299" s="11" t="s">
        <v>294</v>
      </c>
      <c r="I299" s="12" t="s">
        <v>28</v>
      </c>
      <c r="J299" s="32" t="s">
        <v>301</v>
      </c>
      <c r="K299" s="32" t="s">
        <v>301</v>
      </c>
      <c r="L299" s="136" t="s">
        <v>301</v>
      </c>
    </row>
    <row r="300" spans="1:13" ht="62" x14ac:dyDescent="0.35">
      <c r="A300" s="260"/>
      <c r="B300" s="262"/>
      <c r="C300" s="262"/>
      <c r="D300" s="4" t="s">
        <v>26</v>
      </c>
      <c r="E300" s="22">
        <v>479136</v>
      </c>
      <c r="F300" s="22">
        <v>479136</v>
      </c>
      <c r="G300" s="22">
        <v>479136</v>
      </c>
      <c r="H300" s="3" t="s">
        <v>295</v>
      </c>
      <c r="I300" s="4" t="s">
        <v>133</v>
      </c>
      <c r="J300" s="31">
        <v>72</v>
      </c>
      <c r="K300" s="31">
        <v>74</v>
      </c>
      <c r="L300" s="135">
        <v>74</v>
      </c>
    </row>
    <row r="301" spans="1:13" ht="46.5" x14ac:dyDescent="0.35">
      <c r="A301" s="260"/>
      <c r="B301" s="262"/>
      <c r="C301" s="262"/>
      <c r="D301" s="4" t="s">
        <v>114</v>
      </c>
      <c r="E301" s="22">
        <v>52411.08</v>
      </c>
      <c r="F301" s="22">
        <v>57175</v>
      </c>
      <c r="G301" s="22">
        <v>62417</v>
      </c>
      <c r="H301" s="3" t="s">
        <v>297</v>
      </c>
      <c r="I301" s="4" t="s">
        <v>133</v>
      </c>
      <c r="J301" s="31">
        <v>77</v>
      </c>
      <c r="K301" s="31">
        <v>78</v>
      </c>
      <c r="L301" s="135">
        <v>80</v>
      </c>
    </row>
    <row r="302" spans="1:13" ht="62.5" thickBot="1" x14ac:dyDescent="0.4">
      <c r="A302" s="261"/>
      <c r="B302" s="263"/>
      <c r="C302" s="263"/>
      <c r="D302" s="4" t="s">
        <v>109</v>
      </c>
      <c r="E302" s="22">
        <v>275459</v>
      </c>
      <c r="F302" s="22">
        <v>275459</v>
      </c>
      <c r="G302" s="22">
        <v>275459</v>
      </c>
      <c r="H302" s="3" t="s">
        <v>298</v>
      </c>
      <c r="I302" s="4" t="s">
        <v>133</v>
      </c>
      <c r="J302" s="31">
        <v>77</v>
      </c>
      <c r="K302" s="31">
        <v>78</v>
      </c>
      <c r="L302" s="135">
        <v>79</v>
      </c>
    </row>
    <row r="303" spans="1:13" ht="36.75" customHeight="1" x14ac:dyDescent="0.35">
      <c r="A303" s="264" t="s">
        <v>382</v>
      </c>
      <c r="B303" s="265" t="s">
        <v>383</v>
      </c>
      <c r="C303" s="265" t="s">
        <v>25</v>
      </c>
      <c r="D303" s="12" t="s">
        <v>104</v>
      </c>
      <c r="E303" s="21">
        <f>SUM(E304:E306)</f>
        <v>1254665.71</v>
      </c>
      <c r="F303" s="21">
        <f>SUM(F304:F306)</f>
        <v>1258729</v>
      </c>
      <c r="G303" s="21">
        <f>SUM(G304:G306)</f>
        <v>1263205</v>
      </c>
      <c r="H303" s="11" t="s">
        <v>294</v>
      </c>
      <c r="I303" s="12" t="s">
        <v>28</v>
      </c>
      <c r="J303" s="32" t="s">
        <v>93</v>
      </c>
      <c r="K303" s="32" t="s">
        <v>93</v>
      </c>
      <c r="L303" s="136" t="s">
        <v>93</v>
      </c>
    </row>
    <row r="304" spans="1:13" ht="51" customHeight="1" x14ac:dyDescent="0.35">
      <c r="A304" s="260"/>
      <c r="B304" s="262"/>
      <c r="C304" s="262"/>
      <c r="D304" s="4" t="s">
        <v>114</v>
      </c>
      <c r="E304" s="22">
        <v>43825.71</v>
      </c>
      <c r="F304" s="22">
        <v>47889</v>
      </c>
      <c r="G304" s="22">
        <v>52365</v>
      </c>
      <c r="H304" s="3" t="s">
        <v>295</v>
      </c>
      <c r="I304" s="4" t="s">
        <v>133</v>
      </c>
      <c r="J304" s="31">
        <v>75</v>
      </c>
      <c r="K304" s="31">
        <v>74</v>
      </c>
      <c r="L304" s="135">
        <v>73</v>
      </c>
    </row>
    <row r="305" spans="1:12" ht="52.5" customHeight="1" x14ac:dyDescent="0.35">
      <c r="A305" s="260"/>
      <c r="B305" s="262"/>
      <c r="C305" s="262"/>
      <c r="D305" s="4" t="s">
        <v>26</v>
      </c>
      <c r="E305" s="22">
        <v>806887</v>
      </c>
      <c r="F305" s="22">
        <v>806887</v>
      </c>
      <c r="G305" s="22">
        <v>806887</v>
      </c>
      <c r="H305" s="3" t="s">
        <v>297</v>
      </c>
      <c r="I305" s="4" t="s">
        <v>133</v>
      </c>
      <c r="J305" s="31">
        <v>83</v>
      </c>
      <c r="K305" s="31">
        <v>83</v>
      </c>
      <c r="L305" s="135">
        <v>83</v>
      </c>
    </row>
    <row r="306" spans="1:12" ht="64.5" customHeight="1" thickBot="1" x14ac:dyDescent="0.4">
      <c r="A306" s="261"/>
      <c r="B306" s="263"/>
      <c r="C306" s="263"/>
      <c r="D306" s="65" t="s">
        <v>109</v>
      </c>
      <c r="E306" s="66">
        <v>403953</v>
      </c>
      <c r="F306" s="66">
        <v>403953</v>
      </c>
      <c r="G306" s="66">
        <v>403953</v>
      </c>
      <c r="H306" s="67" t="s">
        <v>298</v>
      </c>
      <c r="I306" s="65" t="s">
        <v>133</v>
      </c>
      <c r="J306" s="83">
        <v>80</v>
      </c>
      <c r="K306" s="83">
        <v>82</v>
      </c>
      <c r="L306" s="84">
        <v>85</v>
      </c>
    </row>
    <row r="307" spans="1:12" ht="35.25" customHeight="1" x14ac:dyDescent="0.35">
      <c r="A307" s="335" t="s">
        <v>384</v>
      </c>
      <c r="B307" s="333" t="s">
        <v>385</v>
      </c>
      <c r="C307" s="333" t="s">
        <v>25</v>
      </c>
      <c r="D307" s="176" t="s">
        <v>104</v>
      </c>
      <c r="E307" s="177">
        <f>SUM(E308:E310)</f>
        <v>1096543.75</v>
      </c>
      <c r="F307" s="177">
        <f>SUM(F308:F310)</f>
        <v>1096540</v>
      </c>
      <c r="G307" s="177">
        <f>SUM(G308:G310)</f>
        <v>1096540</v>
      </c>
      <c r="H307" s="192" t="s">
        <v>294</v>
      </c>
      <c r="I307" s="176" t="s">
        <v>28</v>
      </c>
      <c r="J307" s="78" t="s">
        <v>235</v>
      </c>
      <c r="K307" s="78" t="s">
        <v>235</v>
      </c>
      <c r="L307" s="138" t="s">
        <v>235</v>
      </c>
    </row>
    <row r="308" spans="1:12" ht="62.5" thickBot="1" x14ac:dyDescent="0.4">
      <c r="A308" s="336"/>
      <c r="B308" s="334"/>
      <c r="C308" s="334"/>
      <c r="D308" s="65" t="s">
        <v>26</v>
      </c>
      <c r="E308" s="66">
        <v>633773</v>
      </c>
      <c r="F308" s="66">
        <v>633773</v>
      </c>
      <c r="G308" s="66">
        <v>633773</v>
      </c>
      <c r="H308" s="67" t="s">
        <v>295</v>
      </c>
      <c r="I308" s="65" t="s">
        <v>133</v>
      </c>
      <c r="J308" s="83">
        <v>91</v>
      </c>
      <c r="K308" s="83">
        <v>93</v>
      </c>
      <c r="L308" s="84">
        <v>93</v>
      </c>
    </row>
    <row r="309" spans="1:12" ht="46.5" x14ac:dyDescent="0.35">
      <c r="A309" s="284"/>
      <c r="B309" s="266"/>
      <c r="C309" s="266"/>
      <c r="D309" s="176" t="s">
        <v>109</v>
      </c>
      <c r="E309" s="196">
        <v>363847</v>
      </c>
      <c r="F309" s="196">
        <v>363847</v>
      </c>
      <c r="G309" s="196">
        <v>363847</v>
      </c>
      <c r="H309" s="192" t="s">
        <v>297</v>
      </c>
      <c r="I309" s="176" t="s">
        <v>133</v>
      </c>
      <c r="J309" s="78">
        <v>90</v>
      </c>
      <c r="K309" s="78">
        <v>92</v>
      </c>
      <c r="L309" s="138">
        <v>93</v>
      </c>
    </row>
    <row r="310" spans="1:12" ht="62.5" thickBot="1" x14ac:dyDescent="0.4">
      <c r="A310" s="304"/>
      <c r="B310" s="267"/>
      <c r="C310" s="267"/>
      <c r="D310" s="4" t="s">
        <v>114</v>
      </c>
      <c r="E310" s="22">
        <v>98923.75</v>
      </c>
      <c r="F310" s="22">
        <v>98920</v>
      </c>
      <c r="G310" s="22">
        <v>98920</v>
      </c>
      <c r="H310" s="3" t="s">
        <v>298</v>
      </c>
      <c r="I310" s="4" t="s">
        <v>133</v>
      </c>
      <c r="J310" s="31">
        <v>90</v>
      </c>
      <c r="K310" s="31">
        <v>92</v>
      </c>
      <c r="L310" s="135">
        <v>92</v>
      </c>
    </row>
    <row r="311" spans="1:12" ht="37.5" customHeight="1" x14ac:dyDescent="0.35">
      <c r="A311" s="264" t="s">
        <v>386</v>
      </c>
      <c r="B311" s="265" t="s">
        <v>387</v>
      </c>
      <c r="C311" s="265" t="s">
        <v>25</v>
      </c>
      <c r="D311" s="12" t="s">
        <v>104</v>
      </c>
      <c r="E311" s="21">
        <f>SUM(E312:E314)</f>
        <v>1161952.82</v>
      </c>
      <c r="F311" s="21">
        <f>SUM(F312:F314)</f>
        <v>1161944</v>
      </c>
      <c r="G311" s="21">
        <f>SUM(G312:G314)</f>
        <v>1161944</v>
      </c>
      <c r="H311" s="11" t="s">
        <v>294</v>
      </c>
      <c r="I311" s="12" t="s">
        <v>28</v>
      </c>
      <c r="J311" s="32" t="s">
        <v>235</v>
      </c>
      <c r="K311" s="32" t="s">
        <v>235</v>
      </c>
      <c r="L311" s="136" t="s">
        <v>235</v>
      </c>
    </row>
    <row r="312" spans="1:12" ht="62" x14ac:dyDescent="0.35">
      <c r="A312" s="260"/>
      <c r="B312" s="262"/>
      <c r="C312" s="262"/>
      <c r="D312" s="4" t="s">
        <v>26</v>
      </c>
      <c r="E312" s="22">
        <v>702493</v>
      </c>
      <c r="F312" s="22">
        <v>702493</v>
      </c>
      <c r="G312" s="22">
        <v>702493</v>
      </c>
      <c r="H312" s="3" t="s">
        <v>295</v>
      </c>
      <c r="I312" s="4" t="s">
        <v>133</v>
      </c>
      <c r="J312" s="31">
        <v>91</v>
      </c>
      <c r="K312" s="31">
        <v>93</v>
      </c>
      <c r="L312" s="135">
        <v>95</v>
      </c>
    </row>
    <row r="313" spans="1:12" ht="46.5" x14ac:dyDescent="0.35">
      <c r="A313" s="260"/>
      <c r="B313" s="262"/>
      <c r="C313" s="262"/>
      <c r="D313" s="4" t="s">
        <v>114</v>
      </c>
      <c r="E313" s="22">
        <v>113148.82</v>
      </c>
      <c r="F313" s="22">
        <v>113140</v>
      </c>
      <c r="G313" s="22">
        <v>113140</v>
      </c>
      <c r="H313" s="3" t="s">
        <v>297</v>
      </c>
      <c r="I313" s="4" t="s">
        <v>133</v>
      </c>
      <c r="J313" s="31">
        <v>85</v>
      </c>
      <c r="K313" s="31">
        <v>88</v>
      </c>
      <c r="L313" s="135">
        <v>90</v>
      </c>
    </row>
    <row r="314" spans="1:12" ht="62.5" thickBot="1" x14ac:dyDescent="0.4">
      <c r="A314" s="261"/>
      <c r="B314" s="263"/>
      <c r="C314" s="263"/>
      <c r="D314" s="4" t="s">
        <v>109</v>
      </c>
      <c r="E314" s="22">
        <v>346311</v>
      </c>
      <c r="F314" s="22">
        <v>346311</v>
      </c>
      <c r="G314" s="22">
        <v>346311</v>
      </c>
      <c r="H314" s="3" t="s">
        <v>298</v>
      </c>
      <c r="I314" s="4" t="s">
        <v>133</v>
      </c>
      <c r="J314" s="31">
        <v>85</v>
      </c>
      <c r="K314" s="31">
        <v>88</v>
      </c>
      <c r="L314" s="135">
        <v>90</v>
      </c>
    </row>
    <row r="315" spans="1:12" ht="37.5" customHeight="1" x14ac:dyDescent="0.35">
      <c r="A315" s="264" t="s">
        <v>388</v>
      </c>
      <c r="B315" s="265" t="s">
        <v>389</v>
      </c>
      <c r="C315" s="265" t="s">
        <v>25</v>
      </c>
      <c r="D315" s="12" t="s">
        <v>104</v>
      </c>
      <c r="E315" s="21">
        <f>SUM(E316:E318)</f>
        <v>1652313.8</v>
      </c>
      <c r="F315" s="21">
        <f>SUM(F316:F318)</f>
        <v>1652306</v>
      </c>
      <c r="G315" s="21">
        <f>SUM(G316:G318)</f>
        <v>1652306</v>
      </c>
      <c r="H315" s="11" t="s">
        <v>294</v>
      </c>
      <c r="I315" s="12" t="s">
        <v>28</v>
      </c>
      <c r="J315" s="32" t="s">
        <v>193</v>
      </c>
      <c r="K315" s="32" t="s">
        <v>235</v>
      </c>
      <c r="L315" s="136" t="s">
        <v>235</v>
      </c>
    </row>
    <row r="316" spans="1:12" ht="62" x14ac:dyDescent="0.35">
      <c r="A316" s="260"/>
      <c r="B316" s="262"/>
      <c r="C316" s="262"/>
      <c r="D316" s="4" t="s">
        <v>109</v>
      </c>
      <c r="E316" s="22">
        <v>557837</v>
      </c>
      <c r="F316" s="22">
        <v>557837</v>
      </c>
      <c r="G316" s="22">
        <v>557837</v>
      </c>
      <c r="H316" s="3" t="s">
        <v>295</v>
      </c>
      <c r="I316" s="4" t="s">
        <v>133</v>
      </c>
      <c r="J316" s="31">
        <v>71</v>
      </c>
      <c r="K316" s="31">
        <v>72</v>
      </c>
      <c r="L316" s="135">
        <v>73</v>
      </c>
    </row>
    <row r="317" spans="1:12" ht="57" customHeight="1" x14ac:dyDescent="0.35">
      <c r="A317" s="260"/>
      <c r="B317" s="262"/>
      <c r="C317" s="262"/>
      <c r="D317" s="4" t="s">
        <v>26</v>
      </c>
      <c r="E317" s="22">
        <v>955898</v>
      </c>
      <c r="F317" s="22">
        <v>955898</v>
      </c>
      <c r="G317" s="22">
        <v>955898</v>
      </c>
      <c r="H317" s="3" t="s">
        <v>297</v>
      </c>
      <c r="I317" s="4" t="s">
        <v>133</v>
      </c>
      <c r="J317" s="31">
        <v>72</v>
      </c>
      <c r="K317" s="31">
        <v>73</v>
      </c>
      <c r="L317" s="135">
        <v>74</v>
      </c>
    </row>
    <row r="318" spans="1:12" ht="71.150000000000006" customHeight="1" thickBot="1" x14ac:dyDescent="0.4">
      <c r="A318" s="261"/>
      <c r="B318" s="263"/>
      <c r="C318" s="263"/>
      <c r="D318" s="65" t="s">
        <v>114</v>
      </c>
      <c r="E318" s="66">
        <v>138578.79999999999</v>
      </c>
      <c r="F318" s="66">
        <v>138571</v>
      </c>
      <c r="G318" s="66">
        <v>138571</v>
      </c>
      <c r="H318" s="67" t="s">
        <v>298</v>
      </c>
      <c r="I318" s="65" t="s">
        <v>133</v>
      </c>
      <c r="J318" s="83">
        <v>71</v>
      </c>
      <c r="K318" s="83">
        <v>72</v>
      </c>
      <c r="L318" s="84">
        <v>73</v>
      </c>
    </row>
    <row r="319" spans="1:12" ht="31" x14ac:dyDescent="0.35">
      <c r="A319" s="264" t="s">
        <v>390</v>
      </c>
      <c r="B319" s="265" t="s">
        <v>391</v>
      </c>
      <c r="C319" s="265" t="s">
        <v>25</v>
      </c>
      <c r="D319" s="176" t="s">
        <v>104</v>
      </c>
      <c r="E319" s="177">
        <f>SUM(E320:E322)</f>
        <v>1289171.1200000001</v>
      </c>
      <c r="F319" s="177">
        <f>SUM(F320:F322)</f>
        <v>1299056</v>
      </c>
      <c r="G319" s="177">
        <f>SUM(G320:G322)</f>
        <v>1309946</v>
      </c>
      <c r="H319" s="192" t="s">
        <v>294</v>
      </c>
      <c r="I319" s="176" t="s">
        <v>28</v>
      </c>
      <c r="J319" s="78" t="s">
        <v>318</v>
      </c>
      <c r="K319" s="78" t="s">
        <v>318</v>
      </c>
      <c r="L319" s="138" t="s">
        <v>50</v>
      </c>
    </row>
    <row r="320" spans="1:12" ht="62" x14ac:dyDescent="0.35">
      <c r="A320" s="260"/>
      <c r="B320" s="262"/>
      <c r="C320" s="262"/>
      <c r="D320" s="4" t="s">
        <v>109</v>
      </c>
      <c r="E320" s="22">
        <v>456944</v>
      </c>
      <c r="F320" s="22">
        <v>456944</v>
      </c>
      <c r="G320" s="22">
        <v>456944</v>
      </c>
      <c r="H320" s="3" t="s">
        <v>295</v>
      </c>
      <c r="I320" s="4" t="s">
        <v>133</v>
      </c>
      <c r="J320" s="31">
        <v>72</v>
      </c>
      <c r="K320" s="31">
        <v>73</v>
      </c>
      <c r="L320" s="135">
        <v>73</v>
      </c>
    </row>
    <row r="321" spans="1:12" ht="47" thickBot="1" x14ac:dyDescent="0.4">
      <c r="A321" s="293"/>
      <c r="B321" s="291"/>
      <c r="C321" s="291"/>
      <c r="D321" s="65" t="s">
        <v>114</v>
      </c>
      <c r="E321" s="66">
        <v>108655.12</v>
      </c>
      <c r="F321" s="66">
        <v>118540</v>
      </c>
      <c r="G321" s="66">
        <v>129430</v>
      </c>
      <c r="H321" s="67" t="s">
        <v>297</v>
      </c>
      <c r="I321" s="65" t="s">
        <v>133</v>
      </c>
      <c r="J321" s="83">
        <v>77</v>
      </c>
      <c r="K321" s="83">
        <v>78</v>
      </c>
      <c r="L321" s="84">
        <v>78</v>
      </c>
    </row>
    <row r="322" spans="1:12" ht="62.5" thickBot="1" x14ac:dyDescent="0.4">
      <c r="A322" s="207"/>
      <c r="B322" s="208"/>
      <c r="C322" s="208"/>
      <c r="D322" s="176" t="s">
        <v>26</v>
      </c>
      <c r="E322" s="196">
        <v>723572</v>
      </c>
      <c r="F322" s="196">
        <v>723572</v>
      </c>
      <c r="G322" s="196">
        <v>723572</v>
      </c>
      <c r="H322" s="192" t="s">
        <v>298</v>
      </c>
      <c r="I322" s="176" t="s">
        <v>133</v>
      </c>
      <c r="J322" s="78">
        <v>77</v>
      </c>
      <c r="K322" s="78">
        <v>78</v>
      </c>
      <c r="L322" s="138">
        <v>78</v>
      </c>
    </row>
    <row r="323" spans="1:12" ht="37.5" customHeight="1" x14ac:dyDescent="0.35">
      <c r="A323" s="264" t="s">
        <v>392</v>
      </c>
      <c r="B323" s="265" t="s">
        <v>393</v>
      </c>
      <c r="C323" s="265" t="s">
        <v>25</v>
      </c>
      <c r="D323" s="12" t="s">
        <v>104</v>
      </c>
      <c r="E323" s="21">
        <f>SUM(E324:E326)</f>
        <v>1088994.67</v>
      </c>
      <c r="F323" s="21">
        <f>SUM(F324:F326)</f>
        <v>1088989</v>
      </c>
      <c r="G323" s="21">
        <f>SUM(G324:G326)</f>
        <v>1088989</v>
      </c>
      <c r="H323" s="11" t="s">
        <v>294</v>
      </c>
      <c r="I323" s="12" t="s">
        <v>28</v>
      </c>
      <c r="J323" s="32" t="s">
        <v>230</v>
      </c>
      <c r="K323" s="32" t="s">
        <v>230</v>
      </c>
      <c r="L323" s="136" t="s">
        <v>230</v>
      </c>
    </row>
    <row r="324" spans="1:12" ht="62" x14ac:dyDescent="0.35">
      <c r="A324" s="260"/>
      <c r="B324" s="262"/>
      <c r="C324" s="262"/>
      <c r="D324" s="4" t="s">
        <v>109</v>
      </c>
      <c r="E324" s="22">
        <v>375752</v>
      </c>
      <c r="F324" s="22">
        <v>375752</v>
      </c>
      <c r="G324" s="22">
        <v>375752</v>
      </c>
      <c r="H324" s="3" t="s">
        <v>295</v>
      </c>
      <c r="I324" s="4" t="s">
        <v>133</v>
      </c>
      <c r="J324" s="31">
        <v>80</v>
      </c>
      <c r="K324" s="31">
        <v>80</v>
      </c>
      <c r="L324" s="135">
        <v>80</v>
      </c>
    </row>
    <row r="325" spans="1:12" ht="46.5" x14ac:dyDescent="0.35">
      <c r="A325" s="260"/>
      <c r="B325" s="262"/>
      <c r="C325" s="262"/>
      <c r="D325" s="4" t="s">
        <v>114</v>
      </c>
      <c r="E325" s="22">
        <v>94535.67</v>
      </c>
      <c r="F325" s="22">
        <v>94530</v>
      </c>
      <c r="G325" s="22">
        <v>94530</v>
      </c>
      <c r="H325" s="3" t="s">
        <v>297</v>
      </c>
      <c r="I325" s="4" t="s">
        <v>133</v>
      </c>
      <c r="J325" s="31">
        <v>65</v>
      </c>
      <c r="K325" s="31">
        <v>65</v>
      </c>
      <c r="L325" s="135">
        <v>65</v>
      </c>
    </row>
    <row r="326" spans="1:12" ht="66.650000000000006" customHeight="1" thickBot="1" x14ac:dyDescent="0.4">
      <c r="A326" s="261"/>
      <c r="B326" s="263"/>
      <c r="C326" s="263"/>
      <c r="D326" s="4" t="s">
        <v>26</v>
      </c>
      <c r="E326" s="22">
        <v>618707</v>
      </c>
      <c r="F326" s="22">
        <v>618707</v>
      </c>
      <c r="G326" s="22">
        <v>618707</v>
      </c>
      <c r="H326" s="3" t="s">
        <v>298</v>
      </c>
      <c r="I326" s="4" t="s">
        <v>133</v>
      </c>
      <c r="J326" s="31">
        <v>65</v>
      </c>
      <c r="K326" s="31">
        <v>65</v>
      </c>
      <c r="L326" s="135">
        <v>65</v>
      </c>
    </row>
    <row r="327" spans="1:12" ht="42.65" customHeight="1" x14ac:dyDescent="0.35">
      <c r="A327" s="264" t="s">
        <v>394</v>
      </c>
      <c r="B327" s="265" t="s">
        <v>395</v>
      </c>
      <c r="C327" s="265" t="s">
        <v>25</v>
      </c>
      <c r="D327" s="12" t="s">
        <v>104</v>
      </c>
      <c r="E327" s="21">
        <f>SUM(E328:E330)</f>
        <v>1163806.54</v>
      </c>
      <c r="F327" s="21">
        <f>SUM(F328:F330)</f>
        <v>1170669</v>
      </c>
      <c r="G327" s="21">
        <f>SUM(G328:G330)</f>
        <v>1178218</v>
      </c>
      <c r="H327" s="11" t="s">
        <v>294</v>
      </c>
      <c r="I327" s="12" t="s">
        <v>28</v>
      </c>
      <c r="J327" s="32" t="s">
        <v>306</v>
      </c>
      <c r="K327" s="32" t="s">
        <v>306</v>
      </c>
      <c r="L327" s="136" t="s">
        <v>306</v>
      </c>
    </row>
    <row r="328" spans="1:12" ht="62" x14ac:dyDescent="0.35">
      <c r="A328" s="260"/>
      <c r="B328" s="262"/>
      <c r="C328" s="262"/>
      <c r="D328" s="4" t="s">
        <v>109</v>
      </c>
      <c r="E328" s="22">
        <v>383770</v>
      </c>
      <c r="F328" s="22">
        <v>383770</v>
      </c>
      <c r="G328" s="22">
        <v>383770</v>
      </c>
      <c r="H328" s="3" t="s">
        <v>295</v>
      </c>
      <c r="I328" s="4" t="s">
        <v>133</v>
      </c>
      <c r="J328" s="31">
        <v>68</v>
      </c>
      <c r="K328" s="31">
        <v>69</v>
      </c>
      <c r="L328" s="135">
        <v>70</v>
      </c>
    </row>
    <row r="329" spans="1:12" ht="54" customHeight="1" x14ac:dyDescent="0.35">
      <c r="A329" s="260"/>
      <c r="B329" s="262"/>
      <c r="C329" s="262"/>
      <c r="D329" s="4" t="s">
        <v>26</v>
      </c>
      <c r="E329" s="22">
        <v>696756</v>
      </c>
      <c r="F329" s="22">
        <v>696756</v>
      </c>
      <c r="G329" s="22">
        <v>696756</v>
      </c>
      <c r="H329" s="3" t="s">
        <v>297</v>
      </c>
      <c r="I329" s="4" t="s">
        <v>133</v>
      </c>
      <c r="J329" s="31">
        <v>94</v>
      </c>
      <c r="K329" s="31">
        <v>95</v>
      </c>
      <c r="L329" s="135">
        <v>95</v>
      </c>
    </row>
    <row r="330" spans="1:12" ht="72.650000000000006" customHeight="1" thickBot="1" x14ac:dyDescent="0.4">
      <c r="A330" s="261"/>
      <c r="B330" s="263"/>
      <c r="C330" s="263"/>
      <c r="D330" s="65" t="s">
        <v>114</v>
      </c>
      <c r="E330" s="66">
        <v>83280.539999999994</v>
      </c>
      <c r="F330" s="66">
        <v>90143</v>
      </c>
      <c r="G330" s="66">
        <v>97692</v>
      </c>
      <c r="H330" s="67" t="s">
        <v>298</v>
      </c>
      <c r="I330" s="65" t="s">
        <v>133</v>
      </c>
      <c r="J330" s="83">
        <v>90</v>
      </c>
      <c r="K330" s="83">
        <v>91</v>
      </c>
      <c r="L330" s="84">
        <v>91</v>
      </c>
    </row>
    <row r="331" spans="1:12" ht="35.25" customHeight="1" x14ac:dyDescent="0.35">
      <c r="A331" s="264" t="s">
        <v>396</v>
      </c>
      <c r="B331" s="265" t="s">
        <v>397</v>
      </c>
      <c r="C331" s="265" t="s">
        <v>25</v>
      </c>
      <c r="D331" s="176" t="s">
        <v>104</v>
      </c>
      <c r="E331" s="177">
        <f>SUM(E332:E334)</f>
        <v>1121418.6499999999</v>
      </c>
      <c r="F331" s="177">
        <f>SUM(F332:F334)</f>
        <v>1121449</v>
      </c>
      <c r="G331" s="177">
        <f>SUM(G332:G334)</f>
        <v>1121493</v>
      </c>
      <c r="H331" s="192" t="s">
        <v>294</v>
      </c>
      <c r="I331" s="176" t="s">
        <v>28</v>
      </c>
      <c r="J331" s="78" t="s">
        <v>306</v>
      </c>
      <c r="K331" s="78" t="s">
        <v>168</v>
      </c>
      <c r="L331" s="138" t="s">
        <v>168</v>
      </c>
    </row>
    <row r="332" spans="1:12" ht="62" x14ac:dyDescent="0.35">
      <c r="A332" s="260"/>
      <c r="B332" s="262"/>
      <c r="C332" s="262"/>
      <c r="D332" s="4" t="s">
        <v>109</v>
      </c>
      <c r="E332" s="22">
        <v>400929</v>
      </c>
      <c r="F332" s="22">
        <v>400929</v>
      </c>
      <c r="G332" s="22">
        <v>400929</v>
      </c>
      <c r="H332" s="3" t="s">
        <v>295</v>
      </c>
      <c r="I332" s="4" t="s">
        <v>133</v>
      </c>
      <c r="J332" s="31">
        <v>73</v>
      </c>
      <c r="K332" s="31">
        <v>74</v>
      </c>
      <c r="L332" s="135">
        <v>75</v>
      </c>
    </row>
    <row r="333" spans="1:12" ht="46.5" x14ac:dyDescent="0.35">
      <c r="A333" s="260"/>
      <c r="B333" s="262"/>
      <c r="C333" s="262"/>
      <c r="D333" s="4" t="s">
        <v>114</v>
      </c>
      <c r="E333" s="22">
        <v>80270.649999999994</v>
      </c>
      <c r="F333" s="22">
        <v>80301</v>
      </c>
      <c r="G333" s="22">
        <v>80345</v>
      </c>
      <c r="H333" s="3" t="s">
        <v>297</v>
      </c>
      <c r="I333" s="4" t="s">
        <v>133</v>
      </c>
      <c r="J333" s="31">
        <v>75</v>
      </c>
      <c r="K333" s="31">
        <v>76</v>
      </c>
      <c r="L333" s="135">
        <v>77</v>
      </c>
    </row>
    <row r="334" spans="1:12" ht="62.5" thickBot="1" x14ac:dyDescent="0.4">
      <c r="A334" s="293"/>
      <c r="B334" s="291"/>
      <c r="C334" s="291"/>
      <c r="D334" s="65" t="s">
        <v>26</v>
      </c>
      <c r="E334" s="66">
        <v>640219</v>
      </c>
      <c r="F334" s="66">
        <v>640219</v>
      </c>
      <c r="G334" s="66">
        <v>640219</v>
      </c>
      <c r="H334" s="67" t="s">
        <v>298</v>
      </c>
      <c r="I334" s="65" t="s">
        <v>133</v>
      </c>
      <c r="J334" s="83">
        <v>80</v>
      </c>
      <c r="K334" s="83">
        <v>81</v>
      </c>
      <c r="L334" s="84">
        <v>82</v>
      </c>
    </row>
    <row r="335" spans="1:12" ht="33" customHeight="1" x14ac:dyDescent="0.35">
      <c r="A335" s="260" t="s">
        <v>398</v>
      </c>
      <c r="B335" s="262" t="s">
        <v>399</v>
      </c>
      <c r="C335" s="262" t="s">
        <v>25</v>
      </c>
      <c r="D335" s="176" t="s">
        <v>104</v>
      </c>
      <c r="E335" s="177">
        <f>SUM(E336:E338)</f>
        <v>1159016.05</v>
      </c>
      <c r="F335" s="177">
        <f>SUM(F336:F338)</f>
        <v>1167071</v>
      </c>
      <c r="G335" s="177">
        <f>SUM(G336:G338)</f>
        <v>1175937</v>
      </c>
      <c r="H335" s="192" t="s">
        <v>294</v>
      </c>
      <c r="I335" s="176" t="s">
        <v>28</v>
      </c>
      <c r="J335" s="78" t="s">
        <v>306</v>
      </c>
      <c r="K335" s="78" t="s">
        <v>306</v>
      </c>
      <c r="L335" s="138" t="s">
        <v>306</v>
      </c>
    </row>
    <row r="336" spans="1:12" ht="62" x14ac:dyDescent="0.35">
      <c r="A336" s="260"/>
      <c r="B336" s="262"/>
      <c r="C336" s="262"/>
      <c r="D336" s="4" t="s">
        <v>109</v>
      </c>
      <c r="E336" s="22">
        <v>420191</v>
      </c>
      <c r="F336" s="22">
        <v>420191</v>
      </c>
      <c r="G336" s="22">
        <v>420191</v>
      </c>
      <c r="H336" s="3" t="s">
        <v>295</v>
      </c>
      <c r="I336" s="4" t="s">
        <v>133</v>
      </c>
      <c r="J336" s="31">
        <v>95</v>
      </c>
      <c r="K336" s="31">
        <v>95</v>
      </c>
      <c r="L336" s="135">
        <v>95</v>
      </c>
    </row>
    <row r="337" spans="1:12" ht="46.5" x14ac:dyDescent="0.35">
      <c r="A337" s="260"/>
      <c r="B337" s="262"/>
      <c r="C337" s="262"/>
      <c r="D337" s="4" t="s">
        <v>114</v>
      </c>
      <c r="E337" s="22">
        <v>91315.05</v>
      </c>
      <c r="F337" s="22">
        <v>99370</v>
      </c>
      <c r="G337" s="22">
        <v>108236</v>
      </c>
      <c r="H337" s="3" t="s">
        <v>297</v>
      </c>
      <c r="I337" s="4" t="s">
        <v>133</v>
      </c>
      <c r="J337" s="31">
        <v>95</v>
      </c>
      <c r="K337" s="31">
        <v>95</v>
      </c>
      <c r="L337" s="135">
        <v>95</v>
      </c>
    </row>
    <row r="338" spans="1:12" ht="62.5" thickBot="1" x14ac:dyDescent="0.4">
      <c r="A338" s="261"/>
      <c r="B338" s="263"/>
      <c r="C338" s="263"/>
      <c r="D338" s="4" t="s">
        <v>26</v>
      </c>
      <c r="E338" s="22">
        <v>647510</v>
      </c>
      <c r="F338" s="22">
        <v>647510</v>
      </c>
      <c r="G338" s="22">
        <v>647510</v>
      </c>
      <c r="H338" s="3" t="s">
        <v>298</v>
      </c>
      <c r="I338" s="4" t="s">
        <v>133</v>
      </c>
      <c r="J338" s="31">
        <v>95</v>
      </c>
      <c r="K338" s="31">
        <v>95</v>
      </c>
      <c r="L338" s="135">
        <v>95</v>
      </c>
    </row>
    <row r="339" spans="1:12" ht="44.15" customHeight="1" x14ac:dyDescent="0.35">
      <c r="A339" s="264" t="s">
        <v>400</v>
      </c>
      <c r="B339" s="265" t="s">
        <v>401</v>
      </c>
      <c r="C339" s="265" t="s">
        <v>25</v>
      </c>
      <c r="D339" s="12" t="s">
        <v>104</v>
      </c>
      <c r="E339" s="21">
        <f>SUM(E340:E342)</f>
        <v>758008.78</v>
      </c>
      <c r="F339" s="21">
        <f>SUM(F340:F342)</f>
        <v>758163</v>
      </c>
      <c r="G339" s="21">
        <f>SUM(G340:G342)</f>
        <v>758339</v>
      </c>
      <c r="H339" s="11" t="s">
        <v>294</v>
      </c>
      <c r="I339" s="12" t="s">
        <v>28</v>
      </c>
      <c r="J339" s="32" t="s">
        <v>315</v>
      </c>
      <c r="K339" s="32" t="s">
        <v>168</v>
      </c>
      <c r="L339" s="136" t="s">
        <v>168</v>
      </c>
    </row>
    <row r="340" spans="1:12" ht="46.5" customHeight="1" x14ac:dyDescent="0.35">
      <c r="A340" s="260"/>
      <c r="B340" s="262"/>
      <c r="C340" s="262"/>
      <c r="D340" s="4" t="s">
        <v>109</v>
      </c>
      <c r="E340" s="22">
        <v>266395</v>
      </c>
      <c r="F340" s="22">
        <v>266395</v>
      </c>
      <c r="G340" s="22">
        <v>266395</v>
      </c>
      <c r="H340" s="3" t="s">
        <v>295</v>
      </c>
      <c r="I340" s="4" t="s">
        <v>133</v>
      </c>
      <c r="J340" s="31">
        <v>70</v>
      </c>
      <c r="K340" s="31">
        <v>72</v>
      </c>
      <c r="L340" s="135">
        <v>74</v>
      </c>
    </row>
    <row r="341" spans="1:12" ht="55.5" customHeight="1" x14ac:dyDescent="0.35">
      <c r="A341" s="260"/>
      <c r="B341" s="262"/>
      <c r="C341" s="262"/>
      <c r="D341" s="4" t="s">
        <v>114</v>
      </c>
      <c r="E341" s="22">
        <v>67435.78</v>
      </c>
      <c r="F341" s="22">
        <v>67590</v>
      </c>
      <c r="G341" s="22">
        <v>67766</v>
      </c>
      <c r="H341" s="3" t="s">
        <v>297</v>
      </c>
      <c r="I341" s="4" t="s">
        <v>133</v>
      </c>
      <c r="J341" s="31">
        <v>70</v>
      </c>
      <c r="K341" s="31">
        <v>71</v>
      </c>
      <c r="L341" s="135">
        <v>73</v>
      </c>
    </row>
    <row r="342" spans="1:12" ht="63" customHeight="1" thickBot="1" x14ac:dyDescent="0.4">
      <c r="A342" s="261"/>
      <c r="B342" s="263"/>
      <c r="C342" s="263"/>
      <c r="D342" s="65" t="s">
        <v>26</v>
      </c>
      <c r="E342" s="66">
        <v>424178</v>
      </c>
      <c r="F342" s="66">
        <v>424178</v>
      </c>
      <c r="G342" s="66">
        <v>424178</v>
      </c>
      <c r="H342" s="67" t="s">
        <v>298</v>
      </c>
      <c r="I342" s="65" t="s">
        <v>133</v>
      </c>
      <c r="J342" s="83">
        <v>72</v>
      </c>
      <c r="K342" s="83">
        <v>73</v>
      </c>
      <c r="L342" s="84">
        <v>74</v>
      </c>
    </row>
    <row r="343" spans="1:12" ht="31" x14ac:dyDescent="0.35">
      <c r="A343" s="264" t="s">
        <v>402</v>
      </c>
      <c r="B343" s="265" t="s">
        <v>403</v>
      </c>
      <c r="C343" s="265" t="s">
        <v>25</v>
      </c>
      <c r="D343" s="52" t="s">
        <v>104</v>
      </c>
      <c r="E343" s="53">
        <f>SUM(E344:E346)</f>
        <v>1105165.46</v>
      </c>
      <c r="F343" s="53">
        <f>SUM(F344:F346)</f>
        <v>1114084</v>
      </c>
      <c r="G343" s="53">
        <f>SUM(G344:G346)</f>
        <v>1123906</v>
      </c>
      <c r="H343" s="54" t="s">
        <v>294</v>
      </c>
      <c r="I343" s="52" t="s">
        <v>28</v>
      </c>
      <c r="J343" s="78" t="s">
        <v>315</v>
      </c>
      <c r="K343" s="78" t="s">
        <v>315</v>
      </c>
      <c r="L343" s="138" t="s">
        <v>315</v>
      </c>
    </row>
    <row r="344" spans="1:12" ht="51.75" customHeight="1" x14ac:dyDescent="0.35">
      <c r="A344" s="260"/>
      <c r="B344" s="262"/>
      <c r="C344" s="262"/>
      <c r="D344" s="4" t="s">
        <v>109</v>
      </c>
      <c r="E344" s="22">
        <v>378720</v>
      </c>
      <c r="F344" s="22">
        <v>378720</v>
      </c>
      <c r="G344" s="22">
        <v>378720</v>
      </c>
      <c r="H344" s="3" t="s">
        <v>295</v>
      </c>
      <c r="I344" s="4" t="s">
        <v>133</v>
      </c>
      <c r="J344" s="31">
        <v>71</v>
      </c>
      <c r="K344" s="31">
        <v>73</v>
      </c>
      <c r="L344" s="135">
        <v>74</v>
      </c>
    </row>
    <row r="345" spans="1:12" ht="46.5" x14ac:dyDescent="0.35">
      <c r="A345" s="260"/>
      <c r="B345" s="262"/>
      <c r="C345" s="262"/>
      <c r="D345" s="4" t="s">
        <v>26</v>
      </c>
      <c r="E345" s="22">
        <v>614795</v>
      </c>
      <c r="F345" s="22">
        <v>614795</v>
      </c>
      <c r="G345" s="22">
        <v>614795</v>
      </c>
      <c r="H345" s="3" t="s">
        <v>297</v>
      </c>
      <c r="I345" s="4" t="s">
        <v>133</v>
      </c>
      <c r="J345" s="31">
        <v>70</v>
      </c>
      <c r="K345" s="31">
        <v>71</v>
      </c>
      <c r="L345" s="135">
        <v>72</v>
      </c>
    </row>
    <row r="346" spans="1:12" ht="62.5" thickBot="1" x14ac:dyDescent="0.4">
      <c r="A346" s="261"/>
      <c r="B346" s="263"/>
      <c r="C346" s="263"/>
      <c r="D346" s="4" t="s">
        <v>114</v>
      </c>
      <c r="E346" s="22">
        <v>111650.46</v>
      </c>
      <c r="F346" s="22">
        <v>120569</v>
      </c>
      <c r="G346" s="22">
        <v>130391</v>
      </c>
      <c r="H346" s="3" t="s">
        <v>298</v>
      </c>
      <c r="I346" s="4" t="s">
        <v>133</v>
      </c>
      <c r="J346" s="31">
        <v>65</v>
      </c>
      <c r="K346" s="31">
        <v>66</v>
      </c>
      <c r="L346" s="135">
        <v>67</v>
      </c>
    </row>
    <row r="347" spans="1:12" ht="37.5" customHeight="1" x14ac:dyDescent="0.35">
      <c r="A347" s="264" t="s">
        <v>404</v>
      </c>
      <c r="B347" s="265" t="s">
        <v>405</v>
      </c>
      <c r="C347" s="265" t="s">
        <v>25</v>
      </c>
      <c r="D347" s="12" t="s">
        <v>104</v>
      </c>
      <c r="E347" s="21">
        <f>SUM(E348:E350)</f>
        <v>1084869.3</v>
      </c>
      <c r="F347" s="21">
        <f>SUM(F348:F350)</f>
        <v>1092147</v>
      </c>
      <c r="G347" s="21">
        <f>SUM(G348:G350)</f>
        <v>1100162</v>
      </c>
      <c r="H347" s="11" t="s">
        <v>294</v>
      </c>
      <c r="I347" s="12" t="s">
        <v>28</v>
      </c>
      <c r="J347" s="32" t="s">
        <v>315</v>
      </c>
      <c r="K347" s="32" t="s">
        <v>315</v>
      </c>
      <c r="L347" s="136" t="s">
        <v>315</v>
      </c>
    </row>
    <row r="348" spans="1:12" ht="51" customHeight="1" thickBot="1" x14ac:dyDescent="0.4">
      <c r="A348" s="293"/>
      <c r="B348" s="291"/>
      <c r="C348" s="291"/>
      <c r="D348" s="65" t="s">
        <v>26</v>
      </c>
      <c r="E348" s="66">
        <v>612548</v>
      </c>
      <c r="F348" s="66">
        <v>612548</v>
      </c>
      <c r="G348" s="66">
        <v>612548</v>
      </c>
      <c r="H348" s="67" t="s">
        <v>295</v>
      </c>
      <c r="I348" s="65" t="s">
        <v>133</v>
      </c>
      <c r="J348" s="83">
        <v>78</v>
      </c>
      <c r="K348" s="83">
        <v>79</v>
      </c>
      <c r="L348" s="84">
        <v>80</v>
      </c>
    </row>
    <row r="349" spans="1:12" ht="46.5" x14ac:dyDescent="0.35">
      <c r="A349" s="284"/>
      <c r="B349" s="266"/>
      <c r="C349" s="266"/>
      <c r="D349" s="176" t="s">
        <v>114</v>
      </c>
      <c r="E349" s="196">
        <v>73592.3</v>
      </c>
      <c r="F349" s="196">
        <v>80870</v>
      </c>
      <c r="G349" s="196">
        <v>88885</v>
      </c>
      <c r="H349" s="192" t="s">
        <v>297</v>
      </c>
      <c r="I349" s="176" t="s">
        <v>133</v>
      </c>
      <c r="J349" s="78">
        <v>80</v>
      </c>
      <c r="K349" s="78">
        <v>83</v>
      </c>
      <c r="L349" s="138">
        <v>85</v>
      </c>
    </row>
    <row r="350" spans="1:12" ht="62.5" thickBot="1" x14ac:dyDescent="0.4">
      <c r="A350" s="304"/>
      <c r="B350" s="267"/>
      <c r="C350" s="267"/>
      <c r="D350" s="4" t="s">
        <v>109</v>
      </c>
      <c r="E350" s="22">
        <v>398729</v>
      </c>
      <c r="F350" s="22">
        <v>398729</v>
      </c>
      <c r="G350" s="22">
        <v>398729</v>
      </c>
      <c r="H350" s="3" t="s">
        <v>298</v>
      </c>
      <c r="I350" s="4" t="s">
        <v>133</v>
      </c>
      <c r="J350" s="31">
        <v>80</v>
      </c>
      <c r="K350" s="31">
        <v>83</v>
      </c>
      <c r="L350" s="135">
        <v>85</v>
      </c>
    </row>
    <row r="351" spans="1:12" ht="33.75" customHeight="1" x14ac:dyDescent="0.35">
      <c r="A351" s="264" t="s">
        <v>406</v>
      </c>
      <c r="B351" s="265" t="s">
        <v>407</v>
      </c>
      <c r="C351" s="265" t="s">
        <v>25</v>
      </c>
      <c r="D351" s="12" t="s">
        <v>104</v>
      </c>
      <c r="E351" s="21">
        <f>SUM(E352:E354)</f>
        <v>1061010.8</v>
      </c>
      <c r="F351" s="21">
        <f>SUM(F352:F354)</f>
        <v>1061110</v>
      </c>
      <c r="G351" s="21">
        <f>SUM(G352:G354)</f>
        <v>1061231</v>
      </c>
      <c r="H351" s="11" t="s">
        <v>294</v>
      </c>
      <c r="I351" s="12" t="s">
        <v>28</v>
      </c>
      <c r="J351" s="32" t="s">
        <v>301</v>
      </c>
      <c r="K351" s="32" t="s">
        <v>301</v>
      </c>
      <c r="L351" s="136" t="s">
        <v>301</v>
      </c>
    </row>
    <row r="352" spans="1:12" ht="50.25" customHeight="1" x14ac:dyDescent="0.35">
      <c r="A352" s="260"/>
      <c r="B352" s="262"/>
      <c r="C352" s="262"/>
      <c r="D352" s="4" t="s">
        <v>109</v>
      </c>
      <c r="E352" s="22">
        <v>374853</v>
      </c>
      <c r="F352" s="22">
        <v>374853</v>
      </c>
      <c r="G352" s="22">
        <v>374853</v>
      </c>
      <c r="H352" s="3" t="s">
        <v>295</v>
      </c>
      <c r="I352" s="4" t="s">
        <v>133</v>
      </c>
      <c r="J352" s="31">
        <v>82</v>
      </c>
      <c r="K352" s="31">
        <v>83</v>
      </c>
      <c r="L352" s="135">
        <v>84</v>
      </c>
    </row>
    <row r="353" spans="1:12" ht="47.25" customHeight="1" x14ac:dyDescent="0.35">
      <c r="A353" s="260"/>
      <c r="B353" s="262"/>
      <c r="C353" s="262"/>
      <c r="D353" s="4" t="s">
        <v>114</v>
      </c>
      <c r="E353" s="22">
        <v>87790.8</v>
      </c>
      <c r="F353" s="22">
        <v>87890</v>
      </c>
      <c r="G353" s="22">
        <v>88011</v>
      </c>
      <c r="H353" s="3" t="s">
        <v>297</v>
      </c>
      <c r="I353" s="4" t="s">
        <v>133</v>
      </c>
      <c r="J353" s="31">
        <v>83</v>
      </c>
      <c r="K353" s="31">
        <v>84</v>
      </c>
      <c r="L353" s="135">
        <v>85</v>
      </c>
    </row>
    <row r="354" spans="1:12" ht="64.5" customHeight="1" thickBot="1" x14ac:dyDescent="0.4">
      <c r="A354" s="261"/>
      <c r="B354" s="263"/>
      <c r="C354" s="263"/>
      <c r="D354" s="65" t="s">
        <v>26</v>
      </c>
      <c r="E354" s="66">
        <v>598367</v>
      </c>
      <c r="F354" s="66">
        <v>598367</v>
      </c>
      <c r="G354" s="66">
        <v>598367</v>
      </c>
      <c r="H354" s="67" t="s">
        <v>298</v>
      </c>
      <c r="I354" s="65" t="s">
        <v>133</v>
      </c>
      <c r="J354" s="83">
        <v>82</v>
      </c>
      <c r="K354" s="83">
        <v>83</v>
      </c>
      <c r="L354" s="84">
        <v>84</v>
      </c>
    </row>
    <row r="355" spans="1:12" ht="33" customHeight="1" x14ac:dyDescent="0.35">
      <c r="A355" s="264" t="s">
        <v>408</v>
      </c>
      <c r="B355" s="265" t="s">
        <v>409</v>
      </c>
      <c r="C355" s="265" t="s">
        <v>25</v>
      </c>
      <c r="D355" s="52" t="s">
        <v>104</v>
      </c>
      <c r="E355" s="53">
        <f>SUM(E356:E358)</f>
        <v>1181727.23</v>
      </c>
      <c r="F355" s="53">
        <f>SUM(F356:F358)</f>
        <v>1189384</v>
      </c>
      <c r="G355" s="53">
        <f>SUM(G356:G358)</f>
        <v>1197814</v>
      </c>
      <c r="H355" s="54" t="s">
        <v>294</v>
      </c>
      <c r="I355" s="52" t="s">
        <v>28</v>
      </c>
      <c r="J355" s="78" t="s">
        <v>231</v>
      </c>
      <c r="K355" s="78" t="s">
        <v>231</v>
      </c>
      <c r="L355" s="138" t="s">
        <v>231</v>
      </c>
    </row>
    <row r="356" spans="1:12" ht="48.75" customHeight="1" x14ac:dyDescent="0.35">
      <c r="A356" s="260"/>
      <c r="B356" s="262"/>
      <c r="C356" s="262"/>
      <c r="D356" s="4" t="s">
        <v>109</v>
      </c>
      <c r="E356" s="22">
        <v>424784</v>
      </c>
      <c r="F356" s="22">
        <v>424784</v>
      </c>
      <c r="G356" s="22">
        <v>424784</v>
      </c>
      <c r="H356" s="3" t="s">
        <v>295</v>
      </c>
      <c r="I356" s="4" t="s">
        <v>133</v>
      </c>
      <c r="J356" s="31">
        <v>78</v>
      </c>
      <c r="K356" s="31">
        <v>78</v>
      </c>
      <c r="L356" s="135">
        <v>78</v>
      </c>
    </row>
    <row r="357" spans="1:12" ht="46.5" x14ac:dyDescent="0.35">
      <c r="A357" s="260"/>
      <c r="B357" s="262"/>
      <c r="C357" s="262"/>
      <c r="D357" s="4" t="s">
        <v>26</v>
      </c>
      <c r="E357" s="22">
        <v>668286</v>
      </c>
      <c r="F357" s="22">
        <v>668286</v>
      </c>
      <c r="G357" s="22">
        <v>668286</v>
      </c>
      <c r="H357" s="3" t="s">
        <v>297</v>
      </c>
      <c r="I357" s="4" t="s">
        <v>133</v>
      </c>
      <c r="J357" s="31">
        <v>78</v>
      </c>
      <c r="K357" s="31">
        <v>78</v>
      </c>
      <c r="L357" s="135">
        <v>78</v>
      </c>
    </row>
    <row r="358" spans="1:12" ht="62.5" thickBot="1" x14ac:dyDescent="0.4">
      <c r="A358" s="261"/>
      <c r="B358" s="263"/>
      <c r="C358" s="263"/>
      <c r="D358" s="4" t="s">
        <v>114</v>
      </c>
      <c r="E358" s="22">
        <v>88657.23</v>
      </c>
      <c r="F358" s="22">
        <v>96314</v>
      </c>
      <c r="G358" s="22">
        <v>104744</v>
      </c>
      <c r="H358" s="3" t="s">
        <v>298</v>
      </c>
      <c r="I358" s="4" t="s">
        <v>133</v>
      </c>
      <c r="J358" s="31">
        <v>78</v>
      </c>
      <c r="K358" s="31">
        <v>78</v>
      </c>
      <c r="L358" s="135">
        <v>78</v>
      </c>
    </row>
    <row r="359" spans="1:12" ht="33" customHeight="1" x14ac:dyDescent="0.35">
      <c r="A359" s="264" t="s">
        <v>410</v>
      </c>
      <c r="B359" s="265" t="s">
        <v>411</v>
      </c>
      <c r="C359" s="265" t="s">
        <v>25</v>
      </c>
      <c r="D359" s="12" t="s">
        <v>104</v>
      </c>
      <c r="E359" s="21">
        <f>SUM(E360:E362)</f>
        <v>1269432.3799999999</v>
      </c>
      <c r="F359" s="21">
        <f>SUM(F360:F362)</f>
        <v>1269544</v>
      </c>
      <c r="G359" s="21">
        <f>SUM(G360:G362)</f>
        <v>1269676</v>
      </c>
      <c r="H359" s="11" t="s">
        <v>294</v>
      </c>
      <c r="I359" s="12" t="s">
        <v>28</v>
      </c>
      <c r="J359" s="32" t="s">
        <v>231</v>
      </c>
      <c r="K359" s="32" t="s">
        <v>231</v>
      </c>
      <c r="L359" s="136" t="s">
        <v>231</v>
      </c>
    </row>
    <row r="360" spans="1:12" ht="54.75" customHeight="1" x14ac:dyDescent="0.35">
      <c r="A360" s="260"/>
      <c r="B360" s="262"/>
      <c r="C360" s="262"/>
      <c r="D360" s="4" t="s">
        <v>114</v>
      </c>
      <c r="E360" s="22">
        <v>116306.38</v>
      </c>
      <c r="F360" s="22">
        <v>116418</v>
      </c>
      <c r="G360" s="22">
        <v>116550</v>
      </c>
      <c r="H360" s="3" t="s">
        <v>295</v>
      </c>
      <c r="I360" s="4" t="s">
        <v>133</v>
      </c>
      <c r="J360" s="31">
        <v>82</v>
      </c>
      <c r="K360" s="31">
        <v>84</v>
      </c>
      <c r="L360" s="135">
        <v>86</v>
      </c>
    </row>
    <row r="361" spans="1:12" ht="55.5" customHeight="1" x14ac:dyDescent="0.35">
      <c r="A361" s="260"/>
      <c r="B361" s="262"/>
      <c r="C361" s="262"/>
      <c r="D361" s="4" t="s">
        <v>26</v>
      </c>
      <c r="E361" s="22">
        <v>693525</v>
      </c>
      <c r="F361" s="22">
        <v>693525</v>
      </c>
      <c r="G361" s="22">
        <v>693525</v>
      </c>
      <c r="H361" s="3" t="s">
        <v>297</v>
      </c>
      <c r="I361" s="4" t="s">
        <v>133</v>
      </c>
      <c r="J361" s="31">
        <v>86</v>
      </c>
      <c r="K361" s="31">
        <v>87</v>
      </c>
      <c r="L361" s="135">
        <v>88</v>
      </c>
    </row>
    <row r="362" spans="1:12" ht="62.5" thickBot="1" x14ac:dyDescent="0.4">
      <c r="A362" s="293"/>
      <c r="B362" s="291"/>
      <c r="C362" s="291"/>
      <c r="D362" s="65" t="s">
        <v>109</v>
      </c>
      <c r="E362" s="66">
        <v>459601</v>
      </c>
      <c r="F362" s="66">
        <v>459601</v>
      </c>
      <c r="G362" s="66">
        <v>459601</v>
      </c>
      <c r="H362" s="67" t="s">
        <v>298</v>
      </c>
      <c r="I362" s="65" t="s">
        <v>133</v>
      </c>
      <c r="J362" s="83">
        <v>82</v>
      </c>
      <c r="K362" s="83">
        <v>84</v>
      </c>
      <c r="L362" s="84">
        <v>86</v>
      </c>
    </row>
    <row r="363" spans="1:12" ht="38.5" customHeight="1" x14ac:dyDescent="0.35">
      <c r="A363" s="260" t="s">
        <v>412</v>
      </c>
      <c r="B363" s="262" t="s">
        <v>413</v>
      </c>
      <c r="C363" s="262" t="s">
        <v>25</v>
      </c>
      <c r="D363" s="176" t="s">
        <v>104</v>
      </c>
      <c r="E363" s="177">
        <f>SUM(E364:E366)</f>
        <v>715842.66</v>
      </c>
      <c r="F363" s="177">
        <f>SUM(F364:F366)</f>
        <v>715834</v>
      </c>
      <c r="G363" s="177">
        <f>SUM(G364:G366)</f>
        <v>715834</v>
      </c>
      <c r="H363" s="192" t="s">
        <v>294</v>
      </c>
      <c r="I363" s="176" t="s">
        <v>28</v>
      </c>
      <c r="J363" s="78" t="s">
        <v>193</v>
      </c>
      <c r="K363" s="78" t="s">
        <v>193</v>
      </c>
      <c r="L363" s="138" t="s">
        <v>193</v>
      </c>
    </row>
    <row r="364" spans="1:12" ht="62" x14ac:dyDescent="0.35">
      <c r="A364" s="260"/>
      <c r="B364" s="262"/>
      <c r="C364" s="262"/>
      <c r="D364" s="4" t="s">
        <v>109</v>
      </c>
      <c r="E364" s="22">
        <v>267269</v>
      </c>
      <c r="F364" s="22">
        <v>267269</v>
      </c>
      <c r="G364" s="22">
        <v>267269</v>
      </c>
      <c r="H364" s="3" t="s">
        <v>295</v>
      </c>
      <c r="I364" s="4" t="s">
        <v>133</v>
      </c>
      <c r="J364" s="31">
        <v>86</v>
      </c>
      <c r="K364" s="31">
        <v>86</v>
      </c>
      <c r="L364" s="135">
        <v>86</v>
      </c>
    </row>
    <row r="365" spans="1:12" ht="64" customHeight="1" x14ac:dyDescent="0.35">
      <c r="A365" s="260"/>
      <c r="B365" s="262"/>
      <c r="C365" s="262"/>
      <c r="D365" s="4" t="s">
        <v>26</v>
      </c>
      <c r="E365" s="22">
        <v>385835</v>
      </c>
      <c r="F365" s="22">
        <v>385835</v>
      </c>
      <c r="G365" s="22">
        <v>385835</v>
      </c>
      <c r="H365" s="3" t="s">
        <v>297</v>
      </c>
      <c r="I365" s="4" t="s">
        <v>133</v>
      </c>
      <c r="J365" s="31">
        <v>87</v>
      </c>
      <c r="K365" s="31">
        <v>87</v>
      </c>
      <c r="L365" s="135">
        <v>87</v>
      </c>
    </row>
    <row r="366" spans="1:12" ht="74.150000000000006" customHeight="1" thickBot="1" x14ac:dyDescent="0.4">
      <c r="A366" s="261"/>
      <c r="B366" s="263"/>
      <c r="C366" s="263"/>
      <c r="D366" s="65" t="s">
        <v>114</v>
      </c>
      <c r="E366" s="66">
        <v>62738.66</v>
      </c>
      <c r="F366" s="66">
        <v>62730</v>
      </c>
      <c r="G366" s="66">
        <v>62730</v>
      </c>
      <c r="H366" s="67" t="s">
        <v>298</v>
      </c>
      <c r="I366" s="65" t="s">
        <v>133</v>
      </c>
      <c r="J366" s="83">
        <v>92</v>
      </c>
      <c r="K366" s="83">
        <v>92</v>
      </c>
      <c r="L366" s="84">
        <v>92</v>
      </c>
    </row>
    <row r="367" spans="1:12" ht="34.5" customHeight="1" x14ac:dyDescent="0.35">
      <c r="A367" s="264" t="s">
        <v>414</v>
      </c>
      <c r="B367" s="265" t="s">
        <v>415</v>
      </c>
      <c r="C367" s="265" t="s">
        <v>25</v>
      </c>
      <c r="D367" s="52" t="s">
        <v>104</v>
      </c>
      <c r="E367" s="53">
        <f>SUM(E368:E370)</f>
        <v>1030872.45</v>
      </c>
      <c r="F367" s="53">
        <f>SUM(F368:F370)</f>
        <v>1030965</v>
      </c>
      <c r="G367" s="53">
        <f>SUM(G368:G370)</f>
        <v>1031075</v>
      </c>
      <c r="H367" s="54" t="s">
        <v>294</v>
      </c>
      <c r="I367" s="52" t="s">
        <v>28</v>
      </c>
      <c r="J367" s="78" t="s">
        <v>194</v>
      </c>
      <c r="K367" s="78" t="s">
        <v>231</v>
      </c>
      <c r="L367" s="138" t="s">
        <v>230</v>
      </c>
    </row>
    <row r="368" spans="1:12" ht="48.75" customHeight="1" x14ac:dyDescent="0.35">
      <c r="A368" s="260"/>
      <c r="B368" s="262"/>
      <c r="C368" s="262"/>
      <c r="D368" s="4" t="s">
        <v>109</v>
      </c>
      <c r="E368" s="22">
        <v>385600</v>
      </c>
      <c r="F368" s="22">
        <v>385600</v>
      </c>
      <c r="G368" s="22">
        <v>385600</v>
      </c>
      <c r="H368" s="3" t="s">
        <v>295</v>
      </c>
      <c r="I368" s="4" t="s">
        <v>133</v>
      </c>
      <c r="J368" s="31">
        <v>82</v>
      </c>
      <c r="K368" s="31">
        <v>85</v>
      </c>
      <c r="L368" s="135">
        <v>87</v>
      </c>
    </row>
    <row r="369" spans="1:12" ht="50.15" customHeight="1" x14ac:dyDescent="0.35">
      <c r="A369" s="260"/>
      <c r="B369" s="262"/>
      <c r="C369" s="262"/>
      <c r="D369" s="4" t="s">
        <v>114</v>
      </c>
      <c r="E369" s="22">
        <v>80302.45</v>
      </c>
      <c r="F369" s="22">
        <v>80395</v>
      </c>
      <c r="G369" s="22">
        <v>80505</v>
      </c>
      <c r="H369" s="3" t="s">
        <v>297</v>
      </c>
      <c r="I369" s="4" t="s">
        <v>133</v>
      </c>
      <c r="J369" s="31">
        <v>80</v>
      </c>
      <c r="K369" s="31">
        <v>82</v>
      </c>
      <c r="L369" s="135">
        <v>85</v>
      </c>
    </row>
    <row r="370" spans="1:12" ht="63.75" customHeight="1" thickBot="1" x14ac:dyDescent="0.4">
      <c r="A370" s="261"/>
      <c r="B370" s="263"/>
      <c r="C370" s="263"/>
      <c r="D370" s="4" t="s">
        <v>26</v>
      </c>
      <c r="E370" s="22">
        <v>564970</v>
      </c>
      <c r="F370" s="22">
        <v>564970</v>
      </c>
      <c r="G370" s="22">
        <v>564970</v>
      </c>
      <c r="H370" s="3" t="s">
        <v>298</v>
      </c>
      <c r="I370" s="4" t="s">
        <v>133</v>
      </c>
      <c r="J370" s="31">
        <v>80</v>
      </c>
      <c r="K370" s="31">
        <v>82</v>
      </c>
      <c r="L370" s="135">
        <v>84</v>
      </c>
    </row>
    <row r="371" spans="1:12" ht="35.25" customHeight="1" x14ac:dyDescent="0.35">
      <c r="A371" s="264" t="s">
        <v>416</v>
      </c>
      <c r="B371" s="265" t="s">
        <v>417</v>
      </c>
      <c r="C371" s="265" t="s">
        <v>25</v>
      </c>
      <c r="D371" s="12" t="s">
        <v>104</v>
      </c>
      <c r="E371" s="21">
        <f>SUM(E372:E374)</f>
        <v>1275993.67</v>
      </c>
      <c r="F371" s="21">
        <f>SUM(F372:F374)</f>
        <v>1275986</v>
      </c>
      <c r="G371" s="21">
        <f>SUM(G372:G374)</f>
        <v>1275986</v>
      </c>
      <c r="H371" s="11" t="s">
        <v>294</v>
      </c>
      <c r="I371" s="12" t="s">
        <v>28</v>
      </c>
      <c r="J371" s="32" t="s">
        <v>194</v>
      </c>
      <c r="K371" s="32" t="s">
        <v>194</v>
      </c>
      <c r="L371" s="136" t="s">
        <v>194</v>
      </c>
    </row>
    <row r="372" spans="1:12" ht="51" customHeight="1" x14ac:dyDescent="0.35">
      <c r="A372" s="260"/>
      <c r="B372" s="262"/>
      <c r="C372" s="262"/>
      <c r="D372" s="4" t="s">
        <v>114</v>
      </c>
      <c r="E372" s="22">
        <v>130437.67</v>
      </c>
      <c r="F372" s="22">
        <v>130430</v>
      </c>
      <c r="G372" s="22">
        <v>130430</v>
      </c>
      <c r="H372" s="3" t="s">
        <v>295</v>
      </c>
      <c r="I372" s="4" t="s">
        <v>133</v>
      </c>
      <c r="J372" s="31">
        <v>85</v>
      </c>
      <c r="K372" s="31">
        <v>87</v>
      </c>
      <c r="L372" s="135">
        <v>88</v>
      </c>
    </row>
    <row r="373" spans="1:12" ht="50.25" customHeight="1" x14ac:dyDescent="0.35">
      <c r="A373" s="260"/>
      <c r="B373" s="262"/>
      <c r="C373" s="262"/>
      <c r="D373" s="4" t="s">
        <v>109</v>
      </c>
      <c r="E373" s="22">
        <v>471998</v>
      </c>
      <c r="F373" s="22">
        <v>471998</v>
      </c>
      <c r="G373" s="22">
        <v>471998</v>
      </c>
      <c r="H373" s="3" t="s">
        <v>297</v>
      </c>
      <c r="I373" s="4" t="s">
        <v>133</v>
      </c>
      <c r="J373" s="31">
        <v>84</v>
      </c>
      <c r="K373" s="31">
        <v>85</v>
      </c>
      <c r="L373" s="135">
        <v>86</v>
      </c>
    </row>
    <row r="374" spans="1:12" ht="64.5" customHeight="1" thickBot="1" x14ac:dyDescent="0.4">
      <c r="A374" s="261"/>
      <c r="B374" s="263"/>
      <c r="C374" s="263"/>
      <c r="D374" s="4" t="s">
        <v>26</v>
      </c>
      <c r="E374" s="22">
        <v>673558</v>
      </c>
      <c r="F374" s="22">
        <v>673558</v>
      </c>
      <c r="G374" s="22">
        <v>673558</v>
      </c>
      <c r="H374" s="3" t="s">
        <v>298</v>
      </c>
      <c r="I374" s="4" t="s">
        <v>133</v>
      </c>
      <c r="J374" s="31">
        <v>85</v>
      </c>
      <c r="K374" s="31">
        <v>86</v>
      </c>
      <c r="L374" s="135">
        <v>87</v>
      </c>
    </row>
    <row r="375" spans="1:12" ht="33.75" customHeight="1" x14ac:dyDescent="0.35">
      <c r="A375" s="264" t="s">
        <v>418</v>
      </c>
      <c r="B375" s="265" t="s">
        <v>419</v>
      </c>
      <c r="C375" s="265" t="s">
        <v>25</v>
      </c>
      <c r="D375" s="12" t="s">
        <v>104</v>
      </c>
      <c r="E375" s="21">
        <f>SUM(E376:E378)</f>
        <v>1400666.25</v>
      </c>
      <c r="F375" s="21">
        <f>SUM(F376:F378)</f>
        <v>1400829</v>
      </c>
      <c r="G375" s="21">
        <f>SUM(G376:G378)</f>
        <v>1401016</v>
      </c>
      <c r="H375" s="11" t="s">
        <v>294</v>
      </c>
      <c r="I375" s="12" t="s">
        <v>28</v>
      </c>
      <c r="J375" s="32" t="s">
        <v>315</v>
      </c>
      <c r="K375" s="32" t="s">
        <v>315</v>
      </c>
      <c r="L375" s="136" t="s">
        <v>315</v>
      </c>
    </row>
    <row r="376" spans="1:12" ht="49.5" customHeight="1" thickBot="1" x14ac:dyDescent="0.4">
      <c r="A376" s="293"/>
      <c r="B376" s="291"/>
      <c r="C376" s="291"/>
      <c r="D376" s="65" t="s">
        <v>26</v>
      </c>
      <c r="E376" s="66">
        <v>892977</v>
      </c>
      <c r="F376" s="66">
        <v>892977</v>
      </c>
      <c r="G376" s="66">
        <v>892977</v>
      </c>
      <c r="H376" s="67" t="s">
        <v>295</v>
      </c>
      <c r="I376" s="65" t="s">
        <v>133</v>
      </c>
      <c r="J376" s="83">
        <v>91</v>
      </c>
      <c r="K376" s="83">
        <v>92</v>
      </c>
      <c r="L376" s="84">
        <v>92</v>
      </c>
    </row>
    <row r="377" spans="1:12" ht="53.15" customHeight="1" x14ac:dyDescent="0.35">
      <c r="A377" s="284"/>
      <c r="B377" s="266"/>
      <c r="C377" s="266"/>
      <c r="D377" s="176" t="s">
        <v>114</v>
      </c>
      <c r="E377" s="196">
        <v>98347.25</v>
      </c>
      <c r="F377" s="196">
        <v>98510</v>
      </c>
      <c r="G377" s="196">
        <v>98697</v>
      </c>
      <c r="H377" s="192" t="s">
        <v>297</v>
      </c>
      <c r="I377" s="176" t="s">
        <v>133</v>
      </c>
      <c r="J377" s="78">
        <v>88</v>
      </c>
      <c r="K377" s="78">
        <v>89</v>
      </c>
      <c r="L377" s="138">
        <v>89</v>
      </c>
    </row>
    <row r="378" spans="1:12" ht="71.150000000000006" customHeight="1" thickBot="1" x14ac:dyDescent="0.4">
      <c r="A378" s="304"/>
      <c r="B378" s="267"/>
      <c r="C378" s="267"/>
      <c r="D378" s="65" t="s">
        <v>109</v>
      </c>
      <c r="E378" s="66">
        <v>409342</v>
      </c>
      <c r="F378" s="66">
        <v>409342</v>
      </c>
      <c r="G378" s="66">
        <v>409342</v>
      </c>
      <c r="H378" s="67" t="s">
        <v>298</v>
      </c>
      <c r="I378" s="65" t="s">
        <v>133</v>
      </c>
      <c r="J378" s="83">
        <v>85</v>
      </c>
      <c r="K378" s="83">
        <v>86</v>
      </c>
      <c r="L378" s="84">
        <v>86</v>
      </c>
    </row>
    <row r="379" spans="1:12" ht="31" x14ac:dyDescent="0.35">
      <c r="A379" s="264" t="s">
        <v>420</v>
      </c>
      <c r="B379" s="265" t="s">
        <v>421</v>
      </c>
      <c r="C379" s="265" t="s">
        <v>25</v>
      </c>
      <c r="D379" s="52" t="s">
        <v>104</v>
      </c>
      <c r="E379" s="53">
        <f>SUM(E380:E382)</f>
        <v>1030890.45</v>
      </c>
      <c r="F379" s="53">
        <f>SUM(F380:F382)</f>
        <v>1030938</v>
      </c>
      <c r="G379" s="53">
        <f>SUM(G380:G382)</f>
        <v>1031004</v>
      </c>
      <c r="H379" s="54" t="s">
        <v>294</v>
      </c>
      <c r="I379" s="52" t="s">
        <v>28</v>
      </c>
      <c r="J379" s="78" t="s">
        <v>50</v>
      </c>
      <c r="K379" s="78" t="s">
        <v>235</v>
      </c>
      <c r="L379" s="138" t="s">
        <v>235</v>
      </c>
    </row>
    <row r="380" spans="1:12" ht="49.5" customHeight="1" x14ac:dyDescent="0.35">
      <c r="A380" s="260"/>
      <c r="B380" s="262"/>
      <c r="C380" s="262"/>
      <c r="D380" s="4" t="s">
        <v>109</v>
      </c>
      <c r="E380" s="22">
        <v>359527</v>
      </c>
      <c r="F380" s="22">
        <v>359527</v>
      </c>
      <c r="G380" s="22">
        <v>359527</v>
      </c>
      <c r="H380" s="3" t="s">
        <v>295</v>
      </c>
      <c r="I380" s="4" t="s">
        <v>133</v>
      </c>
      <c r="J380" s="31">
        <v>89</v>
      </c>
      <c r="K380" s="31">
        <v>89</v>
      </c>
      <c r="L380" s="135">
        <v>89</v>
      </c>
    </row>
    <row r="381" spans="1:12" ht="46.5" x14ac:dyDescent="0.35">
      <c r="A381" s="260"/>
      <c r="B381" s="262"/>
      <c r="C381" s="262"/>
      <c r="D381" s="4" t="s">
        <v>114</v>
      </c>
      <c r="E381" s="22">
        <v>85532.45</v>
      </c>
      <c r="F381" s="22">
        <v>85580</v>
      </c>
      <c r="G381" s="22">
        <v>85646</v>
      </c>
      <c r="H381" s="3" t="s">
        <v>297</v>
      </c>
      <c r="I381" s="4" t="s">
        <v>133</v>
      </c>
      <c r="J381" s="31">
        <v>85</v>
      </c>
      <c r="K381" s="31">
        <v>85</v>
      </c>
      <c r="L381" s="135">
        <v>85</v>
      </c>
    </row>
    <row r="382" spans="1:12" ht="62.5" thickBot="1" x14ac:dyDescent="0.4">
      <c r="A382" s="261"/>
      <c r="B382" s="263"/>
      <c r="C382" s="263"/>
      <c r="D382" s="4" t="s">
        <v>26</v>
      </c>
      <c r="E382" s="22">
        <v>585831</v>
      </c>
      <c r="F382" s="22">
        <v>585831</v>
      </c>
      <c r="G382" s="22">
        <v>585831</v>
      </c>
      <c r="H382" s="3" t="s">
        <v>298</v>
      </c>
      <c r="I382" s="4" t="s">
        <v>133</v>
      </c>
      <c r="J382" s="31">
        <v>83</v>
      </c>
      <c r="K382" s="31">
        <v>83</v>
      </c>
      <c r="L382" s="135">
        <v>83</v>
      </c>
    </row>
    <row r="383" spans="1:12" ht="35.25" customHeight="1" x14ac:dyDescent="0.35">
      <c r="A383" s="264" t="s">
        <v>422</v>
      </c>
      <c r="B383" s="265" t="s">
        <v>423</v>
      </c>
      <c r="C383" s="265" t="s">
        <v>25</v>
      </c>
      <c r="D383" s="12" t="s">
        <v>104</v>
      </c>
      <c r="E383" s="21">
        <f>SUM(E384:E386)</f>
        <v>1237004.6000000001</v>
      </c>
      <c r="F383" s="21">
        <f>SUM(F384:F386)</f>
        <v>1237003</v>
      </c>
      <c r="G383" s="21">
        <f>SUM(G384:G386)</f>
        <v>1237003</v>
      </c>
      <c r="H383" s="11" t="s">
        <v>294</v>
      </c>
      <c r="I383" s="12" t="s">
        <v>28</v>
      </c>
      <c r="J383" s="32" t="s">
        <v>231</v>
      </c>
      <c r="K383" s="32" t="s">
        <v>230</v>
      </c>
      <c r="L383" s="136" t="s">
        <v>230</v>
      </c>
    </row>
    <row r="384" spans="1:12" ht="52.5" customHeight="1" x14ac:dyDescent="0.35">
      <c r="A384" s="260"/>
      <c r="B384" s="262"/>
      <c r="C384" s="262"/>
      <c r="D384" s="4" t="s">
        <v>109</v>
      </c>
      <c r="E384" s="22">
        <v>460593</v>
      </c>
      <c r="F384" s="22">
        <v>460593</v>
      </c>
      <c r="G384" s="22">
        <v>460593</v>
      </c>
      <c r="H384" s="3" t="s">
        <v>295</v>
      </c>
      <c r="I384" s="4" t="s">
        <v>133</v>
      </c>
      <c r="J384" s="31">
        <v>83</v>
      </c>
      <c r="K384" s="31">
        <v>84</v>
      </c>
      <c r="L384" s="135">
        <v>84</v>
      </c>
    </row>
    <row r="385" spans="1:12" ht="50.15" customHeight="1" x14ac:dyDescent="0.35">
      <c r="A385" s="260"/>
      <c r="B385" s="262"/>
      <c r="C385" s="262"/>
      <c r="D385" s="4" t="s">
        <v>114</v>
      </c>
      <c r="E385" s="22">
        <v>89278.6</v>
      </c>
      <c r="F385" s="22">
        <v>89277</v>
      </c>
      <c r="G385" s="22">
        <v>89277</v>
      </c>
      <c r="H385" s="3" t="s">
        <v>297</v>
      </c>
      <c r="I385" s="4" t="s">
        <v>133</v>
      </c>
      <c r="J385" s="31">
        <v>96</v>
      </c>
      <c r="K385" s="31">
        <v>97</v>
      </c>
      <c r="L385" s="135">
        <v>98</v>
      </c>
    </row>
    <row r="386" spans="1:12" ht="69" customHeight="1" thickBot="1" x14ac:dyDescent="0.4">
      <c r="A386" s="261"/>
      <c r="B386" s="263"/>
      <c r="C386" s="263"/>
      <c r="D386" s="4" t="s">
        <v>26</v>
      </c>
      <c r="E386" s="22">
        <v>687133</v>
      </c>
      <c r="F386" s="22">
        <v>687133</v>
      </c>
      <c r="G386" s="22">
        <v>687133</v>
      </c>
      <c r="H386" s="3" t="s">
        <v>298</v>
      </c>
      <c r="I386" s="4" t="s">
        <v>133</v>
      </c>
      <c r="J386" s="31">
        <v>97</v>
      </c>
      <c r="K386" s="31">
        <v>98</v>
      </c>
      <c r="L386" s="135">
        <v>99</v>
      </c>
    </row>
    <row r="387" spans="1:12" ht="36.75" customHeight="1" x14ac:dyDescent="0.35">
      <c r="A387" s="264" t="s">
        <v>424</v>
      </c>
      <c r="B387" s="265" t="s">
        <v>425</v>
      </c>
      <c r="C387" s="265" t="s">
        <v>25</v>
      </c>
      <c r="D387" s="12" t="s">
        <v>104</v>
      </c>
      <c r="E387" s="21">
        <f>SUM(E388:E390)</f>
        <v>1072771.19</v>
      </c>
      <c r="F387" s="21">
        <f>SUM(F388:F390)</f>
        <v>1080017</v>
      </c>
      <c r="G387" s="21">
        <f>SUM(G388:G390)</f>
        <v>1087995</v>
      </c>
      <c r="H387" s="11" t="s">
        <v>294</v>
      </c>
      <c r="I387" s="12" t="s">
        <v>28</v>
      </c>
      <c r="J387" s="32" t="s">
        <v>50</v>
      </c>
      <c r="K387" s="32" t="s">
        <v>50</v>
      </c>
      <c r="L387" s="136" t="s">
        <v>50</v>
      </c>
    </row>
    <row r="388" spans="1:12" ht="51" customHeight="1" x14ac:dyDescent="0.35">
      <c r="A388" s="260"/>
      <c r="B388" s="262"/>
      <c r="C388" s="262"/>
      <c r="D388" s="4" t="s">
        <v>109</v>
      </c>
      <c r="E388" s="22">
        <v>359685</v>
      </c>
      <c r="F388" s="22">
        <v>359685</v>
      </c>
      <c r="G388" s="22">
        <v>359685</v>
      </c>
      <c r="H388" s="3" t="s">
        <v>295</v>
      </c>
      <c r="I388" s="4" t="s">
        <v>133</v>
      </c>
      <c r="J388" s="31">
        <v>90</v>
      </c>
      <c r="K388" s="31">
        <v>91</v>
      </c>
      <c r="L388" s="135">
        <v>92</v>
      </c>
    </row>
    <row r="389" spans="1:12" ht="52.5" customHeight="1" x14ac:dyDescent="0.35">
      <c r="A389" s="260"/>
      <c r="B389" s="262"/>
      <c r="C389" s="262"/>
      <c r="D389" s="4" t="s">
        <v>114</v>
      </c>
      <c r="E389" s="22">
        <v>83420.19</v>
      </c>
      <c r="F389" s="22">
        <v>90666</v>
      </c>
      <c r="G389" s="22">
        <v>98644</v>
      </c>
      <c r="H389" s="3" t="s">
        <v>297</v>
      </c>
      <c r="I389" s="4" t="s">
        <v>133</v>
      </c>
      <c r="J389" s="31">
        <v>95</v>
      </c>
      <c r="K389" s="31">
        <v>96</v>
      </c>
      <c r="L389" s="135">
        <v>96</v>
      </c>
    </row>
    <row r="390" spans="1:12" ht="67.5" customHeight="1" thickBot="1" x14ac:dyDescent="0.4">
      <c r="A390" s="293"/>
      <c r="B390" s="291"/>
      <c r="C390" s="291"/>
      <c r="D390" s="65" t="s">
        <v>26</v>
      </c>
      <c r="E390" s="66">
        <v>629666</v>
      </c>
      <c r="F390" s="66">
        <v>629666</v>
      </c>
      <c r="G390" s="66">
        <v>629666</v>
      </c>
      <c r="H390" s="67" t="s">
        <v>298</v>
      </c>
      <c r="I390" s="65" t="s">
        <v>133</v>
      </c>
      <c r="J390" s="83">
        <v>92</v>
      </c>
      <c r="K390" s="83">
        <v>93</v>
      </c>
      <c r="L390" s="84">
        <v>94</v>
      </c>
    </row>
    <row r="391" spans="1:12" ht="36.75" customHeight="1" x14ac:dyDescent="0.35">
      <c r="A391" s="260" t="s">
        <v>426</v>
      </c>
      <c r="B391" s="262" t="s">
        <v>427</v>
      </c>
      <c r="C391" s="262" t="s">
        <v>25</v>
      </c>
      <c r="D391" s="52" t="s">
        <v>104</v>
      </c>
      <c r="E391" s="53">
        <f>SUM(E392:E395)</f>
        <v>1370107</v>
      </c>
      <c r="F391" s="53">
        <f>SUM(F392:F395)</f>
        <v>1370104</v>
      </c>
      <c r="G391" s="53">
        <f>SUM(G392:G395)</f>
        <v>1370104</v>
      </c>
      <c r="H391" s="54" t="s">
        <v>294</v>
      </c>
      <c r="I391" s="52" t="s">
        <v>28</v>
      </c>
      <c r="J391" s="78" t="s">
        <v>194</v>
      </c>
      <c r="K391" s="78" t="s">
        <v>194</v>
      </c>
      <c r="L391" s="138" t="s">
        <v>194</v>
      </c>
    </row>
    <row r="392" spans="1:12" ht="51.75" customHeight="1" x14ac:dyDescent="0.35">
      <c r="A392" s="260"/>
      <c r="B392" s="262"/>
      <c r="C392" s="262"/>
      <c r="D392" s="4" t="s">
        <v>109</v>
      </c>
      <c r="E392" s="22">
        <v>508392</v>
      </c>
      <c r="F392" s="22">
        <v>508392</v>
      </c>
      <c r="G392" s="22">
        <v>508392</v>
      </c>
      <c r="H392" s="3" t="s">
        <v>295</v>
      </c>
      <c r="I392" s="4" t="s">
        <v>133</v>
      </c>
      <c r="J392" s="31">
        <v>85</v>
      </c>
      <c r="K392" s="31">
        <v>85</v>
      </c>
      <c r="L392" s="135">
        <v>85</v>
      </c>
    </row>
    <row r="393" spans="1:12" ht="51.65" customHeight="1" x14ac:dyDescent="0.35">
      <c r="A393" s="260"/>
      <c r="B393" s="262"/>
      <c r="C393" s="262"/>
      <c r="D393" s="4" t="s">
        <v>296</v>
      </c>
      <c r="E393" s="22">
        <v>3535</v>
      </c>
      <c r="F393" s="22">
        <v>3535</v>
      </c>
      <c r="G393" s="22">
        <v>3535</v>
      </c>
      <c r="H393" s="3" t="s">
        <v>297</v>
      </c>
      <c r="I393" s="4" t="s">
        <v>133</v>
      </c>
      <c r="J393" s="31">
        <v>90</v>
      </c>
      <c r="K393" s="31">
        <v>90</v>
      </c>
      <c r="L393" s="135">
        <v>90</v>
      </c>
    </row>
    <row r="394" spans="1:12" ht="39.75" customHeight="1" x14ac:dyDescent="0.35">
      <c r="A394" s="260"/>
      <c r="B394" s="262"/>
      <c r="C394" s="262"/>
      <c r="D394" s="4" t="s">
        <v>114</v>
      </c>
      <c r="E394" s="22">
        <v>105241</v>
      </c>
      <c r="F394" s="22">
        <v>105238</v>
      </c>
      <c r="G394" s="22">
        <v>105238</v>
      </c>
      <c r="H394" s="289" t="s">
        <v>298</v>
      </c>
      <c r="I394" s="300" t="s">
        <v>133</v>
      </c>
      <c r="J394" s="327">
        <v>90</v>
      </c>
      <c r="K394" s="327">
        <v>90</v>
      </c>
      <c r="L394" s="329">
        <v>90</v>
      </c>
    </row>
    <row r="395" spans="1:12" ht="23.25" customHeight="1" thickBot="1" x14ac:dyDescent="0.4">
      <c r="A395" s="261"/>
      <c r="B395" s="263"/>
      <c r="C395" s="263"/>
      <c r="D395" s="4" t="s">
        <v>26</v>
      </c>
      <c r="E395" s="22">
        <v>752939</v>
      </c>
      <c r="F395" s="22">
        <v>752939</v>
      </c>
      <c r="G395" s="22">
        <v>752939</v>
      </c>
      <c r="H395" s="263"/>
      <c r="I395" s="267"/>
      <c r="J395" s="310"/>
      <c r="K395" s="310"/>
      <c r="L395" s="307"/>
    </row>
    <row r="396" spans="1:12" ht="34.5" customHeight="1" x14ac:dyDescent="0.35">
      <c r="A396" s="264" t="s">
        <v>428</v>
      </c>
      <c r="B396" s="265" t="s">
        <v>429</v>
      </c>
      <c r="C396" s="265" t="s">
        <v>25</v>
      </c>
      <c r="D396" s="12" t="s">
        <v>104</v>
      </c>
      <c r="E396" s="21">
        <f>SUM(E397:E399)</f>
        <v>795204.27</v>
      </c>
      <c r="F396" s="21">
        <f>SUM(F397:F399)</f>
        <v>795202</v>
      </c>
      <c r="G396" s="21">
        <f>SUM(G397:G399)</f>
        <v>795202</v>
      </c>
      <c r="H396" s="11" t="s">
        <v>294</v>
      </c>
      <c r="I396" s="12" t="s">
        <v>28</v>
      </c>
      <c r="J396" s="32" t="s">
        <v>168</v>
      </c>
      <c r="K396" s="32" t="s">
        <v>168</v>
      </c>
      <c r="L396" s="136" t="s">
        <v>168</v>
      </c>
    </row>
    <row r="397" spans="1:12" ht="48.75" customHeight="1" x14ac:dyDescent="0.35">
      <c r="A397" s="260"/>
      <c r="B397" s="262"/>
      <c r="C397" s="262"/>
      <c r="D397" s="4" t="s">
        <v>114</v>
      </c>
      <c r="E397" s="22">
        <v>59322.27</v>
      </c>
      <c r="F397" s="22">
        <v>59320</v>
      </c>
      <c r="G397" s="22">
        <v>59320</v>
      </c>
      <c r="H397" s="3" t="s">
        <v>295</v>
      </c>
      <c r="I397" s="4" t="s">
        <v>133</v>
      </c>
      <c r="J397" s="31">
        <v>66</v>
      </c>
      <c r="K397" s="31">
        <v>67</v>
      </c>
      <c r="L397" s="135">
        <v>67</v>
      </c>
    </row>
    <row r="398" spans="1:12" ht="50.15" customHeight="1" x14ac:dyDescent="0.35">
      <c r="A398" s="260"/>
      <c r="B398" s="262"/>
      <c r="C398" s="262"/>
      <c r="D398" s="4" t="s">
        <v>109</v>
      </c>
      <c r="E398" s="22">
        <v>258973</v>
      </c>
      <c r="F398" s="22">
        <v>258973</v>
      </c>
      <c r="G398" s="22">
        <v>258973</v>
      </c>
      <c r="H398" s="3" t="s">
        <v>297</v>
      </c>
      <c r="I398" s="4" t="s">
        <v>133</v>
      </c>
      <c r="J398" s="31">
        <v>77</v>
      </c>
      <c r="K398" s="31">
        <v>78</v>
      </c>
      <c r="L398" s="135">
        <v>78</v>
      </c>
    </row>
    <row r="399" spans="1:12" ht="65.25" customHeight="1" thickBot="1" x14ac:dyDescent="0.4">
      <c r="A399" s="261"/>
      <c r="B399" s="263"/>
      <c r="C399" s="263"/>
      <c r="D399" s="4" t="s">
        <v>26</v>
      </c>
      <c r="E399" s="22">
        <v>476909</v>
      </c>
      <c r="F399" s="22">
        <v>476909</v>
      </c>
      <c r="G399" s="22">
        <v>476909</v>
      </c>
      <c r="H399" s="3" t="s">
        <v>298</v>
      </c>
      <c r="I399" s="4" t="s">
        <v>133</v>
      </c>
      <c r="J399" s="31">
        <v>65</v>
      </c>
      <c r="K399" s="31">
        <v>66</v>
      </c>
      <c r="L399" s="135">
        <v>66</v>
      </c>
    </row>
    <row r="400" spans="1:12" ht="32.25" customHeight="1" x14ac:dyDescent="0.35">
      <c r="A400" s="264" t="s">
        <v>430</v>
      </c>
      <c r="B400" s="265" t="s">
        <v>431</v>
      </c>
      <c r="C400" s="265" t="s">
        <v>25</v>
      </c>
      <c r="D400" s="12" t="s">
        <v>104</v>
      </c>
      <c r="E400" s="21">
        <f>SUM(E401:E403)</f>
        <v>1209045.53</v>
      </c>
      <c r="F400" s="21">
        <f>SUM(F401:F403)</f>
        <v>1209192</v>
      </c>
      <c r="G400" s="21">
        <f>SUM(G401:G403)</f>
        <v>1209357</v>
      </c>
      <c r="H400" s="11" t="s">
        <v>294</v>
      </c>
      <c r="I400" s="12" t="s">
        <v>28</v>
      </c>
      <c r="J400" s="32" t="s">
        <v>50</v>
      </c>
      <c r="K400" s="32" t="s">
        <v>50</v>
      </c>
      <c r="L400" s="136" t="s">
        <v>50</v>
      </c>
    </row>
    <row r="401" spans="1:12" ht="50.25" customHeight="1" x14ac:dyDescent="0.35">
      <c r="A401" s="260"/>
      <c r="B401" s="262"/>
      <c r="C401" s="262"/>
      <c r="D401" s="4" t="s">
        <v>109</v>
      </c>
      <c r="E401" s="22">
        <v>409658</v>
      </c>
      <c r="F401" s="22">
        <v>409658</v>
      </c>
      <c r="G401" s="22">
        <v>409658</v>
      </c>
      <c r="H401" s="3" t="s">
        <v>295</v>
      </c>
      <c r="I401" s="4" t="s">
        <v>133</v>
      </c>
      <c r="J401" s="31">
        <v>83</v>
      </c>
      <c r="K401" s="31">
        <v>83</v>
      </c>
      <c r="L401" s="135">
        <v>85</v>
      </c>
    </row>
    <row r="402" spans="1:12" ht="49.5" customHeight="1" x14ac:dyDescent="0.35">
      <c r="A402" s="260"/>
      <c r="B402" s="262"/>
      <c r="C402" s="262"/>
      <c r="D402" s="4" t="s">
        <v>26</v>
      </c>
      <c r="E402" s="22">
        <v>682794</v>
      </c>
      <c r="F402" s="22">
        <v>682794</v>
      </c>
      <c r="G402" s="22">
        <v>682794</v>
      </c>
      <c r="H402" s="3" t="s">
        <v>297</v>
      </c>
      <c r="I402" s="4" t="s">
        <v>133</v>
      </c>
      <c r="J402" s="31">
        <v>83</v>
      </c>
      <c r="K402" s="31">
        <v>83</v>
      </c>
      <c r="L402" s="135">
        <v>85</v>
      </c>
    </row>
    <row r="403" spans="1:12" ht="64.5" customHeight="1" thickBot="1" x14ac:dyDescent="0.4">
      <c r="A403" s="261"/>
      <c r="B403" s="263"/>
      <c r="C403" s="263"/>
      <c r="D403" s="65" t="s">
        <v>114</v>
      </c>
      <c r="E403" s="66">
        <v>116593.53</v>
      </c>
      <c r="F403" s="66">
        <v>116740</v>
      </c>
      <c r="G403" s="66">
        <v>116905</v>
      </c>
      <c r="H403" s="67" t="s">
        <v>298</v>
      </c>
      <c r="I403" s="65" t="s">
        <v>133</v>
      </c>
      <c r="J403" s="83">
        <v>83</v>
      </c>
      <c r="K403" s="83">
        <v>83</v>
      </c>
      <c r="L403" s="84">
        <v>85</v>
      </c>
    </row>
    <row r="404" spans="1:12" ht="35.25" customHeight="1" x14ac:dyDescent="0.35">
      <c r="A404" s="264" t="s">
        <v>432</v>
      </c>
      <c r="B404" s="265" t="s">
        <v>433</v>
      </c>
      <c r="C404" s="265" t="s">
        <v>25</v>
      </c>
      <c r="D404" s="176" t="s">
        <v>104</v>
      </c>
      <c r="E404" s="177">
        <f>SUM(E405:E407)</f>
        <v>1168319.8</v>
      </c>
      <c r="F404" s="177">
        <f>SUM(F405:F407)</f>
        <v>1178113</v>
      </c>
      <c r="G404" s="177">
        <f>SUM(G405:G407)</f>
        <v>1188897</v>
      </c>
      <c r="H404" s="192" t="s">
        <v>294</v>
      </c>
      <c r="I404" s="176" t="s">
        <v>28</v>
      </c>
      <c r="J404" s="78" t="s">
        <v>231</v>
      </c>
      <c r="K404" s="78" t="s">
        <v>230</v>
      </c>
      <c r="L404" s="138" t="s">
        <v>230</v>
      </c>
    </row>
    <row r="405" spans="1:12" ht="49.5" customHeight="1" x14ac:dyDescent="0.35">
      <c r="A405" s="260"/>
      <c r="B405" s="262"/>
      <c r="C405" s="262"/>
      <c r="D405" s="4" t="s">
        <v>114</v>
      </c>
      <c r="E405" s="22">
        <v>105513.8</v>
      </c>
      <c r="F405" s="22">
        <v>115307</v>
      </c>
      <c r="G405" s="22">
        <v>126091</v>
      </c>
      <c r="H405" s="3" t="s">
        <v>295</v>
      </c>
      <c r="I405" s="4" t="s">
        <v>133</v>
      </c>
      <c r="J405" s="31">
        <v>64</v>
      </c>
      <c r="K405" s="31">
        <v>68</v>
      </c>
      <c r="L405" s="135">
        <v>70</v>
      </c>
    </row>
    <row r="406" spans="1:12" ht="49" customHeight="1" thickBot="1" x14ac:dyDescent="0.4">
      <c r="A406" s="293"/>
      <c r="B406" s="291"/>
      <c r="C406" s="291"/>
      <c r="D406" s="65" t="s">
        <v>26</v>
      </c>
      <c r="E406" s="66">
        <v>650055</v>
      </c>
      <c r="F406" s="66">
        <v>650055</v>
      </c>
      <c r="G406" s="66">
        <v>650055</v>
      </c>
      <c r="H406" s="67" t="s">
        <v>297</v>
      </c>
      <c r="I406" s="65" t="s">
        <v>133</v>
      </c>
      <c r="J406" s="83">
        <v>73</v>
      </c>
      <c r="K406" s="83">
        <v>74</v>
      </c>
      <c r="L406" s="84">
        <v>76</v>
      </c>
    </row>
    <row r="407" spans="1:12" ht="66" customHeight="1" thickBot="1" x14ac:dyDescent="0.4">
      <c r="A407" s="207"/>
      <c r="B407" s="208"/>
      <c r="C407" s="208"/>
      <c r="D407" s="176" t="s">
        <v>109</v>
      </c>
      <c r="E407" s="196">
        <v>412751</v>
      </c>
      <c r="F407" s="196">
        <v>412751</v>
      </c>
      <c r="G407" s="196">
        <v>412751</v>
      </c>
      <c r="H407" s="192" t="s">
        <v>298</v>
      </c>
      <c r="I407" s="176" t="s">
        <v>133</v>
      </c>
      <c r="J407" s="78">
        <v>71</v>
      </c>
      <c r="K407" s="78">
        <v>72</v>
      </c>
      <c r="L407" s="138">
        <v>74</v>
      </c>
    </row>
    <row r="408" spans="1:12" ht="34.5" customHeight="1" x14ac:dyDescent="0.35">
      <c r="A408" s="264" t="s">
        <v>434</v>
      </c>
      <c r="B408" s="265" t="s">
        <v>435</v>
      </c>
      <c r="C408" s="265" t="s">
        <v>25</v>
      </c>
      <c r="D408" s="12" t="s">
        <v>104</v>
      </c>
      <c r="E408" s="21">
        <f>SUM(E409:E411)</f>
        <v>730406.26</v>
      </c>
      <c r="F408" s="21">
        <f>SUM(F409:F411)</f>
        <v>736300</v>
      </c>
      <c r="G408" s="21">
        <f>SUM(G409:G411)</f>
        <v>742791</v>
      </c>
      <c r="H408" s="11" t="s">
        <v>294</v>
      </c>
      <c r="I408" s="12" t="s">
        <v>28</v>
      </c>
      <c r="J408" s="32" t="s">
        <v>194</v>
      </c>
      <c r="K408" s="32" t="s">
        <v>194</v>
      </c>
      <c r="L408" s="136" t="s">
        <v>194</v>
      </c>
    </row>
    <row r="409" spans="1:12" ht="53.25" customHeight="1" x14ac:dyDescent="0.35">
      <c r="A409" s="260"/>
      <c r="B409" s="262"/>
      <c r="C409" s="262"/>
      <c r="D409" s="4" t="s">
        <v>114</v>
      </c>
      <c r="E409" s="22">
        <v>60255.26</v>
      </c>
      <c r="F409" s="22">
        <v>66149</v>
      </c>
      <c r="G409" s="22">
        <v>72640</v>
      </c>
      <c r="H409" s="3" t="s">
        <v>295</v>
      </c>
      <c r="I409" s="4" t="s">
        <v>133</v>
      </c>
      <c r="J409" s="31">
        <v>75</v>
      </c>
      <c r="K409" s="31">
        <v>80</v>
      </c>
      <c r="L409" s="135">
        <v>85</v>
      </c>
    </row>
    <row r="410" spans="1:12" ht="50.15" customHeight="1" x14ac:dyDescent="0.35">
      <c r="A410" s="260"/>
      <c r="B410" s="262"/>
      <c r="C410" s="262"/>
      <c r="D410" s="4" t="s">
        <v>109</v>
      </c>
      <c r="E410" s="22">
        <v>222533</v>
      </c>
      <c r="F410" s="22">
        <v>222533</v>
      </c>
      <c r="G410" s="22">
        <v>222533</v>
      </c>
      <c r="H410" s="3" t="s">
        <v>297</v>
      </c>
      <c r="I410" s="4" t="s">
        <v>133</v>
      </c>
      <c r="J410" s="31">
        <v>80</v>
      </c>
      <c r="K410" s="31">
        <v>85</v>
      </c>
      <c r="L410" s="135">
        <v>87</v>
      </c>
    </row>
    <row r="411" spans="1:12" ht="63" customHeight="1" thickBot="1" x14ac:dyDescent="0.4">
      <c r="A411" s="261"/>
      <c r="B411" s="263"/>
      <c r="C411" s="263"/>
      <c r="D411" s="4" t="s">
        <v>26</v>
      </c>
      <c r="E411" s="22">
        <v>447618</v>
      </c>
      <c r="F411" s="22">
        <v>447618</v>
      </c>
      <c r="G411" s="22">
        <v>447618</v>
      </c>
      <c r="H411" s="3" t="s">
        <v>298</v>
      </c>
      <c r="I411" s="4" t="s">
        <v>133</v>
      </c>
      <c r="J411" s="31">
        <v>75</v>
      </c>
      <c r="K411" s="31">
        <v>80</v>
      </c>
      <c r="L411" s="135">
        <v>87</v>
      </c>
    </row>
    <row r="412" spans="1:12" ht="35.25" customHeight="1" x14ac:dyDescent="0.35">
      <c r="A412" s="264" t="s">
        <v>436</v>
      </c>
      <c r="B412" s="265" t="s">
        <v>437</v>
      </c>
      <c r="C412" s="265" t="s">
        <v>25</v>
      </c>
      <c r="D412" s="12" t="s">
        <v>104</v>
      </c>
      <c r="E412" s="21">
        <f>SUM(E413:E415)</f>
        <v>1300635</v>
      </c>
      <c r="F412" s="21">
        <f>SUM(F413:F415)</f>
        <v>1300717</v>
      </c>
      <c r="G412" s="21">
        <f>SUM(G413:G415)</f>
        <v>1300827</v>
      </c>
      <c r="H412" s="11" t="s">
        <v>294</v>
      </c>
      <c r="I412" s="12" t="s">
        <v>28</v>
      </c>
      <c r="J412" s="32" t="s">
        <v>194</v>
      </c>
      <c r="K412" s="32" t="s">
        <v>194</v>
      </c>
      <c r="L412" s="136" t="s">
        <v>194</v>
      </c>
    </row>
    <row r="413" spans="1:12" ht="50.25" customHeight="1" x14ac:dyDescent="0.35">
      <c r="A413" s="260"/>
      <c r="B413" s="262"/>
      <c r="C413" s="262"/>
      <c r="D413" s="4" t="s">
        <v>114</v>
      </c>
      <c r="E413" s="22">
        <v>104448</v>
      </c>
      <c r="F413" s="22">
        <v>104530</v>
      </c>
      <c r="G413" s="22">
        <v>104640</v>
      </c>
      <c r="H413" s="3" t="s">
        <v>295</v>
      </c>
      <c r="I413" s="4" t="s">
        <v>133</v>
      </c>
      <c r="J413" s="31">
        <v>72</v>
      </c>
      <c r="K413" s="31">
        <v>72</v>
      </c>
      <c r="L413" s="135">
        <v>74</v>
      </c>
    </row>
    <row r="414" spans="1:12" ht="50.5" customHeight="1" x14ac:dyDescent="0.35">
      <c r="A414" s="260"/>
      <c r="B414" s="262"/>
      <c r="C414" s="262"/>
      <c r="D414" s="4" t="s">
        <v>109</v>
      </c>
      <c r="E414" s="22">
        <v>458706</v>
      </c>
      <c r="F414" s="22">
        <v>458706</v>
      </c>
      <c r="G414" s="22">
        <v>458706</v>
      </c>
      <c r="H414" s="3" t="s">
        <v>297</v>
      </c>
      <c r="I414" s="4" t="s">
        <v>133</v>
      </c>
      <c r="J414" s="31">
        <v>73</v>
      </c>
      <c r="K414" s="31">
        <v>73</v>
      </c>
      <c r="L414" s="135">
        <v>76</v>
      </c>
    </row>
    <row r="415" spans="1:12" ht="63.75" customHeight="1" thickBot="1" x14ac:dyDescent="0.4">
      <c r="A415" s="261"/>
      <c r="B415" s="263"/>
      <c r="C415" s="263"/>
      <c r="D415" s="65" t="s">
        <v>26</v>
      </c>
      <c r="E415" s="66">
        <v>737481</v>
      </c>
      <c r="F415" s="66">
        <v>737481</v>
      </c>
      <c r="G415" s="66">
        <v>737481</v>
      </c>
      <c r="H415" s="67" t="s">
        <v>298</v>
      </c>
      <c r="I415" s="65" t="s">
        <v>133</v>
      </c>
      <c r="J415" s="83">
        <v>72</v>
      </c>
      <c r="K415" s="83">
        <v>72</v>
      </c>
      <c r="L415" s="84">
        <v>75</v>
      </c>
    </row>
    <row r="416" spans="1:12" ht="33.75" customHeight="1" x14ac:dyDescent="0.35">
      <c r="A416" s="264" t="s">
        <v>438</v>
      </c>
      <c r="B416" s="265" t="s">
        <v>439</v>
      </c>
      <c r="C416" s="265" t="s">
        <v>25</v>
      </c>
      <c r="D416" s="52" t="s">
        <v>104</v>
      </c>
      <c r="E416" s="53">
        <f>SUM(E417:E419)</f>
        <v>1128301.08</v>
      </c>
      <c r="F416" s="53">
        <f>SUM(F417:F419)</f>
        <v>1128292</v>
      </c>
      <c r="G416" s="53">
        <f>SUM(G417:G419)</f>
        <v>1128292</v>
      </c>
      <c r="H416" s="54" t="s">
        <v>294</v>
      </c>
      <c r="I416" s="52" t="s">
        <v>28</v>
      </c>
      <c r="J416" s="78">
        <v>14</v>
      </c>
      <c r="K416" s="78">
        <v>14</v>
      </c>
      <c r="L416" s="138">
        <v>14</v>
      </c>
    </row>
    <row r="417" spans="1:12" ht="51.75" customHeight="1" x14ac:dyDescent="0.35">
      <c r="A417" s="260"/>
      <c r="B417" s="262"/>
      <c r="C417" s="262"/>
      <c r="D417" s="4" t="s">
        <v>109</v>
      </c>
      <c r="E417" s="22">
        <v>315699</v>
      </c>
      <c r="F417" s="22">
        <v>315699</v>
      </c>
      <c r="G417" s="22">
        <v>315699</v>
      </c>
      <c r="H417" s="3" t="s">
        <v>295</v>
      </c>
      <c r="I417" s="4" t="s">
        <v>133</v>
      </c>
      <c r="J417" s="31">
        <v>87</v>
      </c>
      <c r="K417" s="31">
        <v>88</v>
      </c>
      <c r="L417" s="135">
        <v>89</v>
      </c>
    </row>
    <row r="418" spans="1:12" ht="47.25" customHeight="1" x14ac:dyDescent="0.35">
      <c r="A418" s="260"/>
      <c r="B418" s="262"/>
      <c r="C418" s="262"/>
      <c r="D418" s="4" t="s">
        <v>114</v>
      </c>
      <c r="E418" s="22">
        <v>75859.08</v>
      </c>
      <c r="F418" s="22">
        <v>75850</v>
      </c>
      <c r="G418" s="22">
        <v>75850</v>
      </c>
      <c r="H418" s="3" t="s">
        <v>297</v>
      </c>
      <c r="I418" s="4" t="s">
        <v>133</v>
      </c>
      <c r="J418" s="31">
        <v>93</v>
      </c>
      <c r="K418" s="31">
        <v>94</v>
      </c>
      <c r="L418" s="135">
        <v>95</v>
      </c>
    </row>
    <row r="419" spans="1:12" ht="64.5" customHeight="1" thickBot="1" x14ac:dyDescent="0.4">
      <c r="A419" s="261"/>
      <c r="B419" s="263"/>
      <c r="C419" s="263"/>
      <c r="D419" s="4" t="s">
        <v>26</v>
      </c>
      <c r="E419" s="22">
        <v>736743</v>
      </c>
      <c r="F419" s="22">
        <v>736743</v>
      </c>
      <c r="G419" s="22">
        <v>736743</v>
      </c>
      <c r="H419" s="3" t="s">
        <v>298</v>
      </c>
      <c r="I419" s="4" t="s">
        <v>133</v>
      </c>
      <c r="J419" s="31">
        <v>93</v>
      </c>
      <c r="K419" s="31">
        <v>94</v>
      </c>
      <c r="L419" s="135">
        <v>95</v>
      </c>
    </row>
    <row r="420" spans="1:12" ht="37" customHeight="1" thickBot="1" x14ac:dyDescent="0.4">
      <c r="A420" s="150" t="s">
        <v>440</v>
      </c>
      <c r="B420" s="151" t="s">
        <v>441</v>
      </c>
      <c r="C420" s="151" t="s">
        <v>25</v>
      </c>
      <c r="D420" s="152" t="s">
        <v>104</v>
      </c>
      <c r="E420" s="158">
        <f>SUM(E421:E423)</f>
        <v>1246952.07</v>
      </c>
      <c r="F420" s="158">
        <f>SUM(F421:F423)</f>
        <v>1246950</v>
      </c>
      <c r="G420" s="158">
        <f>SUM(G421:G423)</f>
        <v>1246950</v>
      </c>
      <c r="H420" s="151" t="s">
        <v>294</v>
      </c>
      <c r="I420" s="152" t="s">
        <v>28</v>
      </c>
      <c r="J420" s="155" t="s">
        <v>168</v>
      </c>
      <c r="K420" s="155" t="s">
        <v>168</v>
      </c>
      <c r="L420" s="156" t="s">
        <v>168</v>
      </c>
    </row>
    <row r="421" spans="1:12" ht="62" x14ac:dyDescent="0.35">
      <c r="A421" s="284"/>
      <c r="B421" s="266"/>
      <c r="C421" s="266"/>
      <c r="D421" s="176" t="s">
        <v>109</v>
      </c>
      <c r="E421" s="196">
        <v>410109</v>
      </c>
      <c r="F421" s="196">
        <v>410109</v>
      </c>
      <c r="G421" s="196">
        <v>410109</v>
      </c>
      <c r="H421" s="192" t="s">
        <v>295</v>
      </c>
      <c r="I421" s="176" t="s">
        <v>133</v>
      </c>
      <c r="J421" s="78">
        <v>83</v>
      </c>
      <c r="K421" s="78">
        <v>84</v>
      </c>
      <c r="L421" s="138">
        <v>85</v>
      </c>
    </row>
    <row r="422" spans="1:12" ht="51.65" customHeight="1" x14ac:dyDescent="0.35">
      <c r="A422" s="284"/>
      <c r="B422" s="266"/>
      <c r="C422" s="266"/>
      <c r="D422" s="4" t="s">
        <v>114</v>
      </c>
      <c r="E422" s="22">
        <v>111650.07</v>
      </c>
      <c r="F422" s="22">
        <v>111648</v>
      </c>
      <c r="G422" s="22">
        <v>111648</v>
      </c>
      <c r="H422" s="3" t="s">
        <v>297</v>
      </c>
      <c r="I422" s="4" t="s">
        <v>133</v>
      </c>
      <c r="J422" s="31">
        <v>85</v>
      </c>
      <c r="K422" s="31">
        <v>86</v>
      </c>
      <c r="L422" s="135">
        <v>87</v>
      </c>
    </row>
    <row r="423" spans="1:12" ht="64.5" customHeight="1" thickBot="1" x14ac:dyDescent="0.4">
      <c r="A423" s="304"/>
      <c r="B423" s="267"/>
      <c r="C423" s="267"/>
      <c r="D423" s="4" t="s">
        <v>26</v>
      </c>
      <c r="E423" s="22">
        <v>725193</v>
      </c>
      <c r="F423" s="22">
        <v>725193</v>
      </c>
      <c r="G423" s="22">
        <v>725193</v>
      </c>
      <c r="H423" s="3" t="s">
        <v>298</v>
      </c>
      <c r="I423" s="4" t="s">
        <v>133</v>
      </c>
      <c r="J423" s="31">
        <v>86</v>
      </c>
      <c r="K423" s="31">
        <v>87</v>
      </c>
      <c r="L423" s="135">
        <v>88</v>
      </c>
    </row>
    <row r="424" spans="1:12" ht="36.75" customHeight="1" x14ac:dyDescent="0.35">
      <c r="A424" s="264" t="s">
        <v>442</v>
      </c>
      <c r="B424" s="265" t="s">
        <v>443</v>
      </c>
      <c r="C424" s="265" t="s">
        <v>25</v>
      </c>
      <c r="D424" s="12" t="s">
        <v>104</v>
      </c>
      <c r="E424" s="21">
        <f>SUM(E425:E427)</f>
        <v>564322.24</v>
      </c>
      <c r="F424" s="21">
        <f>SUM(F425:F427)</f>
        <v>567836</v>
      </c>
      <c r="G424" s="21">
        <f>SUM(G425:G427)</f>
        <v>571708</v>
      </c>
      <c r="H424" s="11" t="s">
        <v>294</v>
      </c>
      <c r="I424" s="12" t="s">
        <v>28</v>
      </c>
      <c r="J424" s="32" t="s">
        <v>306</v>
      </c>
      <c r="K424" s="32" t="s">
        <v>306</v>
      </c>
      <c r="L424" s="136" t="s">
        <v>306</v>
      </c>
    </row>
    <row r="425" spans="1:12" ht="51.75" customHeight="1" x14ac:dyDescent="0.35">
      <c r="A425" s="260"/>
      <c r="B425" s="262"/>
      <c r="C425" s="262"/>
      <c r="D425" s="4" t="s">
        <v>109</v>
      </c>
      <c r="E425" s="22">
        <v>190765</v>
      </c>
      <c r="F425" s="22">
        <v>190765</v>
      </c>
      <c r="G425" s="22">
        <v>190765</v>
      </c>
      <c r="H425" s="3" t="s">
        <v>295</v>
      </c>
      <c r="I425" s="4" t="s">
        <v>133</v>
      </c>
      <c r="J425" s="31">
        <v>87</v>
      </c>
      <c r="K425" s="31">
        <v>88</v>
      </c>
      <c r="L425" s="135">
        <v>89</v>
      </c>
    </row>
    <row r="426" spans="1:12" ht="52.5" customHeight="1" x14ac:dyDescent="0.35">
      <c r="A426" s="260"/>
      <c r="B426" s="262"/>
      <c r="C426" s="262"/>
      <c r="D426" s="4" t="s">
        <v>114</v>
      </c>
      <c r="E426" s="22">
        <v>36086.239999999998</v>
      </c>
      <c r="F426" s="22">
        <v>39600</v>
      </c>
      <c r="G426" s="22">
        <v>43472</v>
      </c>
      <c r="H426" s="3" t="s">
        <v>297</v>
      </c>
      <c r="I426" s="4" t="s">
        <v>133</v>
      </c>
      <c r="J426" s="31">
        <v>86</v>
      </c>
      <c r="K426" s="31">
        <v>87</v>
      </c>
      <c r="L426" s="135">
        <v>88</v>
      </c>
    </row>
    <row r="427" spans="1:12" ht="63" customHeight="1" thickBot="1" x14ac:dyDescent="0.4">
      <c r="A427" s="261"/>
      <c r="B427" s="263"/>
      <c r="C427" s="263"/>
      <c r="D427" s="65" t="s">
        <v>26</v>
      </c>
      <c r="E427" s="66">
        <v>337471</v>
      </c>
      <c r="F427" s="66">
        <v>337471</v>
      </c>
      <c r="G427" s="66">
        <v>337471</v>
      </c>
      <c r="H427" s="67" t="s">
        <v>298</v>
      </c>
      <c r="I427" s="65" t="s">
        <v>133</v>
      </c>
      <c r="J427" s="83">
        <v>88</v>
      </c>
      <c r="K427" s="83">
        <v>90</v>
      </c>
      <c r="L427" s="84">
        <v>90</v>
      </c>
    </row>
    <row r="428" spans="1:12" ht="33.75" customHeight="1" x14ac:dyDescent="0.35">
      <c r="A428" s="264" t="s">
        <v>444</v>
      </c>
      <c r="B428" s="265" t="s">
        <v>445</v>
      </c>
      <c r="C428" s="265" t="s">
        <v>25</v>
      </c>
      <c r="D428" s="52" t="s">
        <v>104</v>
      </c>
      <c r="E428" s="53">
        <f>SUM(E429:E431)</f>
        <v>1318234.6299999999</v>
      </c>
      <c r="F428" s="53">
        <f>SUM(F429:F431)</f>
        <v>1318227</v>
      </c>
      <c r="G428" s="53">
        <f>SUM(G429:G431)</f>
        <v>1318227</v>
      </c>
      <c r="H428" s="54" t="s">
        <v>294</v>
      </c>
      <c r="I428" s="52" t="s">
        <v>28</v>
      </c>
      <c r="J428" s="78" t="s">
        <v>301</v>
      </c>
      <c r="K428" s="78" t="s">
        <v>194</v>
      </c>
      <c r="L428" s="138" t="s">
        <v>194</v>
      </c>
    </row>
    <row r="429" spans="1:12" ht="52.5" customHeight="1" x14ac:dyDescent="0.35">
      <c r="A429" s="260"/>
      <c r="B429" s="262"/>
      <c r="C429" s="262"/>
      <c r="D429" s="4" t="s">
        <v>109</v>
      </c>
      <c r="E429" s="22">
        <v>488650</v>
      </c>
      <c r="F429" s="22">
        <v>488650</v>
      </c>
      <c r="G429" s="22">
        <v>488650</v>
      </c>
      <c r="H429" s="3" t="s">
        <v>295</v>
      </c>
      <c r="I429" s="4" t="s">
        <v>133</v>
      </c>
      <c r="J429" s="31">
        <v>80</v>
      </c>
      <c r="K429" s="31">
        <v>85</v>
      </c>
      <c r="L429" s="135">
        <v>85</v>
      </c>
    </row>
    <row r="430" spans="1:12" ht="46.5" x14ac:dyDescent="0.35">
      <c r="A430" s="260"/>
      <c r="B430" s="262"/>
      <c r="C430" s="262"/>
      <c r="D430" s="4" t="s">
        <v>26</v>
      </c>
      <c r="E430" s="22">
        <v>704157</v>
      </c>
      <c r="F430" s="22">
        <v>704157</v>
      </c>
      <c r="G430" s="22">
        <v>704157</v>
      </c>
      <c r="H430" s="3" t="s">
        <v>297</v>
      </c>
      <c r="I430" s="4" t="s">
        <v>133</v>
      </c>
      <c r="J430" s="31">
        <v>85</v>
      </c>
      <c r="K430" s="31">
        <v>85</v>
      </c>
      <c r="L430" s="135">
        <v>85</v>
      </c>
    </row>
    <row r="431" spans="1:12" ht="62.5" thickBot="1" x14ac:dyDescent="0.4">
      <c r="A431" s="261"/>
      <c r="B431" s="263"/>
      <c r="C431" s="263"/>
      <c r="D431" s="4" t="s">
        <v>114</v>
      </c>
      <c r="E431" s="22">
        <v>125427.63</v>
      </c>
      <c r="F431" s="22">
        <v>125420</v>
      </c>
      <c r="G431" s="22">
        <v>125420</v>
      </c>
      <c r="H431" s="3" t="s">
        <v>298</v>
      </c>
      <c r="I431" s="4" t="s">
        <v>133</v>
      </c>
      <c r="J431" s="31">
        <v>90</v>
      </c>
      <c r="K431" s="31">
        <v>90</v>
      </c>
      <c r="L431" s="135">
        <v>90</v>
      </c>
    </row>
    <row r="432" spans="1:12" ht="36.75" customHeight="1" x14ac:dyDescent="0.35">
      <c r="A432" s="264" t="s">
        <v>446</v>
      </c>
      <c r="B432" s="265" t="s">
        <v>447</v>
      </c>
      <c r="C432" s="265" t="s">
        <v>25</v>
      </c>
      <c r="D432" s="12" t="s">
        <v>104</v>
      </c>
      <c r="E432" s="21">
        <f>SUM(E433:E435)</f>
        <v>1058463.8799999999</v>
      </c>
      <c r="F432" s="21">
        <f>SUM(F433:F435)</f>
        <v>1058612</v>
      </c>
      <c r="G432" s="21">
        <f>SUM(G433:G435)</f>
        <v>1058788</v>
      </c>
      <c r="H432" s="11" t="s">
        <v>294</v>
      </c>
      <c r="I432" s="12" t="s">
        <v>28</v>
      </c>
      <c r="J432" s="32" t="s">
        <v>301</v>
      </c>
      <c r="K432" s="32" t="s">
        <v>194</v>
      </c>
      <c r="L432" s="136" t="s">
        <v>194</v>
      </c>
    </row>
    <row r="433" spans="1:12" ht="49.5" customHeight="1" x14ac:dyDescent="0.35">
      <c r="A433" s="260"/>
      <c r="B433" s="262"/>
      <c r="C433" s="262"/>
      <c r="D433" s="4" t="s">
        <v>114</v>
      </c>
      <c r="E433" s="22">
        <v>77409.88</v>
      </c>
      <c r="F433" s="22">
        <v>77558</v>
      </c>
      <c r="G433" s="22">
        <v>77734</v>
      </c>
      <c r="H433" s="3" t="s">
        <v>295</v>
      </c>
      <c r="I433" s="4" t="s">
        <v>133</v>
      </c>
      <c r="J433" s="31">
        <v>98</v>
      </c>
      <c r="K433" s="31">
        <v>95</v>
      </c>
      <c r="L433" s="135">
        <v>81</v>
      </c>
    </row>
    <row r="434" spans="1:12" ht="47" thickBot="1" x14ac:dyDescent="0.4">
      <c r="A434" s="293"/>
      <c r="B434" s="291"/>
      <c r="C434" s="291"/>
      <c r="D434" s="65" t="s">
        <v>109</v>
      </c>
      <c r="E434" s="66">
        <v>365403</v>
      </c>
      <c r="F434" s="66">
        <v>365403</v>
      </c>
      <c r="G434" s="66">
        <v>365403</v>
      </c>
      <c r="H434" s="67" t="s">
        <v>297</v>
      </c>
      <c r="I434" s="65" t="s">
        <v>133</v>
      </c>
      <c r="J434" s="83">
        <v>96</v>
      </c>
      <c r="K434" s="83">
        <v>96</v>
      </c>
      <c r="L434" s="84">
        <v>97</v>
      </c>
    </row>
    <row r="435" spans="1:12" ht="62.5" thickBot="1" x14ac:dyDescent="0.4">
      <c r="A435" s="207"/>
      <c r="B435" s="208"/>
      <c r="C435" s="208"/>
      <c r="D435" s="176" t="s">
        <v>26</v>
      </c>
      <c r="E435" s="196">
        <v>615651</v>
      </c>
      <c r="F435" s="196">
        <v>615651</v>
      </c>
      <c r="G435" s="196">
        <v>615651</v>
      </c>
      <c r="H435" s="192" t="s">
        <v>298</v>
      </c>
      <c r="I435" s="176" t="s">
        <v>133</v>
      </c>
      <c r="J435" s="78">
        <v>95</v>
      </c>
      <c r="K435" s="78">
        <v>95</v>
      </c>
      <c r="L435" s="138">
        <v>95</v>
      </c>
    </row>
    <row r="436" spans="1:12" ht="35.25" customHeight="1" x14ac:dyDescent="0.35">
      <c r="A436" s="264" t="s">
        <v>448</v>
      </c>
      <c r="B436" s="265" t="s">
        <v>449</v>
      </c>
      <c r="C436" s="265" t="s">
        <v>25</v>
      </c>
      <c r="D436" s="12" t="s">
        <v>104</v>
      </c>
      <c r="E436" s="21">
        <f t="shared" ref="E436:G436" si="22">SUM(E437:E440)</f>
        <v>1040090.53</v>
      </c>
      <c r="F436" s="21">
        <f t="shared" si="22"/>
        <v>1040430</v>
      </c>
      <c r="G436" s="21">
        <f t="shared" si="22"/>
        <v>1040815</v>
      </c>
      <c r="H436" s="11" t="s">
        <v>294</v>
      </c>
      <c r="I436" s="12" t="s">
        <v>28</v>
      </c>
      <c r="J436" s="32" t="s">
        <v>315</v>
      </c>
      <c r="K436" s="32" t="s">
        <v>315</v>
      </c>
      <c r="L436" s="136" t="s">
        <v>315</v>
      </c>
    </row>
    <row r="437" spans="1:12" ht="50.25" customHeight="1" x14ac:dyDescent="0.35">
      <c r="A437" s="260"/>
      <c r="B437" s="262"/>
      <c r="C437" s="262"/>
      <c r="D437" s="4" t="s">
        <v>109</v>
      </c>
      <c r="E437" s="22">
        <v>633041</v>
      </c>
      <c r="F437" s="22">
        <v>633041</v>
      </c>
      <c r="G437" s="22">
        <v>633041</v>
      </c>
      <c r="H437" s="3" t="s">
        <v>295</v>
      </c>
      <c r="I437" s="4" t="s">
        <v>133</v>
      </c>
      <c r="J437" s="31">
        <v>93</v>
      </c>
      <c r="K437" s="31">
        <v>93</v>
      </c>
      <c r="L437" s="135">
        <v>94</v>
      </c>
    </row>
    <row r="438" spans="1:12" ht="48.75" customHeight="1" x14ac:dyDescent="0.35">
      <c r="A438" s="260"/>
      <c r="B438" s="262"/>
      <c r="C438" s="262"/>
      <c r="D438" s="4" t="s">
        <v>26</v>
      </c>
      <c r="E438" s="22">
        <v>384709</v>
      </c>
      <c r="F438" s="22">
        <v>384709</v>
      </c>
      <c r="G438" s="22">
        <v>384709</v>
      </c>
      <c r="H438" s="3" t="s">
        <v>450</v>
      </c>
      <c r="I438" s="4" t="s">
        <v>133</v>
      </c>
      <c r="J438" s="31">
        <v>85</v>
      </c>
      <c r="K438" s="31">
        <v>85</v>
      </c>
      <c r="L438" s="135">
        <v>85</v>
      </c>
    </row>
    <row r="439" spans="1:12" ht="46.5" x14ac:dyDescent="0.35">
      <c r="A439" s="260"/>
      <c r="B439" s="262"/>
      <c r="C439" s="262"/>
      <c r="D439" s="300" t="s">
        <v>114</v>
      </c>
      <c r="E439" s="331">
        <v>22340.53</v>
      </c>
      <c r="F439" s="331">
        <v>22680</v>
      </c>
      <c r="G439" s="331">
        <v>23065</v>
      </c>
      <c r="H439" s="3" t="s">
        <v>297</v>
      </c>
      <c r="I439" s="4" t="s">
        <v>133</v>
      </c>
      <c r="J439" s="31">
        <v>86</v>
      </c>
      <c r="K439" s="31">
        <v>87</v>
      </c>
      <c r="L439" s="135">
        <v>87</v>
      </c>
    </row>
    <row r="440" spans="1:12" ht="62.5" thickBot="1" x14ac:dyDescent="0.4">
      <c r="A440" s="261"/>
      <c r="B440" s="263"/>
      <c r="C440" s="263"/>
      <c r="D440" s="267"/>
      <c r="E440" s="279"/>
      <c r="F440" s="279"/>
      <c r="G440" s="279"/>
      <c r="H440" s="67" t="s">
        <v>298</v>
      </c>
      <c r="I440" s="65" t="s">
        <v>133</v>
      </c>
      <c r="J440" s="83">
        <v>90</v>
      </c>
      <c r="K440" s="83">
        <v>90</v>
      </c>
      <c r="L440" s="84">
        <v>90</v>
      </c>
    </row>
    <row r="441" spans="1:12" ht="32.5" customHeight="1" x14ac:dyDescent="0.35">
      <c r="A441" s="264" t="s">
        <v>451</v>
      </c>
      <c r="B441" s="265" t="s">
        <v>452</v>
      </c>
      <c r="C441" s="265" t="s">
        <v>25</v>
      </c>
      <c r="D441" s="12" t="s">
        <v>104</v>
      </c>
      <c r="E441" s="21">
        <f>SUM(E442:E445)</f>
        <v>1094699.73</v>
      </c>
      <c r="F441" s="21">
        <f>SUM(F442:F445)</f>
        <v>1094688</v>
      </c>
      <c r="G441" s="21">
        <f>SUM(G442:G445)</f>
        <v>1094688</v>
      </c>
      <c r="H441" s="54" t="s">
        <v>294</v>
      </c>
      <c r="I441" s="52" t="s">
        <v>28</v>
      </c>
      <c r="J441" s="78" t="s">
        <v>315</v>
      </c>
      <c r="K441" s="78" t="s">
        <v>315</v>
      </c>
      <c r="L441" s="138" t="s">
        <v>315</v>
      </c>
    </row>
    <row r="442" spans="1:12" ht="49" customHeight="1" x14ac:dyDescent="0.35">
      <c r="A442" s="260"/>
      <c r="B442" s="262"/>
      <c r="C442" s="262"/>
      <c r="D442" s="4" t="s">
        <v>114</v>
      </c>
      <c r="E442" s="22">
        <v>99961.73</v>
      </c>
      <c r="F442" s="22">
        <v>99950</v>
      </c>
      <c r="G442" s="22">
        <v>99950</v>
      </c>
      <c r="H442" s="3" t="s">
        <v>295</v>
      </c>
      <c r="I442" s="4" t="s">
        <v>133</v>
      </c>
      <c r="J442" s="31">
        <v>82</v>
      </c>
      <c r="K442" s="31">
        <v>84</v>
      </c>
      <c r="L442" s="135">
        <v>86</v>
      </c>
    </row>
    <row r="443" spans="1:12" ht="49.5" customHeight="1" x14ac:dyDescent="0.35">
      <c r="A443" s="260"/>
      <c r="B443" s="262"/>
      <c r="C443" s="262"/>
      <c r="D443" s="4" t="s">
        <v>26</v>
      </c>
      <c r="E443" s="22">
        <v>437268</v>
      </c>
      <c r="F443" s="22">
        <v>437268</v>
      </c>
      <c r="G443" s="22">
        <v>437268</v>
      </c>
      <c r="H443" s="3" t="s">
        <v>450</v>
      </c>
      <c r="I443" s="4" t="s">
        <v>133</v>
      </c>
      <c r="J443" s="31">
        <v>75</v>
      </c>
      <c r="K443" s="31">
        <v>78</v>
      </c>
      <c r="L443" s="135">
        <v>80</v>
      </c>
    </row>
    <row r="444" spans="1:12" ht="46.5" x14ac:dyDescent="0.35">
      <c r="A444" s="260"/>
      <c r="B444" s="262"/>
      <c r="C444" s="262"/>
      <c r="D444" s="300" t="s">
        <v>109</v>
      </c>
      <c r="E444" s="331">
        <v>557470</v>
      </c>
      <c r="F444" s="331">
        <v>557470</v>
      </c>
      <c r="G444" s="331">
        <v>557470</v>
      </c>
      <c r="H444" s="3" t="s">
        <v>297</v>
      </c>
      <c r="I444" s="4" t="s">
        <v>133</v>
      </c>
      <c r="J444" s="31">
        <v>82</v>
      </c>
      <c r="K444" s="31">
        <v>84</v>
      </c>
      <c r="L444" s="135">
        <v>86</v>
      </c>
    </row>
    <row r="445" spans="1:12" ht="62.5" thickBot="1" x14ac:dyDescent="0.4">
      <c r="A445" s="261"/>
      <c r="B445" s="263"/>
      <c r="C445" s="263"/>
      <c r="D445" s="267"/>
      <c r="E445" s="279"/>
      <c r="F445" s="279"/>
      <c r="G445" s="279"/>
      <c r="H445" s="3" t="s">
        <v>298</v>
      </c>
      <c r="I445" s="4" t="s">
        <v>133</v>
      </c>
      <c r="J445" s="31">
        <v>82</v>
      </c>
      <c r="K445" s="31">
        <v>84</v>
      </c>
      <c r="L445" s="135">
        <v>86</v>
      </c>
    </row>
    <row r="446" spans="1:12" ht="31" customHeight="1" x14ac:dyDescent="0.35">
      <c r="A446" s="264" t="s">
        <v>453</v>
      </c>
      <c r="B446" s="265" t="s">
        <v>454</v>
      </c>
      <c r="C446" s="265" t="s">
        <v>25</v>
      </c>
      <c r="D446" s="258" t="s">
        <v>104</v>
      </c>
      <c r="E446" s="256">
        <f t="shared" ref="E446:G446" si="23">SUM(E447:E450)</f>
        <v>622786.27</v>
      </c>
      <c r="F446" s="256">
        <f t="shared" si="23"/>
        <v>622785</v>
      </c>
      <c r="G446" s="256">
        <f t="shared" si="23"/>
        <v>622785</v>
      </c>
      <c r="H446" s="11" t="s">
        <v>294</v>
      </c>
      <c r="I446" s="12" t="s">
        <v>28</v>
      </c>
      <c r="J446" s="32" t="s">
        <v>50</v>
      </c>
      <c r="K446" s="32" t="s">
        <v>50</v>
      </c>
      <c r="L446" s="136" t="s">
        <v>318</v>
      </c>
    </row>
    <row r="447" spans="1:12" ht="48" customHeight="1" x14ac:dyDescent="0.35">
      <c r="A447" s="260"/>
      <c r="B447" s="262"/>
      <c r="C447" s="262"/>
      <c r="D447" s="283"/>
      <c r="E447" s="332"/>
      <c r="F447" s="332"/>
      <c r="G447" s="332"/>
      <c r="H447" s="3" t="s">
        <v>295</v>
      </c>
      <c r="I447" s="4" t="s">
        <v>133</v>
      </c>
      <c r="J447" s="31">
        <v>63</v>
      </c>
      <c r="K447" s="31">
        <v>64</v>
      </c>
      <c r="L447" s="135">
        <v>65</v>
      </c>
    </row>
    <row r="448" spans="1:12" ht="48.65" customHeight="1" x14ac:dyDescent="0.35">
      <c r="A448" s="260"/>
      <c r="B448" s="262"/>
      <c r="C448" s="262"/>
      <c r="D448" s="4" t="s">
        <v>114</v>
      </c>
      <c r="E448" s="22">
        <v>33721.269999999997</v>
      </c>
      <c r="F448" s="22">
        <v>33720</v>
      </c>
      <c r="G448" s="22">
        <v>33720</v>
      </c>
      <c r="H448" s="3" t="s">
        <v>450</v>
      </c>
      <c r="I448" s="4" t="s">
        <v>133</v>
      </c>
      <c r="J448" s="31">
        <v>82</v>
      </c>
      <c r="K448" s="31">
        <v>83</v>
      </c>
      <c r="L448" s="135">
        <v>84</v>
      </c>
    </row>
    <row r="449" spans="1:12" ht="47" thickBot="1" x14ac:dyDescent="0.4">
      <c r="A449" s="293"/>
      <c r="B449" s="291"/>
      <c r="C449" s="291"/>
      <c r="D449" s="65" t="s">
        <v>109</v>
      </c>
      <c r="E449" s="66">
        <v>314277</v>
      </c>
      <c r="F449" s="66">
        <v>314277</v>
      </c>
      <c r="G449" s="66">
        <v>314277</v>
      </c>
      <c r="H449" s="67" t="s">
        <v>297</v>
      </c>
      <c r="I449" s="65" t="s">
        <v>133</v>
      </c>
      <c r="J449" s="83">
        <v>67</v>
      </c>
      <c r="K449" s="83">
        <v>67</v>
      </c>
      <c r="L449" s="84">
        <v>67</v>
      </c>
    </row>
    <row r="450" spans="1:12" ht="62.5" thickBot="1" x14ac:dyDescent="0.4">
      <c r="A450" s="207"/>
      <c r="B450" s="208"/>
      <c r="C450" s="208"/>
      <c r="D450" s="176" t="s">
        <v>26</v>
      </c>
      <c r="E450" s="196">
        <v>274788</v>
      </c>
      <c r="F450" s="196">
        <v>274788</v>
      </c>
      <c r="G450" s="196">
        <v>274788</v>
      </c>
      <c r="H450" s="192" t="s">
        <v>298</v>
      </c>
      <c r="I450" s="176" t="s">
        <v>133</v>
      </c>
      <c r="J450" s="78">
        <v>65</v>
      </c>
      <c r="K450" s="78">
        <v>66</v>
      </c>
      <c r="L450" s="138">
        <v>67</v>
      </c>
    </row>
    <row r="451" spans="1:12" ht="31.5" customHeight="1" x14ac:dyDescent="0.35">
      <c r="A451" s="264" t="s">
        <v>455</v>
      </c>
      <c r="B451" s="265" t="s">
        <v>456</v>
      </c>
      <c r="C451" s="265" t="s">
        <v>25</v>
      </c>
      <c r="D451" s="12" t="s">
        <v>104</v>
      </c>
      <c r="E451" s="21">
        <f t="shared" ref="E451:G451" si="24">SUM(E452:E455)</f>
        <v>566696.31999999995</v>
      </c>
      <c r="F451" s="21">
        <f t="shared" si="24"/>
        <v>566687</v>
      </c>
      <c r="G451" s="21">
        <f t="shared" si="24"/>
        <v>566687</v>
      </c>
      <c r="H451" s="11" t="s">
        <v>294</v>
      </c>
      <c r="I451" s="12" t="s">
        <v>28</v>
      </c>
      <c r="J451" s="32" t="s">
        <v>231</v>
      </c>
      <c r="K451" s="32" t="s">
        <v>231</v>
      </c>
      <c r="L451" s="136" t="s">
        <v>231</v>
      </c>
    </row>
    <row r="452" spans="1:12" ht="49" customHeight="1" x14ac:dyDescent="0.35">
      <c r="A452" s="260"/>
      <c r="B452" s="262"/>
      <c r="C452" s="262"/>
      <c r="D452" s="4" t="s">
        <v>109</v>
      </c>
      <c r="E452" s="22">
        <v>232528</v>
      </c>
      <c r="F452" s="22">
        <v>232528</v>
      </c>
      <c r="G452" s="22">
        <v>232528</v>
      </c>
      <c r="H452" s="3" t="s">
        <v>295</v>
      </c>
      <c r="I452" s="4" t="s">
        <v>133</v>
      </c>
      <c r="J452" s="31">
        <v>100</v>
      </c>
      <c r="K452" s="31">
        <v>100</v>
      </c>
      <c r="L452" s="135">
        <v>100</v>
      </c>
    </row>
    <row r="453" spans="1:12" ht="48.65" customHeight="1" x14ac:dyDescent="0.35">
      <c r="A453" s="260"/>
      <c r="B453" s="262"/>
      <c r="C453" s="262"/>
      <c r="D453" s="4" t="s">
        <v>26</v>
      </c>
      <c r="E453" s="22">
        <v>306899</v>
      </c>
      <c r="F453" s="22">
        <v>306899</v>
      </c>
      <c r="G453" s="22">
        <v>306899</v>
      </c>
      <c r="H453" s="3" t="s">
        <v>450</v>
      </c>
      <c r="I453" s="4" t="s">
        <v>133</v>
      </c>
      <c r="J453" s="31">
        <v>70</v>
      </c>
      <c r="K453" s="31">
        <v>71</v>
      </c>
      <c r="L453" s="135">
        <v>72</v>
      </c>
    </row>
    <row r="454" spans="1:12" ht="46.5" x14ac:dyDescent="0.35">
      <c r="A454" s="260"/>
      <c r="B454" s="262"/>
      <c r="C454" s="262"/>
      <c r="D454" s="300" t="s">
        <v>114</v>
      </c>
      <c r="E454" s="331">
        <v>27269.32</v>
      </c>
      <c r="F454" s="331">
        <v>27260</v>
      </c>
      <c r="G454" s="331">
        <v>27260</v>
      </c>
      <c r="H454" s="3" t="s">
        <v>297</v>
      </c>
      <c r="I454" s="4" t="s">
        <v>133</v>
      </c>
      <c r="J454" s="31">
        <v>95</v>
      </c>
      <c r="K454" s="31">
        <v>95</v>
      </c>
      <c r="L454" s="135">
        <v>95</v>
      </c>
    </row>
    <row r="455" spans="1:12" ht="62.5" thickBot="1" x14ac:dyDescent="0.4">
      <c r="A455" s="261"/>
      <c r="B455" s="263"/>
      <c r="C455" s="263"/>
      <c r="D455" s="267"/>
      <c r="E455" s="279"/>
      <c r="F455" s="279"/>
      <c r="G455" s="279"/>
      <c r="H455" s="67" t="s">
        <v>298</v>
      </c>
      <c r="I455" s="65" t="s">
        <v>133</v>
      </c>
      <c r="J455" s="83">
        <v>95</v>
      </c>
      <c r="K455" s="83">
        <v>95</v>
      </c>
      <c r="L455" s="84">
        <v>95</v>
      </c>
    </row>
    <row r="456" spans="1:12" ht="47.25" customHeight="1" x14ac:dyDescent="0.35">
      <c r="A456" s="264" t="s">
        <v>457</v>
      </c>
      <c r="B456" s="265" t="s">
        <v>458</v>
      </c>
      <c r="C456" s="265" t="s">
        <v>25</v>
      </c>
      <c r="D456" s="12" t="s">
        <v>104</v>
      </c>
      <c r="E456" s="21">
        <f>SUM(E457:E460)</f>
        <v>1181566.8999999999</v>
      </c>
      <c r="F456" s="21">
        <f>SUM(F457:F460)</f>
        <v>1181559</v>
      </c>
      <c r="G456" s="21">
        <f>SUM(G457:G460)</f>
        <v>1181559</v>
      </c>
      <c r="H456" s="54" t="s">
        <v>294</v>
      </c>
      <c r="I456" s="52" t="s">
        <v>28</v>
      </c>
      <c r="J456" s="78" t="s">
        <v>318</v>
      </c>
      <c r="K456" s="78" t="s">
        <v>318</v>
      </c>
      <c r="L456" s="138" t="s">
        <v>318</v>
      </c>
    </row>
    <row r="457" spans="1:12" ht="62" x14ac:dyDescent="0.35">
      <c r="A457" s="260"/>
      <c r="B457" s="262"/>
      <c r="C457" s="262"/>
      <c r="D457" s="4" t="s">
        <v>109</v>
      </c>
      <c r="E457" s="22">
        <v>464392</v>
      </c>
      <c r="F457" s="22">
        <v>464392</v>
      </c>
      <c r="G457" s="22">
        <v>464392</v>
      </c>
      <c r="H457" s="3" t="s">
        <v>295</v>
      </c>
      <c r="I457" s="4" t="s">
        <v>133</v>
      </c>
      <c r="J457" s="31">
        <v>95</v>
      </c>
      <c r="K457" s="31">
        <v>93</v>
      </c>
      <c r="L457" s="135">
        <v>91</v>
      </c>
    </row>
    <row r="458" spans="1:12" ht="62" x14ac:dyDescent="0.35">
      <c r="A458" s="260"/>
      <c r="B458" s="262"/>
      <c r="C458" s="262"/>
      <c r="D458" s="300" t="s">
        <v>114</v>
      </c>
      <c r="E458" s="331">
        <v>88427.9</v>
      </c>
      <c r="F458" s="331">
        <v>88420</v>
      </c>
      <c r="G458" s="331">
        <v>88420</v>
      </c>
      <c r="H458" s="3" t="s">
        <v>450</v>
      </c>
      <c r="I458" s="4" t="s">
        <v>133</v>
      </c>
      <c r="J458" s="31">
        <v>71</v>
      </c>
      <c r="K458" s="31">
        <v>72</v>
      </c>
      <c r="L458" s="135">
        <v>73</v>
      </c>
    </row>
    <row r="459" spans="1:12" ht="46.5" x14ac:dyDescent="0.35">
      <c r="A459" s="260"/>
      <c r="B459" s="262"/>
      <c r="C459" s="262"/>
      <c r="D459" s="283"/>
      <c r="E459" s="282"/>
      <c r="F459" s="282"/>
      <c r="G459" s="282"/>
      <c r="H459" s="3" t="s">
        <v>297</v>
      </c>
      <c r="I459" s="4" t="s">
        <v>133</v>
      </c>
      <c r="J459" s="31">
        <v>92</v>
      </c>
      <c r="K459" s="31">
        <v>93</v>
      </c>
      <c r="L459" s="135">
        <v>93</v>
      </c>
    </row>
    <row r="460" spans="1:12" ht="62.5" thickBot="1" x14ac:dyDescent="0.4">
      <c r="A460" s="261"/>
      <c r="B460" s="263"/>
      <c r="C460" s="263"/>
      <c r="D460" s="4" t="s">
        <v>26</v>
      </c>
      <c r="E460" s="22">
        <v>628747</v>
      </c>
      <c r="F460" s="22">
        <v>628747</v>
      </c>
      <c r="G460" s="22">
        <v>628747</v>
      </c>
      <c r="H460" s="3" t="s">
        <v>298</v>
      </c>
      <c r="I460" s="4" t="s">
        <v>133</v>
      </c>
      <c r="J460" s="31">
        <v>92</v>
      </c>
      <c r="K460" s="31">
        <v>93</v>
      </c>
      <c r="L460" s="135">
        <v>93</v>
      </c>
    </row>
    <row r="461" spans="1:12" ht="37.5" customHeight="1" x14ac:dyDescent="0.35">
      <c r="A461" s="264" t="s">
        <v>459</v>
      </c>
      <c r="B461" s="265" t="s">
        <v>460</v>
      </c>
      <c r="C461" s="265" t="s">
        <v>25</v>
      </c>
      <c r="D461" s="12" t="s">
        <v>104</v>
      </c>
      <c r="E461" s="21">
        <f>SUM(E462:E464)</f>
        <v>847639.57000000007</v>
      </c>
      <c r="F461" s="21">
        <f>SUM(F462:F464)</f>
        <v>847639</v>
      </c>
      <c r="G461" s="21">
        <f>SUM(G462:G464)</f>
        <v>847639</v>
      </c>
      <c r="H461" s="11" t="s">
        <v>294</v>
      </c>
      <c r="I461" s="12" t="s">
        <v>28</v>
      </c>
      <c r="J461" s="32" t="s">
        <v>301</v>
      </c>
      <c r="K461" s="32" t="s">
        <v>301</v>
      </c>
      <c r="L461" s="136" t="s">
        <v>301</v>
      </c>
    </row>
    <row r="462" spans="1:12" ht="62" x14ac:dyDescent="0.35">
      <c r="A462" s="260"/>
      <c r="B462" s="262"/>
      <c r="C462" s="262"/>
      <c r="D462" s="4" t="s">
        <v>26</v>
      </c>
      <c r="E462" s="22">
        <v>213991</v>
      </c>
      <c r="F462" s="22">
        <v>213991</v>
      </c>
      <c r="G462" s="22">
        <v>213991</v>
      </c>
      <c r="H462" s="3" t="s">
        <v>450</v>
      </c>
      <c r="I462" s="4" t="s">
        <v>133</v>
      </c>
      <c r="J462" s="31">
        <v>89</v>
      </c>
      <c r="K462" s="31">
        <v>88</v>
      </c>
      <c r="L462" s="135">
        <v>87</v>
      </c>
    </row>
    <row r="463" spans="1:12" ht="25.5" customHeight="1" x14ac:dyDescent="0.35">
      <c r="A463" s="260"/>
      <c r="B463" s="262"/>
      <c r="C463" s="262"/>
      <c r="D463" s="4" t="s">
        <v>114</v>
      </c>
      <c r="E463" s="22">
        <v>10180.57</v>
      </c>
      <c r="F463" s="22">
        <v>10180</v>
      </c>
      <c r="G463" s="22">
        <v>10180</v>
      </c>
      <c r="H463" s="289" t="s">
        <v>461</v>
      </c>
      <c r="I463" s="300" t="s">
        <v>28</v>
      </c>
      <c r="J463" s="327">
        <v>28</v>
      </c>
      <c r="K463" s="327">
        <v>27</v>
      </c>
      <c r="L463" s="329">
        <v>26</v>
      </c>
    </row>
    <row r="464" spans="1:12" ht="16" thickBot="1" x14ac:dyDescent="0.4">
      <c r="A464" s="293"/>
      <c r="B464" s="291"/>
      <c r="C464" s="291"/>
      <c r="D464" s="65" t="s">
        <v>109</v>
      </c>
      <c r="E464" s="66">
        <v>623468</v>
      </c>
      <c r="F464" s="66">
        <v>623468</v>
      </c>
      <c r="G464" s="66">
        <v>623468</v>
      </c>
      <c r="H464" s="291"/>
      <c r="I464" s="275"/>
      <c r="J464" s="328"/>
      <c r="K464" s="328"/>
      <c r="L464" s="330"/>
    </row>
    <row r="465" spans="1:13" ht="35.25" customHeight="1" x14ac:dyDescent="0.35">
      <c r="A465" s="260" t="s">
        <v>462</v>
      </c>
      <c r="B465" s="262" t="s">
        <v>463</v>
      </c>
      <c r="C465" s="262" t="s">
        <v>25</v>
      </c>
      <c r="D465" s="176" t="s">
        <v>104</v>
      </c>
      <c r="E465" s="177">
        <f>SUM(E466:E468)</f>
        <v>1088955</v>
      </c>
      <c r="F465" s="177">
        <f>SUM(F466:F468)</f>
        <v>1088955</v>
      </c>
      <c r="G465" s="177">
        <f>SUM(G466:G468)</f>
        <v>1088955</v>
      </c>
      <c r="H465" s="192" t="s">
        <v>294</v>
      </c>
      <c r="I465" s="176" t="s">
        <v>28</v>
      </c>
      <c r="J465" s="78" t="s">
        <v>315</v>
      </c>
      <c r="K465" s="78" t="s">
        <v>315</v>
      </c>
      <c r="L465" s="138" t="s">
        <v>315</v>
      </c>
      <c r="M465" s="27"/>
    </row>
    <row r="466" spans="1:13" ht="50.5" customHeight="1" x14ac:dyDescent="0.35">
      <c r="A466" s="260"/>
      <c r="B466" s="262"/>
      <c r="C466" s="262"/>
      <c r="D466" s="4" t="s">
        <v>114</v>
      </c>
      <c r="E466" s="22">
        <v>11000</v>
      </c>
      <c r="F466" s="22">
        <v>11000</v>
      </c>
      <c r="G466" s="22">
        <v>11000</v>
      </c>
      <c r="H466" s="3" t="s">
        <v>450</v>
      </c>
      <c r="I466" s="4" t="s">
        <v>133</v>
      </c>
      <c r="J466" s="31">
        <v>94</v>
      </c>
      <c r="K466" s="31">
        <v>97</v>
      </c>
      <c r="L466" s="135">
        <v>95</v>
      </c>
    </row>
    <row r="467" spans="1:13" ht="31.5" customHeight="1" x14ac:dyDescent="0.35">
      <c r="A467" s="260"/>
      <c r="B467" s="262"/>
      <c r="C467" s="262"/>
      <c r="D467" s="4" t="s">
        <v>109</v>
      </c>
      <c r="E467" s="22">
        <v>761451</v>
      </c>
      <c r="F467" s="22">
        <v>761451</v>
      </c>
      <c r="G467" s="22">
        <v>761451</v>
      </c>
      <c r="H467" s="289" t="s">
        <v>461</v>
      </c>
      <c r="I467" s="300" t="s">
        <v>28</v>
      </c>
      <c r="J467" s="327">
        <v>24</v>
      </c>
      <c r="K467" s="327">
        <v>24</v>
      </c>
      <c r="L467" s="329">
        <v>24</v>
      </c>
    </row>
    <row r="468" spans="1:13" ht="18" customHeight="1" thickBot="1" x14ac:dyDescent="0.4">
      <c r="A468" s="261"/>
      <c r="B468" s="263"/>
      <c r="C468" s="263"/>
      <c r="D468" s="4" t="s">
        <v>26</v>
      </c>
      <c r="E468" s="22">
        <v>316504</v>
      </c>
      <c r="F468" s="22">
        <v>316504</v>
      </c>
      <c r="G468" s="22">
        <v>316504</v>
      </c>
      <c r="H468" s="263"/>
      <c r="I468" s="267"/>
      <c r="J468" s="310"/>
      <c r="K468" s="310"/>
      <c r="L468" s="307"/>
    </row>
    <row r="469" spans="1:13" ht="34.5" customHeight="1" x14ac:dyDescent="0.35">
      <c r="A469" s="264" t="s">
        <v>464</v>
      </c>
      <c r="B469" s="265" t="s">
        <v>465</v>
      </c>
      <c r="C469" s="265" t="s">
        <v>25</v>
      </c>
      <c r="D469" s="12" t="s">
        <v>104</v>
      </c>
      <c r="E469" s="21">
        <f t="shared" ref="E469:G469" si="25">SUM(E470:E472)</f>
        <v>674620.15999999992</v>
      </c>
      <c r="F469" s="21">
        <f t="shared" si="25"/>
        <v>674619</v>
      </c>
      <c r="G469" s="21">
        <f t="shared" si="25"/>
        <v>674619</v>
      </c>
      <c r="H469" s="11" t="s">
        <v>294</v>
      </c>
      <c r="I469" s="12" t="s">
        <v>28</v>
      </c>
      <c r="J469" s="32" t="s">
        <v>301</v>
      </c>
      <c r="K469" s="32" t="s">
        <v>194</v>
      </c>
      <c r="L469" s="136" t="s">
        <v>194</v>
      </c>
      <c r="M469" s="27"/>
    </row>
    <row r="470" spans="1:13" ht="49.5" customHeight="1" x14ac:dyDescent="0.35">
      <c r="A470" s="260"/>
      <c r="B470" s="262"/>
      <c r="C470" s="262"/>
      <c r="D470" s="4" t="s">
        <v>109</v>
      </c>
      <c r="E470" s="22">
        <v>496683</v>
      </c>
      <c r="F470" s="22">
        <v>496683</v>
      </c>
      <c r="G470" s="22">
        <v>496683</v>
      </c>
      <c r="H470" s="3" t="s">
        <v>450</v>
      </c>
      <c r="I470" s="4" t="s">
        <v>133</v>
      </c>
      <c r="J470" s="31">
        <v>66</v>
      </c>
      <c r="K470" s="31">
        <v>67</v>
      </c>
      <c r="L470" s="135">
        <v>68</v>
      </c>
    </row>
    <row r="471" spans="1:13" ht="24" customHeight="1" x14ac:dyDescent="0.35">
      <c r="A471" s="260"/>
      <c r="B471" s="262"/>
      <c r="C471" s="262"/>
      <c r="D471" s="4" t="s">
        <v>114</v>
      </c>
      <c r="E471" s="22">
        <v>4949.16</v>
      </c>
      <c r="F471" s="22">
        <v>4948</v>
      </c>
      <c r="G471" s="22">
        <v>4948</v>
      </c>
      <c r="H471" s="289" t="s">
        <v>461</v>
      </c>
      <c r="I471" s="300" t="s">
        <v>28</v>
      </c>
      <c r="J471" s="327">
        <v>22</v>
      </c>
      <c r="K471" s="327">
        <v>22</v>
      </c>
      <c r="L471" s="329">
        <v>22</v>
      </c>
    </row>
    <row r="472" spans="1:13" ht="16" thickBot="1" x14ac:dyDescent="0.4">
      <c r="A472" s="261"/>
      <c r="B472" s="263"/>
      <c r="C472" s="263"/>
      <c r="D472" s="65" t="s">
        <v>26</v>
      </c>
      <c r="E472" s="66">
        <v>172988</v>
      </c>
      <c r="F472" s="66">
        <v>172988</v>
      </c>
      <c r="G472" s="66">
        <v>172988</v>
      </c>
      <c r="H472" s="263"/>
      <c r="I472" s="267"/>
      <c r="J472" s="310"/>
      <c r="K472" s="310"/>
      <c r="L472" s="307"/>
    </row>
    <row r="473" spans="1:13" ht="31" x14ac:dyDescent="0.35">
      <c r="A473" s="264" t="s">
        <v>466</v>
      </c>
      <c r="B473" s="265" t="s">
        <v>467</v>
      </c>
      <c r="C473" s="265" t="s">
        <v>25</v>
      </c>
      <c r="D473" s="52" t="s">
        <v>104</v>
      </c>
      <c r="E473" s="53">
        <f>SUM(E474:E476)</f>
        <v>748231</v>
      </c>
      <c r="F473" s="53">
        <f>SUM(F474:F476)</f>
        <v>748231</v>
      </c>
      <c r="G473" s="53">
        <f>SUM(G474:G476)</f>
        <v>748231</v>
      </c>
      <c r="H473" s="11" t="s">
        <v>294</v>
      </c>
      <c r="I473" s="12" t="s">
        <v>28</v>
      </c>
      <c r="J473" s="32" t="s">
        <v>194</v>
      </c>
      <c r="K473" s="32" t="s">
        <v>194</v>
      </c>
      <c r="L473" s="136" t="s">
        <v>194</v>
      </c>
    </row>
    <row r="474" spans="1:13" ht="62" x14ac:dyDescent="0.35">
      <c r="A474" s="260"/>
      <c r="B474" s="262"/>
      <c r="C474" s="262"/>
      <c r="D474" s="4" t="s">
        <v>109</v>
      </c>
      <c r="E474" s="22">
        <v>545864</v>
      </c>
      <c r="F474" s="22">
        <v>545864</v>
      </c>
      <c r="G474" s="22">
        <v>545864</v>
      </c>
      <c r="H474" s="3" t="s">
        <v>450</v>
      </c>
      <c r="I474" s="4" t="s">
        <v>133</v>
      </c>
      <c r="J474" s="31">
        <v>80</v>
      </c>
      <c r="K474" s="31">
        <v>81</v>
      </c>
      <c r="L474" s="135">
        <v>82</v>
      </c>
    </row>
    <row r="475" spans="1:13" ht="31.5" customHeight="1" x14ac:dyDescent="0.35">
      <c r="A475" s="260"/>
      <c r="B475" s="262"/>
      <c r="C475" s="262"/>
      <c r="D475" s="4" t="s">
        <v>26</v>
      </c>
      <c r="E475" s="22">
        <v>195367</v>
      </c>
      <c r="F475" s="22">
        <v>195367</v>
      </c>
      <c r="G475" s="22">
        <v>195367</v>
      </c>
      <c r="H475" s="289" t="s">
        <v>461</v>
      </c>
      <c r="I475" s="300" t="s">
        <v>28</v>
      </c>
      <c r="J475" s="327">
        <v>22</v>
      </c>
      <c r="K475" s="327">
        <v>22</v>
      </c>
      <c r="L475" s="329">
        <v>22</v>
      </c>
    </row>
    <row r="476" spans="1:13" ht="18.75" customHeight="1" thickBot="1" x14ac:dyDescent="0.4">
      <c r="A476" s="261"/>
      <c r="B476" s="263"/>
      <c r="C476" s="263"/>
      <c r="D476" s="4" t="s">
        <v>114</v>
      </c>
      <c r="E476" s="22">
        <v>7000</v>
      </c>
      <c r="F476" s="22">
        <v>7000</v>
      </c>
      <c r="G476" s="22">
        <v>7000</v>
      </c>
      <c r="H476" s="263"/>
      <c r="I476" s="267"/>
      <c r="J476" s="310"/>
      <c r="K476" s="310"/>
      <c r="L476" s="307"/>
    </row>
    <row r="477" spans="1:13" ht="31" x14ac:dyDescent="0.35">
      <c r="A477" s="264" t="s">
        <v>468</v>
      </c>
      <c r="B477" s="265" t="s">
        <v>469</v>
      </c>
      <c r="C477" s="265" t="s">
        <v>25</v>
      </c>
      <c r="D477" s="12" t="s">
        <v>104</v>
      </c>
      <c r="E477" s="21">
        <f>SUM(E478:E480)</f>
        <v>1487541.96</v>
      </c>
      <c r="F477" s="21">
        <f>SUM(F478:F480)</f>
        <v>1488208</v>
      </c>
      <c r="G477" s="21">
        <f>SUM(G478:G480)</f>
        <v>1488952</v>
      </c>
      <c r="H477" s="11" t="s">
        <v>294</v>
      </c>
      <c r="I477" s="12" t="s">
        <v>28</v>
      </c>
      <c r="J477" s="32" t="s">
        <v>235</v>
      </c>
      <c r="K477" s="32" t="s">
        <v>50</v>
      </c>
      <c r="L477" s="136" t="s">
        <v>50</v>
      </c>
    </row>
    <row r="478" spans="1:13" ht="62" x14ac:dyDescent="0.35">
      <c r="A478" s="260"/>
      <c r="B478" s="262"/>
      <c r="C478" s="262"/>
      <c r="D478" s="4" t="s">
        <v>114</v>
      </c>
      <c r="E478" s="22">
        <v>6819.96</v>
      </c>
      <c r="F478" s="22">
        <v>7486</v>
      </c>
      <c r="G478" s="22">
        <v>8230</v>
      </c>
      <c r="H478" s="3" t="s">
        <v>450</v>
      </c>
      <c r="I478" s="4" t="s">
        <v>133</v>
      </c>
      <c r="J478" s="31">
        <v>98</v>
      </c>
      <c r="K478" s="31">
        <v>98</v>
      </c>
      <c r="L478" s="135">
        <v>98</v>
      </c>
    </row>
    <row r="479" spans="1:13" ht="46.5" x14ac:dyDescent="0.35">
      <c r="A479" s="260"/>
      <c r="B479" s="262"/>
      <c r="C479" s="262"/>
      <c r="D479" s="4" t="s">
        <v>26</v>
      </c>
      <c r="E479" s="22">
        <v>423046</v>
      </c>
      <c r="F479" s="22">
        <v>423046</v>
      </c>
      <c r="G479" s="22">
        <v>423046</v>
      </c>
      <c r="H479" s="3" t="s">
        <v>461</v>
      </c>
      <c r="I479" s="4" t="s">
        <v>28</v>
      </c>
      <c r="J479" s="31">
        <v>22</v>
      </c>
      <c r="K479" s="31">
        <v>23</v>
      </c>
      <c r="L479" s="135">
        <v>23</v>
      </c>
    </row>
    <row r="480" spans="1:13" ht="50.25" customHeight="1" thickBot="1" x14ac:dyDescent="0.4">
      <c r="A480" s="261"/>
      <c r="B480" s="263"/>
      <c r="C480" s="263"/>
      <c r="D480" s="4" t="s">
        <v>109</v>
      </c>
      <c r="E480" s="22">
        <v>1057676</v>
      </c>
      <c r="F480" s="22">
        <v>1057676</v>
      </c>
      <c r="G480" s="22">
        <v>1057676</v>
      </c>
      <c r="H480" s="3" t="s">
        <v>470</v>
      </c>
      <c r="I480" s="4" t="s">
        <v>28</v>
      </c>
      <c r="J480" s="31">
        <v>22</v>
      </c>
      <c r="K480" s="31">
        <v>22</v>
      </c>
      <c r="L480" s="135">
        <v>23</v>
      </c>
    </row>
    <row r="481" spans="1:12" ht="31" x14ac:dyDescent="0.35">
      <c r="A481" s="264" t="s">
        <v>471</v>
      </c>
      <c r="B481" s="265" t="s">
        <v>472</v>
      </c>
      <c r="C481" s="265" t="s">
        <v>25</v>
      </c>
      <c r="D481" s="12" t="s">
        <v>104</v>
      </c>
      <c r="E481" s="21">
        <f t="shared" ref="E481:G481" si="26">SUM(E482:E484)</f>
        <v>728232</v>
      </c>
      <c r="F481" s="21">
        <f t="shared" si="26"/>
        <v>728232</v>
      </c>
      <c r="G481" s="21">
        <f t="shared" si="26"/>
        <v>728232</v>
      </c>
      <c r="H481" s="11" t="s">
        <v>294</v>
      </c>
      <c r="I481" s="12" t="s">
        <v>28</v>
      </c>
      <c r="J481" s="32" t="s">
        <v>50</v>
      </c>
      <c r="K481" s="32" t="s">
        <v>50</v>
      </c>
      <c r="L481" s="136" t="s">
        <v>50</v>
      </c>
    </row>
    <row r="482" spans="1:12" ht="51" customHeight="1" x14ac:dyDescent="0.35">
      <c r="A482" s="260"/>
      <c r="B482" s="262"/>
      <c r="C482" s="262"/>
      <c r="D482" s="4" t="s">
        <v>109</v>
      </c>
      <c r="E482" s="22">
        <v>511704</v>
      </c>
      <c r="F482" s="22">
        <v>511704</v>
      </c>
      <c r="G482" s="22">
        <v>511704</v>
      </c>
      <c r="H482" s="3" t="s">
        <v>450</v>
      </c>
      <c r="I482" s="4" t="s">
        <v>133</v>
      </c>
      <c r="J482" s="31">
        <v>80</v>
      </c>
      <c r="K482" s="31">
        <v>80</v>
      </c>
      <c r="L482" s="135">
        <v>80</v>
      </c>
    </row>
    <row r="483" spans="1:12" ht="19.5" customHeight="1" x14ac:dyDescent="0.35">
      <c r="A483" s="260"/>
      <c r="B483" s="262"/>
      <c r="C483" s="262"/>
      <c r="D483" s="4" t="s">
        <v>26</v>
      </c>
      <c r="E483" s="22">
        <v>213728</v>
      </c>
      <c r="F483" s="22">
        <v>213728</v>
      </c>
      <c r="G483" s="22">
        <v>213728</v>
      </c>
      <c r="H483" s="289" t="s">
        <v>461</v>
      </c>
      <c r="I483" s="300" t="s">
        <v>28</v>
      </c>
      <c r="J483" s="327">
        <v>24</v>
      </c>
      <c r="K483" s="327">
        <v>24</v>
      </c>
      <c r="L483" s="329">
        <v>24</v>
      </c>
    </row>
    <row r="484" spans="1:12" ht="16" thickBot="1" x14ac:dyDescent="0.4">
      <c r="A484" s="261"/>
      <c r="B484" s="263"/>
      <c r="C484" s="263"/>
      <c r="D484" s="65" t="s">
        <v>114</v>
      </c>
      <c r="E484" s="66">
        <v>2800</v>
      </c>
      <c r="F484" s="66">
        <v>2800</v>
      </c>
      <c r="G484" s="66">
        <v>2800</v>
      </c>
      <c r="H484" s="263"/>
      <c r="I484" s="267"/>
      <c r="J484" s="310"/>
      <c r="K484" s="310"/>
      <c r="L484" s="307"/>
    </row>
    <row r="485" spans="1:12" ht="34.5" customHeight="1" x14ac:dyDescent="0.35">
      <c r="A485" s="264" t="s">
        <v>473</v>
      </c>
      <c r="B485" s="265" t="s">
        <v>474</v>
      </c>
      <c r="C485" s="265" t="s">
        <v>25</v>
      </c>
      <c r="D485" s="176" t="s">
        <v>104</v>
      </c>
      <c r="E485" s="177">
        <f t="shared" ref="E485:G485" si="27">SUM(E486:E488)</f>
        <v>928968</v>
      </c>
      <c r="F485" s="177">
        <f t="shared" si="27"/>
        <v>928968</v>
      </c>
      <c r="G485" s="177">
        <f t="shared" si="27"/>
        <v>928968</v>
      </c>
      <c r="H485" s="11" t="s">
        <v>294</v>
      </c>
      <c r="I485" s="12" t="s">
        <v>28</v>
      </c>
      <c r="J485" s="32" t="s">
        <v>315</v>
      </c>
      <c r="K485" s="32" t="s">
        <v>315</v>
      </c>
      <c r="L485" s="136" t="s">
        <v>315</v>
      </c>
    </row>
    <row r="486" spans="1:12" ht="51.75" customHeight="1" x14ac:dyDescent="0.35">
      <c r="A486" s="260"/>
      <c r="B486" s="262"/>
      <c r="C486" s="262"/>
      <c r="D486" s="4" t="s">
        <v>114</v>
      </c>
      <c r="E486" s="22">
        <v>4500</v>
      </c>
      <c r="F486" s="22">
        <v>4500</v>
      </c>
      <c r="G486" s="22">
        <v>4500</v>
      </c>
      <c r="H486" s="3" t="s">
        <v>450</v>
      </c>
      <c r="I486" s="4" t="s">
        <v>133</v>
      </c>
      <c r="J486" s="31">
        <v>85</v>
      </c>
      <c r="K486" s="31">
        <v>86</v>
      </c>
      <c r="L486" s="135">
        <v>87</v>
      </c>
    </row>
    <row r="487" spans="1:12" ht="19.5" customHeight="1" x14ac:dyDescent="0.35">
      <c r="A487" s="260"/>
      <c r="B487" s="262"/>
      <c r="C487" s="262"/>
      <c r="D487" s="4" t="s">
        <v>26</v>
      </c>
      <c r="E487" s="22">
        <v>205710</v>
      </c>
      <c r="F487" s="22">
        <v>205710</v>
      </c>
      <c r="G487" s="22">
        <v>205710</v>
      </c>
      <c r="H487" s="289" t="s">
        <v>461</v>
      </c>
      <c r="I487" s="300" t="s">
        <v>28</v>
      </c>
      <c r="J487" s="327">
        <v>22</v>
      </c>
      <c r="K487" s="327">
        <v>22</v>
      </c>
      <c r="L487" s="329">
        <v>22</v>
      </c>
    </row>
    <row r="488" spans="1:12" ht="16" thickBot="1" x14ac:dyDescent="0.4">
      <c r="A488" s="261"/>
      <c r="B488" s="263"/>
      <c r="C488" s="263"/>
      <c r="D488" s="4" t="s">
        <v>109</v>
      </c>
      <c r="E488" s="22">
        <v>718758</v>
      </c>
      <c r="F488" s="22">
        <v>718758</v>
      </c>
      <c r="G488" s="22">
        <v>718758</v>
      </c>
      <c r="H488" s="263"/>
      <c r="I488" s="267"/>
      <c r="J488" s="310"/>
      <c r="K488" s="310"/>
      <c r="L488" s="307"/>
    </row>
    <row r="489" spans="1:12" ht="35.25" customHeight="1" x14ac:dyDescent="0.35">
      <c r="A489" s="264" t="s">
        <v>475</v>
      </c>
      <c r="B489" s="265" t="s">
        <v>476</v>
      </c>
      <c r="C489" s="265" t="s">
        <v>25</v>
      </c>
      <c r="D489" s="12" t="s">
        <v>104</v>
      </c>
      <c r="E489" s="21">
        <f>SUM(E490:E492)</f>
        <v>1727525.33</v>
      </c>
      <c r="F489" s="21">
        <f>SUM(F490:F492)</f>
        <v>1727518</v>
      </c>
      <c r="G489" s="21">
        <f>SUM(G490:G492)</f>
        <v>1727518</v>
      </c>
      <c r="H489" s="11" t="s">
        <v>294</v>
      </c>
      <c r="I489" s="12" t="s">
        <v>28</v>
      </c>
      <c r="J489" s="32" t="s">
        <v>230</v>
      </c>
      <c r="K489" s="32" t="s">
        <v>230</v>
      </c>
      <c r="L489" s="136" t="s">
        <v>230</v>
      </c>
    </row>
    <row r="490" spans="1:12" ht="50.25" customHeight="1" x14ac:dyDescent="0.35">
      <c r="A490" s="260"/>
      <c r="B490" s="262"/>
      <c r="C490" s="262"/>
      <c r="D490" s="4" t="s">
        <v>26</v>
      </c>
      <c r="E490" s="22">
        <v>364530</v>
      </c>
      <c r="F490" s="22">
        <v>364530</v>
      </c>
      <c r="G490" s="22">
        <v>364530</v>
      </c>
      <c r="H490" s="3" t="s">
        <v>477</v>
      </c>
      <c r="I490" s="4" t="s">
        <v>133</v>
      </c>
      <c r="J490" s="31">
        <v>79</v>
      </c>
      <c r="K490" s="31">
        <v>80</v>
      </c>
      <c r="L490" s="135">
        <v>81</v>
      </c>
    </row>
    <row r="491" spans="1:12" ht="18.75" customHeight="1" x14ac:dyDescent="0.35">
      <c r="A491" s="260"/>
      <c r="B491" s="262"/>
      <c r="C491" s="262"/>
      <c r="D491" s="4" t="s">
        <v>109</v>
      </c>
      <c r="E491" s="22">
        <v>1340888</v>
      </c>
      <c r="F491" s="22">
        <v>1340888</v>
      </c>
      <c r="G491" s="22">
        <v>1340888</v>
      </c>
      <c r="H491" s="289" t="s">
        <v>478</v>
      </c>
      <c r="I491" s="300" t="s">
        <v>28</v>
      </c>
      <c r="J491" s="327">
        <v>24</v>
      </c>
      <c r="K491" s="327">
        <v>24</v>
      </c>
      <c r="L491" s="329">
        <v>24</v>
      </c>
    </row>
    <row r="492" spans="1:12" ht="16" thickBot="1" x14ac:dyDescent="0.4">
      <c r="A492" s="261"/>
      <c r="B492" s="263"/>
      <c r="C492" s="263"/>
      <c r="D492" s="65" t="s">
        <v>114</v>
      </c>
      <c r="E492" s="66">
        <v>22107.33</v>
      </c>
      <c r="F492" s="66">
        <v>22100</v>
      </c>
      <c r="G492" s="66">
        <v>22100</v>
      </c>
      <c r="H492" s="263"/>
      <c r="I492" s="267"/>
      <c r="J492" s="310"/>
      <c r="K492" s="310"/>
      <c r="L492" s="307"/>
    </row>
    <row r="493" spans="1:12" ht="34.5" customHeight="1" x14ac:dyDescent="0.35">
      <c r="A493" s="264" t="s">
        <v>479</v>
      </c>
      <c r="B493" s="265" t="s">
        <v>480</v>
      </c>
      <c r="C493" s="265" t="s">
        <v>25</v>
      </c>
      <c r="D493" s="52" t="s">
        <v>104</v>
      </c>
      <c r="E493" s="53">
        <f>SUM(E494:E496)</f>
        <v>2234513.46</v>
      </c>
      <c r="F493" s="53">
        <f>SUM(F494:F496)</f>
        <v>2234509</v>
      </c>
      <c r="G493" s="53">
        <f>SUM(G494:G496)</f>
        <v>2234509</v>
      </c>
      <c r="H493" s="11" t="s">
        <v>294</v>
      </c>
      <c r="I493" s="12" t="s">
        <v>28</v>
      </c>
      <c r="J493" s="32" t="s">
        <v>301</v>
      </c>
      <c r="K493" s="32" t="s">
        <v>301</v>
      </c>
      <c r="L493" s="136" t="s">
        <v>301</v>
      </c>
    </row>
    <row r="494" spans="1:12" ht="50.25" customHeight="1" x14ac:dyDescent="0.35">
      <c r="A494" s="260"/>
      <c r="B494" s="262"/>
      <c r="C494" s="262"/>
      <c r="D494" s="4" t="s">
        <v>114</v>
      </c>
      <c r="E494" s="22">
        <v>11054.46</v>
      </c>
      <c r="F494" s="22">
        <v>11050</v>
      </c>
      <c r="G494" s="22">
        <v>11050</v>
      </c>
      <c r="H494" s="3" t="s">
        <v>477</v>
      </c>
      <c r="I494" s="4" t="s">
        <v>133</v>
      </c>
      <c r="J494" s="31">
        <v>81</v>
      </c>
      <c r="K494" s="31">
        <v>82</v>
      </c>
      <c r="L494" s="135">
        <v>83</v>
      </c>
    </row>
    <row r="495" spans="1:12" ht="18.75" customHeight="1" x14ac:dyDescent="0.35">
      <c r="A495" s="260"/>
      <c r="B495" s="262"/>
      <c r="C495" s="262"/>
      <c r="D495" s="4" t="s">
        <v>26</v>
      </c>
      <c r="E495" s="22">
        <v>328006</v>
      </c>
      <c r="F495" s="22">
        <v>328006</v>
      </c>
      <c r="G495" s="22">
        <v>328006</v>
      </c>
      <c r="H495" s="289" t="s">
        <v>478</v>
      </c>
      <c r="I495" s="300" t="s">
        <v>28</v>
      </c>
      <c r="J495" s="327">
        <v>25</v>
      </c>
      <c r="K495" s="327">
        <v>25</v>
      </c>
      <c r="L495" s="329">
        <v>25</v>
      </c>
    </row>
    <row r="496" spans="1:12" ht="15.75" customHeight="1" thickBot="1" x14ac:dyDescent="0.4">
      <c r="A496" s="261"/>
      <c r="B496" s="263"/>
      <c r="C496" s="263"/>
      <c r="D496" s="4" t="s">
        <v>109</v>
      </c>
      <c r="E496" s="22">
        <v>1895453</v>
      </c>
      <c r="F496" s="22">
        <v>1895453</v>
      </c>
      <c r="G496" s="22">
        <v>1895453</v>
      </c>
      <c r="H496" s="263"/>
      <c r="I496" s="267"/>
      <c r="J496" s="310"/>
      <c r="K496" s="310"/>
      <c r="L496" s="307"/>
    </row>
    <row r="497" spans="1:12" ht="34.5" customHeight="1" x14ac:dyDescent="0.35">
      <c r="A497" s="264" t="s">
        <v>481</v>
      </c>
      <c r="B497" s="265" t="s">
        <v>482</v>
      </c>
      <c r="C497" s="265" t="s">
        <v>25</v>
      </c>
      <c r="D497" s="12" t="s">
        <v>104</v>
      </c>
      <c r="E497" s="21">
        <f>SUM(E498:E500)</f>
        <v>2175898</v>
      </c>
      <c r="F497" s="21">
        <f>SUM(F498:F500)</f>
        <v>2175898</v>
      </c>
      <c r="G497" s="21">
        <f>SUM(G498:G500)</f>
        <v>2175898</v>
      </c>
      <c r="H497" s="11" t="s">
        <v>294</v>
      </c>
      <c r="I497" s="12" t="s">
        <v>28</v>
      </c>
      <c r="J497" s="32" t="s">
        <v>301</v>
      </c>
      <c r="K497" s="32" t="s">
        <v>301</v>
      </c>
      <c r="L497" s="136" t="s">
        <v>301</v>
      </c>
    </row>
    <row r="498" spans="1:12" ht="49.5" customHeight="1" x14ac:dyDescent="0.35">
      <c r="A498" s="260"/>
      <c r="B498" s="262"/>
      <c r="C498" s="262"/>
      <c r="D498" s="4" t="s">
        <v>109</v>
      </c>
      <c r="E498" s="22">
        <v>1717668</v>
      </c>
      <c r="F498" s="22">
        <v>1717668</v>
      </c>
      <c r="G498" s="22">
        <v>1717668</v>
      </c>
      <c r="H498" s="3" t="s">
        <v>477</v>
      </c>
      <c r="I498" s="4" t="s">
        <v>133</v>
      </c>
      <c r="J498" s="31">
        <v>79</v>
      </c>
      <c r="K498" s="31">
        <v>79</v>
      </c>
      <c r="L498" s="135">
        <v>79</v>
      </c>
    </row>
    <row r="499" spans="1:12" ht="19.5" customHeight="1" x14ac:dyDescent="0.35">
      <c r="A499" s="260"/>
      <c r="B499" s="262"/>
      <c r="C499" s="262"/>
      <c r="D499" s="4" t="s">
        <v>114</v>
      </c>
      <c r="E499" s="22">
        <v>12500</v>
      </c>
      <c r="F499" s="22">
        <v>12500</v>
      </c>
      <c r="G499" s="22">
        <v>12500</v>
      </c>
      <c r="H499" s="289" t="s">
        <v>478</v>
      </c>
      <c r="I499" s="300" t="s">
        <v>28</v>
      </c>
      <c r="J499" s="327">
        <v>24</v>
      </c>
      <c r="K499" s="327">
        <v>24</v>
      </c>
      <c r="L499" s="329">
        <v>24</v>
      </c>
    </row>
    <row r="500" spans="1:12" ht="17.25" customHeight="1" thickBot="1" x14ac:dyDescent="0.4">
      <c r="A500" s="261"/>
      <c r="B500" s="263"/>
      <c r="C500" s="263"/>
      <c r="D500" s="4" t="s">
        <v>26</v>
      </c>
      <c r="E500" s="22">
        <v>445730</v>
      </c>
      <c r="F500" s="22">
        <v>445730</v>
      </c>
      <c r="G500" s="22">
        <v>445730</v>
      </c>
      <c r="H500" s="263"/>
      <c r="I500" s="267"/>
      <c r="J500" s="310"/>
      <c r="K500" s="310"/>
      <c r="L500" s="307"/>
    </row>
    <row r="501" spans="1:12" ht="33" customHeight="1" x14ac:dyDescent="0.35">
      <c r="A501" s="264" t="s">
        <v>483</v>
      </c>
      <c r="B501" s="265" t="s">
        <v>484</v>
      </c>
      <c r="C501" s="265" t="s">
        <v>25</v>
      </c>
      <c r="D501" s="12" t="s">
        <v>104</v>
      </c>
      <c r="E501" s="21">
        <f>SUM(E502:E504)</f>
        <v>2373421.94</v>
      </c>
      <c r="F501" s="21">
        <f>SUM(F502:F504)</f>
        <v>2373417</v>
      </c>
      <c r="G501" s="21">
        <f>SUM(G502:G504)</f>
        <v>2373417</v>
      </c>
      <c r="H501" s="11" t="s">
        <v>294</v>
      </c>
      <c r="I501" s="12" t="s">
        <v>28</v>
      </c>
      <c r="J501" s="32" t="s">
        <v>306</v>
      </c>
      <c r="K501" s="32" t="s">
        <v>168</v>
      </c>
      <c r="L501" s="136" t="s">
        <v>168</v>
      </c>
    </row>
    <row r="502" spans="1:12" ht="49.5" customHeight="1" x14ac:dyDescent="0.35">
      <c r="A502" s="260"/>
      <c r="B502" s="262"/>
      <c r="C502" s="262"/>
      <c r="D502" s="4" t="s">
        <v>109</v>
      </c>
      <c r="E502" s="22">
        <v>1960351</v>
      </c>
      <c r="F502" s="22">
        <v>1960351</v>
      </c>
      <c r="G502" s="22">
        <v>1960351</v>
      </c>
      <c r="H502" s="3" t="s">
        <v>477</v>
      </c>
      <c r="I502" s="4" t="s">
        <v>133</v>
      </c>
      <c r="J502" s="31">
        <v>80</v>
      </c>
      <c r="K502" s="31">
        <v>80</v>
      </c>
      <c r="L502" s="135">
        <v>80</v>
      </c>
    </row>
    <row r="503" spans="1:12" ht="18" customHeight="1" x14ac:dyDescent="0.35">
      <c r="A503" s="260"/>
      <c r="B503" s="262"/>
      <c r="C503" s="262"/>
      <c r="D503" s="4" t="s">
        <v>114</v>
      </c>
      <c r="E503" s="22">
        <v>10324.94</v>
      </c>
      <c r="F503" s="22">
        <v>10320</v>
      </c>
      <c r="G503" s="22">
        <v>10320</v>
      </c>
      <c r="H503" s="289" t="s">
        <v>478</v>
      </c>
      <c r="I503" s="300" t="s">
        <v>28</v>
      </c>
      <c r="J503" s="327">
        <v>24</v>
      </c>
      <c r="K503" s="327">
        <v>25</v>
      </c>
      <c r="L503" s="329">
        <v>25</v>
      </c>
    </row>
    <row r="504" spans="1:12" ht="21" customHeight="1" thickBot="1" x14ac:dyDescent="0.4">
      <c r="A504" s="261"/>
      <c r="B504" s="263"/>
      <c r="C504" s="263"/>
      <c r="D504" s="4" t="s">
        <v>26</v>
      </c>
      <c r="E504" s="22">
        <v>402746</v>
      </c>
      <c r="F504" s="22">
        <v>402746</v>
      </c>
      <c r="G504" s="22">
        <v>402746</v>
      </c>
      <c r="H504" s="263"/>
      <c r="I504" s="267"/>
      <c r="J504" s="310"/>
      <c r="K504" s="310"/>
      <c r="L504" s="307"/>
    </row>
    <row r="505" spans="1:12" ht="34.5" customHeight="1" x14ac:dyDescent="0.35">
      <c r="A505" s="264" t="s">
        <v>485</v>
      </c>
      <c r="B505" s="265" t="s">
        <v>486</v>
      </c>
      <c r="C505" s="265" t="s">
        <v>25</v>
      </c>
      <c r="D505" s="12" t="s">
        <v>104</v>
      </c>
      <c r="E505" s="21">
        <f>SUM(E506:E508)</f>
        <v>2595715.2999999998</v>
      </c>
      <c r="F505" s="21">
        <f>SUM(F506:F508)</f>
        <v>2595711</v>
      </c>
      <c r="G505" s="21">
        <f>SUM(G506:G508)</f>
        <v>2595711</v>
      </c>
      <c r="H505" s="11" t="s">
        <v>294</v>
      </c>
      <c r="I505" s="12" t="s">
        <v>28</v>
      </c>
      <c r="J505" s="32" t="s">
        <v>315</v>
      </c>
      <c r="K505" s="32" t="s">
        <v>301</v>
      </c>
      <c r="L505" s="136" t="s">
        <v>301</v>
      </c>
    </row>
    <row r="506" spans="1:12" ht="62" x14ac:dyDescent="0.35">
      <c r="A506" s="260"/>
      <c r="B506" s="262"/>
      <c r="C506" s="262"/>
      <c r="D506" s="4" t="s">
        <v>26</v>
      </c>
      <c r="E506" s="22">
        <v>446747</v>
      </c>
      <c r="F506" s="22">
        <v>446747</v>
      </c>
      <c r="G506" s="22">
        <v>446747</v>
      </c>
      <c r="H506" s="3" t="s">
        <v>477</v>
      </c>
      <c r="I506" s="4" t="s">
        <v>133</v>
      </c>
      <c r="J506" s="31">
        <v>78</v>
      </c>
      <c r="K506" s="31">
        <v>78</v>
      </c>
      <c r="L506" s="135">
        <v>78</v>
      </c>
    </row>
    <row r="507" spans="1:12" ht="18.75" customHeight="1" x14ac:dyDescent="0.35">
      <c r="A507" s="260"/>
      <c r="B507" s="262"/>
      <c r="C507" s="262"/>
      <c r="D507" s="4" t="s">
        <v>109</v>
      </c>
      <c r="E507" s="22">
        <v>2130624</v>
      </c>
      <c r="F507" s="22">
        <v>2130624</v>
      </c>
      <c r="G507" s="22">
        <v>2130624</v>
      </c>
      <c r="H507" s="289" t="s">
        <v>478</v>
      </c>
      <c r="I507" s="300" t="s">
        <v>28</v>
      </c>
      <c r="J507" s="327">
        <v>25</v>
      </c>
      <c r="K507" s="327">
        <v>24</v>
      </c>
      <c r="L507" s="329">
        <v>24</v>
      </c>
    </row>
    <row r="508" spans="1:12" ht="16" thickBot="1" x14ac:dyDescent="0.4">
      <c r="A508" s="293"/>
      <c r="B508" s="291"/>
      <c r="C508" s="291"/>
      <c r="D508" s="65" t="s">
        <v>114</v>
      </c>
      <c r="E508" s="66">
        <v>18344.3</v>
      </c>
      <c r="F508" s="66">
        <v>18340</v>
      </c>
      <c r="G508" s="66">
        <v>18340</v>
      </c>
      <c r="H508" s="291"/>
      <c r="I508" s="275"/>
      <c r="J508" s="328"/>
      <c r="K508" s="328"/>
      <c r="L508" s="330"/>
    </row>
    <row r="509" spans="1:12" ht="30.75" customHeight="1" x14ac:dyDescent="0.35">
      <c r="A509" s="260" t="s">
        <v>487</v>
      </c>
      <c r="B509" s="262" t="s">
        <v>488</v>
      </c>
      <c r="C509" s="262" t="s">
        <v>25</v>
      </c>
      <c r="D509" s="176" t="s">
        <v>104</v>
      </c>
      <c r="E509" s="177">
        <f>SUM(E510:E512)</f>
        <v>1644254.68</v>
      </c>
      <c r="F509" s="177">
        <f>SUM(F510:F512)</f>
        <v>1644250</v>
      </c>
      <c r="G509" s="177">
        <f>SUM(G510:G512)</f>
        <v>1644250</v>
      </c>
      <c r="H509" s="192" t="s">
        <v>294</v>
      </c>
      <c r="I509" s="176" t="s">
        <v>28</v>
      </c>
      <c r="J509" s="78" t="s">
        <v>315</v>
      </c>
      <c r="K509" s="78" t="s">
        <v>315</v>
      </c>
      <c r="L509" s="138" t="s">
        <v>315</v>
      </c>
    </row>
    <row r="510" spans="1:12" ht="51.75" customHeight="1" x14ac:dyDescent="0.35">
      <c r="A510" s="260"/>
      <c r="B510" s="262"/>
      <c r="C510" s="262"/>
      <c r="D510" s="4" t="s">
        <v>109</v>
      </c>
      <c r="E510" s="22">
        <v>1116508</v>
      </c>
      <c r="F510" s="22">
        <v>1116508</v>
      </c>
      <c r="G510" s="22">
        <v>1116508</v>
      </c>
      <c r="H510" s="3" t="s">
        <v>477</v>
      </c>
      <c r="I510" s="4" t="s">
        <v>133</v>
      </c>
      <c r="J510" s="31">
        <v>80</v>
      </c>
      <c r="K510" s="31">
        <v>80</v>
      </c>
      <c r="L510" s="135">
        <v>80</v>
      </c>
    </row>
    <row r="511" spans="1:12" ht="17.25" customHeight="1" x14ac:dyDescent="0.35">
      <c r="A511" s="260"/>
      <c r="B511" s="262"/>
      <c r="C511" s="262"/>
      <c r="D511" s="4" t="s">
        <v>26</v>
      </c>
      <c r="E511" s="22">
        <v>507892</v>
      </c>
      <c r="F511" s="22">
        <v>507892</v>
      </c>
      <c r="G511" s="22">
        <v>507892</v>
      </c>
      <c r="H511" s="289" t="s">
        <v>478</v>
      </c>
      <c r="I511" s="300" t="s">
        <v>28</v>
      </c>
      <c r="J511" s="327">
        <v>23</v>
      </c>
      <c r="K511" s="327">
        <v>23</v>
      </c>
      <c r="L511" s="329">
        <v>23</v>
      </c>
    </row>
    <row r="512" spans="1:12" ht="17.25" customHeight="1" thickBot="1" x14ac:dyDescent="0.4">
      <c r="A512" s="261"/>
      <c r="B512" s="263"/>
      <c r="C512" s="263"/>
      <c r="D512" s="65" t="s">
        <v>114</v>
      </c>
      <c r="E512" s="66">
        <v>19854.68</v>
      </c>
      <c r="F512" s="66">
        <v>19850</v>
      </c>
      <c r="G512" s="66">
        <v>19850</v>
      </c>
      <c r="H512" s="263"/>
      <c r="I512" s="267"/>
      <c r="J512" s="310"/>
      <c r="K512" s="310"/>
      <c r="L512" s="307"/>
    </row>
    <row r="513" spans="1:12" ht="30.75" customHeight="1" x14ac:dyDescent="0.35">
      <c r="A513" s="264" t="s">
        <v>489</v>
      </c>
      <c r="B513" s="265" t="s">
        <v>490</v>
      </c>
      <c r="C513" s="265" t="s">
        <v>25</v>
      </c>
      <c r="D513" s="52" t="s">
        <v>104</v>
      </c>
      <c r="E513" s="53">
        <f>SUM(E514:E516)</f>
        <v>1668901.51</v>
      </c>
      <c r="F513" s="53">
        <f>SUM(F514:F516)</f>
        <v>1668900</v>
      </c>
      <c r="G513" s="53">
        <f>SUM(G514:G516)</f>
        <v>1668900</v>
      </c>
      <c r="H513" s="11" t="s">
        <v>294</v>
      </c>
      <c r="I513" s="12" t="s">
        <v>28</v>
      </c>
      <c r="J513" s="32" t="s">
        <v>50</v>
      </c>
      <c r="K513" s="32" t="s">
        <v>50</v>
      </c>
      <c r="L513" s="136" t="s">
        <v>50</v>
      </c>
    </row>
    <row r="514" spans="1:12" ht="49.5" customHeight="1" x14ac:dyDescent="0.35">
      <c r="A514" s="260"/>
      <c r="B514" s="262"/>
      <c r="C514" s="262"/>
      <c r="D514" s="4" t="s">
        <v>109</v>
      </c>
      <c r="E514" s="22">
        <v>1378140</v>
      </c>
      <c r="F514" s="22">
        <v>1378140</v>
      </c>
      <c r="G514" s="22">
        <v>1378140</v>
      </c>
      <c r="H514" s="3" t="s">
        <v>477</v>
      </c>
      <c r="I514" s="4" t="s">
        <v>133</v>
      </c>
      <c r="J514" s="31">
        <v>80</v>
      </c>
      <c r="K514" s="31">
        <v>81</v>
      </c>
      <c r="L514" s="135">
        <v>82</v>
      </c>
    </row>
    <row r="515" spans="1:12" ht="17.25" customHeight="1" x14ac:dyDescent="0.35">
      <c r="A515" s="260"/>
      <c r="B515" s="262"/>
      <c r="C515" s="262"/>
      <c r="D515" s="4" t="s">
        <v>26</v>
      </c>
      <c r="E515" s="22">
        <v>282030</v>
      </c>
      <c r="F515" s="22">
        <v>282030</v>
      </c>
      <c r="G515" s="22">
        <v>282030</v>
      </c>
      <c r="H515" s="289" t="s">
        <v>478</v>
      </c>
      <c r="I515" s="300" t="s">
        <v>28</v>
      </c>
      <c r="J515" s="327">
        <v>25</v>
      </c>
      <c r="K515" s="327">
        <v>25</v>
      </c>
      <c r="L515" s="329">
        <v>25</v>
      </c>
    </row>
    <row r="516" spans="1:12" ht="16" thickBot="1" x14ac:dyDescent="0.4">
      <c r="A516" s="261"/>
      <c r="B516" s="263"/>
      <c r="C516" s="263"/>
      <c r="D516" s="4" t="s">
        <v>114</v>
      </c>
      <c r="E516" s="22">
        <v>8731.51</v>
      </c>
      <c r="F516" s="22">
        <v>8730</v>
      </c>
      <c r="G516" s="22">
        <v>8730</v>
      </c>
      <c r="H516" s="263"/>
      <c r="I516" s="267"/>
      <c r="J516" s="310"/>
      <c r="K516" s="310"/>
      <c r="L516" s="307"/>
    </row>
    <row r="517" spans="1:12" ht="31" x14ac:dyDescent="0.35">
      <c r="A517" s="264" t="s">
        <v>491</v>
      </c>
      <c r="B517" s="265" t="s">
        <v>492</v>
      </c>
      <c r="C517" s="265" t="s">
        <v>25</v>
      </c>
      <c r="D517" s="12" t="s">
        <v>104</v>
      </c>
      <c r="E517" s="21">
        <f>SUM(E518:E520)</f>
        <v>1100636</v>
      </c>
      <c r="F517" s="21">
        <f>SUM(F518:F520)</f>
        <v>1100626</v>
      </c>
      <c r="G517" s="21">
        <f>SUM(G518:G520)</f>
        <v>1100626</v>
      </c>
      <c r="H517" s="11" t="s">
        <v>294</v>
      </c>
      <c r="I517" s="12" t="s">
        <v>28</v>
      </c>
      <c r="J517" s="32" t="s">
        <v>231</v>
      </c>
      <c r="K517" s="32" t="s">
        <v>231</v>
      </c>
      <c r="L517" s="136" t="s">
        <v>231</v>
      </c>
    </row>
    <row r="518" spans="1:12" ht="48.75" customHeight="1" x14ac:dyDescent="0.35">
      <c r="A518" s="260"/>
      <c r="B518" s="262"/>
      <c r="C518" s="262"/>
      <c r="D518" s="4" t="s">
        <v>109</v>
      </c>
      <c r="E518" s="22">
        <v>815453</v>
      </c>
      <c r="F518" s="22">
        <v>815453</v>
      </c>
      <c r="G518" s="22">
        <v>815453</v>
      </c>
      <c r="H518" s="3" t="s">
        <v>477</v>
      </c>
      <c r="I518" s="4" t="s">
        <v>133</v>
      </c>
      <c r="J518" s="31">
        <v>70</v>
      </c>
      <c r="K518" s="31">
        <v>71</v>
      </c>
      <c r="L518" s="135">
        <v>72</v>
      </c>
    </row>
    <row r="519" spans="1:12" ht="17.25" customHeight="1" x14ac:dyDescent="0.35">
      <c r="A519" s="260"/>
      <c r="B519" s="262"/>
      <c r="C519" s="262"/>
      <c r="D519" s="4" t="s">
        <v>114</v>
      </c>
      <c r="E519" s="22">
        <v>9320</v>
      </c>
      <c r="F519" s="22">
        <v>9310</v>
      </c>
      <c r="G519" s="22">
        <v>9310</v>
      </c>
      <c r="H519" s="289" t="s">
        <v>478</v>
      </c>
      <c r="I519" s="300" t="s">
        <v>28</v>
      </c>
      <c r="J519" s="327">
        <v>24</v>
      </c>
      <c r="K519" s="327">
        <v>24</v>
      </c>
      <c r="L519" s="329">
        <v>24</v>
      </c>
    </row>
    <row r="520" spans="1:12" ht="15" customHeight="1" thickBot="1" x14ac:dyDescent="0.4">
      <c r="A520" s="261"/>
      <c r="B520" s="263"/>
      <c r="C520" s="263"/>
      <c r="D520" s="4" t="s">
        <v>26</v>
      </c>
      <c r="E520" s="22">
        <v>275863</v>
      </c>
      <c r="F520" s="22">
        <v>275863</v>
      </c>
      <c r="G520" s="22">
        <v>275863</v>
      </c>
      <c r="H520" s="263"/>
      <c r="I520" s="267"/>
      <c r="J520" s="310"/>
      <c r="K520" s="310"/>
      <c r="L520" s="307"/>
    </row>
    <row r="521" spans="1:12" ht="31" x14ac:dyDescent="0.35">
      <c r="A521" s="264" t="s">
        <v>493</v>
      </c>
      <c r="B521" s="265" t="s">
        <v>494</v>
      </c>
      <c r="C521" s="265" t="s">
        <v>25</v>
      </c>
      <c r="D521" s="12" t="s">
        <v>104</v>
      </c>
      <c r="E521" s="21">
        <f>SUM(E522:E524)</f>
        <v>1544533</v>
      </c>
      <c r="F521" s="21">
        <f>SUM(F522:F524)</f>
        <v>1545439</v>
      </c>
      <c r="G521" s="21">
        <f>SUM(G522:G524)</f>
        <v>1546436</v>
      </c>
      <c r="H521" s="11" t="s">
        <v>294</v>
      </c>
      <c r="I521" s="12" t="s">
        <v>28</v>
      </c>
      <c r="J521" s="32" t="s">
        <v>230</v>
      </c>
      <c r="K521" s="32" t="s">
        <v>230</v>
      </c>
      <c r="L521" s="136" t="s">
        <v>230</v>
      </c>
    </row>
    <row r="522" spans="1:12" ht="49.5" customHeight="1" x14ac:dyDescent="0.35">
      <c r="A522" s="260"/>
      <c r="B522" s="262"/>
      <c r="C522" s="262"/>
      <c r="D522" s="4" t="s">
        <v>109</v>
      </c>
      <c r="E522" s="22">
        <v>1262586</v>
      </c>
      <c r="F522" s="22">
        <v>1262586</v>
      </c>
      <c r="G522" s="22">
        <v>1262586</v>
      </c>
      <c r="H522" s="3" t="s">
        <v>477</v>
      </c>
      <c r="I522" s="4" t="s">
        <v>133</v>
      </c>
      <c r="J522" s="31">
        <v>74</v>
      </c>
      <c r="K522" s="31">
        <v>75</v>
      </c>
      <c r="L522" s="135">
        <v>76</v>
      </c>
    </row>
    <row r="523" spans="1:12" ht="18" customHeight="1" x14ac:dyDescent="0.35">
      <c r="A523" s="260"/>
      <c r="B523" s="262"/>
      <c r="C523" s="262"/>
      <c r="D523" s="4" t="s">
        <v>114</v>
      </c>
      <c r="E523" s="22">
        <v>9060</v>
      </c>
      <c r="F523" s="22">
        <v>9966</v>
      </c>
      <c r="G523" s="22">
        <v>10963</v>
      </c>
      <c r="H523" s="289" t="s">
        <v>478</v>
      </c>
      <c r="I523" s="300" t="s">
        <v>28</v>
      </c>
      <c r="J523" s="327">
        <v>25</v>
      </c>
      <c r="K523" s="327">
        <v>25</v>
      </c>
      <c r="L523" s="329">
        <v>25</v>
      </c>
    </row>
    <row r="524" spans="1:12" ht="15.75" customHeight="1" thickBot="1" x14ac:dyDescent="0.4">
      <c r="A524" s="261"/>
      <c r="B524" s="263"/>
      <c r="C524" s="263"/>
      <c r="D524" s="4" t="s">
        <v>26</v>
      </c>
      <c r="E524" s="22">
        <v>272887</v>
      </c>
      <c r="F524" s="22">
        <v>272887</v>
      </c>
      <c r="G524" s="22">
        <v>272887</v>
      </c>
      <c r="H524" s="263"/>
      <c r="I524" s="267"/>
      <c r="J524" s="310"/>
      <c r="K524" s="310"/>
      <c r="L524" s="307"/>
    </row>
    <row r="525" spans="1:12" ht="31.5" customHeight="1" x14ac:dyDescent="0.35">
      <c r="A525" s="264" t="s">
        <v>495</v>
      </c>
      <c r="B525" s="265" t="s">
        <v>496</v>
      </c>
      <c r="C525" s="265" t="s">
        <v>25</v>
      </c>
      <c r="D525" s="12" t="s">
        <v>104</v>
      </c>
      <c r="E525" s="21">
        <f>SUM(E526:E528)</f>
        <v>1598270.5</v>
      </c>
      <c r="F525" s="21">
        <f>SUM(F526:F528)</f>
        <v>1598267</v>
      </c>
      <c r="G525" s="21">
        <f>SUM(G526:G528)</f>
        <v>1598267</v>
      </c>
      <c r="H525" s="11" t="s">
        <v>294</v>
      </c>
      <c r="I525" s="12" t="s">
        <v>28</v>
      </c>
      <c r="J525" s="32" t="s">
        <v>194</v>
      </c>
      <c r="K525" s="32" t="s">
        <v>194</v>
      </c>
      <c r="L525" s="136" t="s">
        <v>301</v>
      </c>
    </row>
    <row r="526" spans="1:12" ht="49.5" customHeight="1" x14ac:dyDescent="0.35">
      <c r="A526" s="260"/>
      <c r="B526" s="262"/>
      <c r="C526" s="262"/>
      <c r="D526" s="4" t="s">
        <v>109</v>
      </c>
      <c r="E526" s="22">
        <v>1216179</v>
      </c>
      <c r="F526" s="22">
        <v>1216179</v>
      </c>
      <c r="G526" s="22">
        <v>1216179</v>
      </c>
      <c r="H526" s="3" t="s">
        <v>477</v>
      </c>
      <c r="I526" s="4" t="s">
        <v>133</v>
      </c>
      <c r="J526" s="31">
        <v>66</v>
      </c>
      <c r="K526" s="31">
        <v>67</v>
      </c>
      <c r="L526" s="135">
        <v>68</v>
      </c>
    </row>
    <row r="527" spans="1:12" ht="17.25" customHeight="1" x14ac:dyDescent="0.35">
      <c r="A527" s="260"/>
      <c r="B527" s="262"/>
      <c r="C527" s="262"/>
      <c r="D527" s="4" t="s">
        <v>114</v>
      </c>
      <c r="E527" s="22">
        <v>8003.5</v>
      </c>
      <c r="F527" s="22">
        <v>8000</v>
      </c>
      <c r="G527" s="22">
        <v>8000</v>
      </c>
      <c r="H527" s="289" t="s">
        <v>478</v>
      </c>
      <c r="I527" s="300" t="s">
        <v>28</v>
      </c>
      <c r="J527" s="327">
        <v>23</v>
      </c>
      <c r="K527" s="327">
        <v>23</v>
      </c>
      <c r="L527" s="329">
        <v>24</v>
      </c>
    </row>
    <row r="528" spans="1:12" ht="16.5" customHeight="1" thickBot="1" x14ac:dyDescent="0.4">
      <c r="A528" s="261"/>
      <c r="B528" s="263"/>
      <c r="C528" s="263"/>
      <c r="D528" s="4" t="s">
        <v>26</v>
      </c>
      <c r="E528" s="22">
        <v>374088</v>
      </c>
      <c r="F528" s="22">
        <v>374088</v>
      </c>
      <c r="G528" s="22">
        <v>374088</v>
      </c>
      <c r="H528" s="263"/>
      <c r="I528" s="267"/>
      <c r="J528" s="310"/>
      <c r="K528" s="310"/>
      <c r="L528" s="307"/>
    </row>
    <row r="529" spans="1:12" ht="37" customHeight="1" x14ac:dyDescent="0.35">
      <c r="A529" s="264" t="s">
        <v>497</v>
      </c>
      <c r="B529" s="265" t="s">
        <v>498</v>
      </c>
      <c r="C529" s="265" t="s">
        <v>25</v>
      </c>
      <c r="D529" s="12" t="s">
        <v>104</v>
      </c>
      <c r="E529" s="21">
        <f>SUM(E530:E532)</f>
        <v>1622050.6</v>
      </c>
      <c r="F529" s="21">
        <f>SUM(F530:F532)</f>
        <v>1624052</v>
      </c>
      <c r="G529" s="21">
        <f>SUM(G530:G532)</f>
        <v>1626258</v>
      </c>
      <c r="H529" s="11" t="s">
        <v>294</v>
      </c>
      <c r="I529" s="12" t="s">
        <v>28</v>
      </c>
      <c r="J529" s="32" t="s">
        <v>315</v>
      </c>
      <c r="K529" s="32" t="s">
        <v>315</v>
      </c>
      <c r="L529" s="136" t="s">
        <v>315</v>
      </c>
    </row>
    <row r="530" spans="1:12" ht="62" x14ac:dyDescent="0.35">
      <c r="A530" s="260"/>
      <c r="B530" s="262"/>
      <c r="C530" s="262"/>
      <c r="D530" s="4" t="s">
        <v>26</v>
      </c>
      <c r="E530" s="22">
        <v>286814</v>
      </c>
      <c r="F530" s="22">
        <v>286814</v>
      </c>
      <c r="G530" s="22">
        <v>286814</v>
      </c>
      <c r="H530" s="3" t="s">
        <v>477</v>
      </c>
      <c r="I530" s="4" t="s">
        <v>133</v>
      </c>
      <c r="J530" s="31">
        <v>80</v>
      </c>
      <c r="K530" s="31">
        <v>80</v>
      </c>
      <c r="L530" s="135">
        <v>81</v>
      </c>
    </row>
    <row r="531" spans="1:12" ht="18.75" customHeight="1" x14ac:dyDescent="0.35">
      <c r="A531" s="260"/>
      <c r="B531" s="262"/>
      <c r="C531" s="262"/>
      <c r="D531" s="4" t="s">
        <v>109</v>
      </c>
      <c r="E531" s="22">
        <v>1314683</v>
      </c>
      <c r="F531" s="22">
        <v>1314683</v>
      </c>
      <c r="G531" s="22">
        <v>1314683</v>
      </c>
      <c r="H531" s="289" t="s">
        <v>478</v>
      </c>
      <c r="I531" s="300" t="s">
        <v>28</v>
      </c>
      <c r="J531" s="327">
        <v>25</v>
      </c>
      <c r="K531" s="327">
        <v>25</v>
      </c>
      <c r="L531" s="329">
        <v>25</v>
      </c>
    </row>
    <row r="532" spans="1:12" ht="23.5" customHeight="1" thickBot="1" x14ac:dyDescent="0.4">
      <c r="A532" s="293"/>
      <c r="B532" s="291"/>
      <c r="C532" s="291"/>
      <c r="D532" s="65" t="s">
        <v>114</v>
      </c>
      <c r="E532" s="66">
        <v>20553.599999999999</v>
      </c>
      <c r="F532" s="66">
        <v>22555</v>
      </c>
      <c r="G532" s="66">
        <v>24761</v>
      </c>
      <c r="H532" s="291"/>
      <c r="I532" s="275"/>
      <c r="J532" s="328"/>
      <c r="K532" s="328"/>
      <c r="L532" s="330"/>
    </row>
    <row r="533" spans="1:12" ht="31.5" customHeight="1" x14ac:dyDescent="0.35">
      <c r="A533" s="260" t="s">
        <v>499</v>
      </c>
      <c r="B533" s="262" t="s">
        <v>500</v>
      </c>
      <c r="C533" s="262" t="s">
        <v>25</v>
      </c>
      <c r="D533" s="52" t="s">
        <v>104</v>
      </c>
      <c r="E533" s="53">
        <f>SUM(E534:E536)</f>
        <v>1312160</v>
      </c>
      <c r="F533" s="53">
        <f>SUM(F534:F536)</f>
        <v>1312160</v>
      </c>
      <c r="G533" s="53">
        <f>SUM(G534:G536)</f>
        <v>1312160</v>
      </c>
      <c r="H533" s="192" t="s">
        <v>294</v>
      </c>
      <c r="I533" s="176" t="s">
        <v>28</v>
      </c>
      <c r="J533" s="78" t="s">
        <v>230</v>
      </c>
      <c r="K533" s="78" t="s">
        <v>231</v>
      </c>
      <c r="L533" s="138" t="s">
        <v>231</v>
      </c>
    </row>
    <row r="534" spans="1:12" ht="48.75" customHeight="1" x14ac:dyDescent="0.35">
      <c r="A534" s="260"/>
      <c r="B534" s="262"/>
      <c r="C534" s="262"/>
      <c r="D534" s="4" t="s">
        <v>109</v>
      </c>
      <c r="E534" s="22">
        <v>990615</v>
      </c>
      <c r="F534" s="22">
        <v>990615</v>
      </c>
      <c r="G534" s="22">
        <v>990615</v>
      </c>
      <c r="H534" s="3" t="s">
        <v>477</v>
      </c>
      <c r="I534" s="4" t="s">
        <v>133</v>
      </c>
      <c r="J534" s="31">
        <v>72</v>
      </c>
      <c r="K534" s="31">
        <v>72</v>
      </c>
      <c r="L534" s="135">
        <v>73</v>
      </c>
    </row>
    <row r="535" spans="1:12" ht="18" customHeight="1" x14ac:dyDescent="0.35">
      <c r="A535" s="260"/>
      <c r="B535" s="262"/>
      <c r="C535" s="262"/>
      <c r="D535" s="4" t="s">
        <v>26</v>
      </c>
      <c r="E535" s="22">
        <v>305145</v>
      </c>
      <c r="F535" s="22">
        <v>305145</v>
      </c>
      <c r="G535" s="22">
        <v>305145</v>
      </c>
      <c r="H535" s="289" t="s">
        <v>470</v>
      </c>
      <c r="I535" s="300" t="s">
        <v>28</v>
      </c>
      <c r="J535" s="327">
        <v>24</v>
      </c>
      <c r="K535" s="327">
        <v>24</v>
      </c>
      <c r="L535" s="329">
        <v>24</v>
      </c>
    </row>
    <row r="536" spans="1:12" ht="30.75" customHeight="1" thickBot="1" x14ac:dyDescent="0.4">
      <c r="A536" s="261"/>
      <c r="B536" s="263"/>
      <c r="C536" s="263"/>
      <c r="D536" s="4" t="s">
        <v>114</v>
      </c>
      <c r="E536" s="22">
        <v>16400</v>
      </c>
      <c r="F536" s="22">
        <v>16400</v>
      </c>
      <c r="G536" s="22">
        <v>16400</v>
      </c>
      <c r="H536" s="263"/>
      <c r="I536" s="267"/>
      <c r="J536" s="310"/>
      <c r="K536" s="310"/>
      <c r="L536" s="307"/>
    </row>
    <row r="537" spans="1:12" ht="31.5" customHeight="1" x14ac:dyDescent="0.35">
      <c r="A537" s="264" t="s">
        <v>501</v>
      </c>
      <c r="B537" s="265" t="s">
        <v>502</v>
      </c>
      <c r="C537" s="265" t="s">
        <v>25</v>
      </c>
      <c r="D537" s="12" t="s">
        <v>104</v>
      </c>
      <c r="E537" s="21">
        <f>SUM(E538:E540)</f>
        <v>1286413.8999999999</v>
      </c>
      <c r="F537" s="21">
        <f>SUM(F538:F540)</f>
        <v>1286411</v>
      </c>
      <c r="G537" s="21">
        <f>SUM(G538:G540)</f>
        <v>1286411</v>
      </c>
      <c r="H537" s="11" t="s">
        <v>294</v>
      </c>
      <c r="I537" s="12" t="s">
        <v>28</v>
      </c>
      <c r="J537" s="32" t="s">
        <v>231</v>
      </c>
      <c r="K537" s="32" t="s">
        <v>231</v>
      </c>
      <c r="L537" s="136" t="s">
        <v>231</v>
      </c>
    </row>
    <row r="538" spans="1:12" ht="48" customHeight="1" x14ac:dyDescent="0.35">
      <c r="A538" s="260"/>
      <c r="B538" s="262"/>
      <c r="C538" s="262"/>
      <c r="D538" s="4" t="s">
        <v>114</v>
      </c>
      <c r="E538" s="22">
        <v>26402.9</v>
      </c>
      <c r="F538" s="22">
        <v>26400</v>
      </c>
      <c r="G538" s="22">
        <v>26400</v>
      </c>
      <c r="H538" s="3" t="s">
        <v>477</v>
      </c>
      <c r="I538" s="4" t="s">
        <v>133</v>
      </c>
      <c r="J538" s="31">
        <v>70</v>
      </c>
      <c r="K538" s="31">
        <v>71</v>
      </c>
      <c r="L538" s="135">
        <v>71</v>
      </c>
    </row>
    <row r="539" spans="1:12" ht="32.25" customHeight="1" x14ac:dyDescent="0.35">
      <c r="A539" s="260"/>
      <c r="B539" s="262"/>
      <c r="C539" s="262"/>
      <c r="D539" s="4" t="s">
        <v>26</v>
      </c>
      <c r="E539" s="22">
        <v>292010</v>
      </c>
      <c r="F539" s="22">
        <v>292010</v>
      </c>
      <c r="G539" s="22">
        <v>292010</v>
      </c>
      <c r="H539" s="289" t="s">
        <v>470</v>
      </c>
      <c r="I539" s="300" t="s">
        <v>28</v>
      </c>
      <c r="J539" s="327">
        <v>24</v>
      </c>
      <c r="K539" s="327">
        <v>25</v>
      </c>
      <c r="L539" s="329">
        <v>25</v>
      </c>
    </row>
    <row r="540" spans="1:12" ht="16.5" customHeight="1" thickBot="1" x14ac:dyDescent="0.4">
      <c r="A540" s="261"/>
      <c r="B540" s="263"/>
      <c r="C540" s="263"/>
      <c r="D540" s="4" t="s">
        <v>109</v>
      </c>
      <c r="E540" s="22">
        <v>968001</v>
      </c>
      <c r="F540" s="22">
        <v>968001</v>
      </c>
      <c r="G540" s="22">
        <v>968001</v>
      </c>
      <c r="H540" s="263"/>
      <c r="I540" s="267"/>
      <c r="J540" s="310"/>
      <c r="K540" s="310"/>
      <c r="L540" s="307"/>
    </row>
    <row r="541" spans="1:12" ht="32.25" customHeight="1" x14ac:dyDescent="0.35">
      <c r="A541" s="264" t="s">
        <v>503</v>
      </c>
      <c r="B541" s="265" t="s">
        <v>504</v>
      </c>
      <c r="C541" s="265" t="s">
        <v>25</v>
      </c>
      <c r="D541" s="12" t="s">
        <v>104</v>
      </c>
      <c r="E541" s="21">
        <f>SUM(E542:E544)</f>
        <v>2475239.7800000003</v>
      </c>
      <c r="F541" s="21">
        <f>SUM(F542:F544)</f>
        <v>2475237</v>
      </c>
      <c r="G541" s="21">
        <f>SUM(G542:G544)</f>
        <v>2475237</v>
      </c>
      <c r="H541" s="11" t="s">
        <v>294</v>
      </c>
      <c r="I541" s="12" t="s">
        <v>28</v>
      </c>
      <c r="J541" s="32" t="s">
        <v>168</v>
      </c>
      <c r="K541" s="32" t="s">
        <v>168</v>
      </c>
      <c r="L541" s="136" t="s">
        <v>168</v>
      </c>
    </row>
    <row r="542" spans="1:12" ht="47.25" customHeight="1" x14ac:dyDescent="0.35">
      <c r="A542" s="260"/>
      <c r="B542" s="262"/>
      <c r="C542" s="262"/>
      <c r="D542" s="4" t="s">
        <v>114</v>
      </c>
      <c r="E542" s="22">
        <v>12002.78</v>
      </c>
      <c r="F542" s="22">
        <v>12000</v>
      </c>
      <c r="G542" s="22">
        <v>12000</v>
      </c>
      <c r="H542" s="3" t="s">
        <v>477</v>
      </c>
      <c r="I542" s="4" t="s">
        <v>133</v>
      </c>
      <c r="J542" s="31">
        <v>70</v>
      </c>
      <c r="K542" s="31">
        <v>72</v>
      </c>
      <c r="L542" s="135">
        <v>72</v>
      </c>
    </row>
    <row r="543" spans="1:12" ht="30" customHeight="1" x14ac:dyDescent="0.35">
      <c r="A543" s="260"/>
      <c r="B543" s="262"/>
      <c r="C543" s="262"/>
      <c r="D543" s="4" t="s">
        <v>26</v>
      </c>
      <c r="E543" s="22">
        <v>406939</v>
      </c>
      <c r="F543" s="22">
        <v>406939</v>
      </c>
      <c r="G543" s="22">
        <v>406939</v>
      </c>
      <c r="H543" s="289" t="s">
        <v>470</v>
      </c>
      <c r="I543" s="300" t="s">
        <v>28</v>
      </c>
      <c r="J543" s="327">
        <v>25</v>
      </c>
      <c r="K543" s="327">
        <v>25</v>
      </c>
      <c r="L543" s="329">
        <v>24</v>
      </c>
    </row>
    <row r="544" spans="1:12" ht="21" customHeight="1" thickBot="1" x14ac:dyDescent="0.4">
      <c r="A544" s="261"/>
      <c r="B544" s="263"/>
      <c r="C544" s="263"/>
      <c r="D544" s="4" t="s">
        <v>109</v>
      </c>
      <c r="E544" s="22">
        <v>2056298</v>
      </c>
      <c r="F544" s="22">
        <v>2056298</v>
      </c>
      <c r="G544" s="22">
        <v>2056298</v>
      </c>
      <c r="H544" s="263"/>
      <c r="I544" s="267"/>
      <c r="J544" s="310"/>
      <c r="K544" s="310"/>
      <c r="L544" s="307"/>
    </row>
    <row r="545" spans="1:12" ht="32.25" customHeight="1" x14ac:dyDescent="0.35">
      <c r="A545" s="264" t="s">
        <v>505</v>
      </c>
      <c r="B545" s="265" t="s">
        <v>506</v>
      </c>
      <c r="C545" s="265" t="s">
        <v>25</v>
      </c>
      <c r="D545" s="12" t="s">
        <v>104</v>
      </c>
      <c r="E545" s="21">
        <f>SUM(E546:E548)</f>
        <v>1431415.09</v>
      </c>
      <c r="F545" s="21">
        <f>SUM(F546:F548)</f>
        <v>1431406</v>
      </c>
      <c r="G545" s="21">
        <f>SUM(G546:G548)</f>
        <v>1431406</v>
      </c>
      <c r="H545" s="11" t="s">
        <v>294</v>
      </c>
      <c r="I545" s="12" t="s">
        <v>28</v>
      </c>
      <c r="J545" s="32" t="s">
        <v>318</v>
      </c>
      <c r="K545" s="32" t="s">
        <v>318</v>
      </c>
      <c r="L545" s="136" t="s">
        <v>318</v>
      </c>
    </row>
    <row r="546" spans="1:12" ht="48.75" customHeight="1" x14ac:dyDescent="0.35">
      <c r="A546" s="260"/>
      <c r="B546" s="262"/>
      <c r="C546" s="262"/>
      <c r="D546" s="4" t="s">
        <v>26</v>
      </c>
      <c r="E546" s="22">
        <v>356040</v>
      </c>
      <c r="F546" s="22">
        <v>356040</v>
      </c>
      <c r="G546" s="22">
        <v>356040</v>
      </c>
      <c r="H546" s="3" t="s">
        <v>477</v>
      </c>
      <c r="I546" s="4" t="s">
        <v>133</v>
      </c>
      <c r="J546" s="31">
        <v>69</v>
      </c>
      <c r="K546" s="31">
        <v>69</v>
      </c>
      <c r="L546" s="135">
        <v>70</v>
      </c>
    </row>
    <row r="547" spans="1:12" ht="21.75" customHeight="1" x14ac:dyDescent="0.35">
      <c r="A547" s="260"/>
      <c r="B547" s="262"/>
      <c r="C547" s="262"/>
      <c r="D547" s="4" t="s">
        <v>109</v>
      </c>
      <c r="E547" s="22">
        <v>1063906</v>
      </c>
      <c r="F547" s="22">
        <v>1063906</v>
      </c>
      <c r="G547" s="22">
        <v>1063906</v>
      </c>
      <c r="H547" s="289" t="s">
        <v>470</v>
      </c>
      <c r="I547" s="300" t="s">
        <v>28</v>
      </c>
      <c r="J547" s="327">
        <v>24</v>
      </c>
      <c r="K547" s="327">
        <v>24</v>
      </c>
      <c r="L547" s="329">
        <v>24</v>
      </c>
    </row>
    <row r="548" spans="1:12" ht="27" customHeight="1" thickBot="1" x14ac:dyDescent="0.4">
      <c r="A548" s="261"/>
      <c r="B548" s="263"/>
      <c r="C548" s="263"/>
      <c r="D548" s="65" t="s">
        <v>114</v>
      </c>
      <c r="E548" s="66">
        <v>11469.09</v>
      </c>
      <c r="F548" s="66">
        <v>11460</v>
      </c>
      <c r="G548" s="66">
        <v>11460</v>
      </c>
      <c r="H548" s="263"/>
      <c r="I548" s="267"/>
      <c r="J548" s="310"/>
      <c r="K548" s="310"/>
      <c r="L548" s="307"/>
    </row>
    <row r="549" spans="1:12" ht="33" customHeight="1" x14ac:dyDescent="0.35">
      <c r="A549" s="264" t="s">
        <v>507</v>
      </c>
      <c r="B549" s="265" t="s">
        <v>508</v>
      </c>
      <c r="C549" s="265" t="s">
        <v>25</v>
      </c>
      <c r="D549" s="52" t="s">
        <v>104</v>
      </c>
      <c r="E549" s="53">
        <f t="shared" ref="E549:G549" si="28">SUM(E550:E551)</f>
        <v>1590630</v>
      </c>
      <c r="F549" s="53">
        <f t="shared" si="28"/>
        <v>1590630</v>
      </c>
      <c r="G549" s="53">
        <f t="shared" si="28"/>
        <v>1590630</v>
      </c>
      <c r="H549" s="11" t="s">
        <v>294</v>
      </c>
      <c r="I549" s="12" t="s">
        <v>28</v>
      </c>
      <c r="J549" s="32">
        <v>11</v>
      </c>
      <c r="K549" s="32">
        <v>11</v>
      </c>
      <c r="L549" s="136">
        <v>11</v>
      </c>
    </row>
    <row r="550" spans="1:12" ht="50.25" customHeight="1" x14ac:dyDescent="0.35">
      <c r="A550" s="260"/>
      <c r="B550" s="262"/>
      <c r="C550" s="262"/>
      <c r="D550" s="4" t="s">
        <v>109</v>
      </c>
      <c r="E550" s="22">
        <v>1174903</v>
      </c>
      <c r="F550" s="22">
        <v>1174903</v>
      </c>
      <c r="G550" s="22">
        <v>1174903</v>
      </c>
      <c r="H550" s="3" t="s">
        <v>477</v>
      </c>
      <c r="I550" s="4" t="s">
        <v>133</v>
      </c>
      <c r="J550" s="31">
        <v>80</v>
      </c>
      <c r="K550" s="31">
        <v>80</v>
      </c>
      <c r="L550" s="135">
        <v>80</v>
      </c>
    </row>
    <row r="551" spans="1:12" ht="47" thickBot="1" x14ac:dyDescent="0.4">
      <c r="A551" s="261"/>
      <c r="B551" s="263"/>
      <c r="C551" s="263"/>
      <c r="D551" s="4" t="s">
        <v>26</v>
      </c>
      <c r="E551" s="22">
        <v>415727</v>
      </c>
      <c r="F551" s="22">
        <v>415727</v>
      </c>
      <c r="G551" s="22">
        <v>415727</v>
      </c>
      <c r="H551" s="3" t="s">
        <v>470</v>
      </c>
      <c r="I551" s="4" t="s">
        <v>28</v>
      </c>
      <c r="J551" s="31" t="s">
        <v>276</v>
      </c>
      <c r="K551" s="31" t="s">
        <v>276</v>
      </c>
      <c r="L551" s="135" t="s">
        <v>276</v>
      </c>
    </row>
    <row r="552" spans="1:12" ht="33" customHeight="1" x14ac:dyDescent="0.35">
      <c r="A552" s="264" t="s">
        <v>509</v>
      </c>
      <c r="B552" s="265" t="s">
        <v>510</v>
      </c>
      <c r="C552" s="265" t="s">
        <v>25</v>
      </c>
      <c r="D552" s="12" t="s">
        <v>104</v>
      </c>
      <c r="E552" s="21">
        <f t="shared" ref="E552:G552" si="29">SUM(E553:E557)</f>
        <v>2291142.65</v>
      </c>
      <c r="F552" s="21">
        <f t="shared" si="29"/>
        <v>2291138</v>
      </c>
      <c r="G552" s="21">
        <f t="shared" si="29"/>
        <v>2291138</v>
      </c>
      <c r="H552" s="11" t="s">
        <v>294</v>
      </c>
      <c r="I552" s="12" t="s">
        <v>28</v>
      </c>
      <c r="J552" s="32" t="s">
        <v>230</v>
      </c>
      <c r="K552" s="32" t="s">
        <v>230</v>
      </c>
      <c r="L552" s="136" t="s">
        <v>230</v>
      </c>
    </row>
    <row r="553" spans="1:12" ht="49.5" customHeight="1" thickBot="1" x14ac:dyDescent="0.4">
      <c r="A553" s="293"/>
      <c r="B553" s="291"/>
      <c r="C553" s="291"/>
      <c r="D553" s="65" t="s">
        <v>109</v>
      </c>
      <c r="E553" s="66">
        <v>1375623</v>
      </c>
      <c r="F553" s="66">
        <v>1375623</v>
      </c>
      <c r="G553" s="66">
        <v>1375623</v>
      </c>
      <c r="H553" s="67" t="s">
        <v>295</v>
      </c>
      <c r="I553" s="65" t="s">
        <v>133</v>
      </c>
      <c r="J553" s="83">
        <v>82</v>
      </c>
      <c r="K553" s="83">
        <v>82</v>
      </c>
      <c r="L553" s="84">
        <v>83</v>
      </c>
    </row>
    <row r="554" spans="1:12" ht="48" customHeight="1" x14ac:dyDescent="0.35">
      <c r="A554" s="284"/>
      <c r="B554" s="266"/>
      <c r="C554" s="266"/>
      <c r="D554" s="77"/>
      <c r="E554" s="206"/>
      <c r="F554" s="206"/>
      <c r="G554" s="206"/>
      <c r="H554" s="192" t="s">
        <v>477</v>
      </c>
      <c r="I554" s="176" t="s">
        <v>133</v>
      </c>
      <c r="J554" s="78">
        <v>52</v>
      </c>
      <c r="K554" s="78">
        <v>52</v>
      </c>
      <c r="L554" s="138">
        <v>53</v>
      </c>
    </row>
    <row r="555" spans="1:12" ht="46.5" x14ac:dyDescent="0.35">
      <c r="A555" s="284"/>
      <c r="B555" s="266"/>
      <c r="C555" s="266"/>
      <c r="D555" s="4" t="s">
        <v>114</v>
      </c>
      <c r="E555" s="22">
        <v>76408.649999999994</v>
      </c>
      <c r="F555" s="22">
        <v>76404</v>
      </c>
      <c r="G555" s="22">
        <v>76404</v>
      </c>
      <c r="H555" s="3" t="s">
        <v>297</v>
      </c>
      <c r="I555" s="4" t="s">
        <v>133</v>
      </c>
      <c r="J555" s="31">
        <v>83</v>
      </c>
      <c r="K555" s="31">
        <v>83</v>
      </c>
      <c r="L555" s="135">
        <v>84</v>
      </c>
    </row>
    <row r="556" spans="1:12" ht="62" x14ac:dyDescent="0.35">
      <c r="A556" s="284"/>
      <c r="B556" s="266"/>
      <c r="C556" s="266"/>
      <c r="D556" s="300" t="s">
        <v>26</v>
      </c>
      <c r="E556" s="331">
        <v>839111</v>
      </c>
      <c r="F556" s="331">
        <v>839111</v>
      </c>
      <c r="G556" s="331">
        <v>839111</v>
      </c>
      <c r="H556" s="3" t="s">
        <v>298</v>
      </c>
      <c r="I556" s="4" t="s">
        <v>133</v>
      </c>
      <c r="J556" s="31">
        <v>86</v>
      </c>
      <c r="K556" s="31">
        <v>86</v>
      </c>
      <c r="L556" s="135">
        <v>87</v>
      </c>
    </row>
    <row r="557" spans="1:12" ht="47" thickBot="1" x14ac:dyDescent="0.4">
      <c r="A557" s="304"/>
      <c r="B557" s="267"/>
      <c r="C557" s="267"/>
      <c r="D557" s="267"/>
      <c r="E557" s="279"/>
      <c r="F557" s="279"/>
      <c r="G557" s="279"/>
      <c r="H557" s="3" t="s">
        <v>470</v>
      </c>
      <c r="I557" s="4" t="s">
        <v>28</v>
      </c>
      <c r="J557" s="31">
        <v>23</v>
      </c>
      <c r="K557" s="31">
        <v>24</v>
      </c>
      <c r="L557" s="135">
        <v>25</v>
      </c>
    </row>
    <row r="558" spans="1:12" ht="31" x14ac:dyDescent="0.35">
      <c r="A558" s="264" t="s">
        <v>511</v>
      </c>
      <c r="B558" s="265" t="s">
        <v>512</v>
      </c>
      <c r="C558" s="265" t="s">
        <v>25</v>
      </c>
      <c r="D558" s="12" t="s">
        <v>104</v>
      </c>
      <c r="E558" s="21">
        <f t="shared" ref="E558:G558" si="30">SUM(E559:E562)</f>
        <v>1674224.3399999999</v>
      </c>
      <c r="F558" s="21">
        <f t="shared" si="30"/>
        <v>1674213</v>
      </c>
      <c r="G558" s="21">
        <f t="shared" si="30"/>
        <v>1674213</v>
      </c>
      <c r="H558" s="11" t="s">
        <v>294</v>
      </c>
      <c r="I558" s="12" t="s">
        <v>28</v>
      </c>
      <c r="J558" s="32" t="s">
        <v>318</v>
      </c>
      <c r="K558" s="32" t="s">
        <v>318</v>
      </c>
      <c r="L558" s="136" t="s">
        <v>230</v>
      </c>
    </row>
    <row r="559" spans="1:12" ht="47.5" customHeight="1" x14ac:dyDescent="0.35">
      <c r="A559" s="260"/>
      <c r="B559" s="262"/>
      <c r="C559" s="262"/>
      <c r="D559" s="300" t="s">
        <v>109</v>
      </c>
      <c r="E559" s="331">
        <v>822655</v>
      </c>
      <c r="F559" s="331">
        <v>822655</v>
      </c>
      <c r="G559" s="331">
        <v>822655</v>
      </c>
      <c r="H559" s="3" t="s">
        <v>295</v>
      </c>
      <c r="I559" s="4" t="s">
        <v>133</v>
      </c>
      <c r="J559" s="31">
        <v>81</v>
      </c>
      <c r="K559" s="31">
        <v>83</v>
      </c>
      <c r="L559" s="135">
        <v>84</v>
      </c>
    </row>
    <row r="560" spans="1:12" ht="49.5" customHeight="1" x14ac:dyDescent="0.35">
      <c r="A560" s="260"/>
      <c r="B560" s="262"/>
      <c r="C560" s="262"/>
      <c r="D560" s="283"/>
      <c r="E560" s="282"/>
      <c r="F560" s="282"/>
      <c r="G560" s="282"/>
      <c r="H560" s="3" t="s">
        <v>477</v>
      </c>
      <c r="I560" s="4" t="s">
        <v>133</v>
      </c>
      <c r="J560" s="31">
        <v>82</v>
      </c>
      <c r="K560" s="31">
        <v>84</v>
      </c>
      <c r="L560" s="135">
        <v>85</v>
      </c>
    </row>
    <row r="561" spans="1:12" ht="46.5" x14ac:dyDescent="0.35">
      <c r="A561" s="260"/>
      <c r="B561" s="262"/>
      <c r="C561" s="262"/>
      <c r="D561" s="4" t="s">
        <v>114</v>
      </c>
      <c r="E561" s="22">
        <v>90801.34</v>
      </c>
      <c r="F561" s="22">
        <v>90790</v>
      </c>
      <c r="G561" s="22">
        <v>90790</v>
      </c>
      <c r="H561" s="3" t="s">
        <v>297</v>
      </c>
      <c r="I561" s="4" t="s">
        <v>133</v>
      </c>
      <c r="J561" s="31">
        <v>78</v>
      </c>
      <c r="K561" s="31">
        <v>84</v>
      </c>
      <c r="L561" s="135">
        <v>84</v>
      </c>
    </row>
    <row r="562" spans="1:12" ht="62.5" thickBot="1" x14ac:dyDescent="0.4">
      <c r="A562" s="261"/>
      <c r="B562" s="263"/>
      <c r="C562" s="263"/>
      <c r="D562" s="65" t="s">
        <v>26</v>
      </c>
      <c r="E562" s="66">
        <v>760768</v>
      </c>
      <c r="F562" s="66">
        <v>760768</v>
      </c>
      <c r="G562" s="66">
        <v>760768</v>
      </c>
      <c r="H562" s="67" t="s">
        <v>298</v>
      </c>
      <c r="I562" s="65" t="s">
        <v>133</v>
      </c>
      <c r="J562" s="83">
        <v>81</v>
      </c>
      <c r="K562" s="83">
        <v>82</v>
      </c>
      <c r="L562" s="84">
        <v>83</v>
      </c>
    </row>
    <row r="563" spans="1:12" ht="51.65" customHeight="1" x14ac:dyDescent="0.35">
      <c r="A563" s="264" t="s">
        <v>513</v>
      </c>
      <c r="B563" s="265" t="s">
        <v>514</v>
      </c>
      <c r="C563" s="265" t="s">
        <v>25</v>
      </c>
      <c r="D563" s="176" t="s">
        <v>104</v>
      </c>
      <c r="E563" s="177">
        <f t="shared" ref="E563:G563" si="31">SUM(E564:E567)</f>
        <v>1876780.3</v>
      </c>
      <c r="F563" s="177">
        <f t="shared" si="31"/>
        <v>1876765</v>
      </c>
      <c r="G563" s="177">
        <f t="shared" si="31"/>
        <v>1876765</v>
      </c>
      <c r="H563" s="192" t="s">
        <v>294</v>
      </c>
      <c r="I563" s="176" t="s">
        <v>28</v>
      </c>
      <c r="J563" s="78" t="s">
        <v>230</v>
      </c>
      <c r="K563" s="78" t="s">
        <v>230</v>
      </c>
      <c r="L563" s="138" t="s">
        <v>318</v>
      </c>
    </row>
    <row r="564" spans="1:12" ht="50.15" customHeight="1" x14ac:dyDescent="0.35">
      <c r="A564" s="260"/>
      <c r="B564" s="262"/>
      <c r="C564" s="262"/>
      <c r="D564" s="4" t="s">
        <v>114</v>
      </c>
      <c r="E564" s="22">
        <v>113105.3</v>
      </c>
      <c r="F564" s="22">
        <v>113090</v>
      </c>
      <c r="G564" s="22">
        <v>113090</v>
      </c>
      <c r="H564" s="3" t="s">
        <v>295</v>
      </c>
      <c r="I564" s="4" t="s">
        <v>133</v>
      </c>
      <c r="J564" s="31">
        <v>86</v>
      </c>
      <c r="K564" s="31">
        <v>86</v>
      </c>
      <c r="L564" s="135">
        <v>86</v>
      </c>
    </row>
    <row r="565" spans="1:12" ht="62" x14ac:dyDescent="0.35">
      <c r="A565" s="260"/>
      <c r="B565" s="262"/>
      <c r="C565" s="262"/>
      <c r="D565" s="300" t="s">
        <v>26</v>
      </c>
      <c r="E565" s="331">
        <v>881468</v>
      </c>
      <c r="F565" s="331">
        <v>881468</v>
      </c>
      <c r="G565" s="331">
        <v>881468</v>
      </c>
      <c r="H565" s="3" t="s">
        <v>477</v>
      </c>
      <c r="I565" s="4" t="s">
        <v>133</v>
      </c>
      <c r="J565" s="31">
        <v>72</v>
      </c>
      <c r="K565" s="31">
        <v>72</v>
      </c>
      <c r="L565" s="135">
        <v>72</v>
      </c>
    </row>
    <row r="566" spans="1:12" ht="46.5" x14ac:dyDescent="0.35">
      <c r="A566" s="260"/>
      <c r="B566" s="262"/>
      <c r="C566" s="262"/>
      <c r="D566" s="283"/>
      <c r="E566" s="282"/>
      <c r="F566" s="282"/>
      <c r="G566" s="282"/>
      <c r="H566" s="3" t="s">
        <v>297</v>
      </c>
      <c r="I566" s="4" t="s">
        <v>133</v>
      </c>
      <c r="J566" s="31">
        <v>86</v>
      </c>
      <c r="K566" s="31">
        <v>86</v>
      </c>
      <c r="L566" s="135">
        <v>86</v>
      </c>
    </row>
    <row r="567" spans="1:12" ht="62.5" thickBot="1" x14ac:dyDescent="0.4">
      <c r="A567" s="293"/>
      <c r="B567" s="291"/>
      <c r="C567" s="291"/>
      <c r="D567" s="65" t="s">
        <v>109</v>
      </c>
      <c r="E567" s="66">
        <v>882207</v>
      </c>
      <c r="F567" s="66">
        <v>882207</v>
      </c>
      <c r="G567" s="66">
        <v>882207</v>
      </c>
      <c r="H567" s="67" t="s">
        <v>298</v>
      </c>
      <c r="I567" s="65" t="s">
        <v>133</v>
      </c>
      <c r="J567" s="83">
        <v>92</v>
      </c>
      <c r="K567" s="83">
        <v>93</v>
      </c>
      <c r="L567" s="84">
        <v>93</v>
      </c>
    </row>
    <row r="568" spans="1:12" ht="32.25" customHeight="1" x14ac:dyDescent="0.35">
      <c r="A568" s="260" t="s">
        <v>515</v>
      </c>
      <c r="B568" s="262" t="s">
        <v>516</v>
      </c>
      <c r="C568" s="262" t="s">
        <v>25</v>
      </c>
      <c r="D568" s="266" t="s">
        <v>104</v>
      </c>
      <c r="E568" s="345">
        <f>SUM(E569:E573)</f>
        <v>2890472.61</v>
      </c>
      <c r="F568" s="345">
        <f>SUM(F569:F573)</f>
        <v>2891863</v>
      </c>
      <c r="G568" s="345">
        <f>SUM(G569:G573)</f>
        <v>2893403</v>
      </c>
      <c r="H568" s="192" t="s">
        <v>294</v>
      </c>
      <c r="I568" s="176" t="s">
        <v>28</v>
      </c>
      <c r="J568" s="78" t="s">
        <v>194</v>
      </c>
      <c r="K568" s="78" t="s">
        <v>301</v>
      </c>
      <c r="L568" s="138" t="s">
        <v>301</v>
      </c>
    </row>
    <row r="569" spans="1:12" ht="54" customHeight="1" x14ac:dyDescent="0.35">
      <c r="A569" s="260"/>
      <c r="B569" s="262"/>
      <c r="C569" s="262"/>
      <c r="D569" s="283"/>
      <c r="E569" s="332"/>
      <c r="F569" s="332"/>
      <c r="G569" s="332"/>
      <c r="H569" s="3" t="s">
        <v>295</v>
      </c>
      <c r="I569" s="4" t="s">
        <v>133</v>
      </c>
      <c r="J569" s="31">
        <v>100</v>
      </c>
      <c r="K569" s="31">
        <v>100</v>
      </c>
      <c r="L569" s="135">
        <v>100</v>
      </c>
    </row>
    <row r="570" spans="1:12" ht="53.5" customHeight="1" x14ac:dyDescent="0.35">
      <c r="A570" s="260"/>
      <c r="B570" s="262"/>
      <c r="C570" s="262"/>
      <c r="D570" s="300" t="s">
        <v>109</v>
      </c>
      <c r="E570" s="331">
        <v>2101277</v>
      </c>
      <c r="F570" s="331">
        <v>2101277</v>
      </c>
      <c r="G570" s="331">
        <v>2101277</v>
      </c>
      <c r="H570" s="3" t="s">
        <v>477</v>
      </c>
      <c r="I570" s="4" t="s">
        <v>133</v>
      </c>
      <c r="J570" s="31">
        <v>50</v>
      </c>
      <c r="K570" s="31">
        <v>51</v>
      </c>
      <c r="L570" s="135">
        <v>52</v>
      </c>
    </row>
    <row r="571" spans="1:12" ht="46.5" x14ac:dyDescent="0.35">
      <c r="A571" s="260"/>
      <c r="B571" s="262"/>
      <c r="C571" s="262"/>
      <c r="D571" s="283"/>
      <c r="E571" s="282"/>
      <c r="F571" s="282"/>
      <c r="G571" s="282"/>
      <c r="H571" s="3" t="s">
        <v>297</v>
      </c>
      <c r="I571" s="4" t="s">
        <v>133</v>
      </c>
      <c r="J571" s="31">
        <v>80</v>
      </c>
      <c r="K571" s="31">
        <v>81</v>
      </c>
      <c r="L571" s="135">
        <v>83</v>
      </c>
    </row>
    <row r="572" spans="1:12" ht="51" customHeight="1" x14ac:dyDescent="0.35">
      <c r="A572" s="260"/>
      <c r="B572" s="262"/>
      <c r="C572" s="262"/>
      <c r="D572" s="4" t="s">
        <v>114</v>
      </c>
      <c r="E572" s="22">
        <v>55719.61</v>
      </c>
      <c r="F572" s="22">
        <v>57110</v>
      </c>
      <c r="G572" s="22">
        <v>58650</v>
      </c>
      <c r="H572" s="289" t="s">
        <v>298</v>
      </c>
      <c r="I572" s="300" t="s">
        <v>133</v>
      </c>
      <c r="J572" s="327">
        <v>77</v>
      </c>
      <c r="K572" s="327">
        <v>78</v>
      </c>
      <c r="L572" s="329">
        <v>79</v>
      </c>
    </row>
    <row r="573" spans="1:12" ht="16" thickBot="1" x14ac:dyDescent="0.4">
      <c r="A573" s="261"/>
      <c r="B573" s="263"/>
      <c r="C573" s="263"/>
      <c r="D573" s="4" t="s">
        <v>26</v>
      </c>
      <c r="E573" s="22">
        <v>733476</v>
      </c>
      <c r="F573" s="22">
        <v>733476</v>
      </c>
      <c r="G573" s="22">
        <v>733476</v>
      </c>
      <c r="H573" s="263"/>
      <c r="I573" s="267"/>
      <c r="J573" s="310"/>
      <c r="K573" s="310"/>
      <c r="L573" s="307"/>
    </row>
    <row r="574" spans="1:12" ht="31" x14ac:dyDescent="0.35">
      <c r="A574" s="264" t="s">
        <v>517</v>
      </c>
      <c r="B574" s="265" t="s">
        <v>518</v>
      </c>
      <c r="C574" s="265" t="s">
        <v>25</v>
      </c>
      <c r="D574" s="258" t="s">
        <v>104</v>
      </c>
      <c r="E574" s="256">
        <f t="shared" ref="E574:G574" si="32">SUM(E575:E578)</f>
        <v>916374.77</v>
      </c>
      <c r="F574" s="256">
        <f t="shared" si="32"/>
        <v>916362</v>
      </c>
      <c r="G574" s="256">
        <f t="shared" si="32"/>
        <v>916362</v>
      </c>
      <c r="H574" s="11" t="s">
        <v>294</v>
      </c>
      <c r="I574" s="12" t="s">
        <v>28</v>
      </c>
      <c r="J574" s="32" t="s">
        <v>50</v>
      </c>
      <c r="K574" s="32">
        <v>10</v>
      </c>
      <c r="L574" s="136" t="s">
        <v>230</v>
      </c>
    </row>
    <row r="575" spans="1:12" ht="53.5" customHeight="1" x14ac:dyDescent="0.35">
      <c r="A575" s="260"/>
      <c r="B575" s="262"/>
      <c r="C575" s="262"/>
      <c r="D575" s="283"/>
      <c r="E575" s="332"/>
      <c r="F575" s="332"/>
      <c r="G575" s="332"/>
      <c r="H575" s="3" t="s">
        <v>295</v>
      </c>
      <c r="I575" s="4" t="s">
        <v>133</v>
      </c>
      <c r="J575" s="31">
        <v>72</v>
      </c>
      <c r="K575" s="31">
        <v>73</v>
      </c>
      <c r="L575" s="135">
        <v>74</v>
      </c>
    </row>
    <row r="576" spans="1:12" ht="52" customHeight="1" x14ac:dyDescent="0.35">
      <c r="A576" s="260"/>
      <c r="B576" s="262"/>
      <c r="C576" s="262"/>
      <c r="D576" s="4" t="s">
        <v>26</v>
      </c>
      <c r="E576" s="22">
        <v>359412</v>
      </c>
      <c r="F576" s="22">
        <v>359412</v>
      </c>
      <c r="G576" s="22">
        <v>359412</v>
      </c>
      <c r="H576" s="3" t="s">
        <v>477</v>
      </c>
      <c r="I576" s="4" t="s">
        <v>133</v>
      </c>
      <c r="J576" s="31">
        <v>70</v>
      </c>
      <c r="K576" s="31">
        <v>68</v>
      </c>
      <c r="L576" s="135">
        <v>68</v>
      </c>
    </row>
    <row r="577" spans="1:12" ht="47" thickBot="1" x14ac:dyDescent="0.4">
      <c r="A577" s="293"/>
      <c r="B577" s="291"/>
      <c r="C577" s="291"/>
      <c r="D577" s="65" t="s">
        <v>114</v>
      </c>
      <c r="E577" s="66">
        <v>40892.769999999997</v>
      </c>
      <c r="F577" s="66">
        <v>40880</v>
      </c>
      <c r="G577" s="66">
        <v>40880</v>
      </c>
      <c r="H577" s="67" t="s">
        <v>297</v>
      </c>
      <c r="I577" s="65" t="s">
        <v>133</v>
      </c>
      <c r="J577" s="83">
        <v>80</v>
      </c>
      <c r="K577" s="83">
        <v>81</v>
      </c>
      <c r="L577" s="84">
        <v>82</v>
      </c>
    </row>
    <row r="578" spans="1:12" ht="62.5" thickBot="1" x14ac:dyDescent="0.4">
      <c r="A578" s="71"/>
      <c r="B578" s="72"/>
      <c r="C578" s="72"/>
      <c r="D578" s="73" t="s">
        <v>109</v>
      </c>
      <c r="E578" s="74">
        <v>516070</v>
      </c>
      <c r="F578" s="74">
        <v>516070</v>
      </c>
      <c r="G578" s="74">
        <v>516070</v>
      </c>
      <c r="H578" s="75" t="s">
        <v>298</v>
      </c>
      <c r="I578" s="73" t="s">
        <v>133</v>
      </c>
      <c r="J578" s="79">
        <v>93</v>
      </c>
      <c r="K578" s="79">
        <v>95</v>
      </c>
      <c r="L578" s="80">
        <v>95</v>
      </c>
    </row>
    <row r="579" spans="1:12" ht="32.25" customHeight="1" x14ac:dyDescent="0.35">
      <c r="A579" s="292" t="s">
        <v>519</v>
      </c>
      <c r="B579" s="290" t="s">
        <v>520</v>
      </c>
      <c r="C579" s="290" t="s">
        <v>25</v>
      </c>
      <c r="D579" s="274" t="s">
        <v>104</v>
      </c>
      <c r="E579" s="296">
        <f>SUM(E580:E583)</f>
        <v>2537268.86</v>
      </c>
      <c r="F579" s="296">
        <f>SUM(F580:F583)</f>
        <v>2539154</v>
      </c>
      <c r="G579" s="296">
        <f>SUM(G580:G583)</f>
        <v>2541244</v>
      </c>
      <c r="H579" s="62" t="s">
        <v>294</v>
      </c>
      <c r="I579" s="60" t="s">
        <v>28</v>
      </c>
      <c r="J579" s="81" t="s">
        <v>230</v>
      </c>
      <c r="K579" s="81" t="s">
        <v>230</v>
      </c>
      <c r="L579" s="82" t="s">
        <v>230</v>
      </c>
    </row>
    <row r="580" spans="1:12" ht="51.65" customHeight="1" x14ac:dyDescent="0.35">
      <c r="A580" s="260"/>
      <c r="B580" s="262"/>
      <c r="C580" s="262"/>
      <c r="D580" s="283"/>
      <c r="E580" s="332"/>
      <c r="F580" s="332"/>
      <c r="G580" s="332"/>
      <c r="H580" s="3" t="s">
        <v>295</v>
      </c>
      <c r="I580" s="4" t="s">
        <v>133</v>
      </c>
      <c r="J580" s="31" t="s">
        <v>521</v>
      </c>
      <c r="K580" s="31" t="s">
        <v>521</v>
      </c>
      <c r="L580" s="135" t="s">
        <v>522</v>
      </c>
    </row>
    <row r="581" spans="1:12" ht="53.15" customHeight="1" x14ac:dyDescent="0.35">
      <c r="A581" s="260"/>
      <c r="B581" s="262"/>
      <c r="C581" s="262"/>
      <c r="D581" s="4" t="s">
        <v>114</v>
      </c>
      <c r="E581" s="22">
        <v>91844.86</v>
      </c>
      <c r="F581" s="22">
        <v>93730</v>
      </c>
      <c r="G581" s="22">
        <v>95820</v>
      </c>
      <c r="H581" s="3" t="s">
        <v>477</v>
      </c>
      <c r="I581" s="4" t="s">
        <v>133</v>
      </c>
      <c r="J581" s="31" t="s">
        <v>523</v>
      </c>
      <c r="K581" s="31" t="s">
        <v>523</v>
      </c>
      <c r="L581" s="135" t="s">
        <v>523</v>
      </c>
    </row>
    <row r="582" spans="1:12" ht="47" thickBot="1" x14ac:dyDescent="0.4">
      <c r="A582" s="293"/>
      <c r="B582" s="291"/>
      <c r="C582" s="291"/>
      <c r="D582" s="65" t="s">
        <v>26</v>
      </c>
      <c r="E582" s="66">
        <v>794205</v>
      </c>
      <c r="F582" s="66">
        <v>794205</v>
      </c>
      <c r="G582" s="66">
        <v>794205</v>
      </c>
      <c r="H582" s="67" t="s">
        <v>297</v>
      </c>
      <c r="I582" s="65" t="s">
        <v>133</v>
      </c>
      <c r="J582" s="83" t="s">
        <v>524</v>
      </c>
      <c r="K582" s="83" t="s">
        <v>524</v>
      </c>
      <c r="L582" s="84" t="s">
        <v>524</v>
      </c>
    </row>
    <row r="583" spans="1:12" ht="68.25" customHeight="1" thickBot="1" x14ac:dyDescent="0.4">
      <c r="A583" s="207"/>
      <c r="B583" s="208"/>
      <c r="C583" s="208"/>
      <c r="D583" s="176" t="s">
        <v>109</v>
      </c>
      <c r="E583" s="196">
        <v>1651219</v>
      </c>
      <c r="F583" s="196">
        <v>1651219</v>
      </c>
      <c r="G583" s="196">
        <v>1651219</v>
      </c>
      <c r="H583" s="192" t="s">
        <v>298</v>
      </c>
      <c r="I583" s="176" t="s">
        <v>133</v>
      </c>
      <c r="J583" s="78" t="s">
        <v>524</v>
      </c>
      <c r="K583" s="78" t="s">
        <v>524</v>
      </c>
      <c r="L583" s="138" t="s">
        <v>524</v>
      </c>
    </row>
    <row r="584" spans="1:12" ht="93" x14ac:dyDescent="0.35">
      <c r="A584" s="264" t="s">
        <v>525</v>
      </c>
      <c r="B584" s="265" t="s">
        <v>526</v>
      </c>
      <c r="C584" s="265" t="s">
        <v>25</v>
      </c>
      <c r="D584" s="12" t="s">
        <v>104</v>
      </c>
      <c r="E584" s="21">
        <f>SUM(E585:E588)</f>
        <v>3021363.77</v>
      </c>
      <c r="F584" s="21">
        <f>SUM(F585:F588)</f>
        <v>3023362</v>
      </c>
      <c r="G584" s="21">
        <f>SUM(G585:G588)</f>
        <v>3025562</v>
      </c>
      <c r="H584" s="11" t="s">
        <v>527</v>
      </c>
      <c r="I584" s="12" t="s">
        <v>133</v>
      </c>
      <c r="J584" s="32">
        <v>15</v>
      </c>
      <c r="K584" s="32">
        <v>16</v>
      </c>
      <c r="L584" s="136">
        <v>17</v>
      </c>
    </row>
    <row r="585" spans="1:12" ht="93" x14ac:dyDescent="0.35">
      <c r="A585" s="260"/>
      <c r="B585" s="262"/>
      <c r="C585" s="262"/>
      <c r="D585" s="4" t="s">
        <v>109</v>
      </c>
      <c r="E585" s="22">
        <v>2316544</v>
      </c>
      <c r="F585" s="22">
        <v>2316544</v>
      </c>
      <c r="G585" s="22">
        <v>2316544</v>
      </c>
      <c r="H585" s="3" t="s">
        <v>528</v>
      </c>
      <c r="I585" s="4" t="s">
        <v>133</v>
      </c>
      <c r="J585" s="31" t="s">
        <v>87</v>
      </c>
      <c r="K585" s="31" t="s">
        <v>529</v>
      </c>
      <c r="L585" s="135" t="s">
        <v>529</v>
      </c>
    </row>
    <row r="586" spans="1:12" ht="31" x14ac:dyDescent="0.35">
      <c r="A586" s="260"/>
      <c r="B586" s="262"/>
      <c r="C586" s="262"/>
      <c r="D586" s="300" t="s">
        <v>26</v>
      </c>
      <c r="E586" s="331">
        <v>683208</v>
      </c>
      <c r="F586" s="331">
        <v>683208</v>
      </c>
      <c r="G586" s="331">
        <v>683208</v>
      </c>
      <c r="H586" s="3" t="s">
        <v>294</v>
      </c>
      <c r="I586" s="4" t="s">
        <v>28</v>
      </c>
      <c r="J586" s="31" t="s">
        <v>168</v>
      </c>
      <c r="K586" s="31" t="s">
        <v>306</v>
      </c>
      <c r="L586" s="135" t="s">
        <v>306</v>
      </c>
    </row>
    <row r="587" spans="1:12" ht="62.25" customHeight="1" x14ac:dyDescent="0.35">
      <c r="A587" s="260"/>
      <c r="B587" s="262"/>
      <c r="C587" s="262"/>
      <c r="D587" s="283"/>
      <c r="E587" s="282"/>
      <c r="F587" s="282"/>
      <c r="G587" s="282"/>
      <c r="H587" s="3" t="s">
        <v>530</v>
      </c>
      <c r="I587" s="4" t="s">
        <v>133</v>
      </c>
      <c r="J587" s="31">
        <v>100</v>
      </c>
      <c r="K587" s="31">
        <v>100</v>
      </c>
      <c r="L587" s="135">
        <v>100</v>
      </c>
    </row>
    <row r="588" spans="1:12" ht="48.75" customHeight="1" thickBot="1" x14ac:dyDescent="0.4">
      <c r="A588" s="261"/>
      <c r="B588" s="263"/>
      <c r="C588" s="263"/>
      <c r="D588" s="65" t="s">
        <v>114</v>
      </c>
      <c r="E588" s="66">
        <v>21611.77</v>
      </c>
      <c r="F588" s="66">
        <v>23610</v>
      </c>
      <c r="G588" s="66">
        <v>25810</v>
      </c>
      <c r="H588" s="67" t="s">
        <v>531</v>
      </c>
      <c r="I588" s="65" t="s">
        <v>133</v>
      </c>
      <c r="J588" s="83" t="s">
        <v>134</v>
      </c>
      <c r="K588" s="83" t="s">
        <v>134</v>
      </c>
      <c r="L588" s="84" t="s">
        <v>134</v>
      </c>
    </row>
    <row r="589" spans="1:12" ht="93" x14ac:dyDescent="0.35">
      <c r="A589" s="264" t="s">
        <v>532</v>
      </c>
      <c r="B589" s="265" t="s">
        <v>533</v>
      </c>
      <c r="C589" s="265" t="s">
        <v>25</v>
      </c>
      <c r="D589" s="176" t="s">
        <v>104</v>
      </c>
      <c r="E589" s="177">
        <f t="shared" ref="E589:G589" si="33">SUM(E590:E593)</f>
        <v>1707175.75</v>
      </c>
      <c r="F589" s="177">
        <f t="shared" si="33"/>
        <v>1709817</v>
      </c>
      <c r="G589" s="177">
        <f t="shared" si="33"/>
        <v>1712734</v>
      </c>
      <c r="H589" s="192" t="s">
        <v>527</v>
      </c>
      <c r="I589" s="176" t="s">
        <v>133</v>
      </c>
      <c r="J589" s="78">
        <v>7</v>
      </c>
      <c r="K589" s="78">
        <v>8</v>
      </c>
      <c r="L589" s="138">
        <v>9</v>
      </c>
    </row>
    <row r="590" spans="1:12" ht="93" x14ac:dyDescent="0.35">
      <c r="A590" s="260"/>
      <c r="B590" s="262"/>
      <c r="C590" s="262"/>
      <c r="D590" s="4" t="s">
        <v>109</v>
      </c>
      <c r="E590" s="22">
        <v>1313308</v>
      </c>
      <c r="F590" s="22">
        <v>1313308</v>
      </c>
      <c r="G590" s="22">
        <v>1313308</v>
      </c>
      <c r="H590" s="3" t="s">
        <v>528</v>
      </c>
      <c r="I590" s="4" t="s">
        <v>133</v>
      </c>
      <c r="J590" s="31" t="s">
        <v>43</v>
      </c>
      <c r="K590" s="31" t="s">
        <v>89</v>
      </c>
      <c r="L590" s="135" t="s">
        <v>44</v>
      </c>
    </row>
    <row r="591" spans="1:12" ht="31" x14ac:dyDescent="0.35">
      <c r="A591" s="260"/>
      <c r="B591" s="262"/>
      <c r="C591" s="262"/>
      <c r="D591" s="4" t="s">
        <v>114</v>
      </c>
      <c r="E591" s="22">
        <v>32349.75</v>
      </c>
      <c r="F591" s="22">
        <v>34991</v>
      </c>
      <c r="G591" s="22">
        <v>37908</v>
      </c>
      <c r="H591" s="3" t="s">
        <v>294</v>
      </c>
      <c r="I591" s="4" t="s">
        <v>28</v>
      </c>
      <c r="J591" s="31" t="s">
        <v>337</v>
      </c>
      <c r="K591" s="31" t="s">
        <v>337</v>
      </c>
      <c r="L591" s="135" t="s">
        <v>337</v>
      </c>
    </row>
    <row r="592" spans="1:12" ht="65.25" customHeight="1" x14ac:dyDescent="0.35">
      <c r="A592" s="260"/>
      <c r="B592" s="262"/>
      <c r="C592" s="262"/>
      <c r="D592" s="4" t="s">
        <v>26</v>
      </c>
      <c r="E592" s="22">
        <v>359418</v>
      </c>
      <c r="F592" s="22">
        <v>359418</v>
      </c>
      <c r="G592" s="22">
        <v>359418</v>
      </c>
      <c r="H592" s="3" t="s">
        <v>530</v>
      </c>
      <c r="I592" s="4" t="s">
        <v>133</v>
      </c>
      <c r="J592" s="31">
        <v>70</v>
      </c>
      <c r="K592" s="31">
        <v>75</v>
      </c>
      <c r="L592" s="135">
        <v>77</v>
      </c>
    </row>
    <row r="593" spans="1:12" ht="47" thickBot="1" x14ac:dyDescent="0.4">
      <c r="A593" s="293"/>
      <c r="B593" s="291"/>
      <c r="C593" s="291"/>
      <c r="D593" s="65" t="s">
        <v>296</v>
      </c>
      <c r="E593" s="66">
        <v>2100</v>
      </c>
      <c r="F593" s="66">
        <v>2100</v>
      </c>
      <c r="G593" s="66">
        <v>2100</v>
      </c>
      <c r="H593" s="67" t="s">
        <v>531</v>
      </c>
      <c r="I593" s="65" t="s">
        <v>133</v>
      </c>
      <c r="J593" s="83" t="s">
        <v>163</v>
      </c>
      <c r="K593" s="83" t="s">
        <v>534</v>
      </c>
      <c r="L593" s="84" t="s">
        <v>83</v>
      </c>
    </row>
    <row r="594" spans="1:12" ht="93" x14ac:dyDescent="0.35">
      <c r="A594" s="260" t="s">
        <v>535</v>
      </c>
      <c r="B594" s="262" t="s">
        <v>536</v>
      </c>
      <c r="C594" s="262" t="s">
        <v>25</v>
      </c>
      <c r="D594" s="176" t="s">
        <v>104</v>
      </c>
      <c r="E594" s="177">
        <f>SUM(E595:E598)</f>
        <v>1659536</v>
      </c>
      <c r="F594" s="177">
        <f>SUM(F595:F598)</f>
        <v>1660736</v>
      </c>
      <c r="G594" s="177">
        <f>SUM(G595:G598)</f>
        <v>1662056</v>
      </c>
      <c r="H594" s="192" t="s">
        <v>527</v>
      </c>
      <c r="I594" s="176" t="s">
        <v>133</v>
      </c>
      <c r="J594" s="78">
        <v>28</v>
      </c>
      <c r="K594" s="78">
        <v>29</v>
      </c>
      <c r="L594" s="138">
        <v>29</v>
      </c>
    </row>
    <row r="595" spans="1:12" ht="93" x14ac:dyDescent="0.35">
      <c r="A595" s="260"/>
      <c r="B595" s="262"/>
      <c r="C595" s="262"/>
      <c r="D595" s="4" t="s">
        <v>109</v>
      </c>
      <c r="E595" s="22">
        <v>1314748</v>
      </c>
      <c r="F595" s="22">
        <v>1314748</v>
      </c>
      <c r="G595" s="22">
        <v>1314748</v>
      </c>
      <c r="H595" s="3" t="s">
        <v>528</v>
      </c>
      <c r="I595" s="4" t="s">
        <v>133</v>
      </c>
      <c r="J595" s="31" t="s">
        <v>142</v>
      </c>
      <c r="K595" s="31" t="s">
        <v>537</v>
      </c>
      <c r="L595" s="135" t="s">
        <v>538</v>
      </c>
    </row>
    <row r="596" spans="1:12" ht="31" x14ac:dyDescent="0.35">
      <c r="A596" s="260"/>
      <c r="B596" s="262"/>
      <c r="C596" s="262"/>
      <c r="D596" s="300" t="s">
        <v>26</v>
      </c>
      <c r="E596" s="331">
        <v>332788</v>
      </c>
      <c r="F596" s="331">
        <v>332788</v>
      </c>
      <c r="G596" s="331">
        <v>332788</v>
      </c>
      <c r="H596" s="3" t="s">
        <v>294</v>
      </c>
      <c r="I596" s="4" t="s">
        <v>28</v>
      </c>
      <c r="J596" s="31" t="s">
        <v>230</v>
      </c>
      <c r="K596" s="31" t="s">
        <v>230</v>
      </c>
      <c r="L596" s="135" t="s">
        <v>230</v>
      </c>
    </row>
    <row r="597" spans="1:12" ht="64.5" customHeight="1" x14ac:dyDescent="0.35">
      <c r="A597" s="260"/>
      <c r="B597" s="262"/>
      <c r="C597" s="262"/>
      <c r="D597" s="283"/>
      <c r="E597" s="282"/>
      <c r="F597" s="282"/>
      <c r="G597" s="282"/>
      <c r="H597" s="3" t="s">
        <v>530</v>
      </c>
      <c r="I597" s="4" t="s">
        <v>133</v>
      </c>
      <c r="J597" s="31">
        <v>99</v>
      </c>
      <c r="K597" s="31">
        <v>99</v>
      </c>
      <c r="L597" s="135">
        <v>99</v>
      </c>
    </row>
    <row r="598" spans="1:12" ht="47.25" customHeight="1" thickBot="1" x14ac:dyDescent="0.4">
      <c r="A598" s="293"/>
      <c r="B598" s="291"/>
      <c r="C598" s="291"/>
      <c r="D598" s="65" t="s">
        <v>114</v>
      </c>
      <c r="E598" s="66">
        <v>12000</v>
      </c>
      <c r="F598" s="66">
        <v>13200</v>
      </c>
      <c r="G598" s="66">
        <v>14520</v>
      </c>
      <c r="H598" s="67" t="s">
        <v>531</v>
      </c>
      <c r="I598" s="65" t="s">
        <v>133</v>
      </c>
      <c r="J598" s="83" t="s">
        <v>134</v>
      </c>
      <c r="K598" s="83" t="s">
        <v>134</v>
      </c>
      <c r="L598" s="84" t="s">
        <v>134</v>
      </c>
    </row>
    <row r="599" spans="1:12" ht="93" x14ac:dyDescent="0.35">
      <c r="A599" s="292" t="s">
        <v>539</v>
      </c>
      <c r="B599" s="290" t="s">
        <v>540</v>
      </c>
      <c r="C599" s="290" t="s">
        <v>25</v>
      </c>
      <c r="D599" s="60" t="s">
        <v>104</v>
      </c>
      <c r="E599" s="61">
        <f>SUM(E600:E603)</f>
        <v>1738372</v>
      </c>
      <c r="F599" s="61">
        <f>SUM(F600:F603)</f>
        <v>1739772</v>
      </c>
      <c r="G599" s="61">
        <f>SUM(G600:G603)</f>
        <v>1741312</v>
      </c>
      <c r="H599" s="62" t="s">
        <v>527</v>
      </c>
      <c r="I599" s="60" t="s">
        <v>133</v>
      </c>
      <c r="J599" s="81">
        <v>25</v>
      </c>
      <c r="K599" s="81">
        <v>30</v>
      </c>
      <c r="L599" s="82">
        <v>35</v>
      </c>
    </row>
    <row r="600" spans="1:12" ht="93" x14ac:dyDescent="0.35">
      <c r="A600" s="260"/>
      <c r="B600" s="262"/>
      <c r="C600" s="262"/>
      <c r="D600" s="4" t="s">
        <v>109</v>
      </c>
      <c r="E600" s="22">
        <v>1331428</v>
      </c>
      <c r="F600" s="22">
        <v>1331428</v>
      </c>
      <c r="G600" s="22">
        <v>1331428</v>
      </c>
      <c r="H600" s="3" t="s">
        <v>528</v>
      </c>
      <c r="I600" s="4" t="s">
        <v>133</v>
      </c>
      <c r="J600" s="31" t="s">
        <v>163</v>
      </c>
      <c r="K600" s="31" t="s">
        <v>534</v>
      </c>
      <c r="L600" s="135" t="s">
        <v>83</v>
      </c>
    </row>
    <row r="601" spans="1:12" ht="31" x14ac:dyDescent="0.35">
      <c r="A601" s="260"/>
      <c r="B601" s="262"/>
      <c r="C601" s="262"/>
      <c r="D601" s="300" t="s">
        <v>114</v>
      </c>
      <c r="E601" s="331">
        <v>14000</v>
      </c>
      <c r="F601" s="331">
        <v>15400</v>
      </c>
      <c r="G601" s="331">
        <v>16940</v>
      </c>
      <c r="H601" s="3" t="s">
        <v>294</v>
      </c>
      <c r="I601" s="4" t="s">
        <v>28</v>
      </c>
      <c r="J601" s="31" t="s">
        <v>230</v>
      </c>
      <c r="K601" s="31" t="s">
        <v>230</v>
      </c>
      <c r="L601" s="135" t="s">
        <v>231</v>
      </c>
    </row>
    <row r="602" spans="1:12" ht="68.25" customHeight="1" x14ac:dyDescent="0.35">
      <c r="A602" s="260"/>
      <c r="B602" s="262"/>
      <c r="C602" s="262"/>
      <c r="D602" s="283"/>
      <c r="E602" s="282"/>
      <c r="F602" s="282"/>
      <c r="G602" s="282"/>
      <c r="H602" s="3" t="s">
        <v>530</v>
      </c>
      <c r="I602" s="4" t="s">
        <v>133</v>
      </c>
      <c r="J602" s="31">
        <v>99</v>
      </c>
      <c r="K602" s="31">
        <v>99</v>
      </c>
      <c r="L602" s="135">
        <v>100</v>
      </c>
    </row>
    <row r="603" spans="1:12" ht="47" thickBot="1" x14ac:dyDescent="0.4">
      <c r="A603" s="293"/>
      <c r="B603" s="291"/>
      <c r="C603" s="291"/>
      <c r="D603" s="65" t="s">
        <v>26</v>
      </c>
      <c r="E603" s="66">
        <v>392944</v>
      </c>
      <c r="F603" s="66">
        <v>392944</v>
      </c>
      <c r="G603" s="66">
        <v>392944</v>
      </c>
      <c r="H603" s="67" t="s">
        <v>531</v>
      </c>
      <c r="I603" s="65" t="s">
        <v>133</v>
      </c>
      <c r="J603" s="83">
        <v>99</v>
      </c>
      <c r="K603" s="83">
        <v>100</v>
      </c>
      <c r="L603" s="84">
        <v>100</v>
      </c>
    </row>
    <row r="604" spans="1:12" ht="93" x14ac:dyDescent="0.35">
      <c r="A604" s="260" t="s">
        <v>541</v>
      </c>
      <c r="B604" s="262" t="s">
        <v>542</v>
      </c>
      <c r="C604" s="262" t="s">
        <v>25</v>
      </c>
      <c r="D604" s="176" t="s">
        <v>104</v>
      </c>
      <c r="E604" s="177">
        <f t="shared" ref="E604:G604" si="34">SUM(E605:E608)</f>
        <v>2167330.08</v>
      </c>
      <c r="F604" s="177">
        <f t="shared" si="34"/>
        <v>2167721</v>
      </c>
      <c r="G604" s="177">
        <f t="shared" si="34"/>
        <v>2168161</v>
      </c>
      <c r="H604" s="192" t="s">
        <v>527</v>
      </c>
      <c r="I604" s="176" t="s">
        <v>133</v>
      </c>
      <c r="J604" s="78">
        <v>4</v>
      </c>
      <c r="K604" s="78">
        <v>5</v>
      </c>
      <c r="L604" s="138">
        <v>6</v>
      </c>
    </row>
    <row r="605" spans="1:12" ht="93" x14ac:dyDescent="0.35">
      <c r="A605" s="260"/>
      <c r="B605" s="262"/>
      <c r="C605" s="262"/>
      <c r="D605" s="4" t="s">
        <v>109</v>
      </c>
      <c r="E605" s="22">
        <v>1812473</v>
      </c>
      <c r="F605" s="22">
        <v>1812473</v>
      </c>
      <c r="G605" s="22">
        <v>1812473</v>
      </c>
      <c r="H605" s="3" t="s">
        <v>528</v>
      </c>
      <c r="I605" s="4" t="s">
        <v>133</v>
      </c>
      <c r="J605" s="31">
        <v>27</v>
      </c>
      <c r="K605" s="31">
        <v>28</v>
      </c>
      <c r="L605" s="135">
        <v>29</v>
      </c>
    </row>
    <row r="606" spans="1:12" ht="31" x14ac:dyDescent="0.35">
      <c r="A606" s="260"/>
      <c r="B606" s="262"/>
      <c r="C606" s="262"/>
      <c r="D606" s="300" t="s">
        <v>114</v>
      </c>
      <c r="E606" s="331">
        <v>4549.08</v>
      </c>
      <c r="F606" s="331">
        <v>4940</v>
      </c>
      <c r="G606" s="331">
        <v>5380</v>
      </c>
      <c r="H606" s="3" t="s">
        <v>294</v>
      </c>
      <c r="I606" s="4" t="s">
        <v>28</v>
      </c>
      <c r="J606" s="31" t="s">
        <v>230</v>
      </c>
      <c r="K606" s="31" t="s">
        <v>230</v>
      </c>
      <c r="L606" s="135" t="s">
        <v>230</v>
      </c>
    </row>
    <row r="607" spans="1:12" ht="67.5" customHeight="1" x14ac:dyDescent="0.35">
      <c r="A607" s="260"/>
      <c r="B607" s="262"/>
      <c r="C607" s="262"/>
      <c r="D607" s="283"/>
      <c r="E607" s="282"/>
      <c r="F607" s="282"/>
      <c r="G607" s="282"/>
      <c r="H607" s="3" t="s">
        <v>530</v>
      </c>
      <c r="I607" s="4" t="s">
        <v>133</v>
      </c>
      <c r="J607" s="31">
        <v>95</v>
      </c>
      <c r="K607" s="31">
        <v>95</v>
      </c>
      <c r="L607" s="135">
        <v>95</v>
      </c>
    </row>
    <row r="608" spans="1:12" ht="47" thickBot="1" x14ac:dyDescent="0.4">
      <c r="A608" s="261"/>
      <c r="B608" s="263"/>
      <c r="C608" s="263"/>
      <c r="D608" s="65" t="s">
        <v>26</v>
      </c>
      <c r="E608" s="66">
        <v>350308</v>
      </c>
      <c r="F608" s="66">
        <v>350308</v>
      </c>
      <c r="G608" s="66">
        <v>350308</v>
      </c>
      <c r="H608" s="67" t="s">
        <v>531</v>
      </c>
      <c r="I608" s="65" t="s">
        <v>133</v>
      </c>
      <c r="J608" s="83" t="s">
        <v>543</v>
      </c>
      <c r="K608" s="83" t="s">
        <v>543</v>
      </c>
      <c r="L608" s="84" t="s">
        <v>543</v>
      </c>
    </row>
    <row r="609" spans="1:12" ht="93" x14ac:dyDescent="0.35">
      <c r="A609" s="264" t="s">
        <v>544</v>
      </c>
      <c r="B609" s="265" t="s">
        <v>545</v>
      </c>
      <c r="C609" s="265" t="s">
        <v>25</v>
      </c>
      <c r="D609" s="176" t="s">
        <v>104</v>
      </c>
      <c r="E609" s="177">
        <f>SUM(E610:E613)</f>
        <v>1405944.8900000001</v>
      </c>
      <c r="F609" s="177">
        <f>SUM(F610:F613)</f>
        <v>1407357</v>
      </c>
      <c r="G609" s="177">
        <f>SUM(G610:G613)</f>
        <v>1408919</v>
      </c>
      <c r="H609" s="192" t="s">
        <v>527</v>
      </c>
      <c r="I609" s="176" t="s">
        <v>133</v>
      </c>
      <c r="J609" s="78">
        <v>13</v>
      </c>
      <c r="K609" s="78">
        <v>13</v>
      </c>
      <c r="L609" s="138">
        <v>13</v>
      </c>
    </row>
    <row r="610" spans="1:12" ht="93" x14ac:dyDescent="0.35">
      <c r="A610" s="260"/>
      <c r="B610" s="262"/>
      <c r="C610" s="262"/>
      <c r="D610" s="4" t="s">
        <v>109</v>
      </c>
      <c r="E610" s="22">
        <v>993132</v>
      </c>
      <c r="F610" s="22">
        <v>993132</v>
      </c>
      <c r="G610" s="22">
        <v>993132</v>
      </c>
      <c r="H610" s="3" t="s">
        <v>528</v>
      </c>
      <c r="I610" s="4" t="s">
        <v>133</v>
      </c>
      <c r="J610" s="31">
        <v>32</v>
      </c>
      <c r="K610" s="31">
        <v>30</v>
      </c>
      <c r="L610" s="135">
        <v>30</v>
      </c>
    </row>
    <row r="611" spans="1:12" ht="31" x14ac:dyDescent="0.35">
      <c r="A611" s="260"/>
      <c r="B611" s="262"/>
      <c r="C611" s="262"/>
      <c r="D611" s="300" t="s">
        <v>114</v>
      </c>
      <c r="E611" s="331">
        <v>18617.89</v>
      </c>
      <c r="F611" s="331">
        <v>20030</v>
      </c>
      <c r="G611" s="331">
        <v>21592</v>
      </c>
      <c r="H611" s="3" t="s">
        <v>294</v>
      </c>
      <c r="I611" s="4" t="s">
        <v>28</v>
      </c>
      <c r="J611" s="31" t="s">
        <v>301</v>
      </c>
      <c r="K611" s="31" t="s">
        <v>301</v>
      </c>
      <c r="L611" s="135" t="s">
        <v>301</v>
      </c>
    </row>
    <row r="612" spans="1:12" ht="69" customHeight="1" x14ac:dyDescent="0.35">
      <c r="A612" s="260"/>
      <c r="B612" s="262"/>
      <c r="C612" s="262"/>
      <c r="D612" s="283"/>
      <c r="E612" s="282"/>
      <c r="F612" s="282"/>
      <c r="G612" s="282"/>
      <c r="H612" s="3" t="s">
        <v>530</v>
      </c>
      <c r="I612" s="4" t="s">
        <v>133</v>
      </c>
      <c r="J612" s="31">
        <v>96</v>
      </c>
      <c r="K612" s="31">
        <v>97</v>
      </c>
      <c r="L612" s="135">
        <v>97</v>
      </c>
    </row>
    <row r="613" spans="1:12" ht="47" thickBot="1" x14ac:dyDescent="0.4">
      <c r="A613" s="293"/>
      <c r="B613" s="291"/>
      <c r="C613" s="291"/>
      <c r="D613" s="65" t="s">
        <v>26</v>
      </c>
      <c r="E613" s="66">
        <v>394195</v>
      </c>
      <c r="F613" s="66">
        <v>394195</v>
      </c>
      <c r="G613" s="66">
        <v>394195</v>
      </c>
      <c r="H613" s="67" t="s">
        <v>531</v>
      </c>
      <c r="I613" s="65" t="s">
        <v>133</v>
      </c>
      <c r="J613" s="83" t="s">
        <v>546</v>
      </c>
      <c r="K613" s="83" t="s">
        <v>547</v>
      </c>
      <c r="L613" s="84" t="s">
        <v>548</v>
      </c>
    </row>
    <row r="614" spans="1:12" ht="93" x14ac:dyDescent="0.35">
      <c r="A614" s="260" t="s">
        <v>549</v>
      </c>
      <c r="B614" s="262" t="s">
        <v>550</v>
      </c>
      <c r="C614" s="262" t="s">
        <v>25</v>
      </c>
      <c r="D614" s="176" t="s">
        <v>104</v>
      </c>
      <c r="E614" s="177">
        <f>SUM(E615:E618)</f>
        <v>3560869</v>
      </c>
      <c r="F614" s="177">
        <f>SUM(F615:F618)</f>
        <v>3562219</v>
      </c>
      <c r="G614" s="177">
        <f>SUM(G615:G618)</f>
        <v>3563704</v>
      </c>
      <c r="H614" s="192" t="s">
        <v>527</v>
      </c>
      <c r="I614" s="176" t="s">
        <v>133</v>
      </c>
      <c r="J614" s="78">
        <v>20</v>
      </c>
      <c r="K614" s="78">
        <v>25</v>
      </c>
      <c r="L614" s="138">
        <v>30</v>
      </c>
    </row>
    <row r="615" spans="1:12" ht="93" x14ac:dyDescent="0.35">
      <c r="A615" s="260"/>
      <c r="B615" s="262"/>
      <c r="C615" s="262"/>
      <c r="D615" s="4" t="s">
        <v>114</v>
      </c>
      <c r="E615" s="22">
        <v>109500</v>
      </c>
      <c r="F615" s="22">
        <v>110850</v>
      </c>
      <c r="G615" s="22">
        <v>112335</v>
      </c>
      <c r="H615" s="3" t="s">
        <v>528</v>
      </c>
      <c r="I615" s="4" t="s">
        <v>133</v>
      </c>
      <c r="J615" s="31" t="s">
        <v>551</v>
      </c>
      <c r="K615" s="31" t="s">
        <v>163</v>
      </c>
      <c r="L615" s="135" t="s">
        <v>163</v>
      </c>
    </row>
    <row r="616" spans="1:12" ht="31" x14ac:dyDescent="0.35">
      <c r="A616" s="260"/>
      <c r="B616" s="262"/>
      <c r="C616" s="262"/>
      <c r="D616" s="300" t="s">
        <v>26</v>
      </c>
      <c r="E616" s="331">
        <v>674157</v>
      </c>
      <c r="F616" s="331">
        <v>674157</v>
      </c>
      <c r="G616" s="331">
        <v>674157</v>
      </c>
      <c r="H616" s="3" t="s">
        <v>294</v>
      </c>
      <c r="I616" s="4" t="s">
        <v>28</v>
      </c>
      <c r="J616" s="31" t="s">
        <v>315</v>
      </c>
      <c r="K616" s="31" t="s">
        <v>315</v>
      </c>
      <c r="L616" s="135" t="s">
        <v>315</v>
      </c>
    </row>
    <row r="617" spans="1:12" ht="65.25" customHeight="1" x14ac:dyDescent="0.35">
      <c r="A617" s="260"/>
      <c r="B617" s="262"/>
      <c r="C617" s="262"/>
      <c r="D617" s="283"/>
      <c r="E617" s="282"/>
      <c r="F617" s="282"/>
      <c r="G617" s="282"/>
      <c r="H617" s="3" t="s">
        <v>530</v>
      </c>
      <c r="I617" s="4" t="s">
        <v>133</v>
      </c>
      <c r="J617" s="31">
        <v>99</v>
      </c>
      <c r="K617" s="31">
        <v>99</v>
      </c>
      <c r="L617" s="135">
        <v>99</v>
      </c>
    </row>
    <row r="618" spans="1:12" ht="47" thickBot="1" x14ac:dyDescent="0.4">
      <c r="A618" s="261"/>
      <c r="B618" s="263"/>
      <c r="C618" s="263"/>
      <c r="D618" s="65" t="s">
        <v>109</v>
      </c>
      <c r="E618" s="66">
        <v>2777212</v>
      </c>
      <c r="F618" s="66">
        <v>2777212</v>
      </c>
      <c r="G618" s="66">
        <v>2777212</v>
      </c>
      <c r="H618" s="67" t="s">
        <v>531</v>
      </c>
      <c r="I618" s="65" t="s">
        <v>133</v>
      </c>
      <c r="J618" s="83" t="s">
        <v>134</v>
      </c>
      <c r="K618" s="83" t="s">
        <v>134</v>
      </c>
      <c r="L618" s="84" t="s">
        <v>134</v>
      </c>
    </row>
    <row r="619" spans="1:12" ht="93" x14ac:dyDescent="0.35">
      <c r="A619" s="264" t="s">
        <v>552</v>
      </c>
      <c r="B619" s="265" t="s">
        <v>553</v>
      </c>
      <c r="C619" s="265" t="s">
        <v>25</v>
      </c>
      <c r="D619" s="176" t="s">
        <v>104</v>
      </c>
      <c r="E619" s="177">
        <f>SUM(E620:E623)</f>
        <v>5153251</v>
      </c>
      <c r="F619" s="177">
        <f>SUM(F620:F623)</f>
        <v>5157051</v>
      </c>
      <c r="G619" s="177">
        <f>SUM(G620:G623)</f>
        <v>5161231</v>
      </c>
      <c r="H619" s="192" t="s">
        <v>527</v>
      </c>
      <c r="I619" s="176" t="s">
        <v>133</v>
      </c>
      <c r="J619" s="78">
        <v>26</v>
      </c>
      <c r="K619" s="78">
        <v>27</v>
      </c>
      <c r="L619" s="138">
        <v>28</v>
      </c>
    </row>
    <row r="620" spans="1:12" ht="93" x14ac:dyDescent="0.35">
      <c r="A620" s="260"/>
      <c r="B620" s="262"/>
      <c r="C620" s="262"/>
      <c r="D620" s="4" t="s">
        <v>109</v>
      </c>
      <c r="E620" s="22">
        <v>4139679</v>
      </c>
      <c r="F620" s="22">
        <v>4139679</v>
      </c>
      <c r="G620" s="22">
        <v>4139679</v>
      </c>
      <c r="H620" s="3" t="s">
        <v>528</v>
      </c>
      <c r="I620" s="4" t="s">
        <v>133</v>
      </c>
      <c r="J620" s="31" t="s">
        <v>534</v>
      </c>
      <c r="K620" s="31" t="s">
        <v>554</v>
      </c>
      <c r="L620" s="135" t="s">
        <v>83</v>
      </c>
    </row>
    <row r="621" spans="1:12" ht="31" x14ac:dyDescent="0.35">
      <c r="A621" s="260"/>
      <c r="B621" s="262"/>
      <c r="C621" s="262"/>
      <c r="D621" s="300" t="s">
        <v>114</v>
      </c>
      <c r="E621" s="331">
        <v>38600</v>
      </c>
      <c r="F621" s="331">
        <v>42400</v>
      </c>
      <c r="G621" s="331">
        <v>46580</v>
      </c>
      <c r="H621" s="3" t="s">
        <v>294</v>
      </c>
      <c r="I621" s="4" t="s">
        <v>28</v>
      </c>
      <c r="J621" s="31" t="s">
        <v>230</v>
      </c>
      <c r="K621" s="31" t="s">
        <v>230</v>
      </c>
      <c r="L621" s="135" t="s">
        <v>231</v>
      </c>
    </row>
    <row r="622" spans="1:12" ht="66" customHeight="1" x14ac:dyDescent="0.35">
      <c r="A622" s="260"/>
      <c r="B622" s="262"/>
      <c r="C622" s="262"/>
      <c r="D622" s="283"/>
      <c r="E622" s="282"/>
      <c r="F622" s="282"/>
      <c r="G622" s="282"/>
      <c r="H622" s="3" t="s">
        <v>530</v>
      </c>
      <c r="I622" s="4" t="s">
        <v>133</v>
      </c>
      <c r="J622" s="31">
        <v>100</v>
      </c>
      <c r="K622" s="31">
        <v>100</v>
      </c>
      <c r="L622" s="135">
        <v>100</v>
      </c>
    </row>
    <row r="623" spans="1:12" ht="47" thickBot="1" x14ac:dyDescent="0.4">
      <c r="A623" s="293"/>
      <c r="B623" s="291"/>
      <c r="C623" s="291"/>
      <c r="D623" s="65" t="s">
        <v>26</v>
      </c>
      <c r="E623" s="66">
        <v>974972</v>
      </c>
      <c r="F623" s="66">
        <v>974972</v>
      </c>
      <c r="G623" s="66">
        <v>974972</v>
      </c>
      <c r="H623" s="67" t="s">
        <v>531</v>
      </c>
      <c r="I623" s="65" t="s">
        <v>133</v>
      </c>
      <c r="J623" s="83" t="s">
        <v>134</v>
      </c>
      <c r="K623" s="83" t="s">
        <v>134</v>
      </c>
      <c r="L623" s="84" t="s">
        <v>134</v>
      </c>
    </row>
    <row r="624" spans="1:12" ht="93" x14ac:dyDescent="0.35">
      <c r="A624" s="260" t="s">
        <v>555</v>
      </c>
      <c r="B624" s="262" t="s">
        <v>556</v>
      </c>
      <c r="C624" s="262" t="s">
        <v>25</v>
      </c>
      <c r="D624" s="176" t="s">
        <v>104</v>
      </c>
      <c r="E624" s="177">
        <f>SUM(E625:E628)</f>
        <v>2596762.5</v>
      </c>
      <c r="F624" s="177">
        <f>SUM(F625:F628)</f>
        <v>2597755</v>
      </c>
      <c r="G624" s="177">
        <f>SUM(G625:G628)</f>
        <v>2598855</v>
      </c>
      <c r="H624" s="192" t="s">
        <v>527</v>
      </c>
      <c r="I624" s="176" t="s">
        <v>133</v>
      </c>
      <c r="J624" s="78">
        <v>30</v>
      </c>
      <c r="K624" s="78">
        <v>32</v>
      </c>
      <c r="L624" s="138">
        <v>35</v>
      </c>
    </row>
    <row r="625" spans="1:12" ht="93" x14ac:dyDescent="0.35">
      <c r="A625" s="260"/>
      <c r="B625" s="262"/>
      <c r="C625" s="262"/>
      <c r="D625" s="4" t="s">
        <v>109</v>
      </c>
      <c r="E625" s="22">
        <v>2202849</v>
      </c>
      <c r="F625" s="22">
        <v>2202849</v>
      </c>
      <c r="G625" s="22">
        <v>2202849</v>
      </c>
      <c r="H625" s="3" t="s">
        <v>528</v>
      </c>
      <c r="I625" s="4" t="s">
        <v>133</v>
      </c>
      <c r="J625" s="31" t="s">
        <v>551</v>
      </c>
      <c r="K625" s="31" t="s">
        <v>163</v>
      </c>
      <c r="L625" s="135" t="s">
        <v>82</v>
      </c>
    </row>
    <row r="626" spans="1:12" ht="31" x14ac:dyDescent="0.35">
      <c r="A626" s="260"/>
      <c r="B626" s="262"/>
      <c r="C626" s="262"/>
      <c r="D626" s="300" t="s">
        <v>114</v>
      </c>
      <c r="E626" s="331">
        <v>10037.5</v>
      </c>
      <c r="F626" s="331">
        <v>11030</v>
      </c>
      <c r="G626" s="331">
        <v>12130</v>
      </c>
      <c r="H626" s="3" t="s">
        <v>294</v>
      </c>
      <c r="I626" s="4" t="s">
        <v>28</v>
      </c>
      <c r="J626" s="31" t="s">
        <v>194</v>
      </c>
      <c r="K626" s="31" t="s">
        <v>301</v>
      </c>
      <c r="L626" s="135" t="s">
        <v>301</v>
      </c>
    </row>
    <row r="627" spans="1:12" ht="67.5" customHeight="1" x14ac:dyDescent="0.35">
      <c r="A627" s="260"/>
      <c r="B627" s="262"/>
      <c r="C627" s="262"/>
      <c r="D627" s="283"/>
      <c r="E627" s="282"/>
      <c r="F627" s="282"/>
      <c r="G627" s="282"/>
      <c r="H627" s="3" t="s">
        <v>530</v>
      </c>
      <c r="I627" s="4" t="s">
        <v>133</v>
      </c>
      <c r="J627" s="31">
        <v>100</v>
      </c>
      <c r="K627" s="31">
        <v>100</v>
      </c>
      <c r="L627" s="135">
        <v>100</v>
      </c>
    </row>
    <row r="628" spans="1:12" ht="47" thickBot="1" x14ac:dyDescent="0.4">
      <c r="A628" s="261"/>
      <c r="B628" s="263"/>
      <c r="C628" s="263"/>
      <c r="D628" s="65" t="s">
        <v>26</v>
      </c>
      <c r="E628" s="66">
        <v>383876</v>
      </c>
      <c r="F628" s="66">
        <v>383876</v>
      </c>
      <c r="G628" s="66">
        <v>383876</v>
      </c>
      <c r="H628" s="67" t="s">
        <v>531</v>
      </c>
      <c r="I628" s="65" t="s">
        <v>133</v>
      </c>
      <c r="J628" s="83" t="s">
        <v>134</v>
      </c>
      <c r="K628" s="83" t="s">
        <v>134</v>
      </c>
      <c r="L628" s="84" t="s">
        <v>134</v>
      </c>
    </row>
    <row r="629" spans="1:12" ht="93" x14ac:dyDescent="0.35">
      <c r="A629" s="264" t="s">
        <v>557</v>
      </c>
      <c r="B629" s="265" t="s">
        <v>558</v>
      </c>
      <c r="C629" s="265" t="s">
        <v>25</v>
      </c>
      <c r="D629" s="176" t="s">
        <v>104</v>
      </c>
      <c r="E629" s="177">
        <f t="shared" ref="E629:G629" si="35">SUM(E630:E633)</f>
        <v>2307289.83</v>
      </c>
      <c r="F629" s="177">
        <f t="shared" si="35"/>
        <v>2308232</v>
      </c>
      <c r="G629" s="177">
        <f t="shared" si="35"/>
        <v>2309277</v>
      </c>
      <c r="H629" s="192" t="s">
        <v>527</v>
      </c>
      <c r="I629" s="176" t="s">
        <v>133</v>
      </c>
      <c r="J629" s="78">
        <v>5</v>
      </c>
      <c r="K629" s="78">
        <v>6</v>
      </c>
      <c r="L629" s="138">
        <v>7</v>
      </c>
    </row>
    <row r="630" spans="1:12" ht="93" x14ac:dyDescent="0.35">
      <c r="A630" s="260"/>
      <c r="B630" s="262"/>
      <c r="C630" s="262"/>
      <c r="D630" s="4" t="s">
        <v>109</v>
      </c>
      <c r="E630" s="22">
        <v>1835573</v>
      </c>
      <c r="F630" s="22">
        <v>1835573</v>
      </c>
      <c r="G630" s="22">
        <v>1835573</v>
      </c>
      <c r="H630" s="3" t="s">
        <v>528</v>
      </c>
      <c r="I630" s="4" t="s">
        <v>133</v>
      </c>
      <c r="J630" s="31" t="s">
        <v>559</v>
      </c>
      <c r="K630" s="31" t="s">
        <v>140</v>
      </c>
      <c r="L630" s="135" t="s">
        <v>560</v>
      </c>
    </row>
    <row r="631" spans="1:12" ht="31" x14ac:dyDescent="0.35">
      <c r="A631" s="260"/>
      <c r="B631" s="262"/>
      <c r="C631" s="262"/>
      <c r="D631" s="4" t="s">
        <v>296</v>
      </c>
      <c r="E631" s="22">
        <v>123900</v>
      </c>
      <c r="F631" s="22">
        <v>123900</v>
      </c>
      <c r="G631" s="22">
        <v>123900</v>
      </c>
      <c r="H631" s="3" t="s">
        <v>294</v>
      </c>
      <c r="I631" s="4" t="s">
        <v>28</v>
      </c>
      <c r="J631" s="31" t="s">
        <v>318</v>
      </c>
      <c r="K631" s="31" t="s">
        <v>230</v>
      </c>
      <c r="L631" s="135" t="s">
        <v>230</v>
      </c>
    </row>
    <row r="632" spans="1:12" ht="69" customHeight="1" x14ac:dyDescent="0.35">
      <c r="A632" s="260"/>
      <c r="B632" s="262"/>
      <c r="C632" s="262"/>
      <c r="D632" s="4" t="s">
        <v>114</v>
      </c>
      <c r="E632" s="22">
        <v>9657.83</v>
      </c>
      <c r="F632" s="22">
        <v>10600</v>
      </c>
      <c r="G632" s="22">
        <v>11645</v>
      </c>
      <c r="H632" s="3" t="s">
        <v>530</v>
      </c>
      <c r="I632" s="4" t="s">
        <v>133</v>
      </c>
      <c r="J632" s="31" t="s">
        <v>119</v>
      </c>
      <c r="K632" s="31" t="s">
        <v>561</v>
      </c>
      <c r="L632" s="135" t="s">
        <v>562</v>
      </c>
    </row>
    <row r="633" spans="1:12" ht="47" thickBot="1" x14ac:dyDescent="0.4">
      <c r="A633" s="293"/>
      <c r="B633" s="291"/>
      <c r="C633" s="291"/>
      <c r="D633" s="65" t="s">
        <v>26</v>
      </c>
      <c r="E633" s="66">
        <v>338159</v>
      </c>
      <c r="F633" s="66">
        <v>338159</v>
      </c>
      <c r="G633" s="66">
        <v>338159</v>
      </c>
      <c r="H633" s="67" t="s">
        <v>531</v>
      </c>
      <c r="I633" s="65" t="s">
        <v>133</v>
      </c>
      <c r="J633" s="83" t="s">
        <v>562</v>
      </c>
      <c r="K633" s="83" t="s">
        <v>563</v>
      </c>
      <c r="L633" s="84" t="s">
        <v>564</v>
      </c>
    </row>
    <row r="634" spans="1:12" ht="93" x14ac:dyDescent="0.35">
      <c r="A634" s="260" t="s">
        <v>565</v>
      </c>
      <c r="B634" s="262" t="s">
        <v>566</v>
      </c>
      <c r="C634" s="262" t="s">
        <v>25</v>
      </c>
      <c r="D634" s="176" t="s">
        <v>104</v>
      </c>
      <c r="E634" s="177">
        <f t="shared" ref="E634:G634" si="36">SUM(E635:E638)</f>
        <v>1842721</v>
      </c>
      <c r="F634" s="177">
        <f t="shared" si="36"/>
        <v>1842856</v>
      </c>
      <c r="G634" s="177">
        <f t="shared" si="36"/>
        <v>1843005</v>
      </c>
      <c r="H634" s="192" t="s">
        <v>527</v>
      </c>
      <c r="I634" s="176" t="s">
        <v>133</v>
      </c>
      <c r="J634" s="78">
        <v>20</v>
      </c>
      <c r="K634" s="78">
        <v>25</v>
      </c>
      <c r="L634" s="138">
        <v>27</v>
      </c>
    </row>
    <row r="635" spans="1:12" ht="93" x14ac:dyDescent="0.35">
      <c r="A635" s="260"/>
      <c r="B635" s="262"/>
      <c r="C635" s="262"/>
      <c r="D635" s="4" t="s">
        <v>26</v>
      </c>
      <c r="E635" s="22">
        <v>334182</v>
      </c>
      <c r="F635" s="22">
        <v>334182</v>
      </c>
      <c r="G635" s="22">
        <v>334182</v>
      </c>
      <c r="H635" s="3" t="s">
        <v>528</v>
      </c>
      <c r="I635" s="4" t="s">
        <v>133</v>
      </c>
      <c r="J635" s="31" t="s">
        <v>83</v>
      </c>
      <c r="K635" s="31" t="s">
        <v>567</v>
      </c>
      <c r="L635" s="135" t="s">
        <v>84</v>
      </c>
    </row>
    <row r="636" spans="1:12" ht="31" x14ac:dyDescent="0.35">
      <c r="A636" s="260"/>
      <c r="B636" s="262"/>
      <c r="C636" s="262"/>
      <c r="D636" s="300" t="s">
        <v>114</v>
      </c>
      <c r="E636" s="331">
        <v>1350</v>
      </c>
      <c r="F636" s="331">
        <v>1485</v>
      </c>
      <c r="G636" s="331">
        <v>1634</v>
      </c>
      <c r="H636" s="3" t="s">
        <v>294</v>
      </c>
      <c r="I636" s="4" t="s">
        <v>28</v>
      </c>
      <c r="J636" s="31" t="s">
        <v>168</v>
      </c>
      <c r="K636" s="31" t="s">
        <v>168</v>
      </c>
      <c r="L636" s="135" t="s">
        <v>168</v>
      </c>
    </row>
    <row r="637" spans="1:12" ht="66.75" customHeight="1" x14ac:dyDescent="0.35">
      <c r="A637" s="260"/>
      <c r="B637" s="262"/>
      <c r="C637" s="262"/>
      <c r="D637" s="283"/>
      <c r="E637" s="282"/>
      <c r="F637" s="282"/>
      <c r="G637" s="282"/>
      <c r="H637" s="3" t="s">
        <v>530</v>
      </c>
      <c r="I637" s="4" t="s">
        <v>133</v>
      </c>
      <c r="J637" s="31">
        <v>100</v>
      </c>
      <c r="K637" s="31">
        <v>100</v>
      </c>
      <c r="L637" s="135">
        <v>100</v>
      </c>
    </row>
    <row r="638" spans="1:12" ht="47" thickBot="1" x14ac:dyDescent="0.4">
      <c r="A638" s="261"/>
      <c r="B638" s="263"/>
      <c r="C638" s="263"/>
      <c r="D638" s="65" t="s">
        <v>109</v>
      </c>
      <c r="E638" s="66">
        <v>1507189</v>
      </c>
      <c r="F638" s="66">
        <v>1507189</v>
      </c>
      <c r="G638" s="66">
        <v>1507189</v>
      </c>
      <c r="H638" s="67" t="s">
        <v>531</v>
      </c>
      <c r="I638" s="65" t="s">
        <v>133</v>
      </c>
      <c r="J638" s="83" t="s">
        <v>134</v>
      </c>
      <c r="K638" s="83" t="s">
        <v>134</v>
      </c>
      <c r="L638" s="84" t="s">
        <v>134</v>
      </c>
    </row>
    <row r="639" spans="1:12" ht="93" x14ac:dyDescent="0.35">
      <c r="A639" s="264" t="s">
        <v>568</v>
      </c>
      <c r="B639" s="265" t="s">
        <v>569</v>
      </c>
      <c r="C639" s="265" t="s">
        <v>25</v>
      </c>
      <c r="D639" s="176" t="s">
        <v>104</v>
      </c>
      <c r="E639" s="177">
        <f t="shared" ref="E639:G639" si="37">SUM(E640:E643)</f>
        <v>1468014</v>
      </c>
      <c r="F639" s="177">
        <f t="shared" si="37"/>
        <v>1468764</v>
      </c>
      <c r="G639" s="177">
        <f t="shared" si="37"/>
        <v>1469589</v>
      </c>
      <c r="H639" s="192" t="s">
        <v>527</v>
      </c>
      <c r="I639" s="176" t="s">
        <v>133</v>
      </c>
      <c r="J639" s="78">
        <v>37</v>
      </c>
      <c r="K639" s="78">
        <v>38</v>
      </c>
      <c r="L639" s="138">
        <v>39</v>
      </c>
    </row>
    <row r="640" spans="1:12" ht="93" x14ac:dyDescent="0.35">
      <c r="A640" s="260"/>
      <c r="B640" s="262"/>
      <c r="C640" s="262"/>
      <c r="D640" s="4" t="s">
        <v>109</v>
      </c>
      <c r="E640" s="22">
        <v>1058330</v>
      </c>
      <c r="F640" s="22">
        <v>1058330</v>
      </c>
      <c r="G640" s="22">
        <v>1058330</v>
      </c>
      <c r="H640" s="3" t="s">
        <v>528</v>
      </c>
      <c r="I640" s="4" t="s">
        <v>133</v>
      </c>
      <c r="J640" s="31">
        <v>54</v>
      </c>
      <c r="K640" s="31">
        <v>56</v>
      </c>
      <c r="L640" s="135">
        <v>56</v>
      </c>
    </row>
    <row r="641" spans="1:12" ht="31" x14ac:dyDescent="0.35">
      <c r="A641" s="260"/>
      <c r="B641" s="262"/>
      <c r="C641" s="262"/>
      <c r="D641" s="300" t="s">
        <v>114</v>
      </c>
      <c r="E641" s="331">
        <v>7560</v>
      </c>
      <c r="F641" s="331">
        <v>8310</v>
      </c>
      <c r="G641" s="331">
        <v>9135</v>
      </c>
      <c r="H641" s="3" t="s">
        <v>294</v>
      </c>
      <c r="I641" s="4" t="s">
        <v>28</v>
      </c>
      <c r="J641" s="31" t="s">
        <v>231</v>
      </c>
      <c r="K641" s="31" t="s">
        <v>231</v>
      </c>
      <c r="L641" s="135" t="s">
        <v>194</v>
      </c>
    </row>
    <row r="642" spans="1:12" ht="63" customHeight="1" x14ac:dyDescent="0.35">
      <c r="A642" s="260"/>
      <c r="B642" s="262"/>
      <c r="C642" s="262"/>
      <c r="D642" s="283"/>
      <c r="E642" s="282"/>
      <c r="F642" s="282"/>
      <c r="G642" s="282"/>
      <c r="H642" s="3" t="s">
        <v>530</v>
      </c>
      <c r="I642" s="4" t="s">
        <v>133</v>
      </c>
      <c r="J642" s="31">
        <v>95</v>
      </c>
      <c r="K642" s="31">
        <v>100</v>
      </c>
      <c r="L642" s="135">
        <v>100</v>
      </c>
    </row>
    <row r="643" spans="1:12" ht="47" thickBot="1" x14ac:dyDescent="0.4">
      <c r="A643" s="293"/>
      <c r="B643" s="291"/>
      <c r="C643" s="291"/>
      <c r="D643" s="65" t="s">
        <v>26</v>
      </c>
      <c r="E643" s="66">
        <v>402124</v>
      </c>
      <c r="F643" s="66">
        <v>402124</v>
      </c>
      <c r="G643" s="66">
        <v>402124</v>
      </c>
      <c r="H643" s="67" t="s">
        <v>531</v>
      </c>
      <c r="I643" s="65" t="s">
        <v>133</v>
      </c>
      <c r="J643" s="83" t="s">
        <v>543</v>
      </c>
      <c r="K643" s="83" t="s">
        <v>134</v>
      </c>
      <c r="L643" s="84" t="s">
        <v>134</v>
      </c>
    </row>
    <row r="644" spans="1:12" ht="93" x14ac:dyDescent="0.35">
      <c r="A644" s="260" t="s">
        <v>570</v>
      </c>
      <c r="B644" s="262" t="s">
        <v>571</v>
      </c>
      <c r="C644" s="262" t="s">
        <v>25</v>
      </c>
      <c r="D644" s="266" t="s">
        <v>104</v>
      </c>
      <c r="E644" s="345">
        <f>SUM(E645:E648)</f>
        <v>1526366</v>
      </c>
      <c r="F644" s="345">
        <f>SUM(F645:F648)</f>
        <v>1526366</v>
      </c>
      <c r="G644" s="345">
        <f>SUM(G645:G648)</f>
        <v>1526366</v>
      </c>
      <c r="H644" s="192" t="s">
        <v>527</v>
      </c>
      <c r="I644" s="176" t="s">
        <v>133</v>
      </c>
      <c r="J644" s="78">
        <v>30</v>
      </c>
      <c r="K644" s="78">
        <v>30</v>
      </c>
      <c r="L644" s="138">
        <v>30</v>
      </c>
    </row>
    <row r="645" spans="1:12" ht="93" x14ac:dyDescent="0.35">
      <c r="A645" s="260"/>
      <c r="B645" s="262"/>
      <c r="C645" s="262"/>
      <c r="D645" s="283"/>
      <c r="E645" s="332"/>
      <c r="F645" s="332"/>
      <c r="G645" s="332"/>
      <c r="H645" s="3" t="s">
        <v>528</v>
      </c>
      <c r="I645" s="4" t="s">
        <v>133</v>
      </c>
      <c r="J645" s="31" t="s">
        <v>140</v>
      </c>
      <c r="K645" s="31" t="s">
        <v>140</v>
      </c>
      <c r="L645" s="135" t="s">
        <v>140</v>
      </c>
    </row>
    <row r="646" spans="1:12" ht="31" x14ac:dyDescent="0.35">
      <c r="A646" s="260"/>
      <c r="B646" s="262"/>
      <c r="C646" s="262"/>
      <c r="D646" s="300" t="s">
        <v>26</v>
      </c>
      <c r="E646" s="331">
        <v>664096</v>
      </c>
      <c r="F646" s="331">
        <v>664096</v>
      </c>
      <c r="G646" s="331">
        <v>664096</v>
      </c>
      <c r="H646" s="3" t="s">
        <v>294</v>
      </c>
      <c r="I646" s="4" t="s">
        <v>28</v>
      </c>
      <c r="J646" s="31" t="s">
        <v>230</v>
      </c>
      <c r="K646" s="31" t="s">
        <v>231</v>
      </c>
      <c r="L646" s="135" t="s">
        <v>194</v>
      </c>
    </row>
    <row r="647" spans="1:12" ht="69.75" customHeight="1" x14ac:dyDescent="0.35">
      <c r="A647" s="260"/>
      <c r="B647" s="262"/>
      <c r="C647" s="262"/>
      <c r="D647" s="283"/>
      <c r="E647" s="282"/>
      <c r="F647" s="282"/>
      <c r="G647" s="282"/>
      <c r="H647" s="3" t="s">
        <v>530</v>
      </c>
      <c r="I647" s="4" t="s">
        <v>133</v>
      </c>
      <c r="J647" s="31">
        <v>100</v>
      </c>
      <c r="K647" s="31">
        <v>100</v>
      </c>
      <c r="L647" s="135">
        <v>100</v>
      </c>
    </row>
    <row r="648" spans="1:12" ht="47" thickBot="1" x14ac:dyDescent="0.4">
      <c r="A648" s="261"/>
      <c r="B648" s="263"/>
      <c r="C648" s="263"/>
      <c r="D648" s="65" t="s">
        <v>109</v>
      </c>
      <c r="E648" s="66">
        <v>862270</v>
      </c>
      <c r="F648" s="66">
        <v>862270</v>
      </c>
      <c r="G648" s="66">
        <v>862270</v>
      </c>
      <c r="H648" s="67" t="s">
        <v>531</v>
      </c>
      <c r="I648" s="65" t="s">
        <v>133</v>
      </c>
      <c r="J648" s="83" t="s">
        <v>134</v>
      </c>
      <c r="K648" s="83" t="s">
        <v>134</v>
      </c>
      <c r="L648" s="84" t="s">
        <v>134</v>
      </c>
    </row>
    <row r="649" spans="1:12" ht="93" x14ac:dyDescent="0.35">
      <c r="A649" s="264" t="s">
        <v>572</v>
      </c>
      <c r="B649" s="265" t="s">
        <v>573</v>
      </c>
      <c r="C649" s="265" t="s">
        <v>25</v>
      </c>
      <c r="D649" s="266" t="s">
        <v>104</v>
      </c>
      <c r="E649" s="345">
        <f t="shared" ref="E649:G649" si="38">SUM(E650:E653)</f>
        <v>2904256</v>
      </c>
      <c r="F649" s="345">
        <f t="shared" si="38"/>
        <v>2904256</v>
      </c>
      <c r="G649" s="345">
        <f t="shared" si="38"/>
        <v>2904256</v>
      </c>
      <c r="H649" s="192" t="s">
        <v>527</v>
      </c>
      <c r="I649" s="176" t="s">
        <v>133</v>
      </c>
      <c r="J649" s="78">
        <v>25</v>
      </c>
      <c r="K649" s="78">
        <v>25</v>
      </c>
      <c r="L649" s="138">
        <v>25</v>
      </c>
    </row>
    <row r="650" spans="1:12" ht="93" x14ac:dyDescent="0.35">
      <c r="A650" s="260"/>
      <c r="B650" s="262"/>
      <c r="C650" s="262"/>
      <c r="D650" s="283"/>
      <c r="E650" s="332"/>
      <c r="F650" s="332"/>
      <c r="G650" s="332"/>
      <c r="H650" s="3" t="s">
        <v>528</v>
      </c>
      <c r="I650" s="4" t="s">
        <v>133</v>
      </c>
      <c r="J650" s="31" t="s">
        <v>537</v>
      </c>
      <c r="K650" s="31" t="s">
        <v>537</v>
      </c>
      <c r="L650" s="135" t="s">
        <v>537</v>
      </c>
    </row>
    <row r="651" spans="1:12" ht="31" x14ac:dyDescent="0.35">
      <c r="A651" s="260"/>
      <c r="B651" s="262"/>
      <c r="C651" s="262"/>
      <c r="D651" s="300" t="s">
        <v>26</v>
      </c>
      <c r="E651" s="331">
        <v>620480</v>
      </c>
      <c r="F651" s="331">
        <v>620480</v>
      </c>
      <c r="G651" s="331">
        <v>620480</v>
      </c>
      <c r="H651" s="3" t="s">
        <v>294</v>
      </c>
      <c r="I651" s="4" t="s">
        <v>28</v>
      </c>
      <c r="J651" s="31" t="s">
        <v>168</v>
      </c>
      <c r="K651" s="31" t="s">
        <v>168</v>
      </c>
      <c r="L651" s="135" t="s">
        <v>168</v>
      </c>
    </row>
    <row r="652" spans="1:12" ht="67.5" customHeight="1" x14ac:dyDescent="0.35">
      <c r="A652" s="260"/>
      <c r="B652" s="262"/>
      <c r="C652" s="262"/>
      <c r="D652" s="283"/>
      <c r="E652" s="282"/>
      <c r="F652" s="282"/>
      <c r="G652" s="282"/>
      <c r="H652" s="3" t="s">
        <v>530</v>
      </c>
      <c r="I652" s="4" t="s">
        <v>133</v>
      </c>
      <c r="J652" s="31">
        <v>96</v>
      </c>
      <c r="K652" s="31">
        <v>96</v>
      </c>
      <c r="L652" s="135">
        <v>96</v>
      </c>
    </row>
    <row r="653" spans="1:12" ht="47" thickBot="1" x14ac:dyDescent="0.4">
      <c r="A653" s="293"/>
      <c r="B653" s="291"/>
      <c r="C653" s="291"/>
      <c r="D653" s="65" t="s">
        <v>109</v>
      </c>
      <c r="E653" s="66">
        <v>2283776</v>
      </c>
      <c r="F653" s="66">
        <v>2283776</v>
      </c>
      <c r="G653" s="66">
        <v>2283776</v>
      </c>
      <c r="H653" s="67" t="s">
        <v>531</v>
      </c>
      <c r="I653" s="65" t="s">
        <v>133</v>
      </c>
      <c r="J653" s="83" t="s">
        <v>547</v>
      </c>
      <c r="K653" s="83" t="s">
        <v>547</v>
      </c>
      <c r="L653" s="84" t="s">
        <v>547</v>
      </c>
    </row>
    <row r="654" spans="1:12" ht="82" customHeight="1" x14ac:dyDescent="0.35">
      <c r="A654" s="260" t="s">
        <v>574</v>
      </c>
      <c r="B654" s="262" t="s">
        <v>575</v>
      </c>
      <c r="C654" s="262" t="s">
        <v>25</v>
      </c>
      <c r="D654" s="266" t="s">
        <v>104</v>
      </c>
      <c r="E654" s="345">
        <f t="shared" ref="E654:G654" si="39">SUM(E655:E661)</f>
        <v>4000211.55</v>
      </c>
      <c r="F654" s="345">
        <f t="shared" si="39"/>
        <v>4006501</v>
      </c>
      <c r="G654" s="345">
        <f t="shared" si="39"/>
        <v>4013431</v>
      </c>
      <c r="H654" s="192" t="s">
        <v>527</v>
      </c>
      <c r="I654" s="176" t="s">
        <v>133</v>
      </c>
      <c r="J654" s="78">
        <v>31</v>
      </c>
      <c r="K654" s="78">
        <v>32</v>
      </c>
      <c r="L654" s="138">
        <v>33</v>
      </c>
    </row>
    <row r="655" spans="1:12" ht="80.25" customHeight="1" x14ac:dyDescent="0.35">
      <c r="A655" s="260"/>
      <c r="B655" s="262"/>
      <c r="C655" s="262"/>
      <c r="D655" s="283"/>
      <c r="E655" s="332"/>
      <c r="F655" s="332"/>
      <c r="G655" s="332"/>
      <c r="H655" s="3" t="s">
        <v>528</v>
      </c>
      <c r="I655" s="4" t="s">
        <v>133</v>
      </c>
      <c r="J655" s="31" t="s">
        <v>576</v>
      </c>
      <c r="K655" s="31" t="s">
        <v>577</v>
      </c>
      <c r="L655" s="135" t="s">
        <v>578</v>
      </c>
    </row>
    <row r="656" spans="1:12" ht="31" x14ac:dyDescent="0.35">
      <c r="A656" s="260"/>
      <c r="B656" s="262"/>
      <c r="C656" s="262"/>
      <c r="D656" s="300" t="s">
        <v>109</v>
      </c>
      <c r="E656" s="331">
        <v>3024863</v>
      </c>
      <c r="F656" s="331">
        <v>3024863</v>
      </c>
      <c r="G656" s="331">
        <v>3024863</v>
      </c>
      <c r="H656" s="3" t="s">
        <v>294</v>
      </c>
      <c r="I656" s="4" t="s">
        <v>28</v>
      </c>
      <c r="J656" s="31" t="s">
        <v>318</v>
      </c>
      <c r="K656" s="31" t="s">
        <v>318</v>
      </c>
      <c r="L656" s="135" t="s">
        <v>230</v>
      </c>
    </row>
    <row r="657" spans="1:12" ht="48.65" customHeight="1" x14ac:dyDescent="0.35">
      <c r="A657" s="260"/>
      <c r="B657" s="262"/>
      <c r="C657" s="262"/>
      <c r="D657" s="283"/>
      <c r="E657" s="282"/>
      <c r="F657" s="282"/>
      <c r="G657" s="282"/>
      <c r="H657" s="3" t="s">
        <v>530</v>
      </c>
      <c r="I657" s="4" t="s">
        <v>133</v>
      </c>
      <c r="J657" s="31">
        <v>75</v>
      </c>
      <c r="K657" s="31">
        <v>75</v>
      </c>
      <c r="L657" s="135">
        <v>76</v>
      </c>
    </row>
    <row r="658" spans="1:12" ht="46.5" x14ac:dyDescent="0.35">
      <c r="A658" s="260"/>
      <c r="B658" s="262"/>
      <c r="C658" s="262"/>
      <c r="D658" s="300" t="s">
        <v>26</v>
      </c>
      <c r="E658" s="331">
        <v>863948</v>
      </c>
      <c r="F658" s="331">
        <v>863948</v>
      </c>
      <c r="G658" s="331">
        <v>863948</v>
      </c>
      <c r="H658" s="3" t="s">
        <v>531</v>
      </c>
      <c r="I658" s="4" t="s">
        <v>133</v>
      </c>
      <c r="J658" s="31" t="s">
        <v>271</v>
      </c>
      <c r="K658" s="31" t="s">
        <v>579</v>
      </c>
      <c r="L658" s="135" t="s">
        <v>580</v>
      </c>
    </row>
    <row r="659" spans="1:12" ht="48.75" customHeight="1" thickBot="1" x14ac:dyDescent="0.4">
      <c r="A659" s="293"/>
      <c r="B659" s="291"/>
      <c r="C659" s="291"/>
      <c r="D659" s="275"/>
      <c r="E659" s="295"/>
      <c r="F659" s="295"/>
      <c r="G659" s="295"/>
      <c r="H659" s="67" t="s">
        <v>295</v>
      </c>
      <c r="I659" s="65" t="s">
        <v>133</v>
      </c>
      <c r="J659" s="83">
        <v>91</v>
      </c>
      <c r="K659" s="83">
        <v>92</v>
      </c>
      <c r="L659" s="84">
        <v>93</v>
      </c>
    </row>
    <row r="660" spans="1:12" ht="46.5" x14ac:dyDescent="0.35">
      <c r="A660" s="276"/>
      <c r="B660" s="274"/>
      <c r="C660" s="274"/>
      <c r="D660" s="274" t="s">
        <v>114</v>
      </c>
      <c r="E660" s="294">
        <v>111400.55</v>
      </c>
      <c r="F660" s="294">
        <v>117690</v>
      </c>
      <c r="G660" s="294">
        <v>124620</v>
      </c>
      <c r="H660" s="62" t="s">
        <v>297</v>
      </c>
      <c r="I660" s="60" t="s">
        <v>133</v>
      </c>
      <c r="J660" s="81">
        <v>62</v>
      </c>
      <c r="K660" s="81">
        <v>63</v>
      </c>
      <c r="L660" s="82">
        <v>64</v>
      </c>
    </row>
    <row r="661" spans="1:12" ht="62.5" thickBot="1" x14ac:dyDescent="0.4">
      <c r="A661" s="277"/>
      <c r="B661" s="275"/>
      <c r="C661" s="275"/>
      <c r="D661" s="275"/>
      <c r="E661" s="295"/>
      <c r="F661" s="295"/>
      <c r="G661" s="295"/>
      <c r="H661" s="67" t="s">
        <v>298</v>
      </c>
      <c r="I661" s="65" t="s">
        <v>133</v>
      </c>
      <c r="J661" s="83">
        <v>83</v>
      </c>
      <c r="K661" s="83">
        <v>85</v>
      </c>
      <c r="L661" s="84">
        <v>86</v>
      </c>
    </row>
    <row r="662" spans="1:12" ht="80.5" customHeight="1" x14ac:dyDescent="0.35">
      <c r="A662" s="292" t="s">
        <v>581</v>
      </c>
      <c r="B662" s="290" t="s">
        <v>582</v>
      </c>
      <c r="C662" s="290" t="s">
        <v>25</v>
      </c>
      <c r="D662" s="60" t="s">
        <v>104</v>
      </c>
      <c r="E662" s="61">
        <f t="shared" ref="E662:G662" si="40">SUM(E663:E666)</f>
        <v>2490920</v>
      </c>
      <c r="F662" s="61">
        <f t="shared" si="40"/>
        <v>2490920</v>
      </c>
      <c r="G662" s="61">
        <f t="shared" si="40"/>
        <v>2490920</v>
      </c>
      <c r="H662" s="62" t="s">
        <v>527</v>
      </c>
      <c r="I662" s="60" t="s">
        <v>133</v>
      </c>
      <c r="J662" s="81">
        <v>30</v>
      </c>
      <c r="K662" s="81">
        <v>35</v>
      </c>
      <c r="L662" s="82">
        <v>40</v>
      </c>
    </row>
    <row r="663" spans="1:12" ht="78.75" customHeight="1" x14ac:dyDescent="0.35">
      <c r="A663" s="260"/>
      <c r="B663" s="262"/>
      <c r="C663" s="262"/>
      <c r="D663" s="4" t="s">
        <v>26</v>
      </c>
      <c r="E663" s="22">
        <v>414286</v>
      </c>
      <c r="F663" s="22">
        <v>414286</v>
      </c>
      <c r="G663" s="22">
        <v>414286</v>
      </c>
      <c r="H663" s="3" t="s">
        <v>528</v>
      </c>
      <c r="I663" s="4" t="s">
        <v>133</v>
      </c>
      <c r="J663" s="31" t="s">
        <v>583</v>
      </c>
      <c r="K663" s="31" t="s">
        <v>584</v>
      </c>
      <c r="L663" s="135" t="s">
        <v>567</v>
      </c>
    </row>
    <row r="664" spans="1:12" ht="31" x14ac:dyDescent="0.35">
      <c r="A664" s="260"/>
      <c r="B664" s="262"/>
      <c r="C664" s="262"/>
      <c r="D664" s="300" t="s">
        <v>109</v>
      </c>
      <c r="E664" s="331">
        <v>2076634</v>
      </c>
      <c r="F664" s="331">
        <v>2076634</v>
      </c>
      <c r="G664" s="331">
        <v>2076634</v>
      </c>
      <c r="H664" s="3" t="s">
        <v>294</v>
      </c>
      <c r="I664" s="4" t="s">
        <v>28</v>
      </c>
      <c r="J664" s="31" t="s">
        <v>194</v>
      </c>
      <c r="K664" s="31" t="s">
        <v>194</v>
      </c>
      <c r="L664" s="135" t="s">
        <v>194</v>
      </c>
    </row>
    <row r="665" spans="1:12" ht="47.15" customHeight="1" x14ac:dyDescent="0.35">
      <c r="A665" s="260"/>
      <c r="B665" s="262"/>
      <c r="C665" s="262"/>
      <c r="D665" s="266"/>
      <c r="E665" s="278"/>
      <c r="F665" s="278"/>
      <c r="G665" s="278"/>
      <c r="H665" s="3" t="s">
        <v>530</v>
      </c>
      <c r="I665" s="4" t="s">
        <v>133</v>
      </c>
      <c r="J665" s="31">
        <v>98</v>
      </c>
      <c r="K665" s="31">
        <v>98</v>
      </c>
      <c r="L665" s="135">
        <v>98</v>
      </c>
    </row>
    <row r="666" spans="1:12" ht="47" thickBot="1" x14ac:dyDescent="0.4">
      <c r="A666" s="293"/>
      <c r="B666" s="291"/>
      <c r="C666" s="291"/>
      <c r="D666" s="275"/>
      <c r="E666" s="295"/>
      <c r="F666" s="295"/>
      <c r="G666" s="295"/>
      <c r="H666" s="67" t="s">
        <v>531</v>
      </c>
      <c r="I666" s="65" t="s">
        <v>133</v>
      </c>
      <c r="J666" s="83" t="s">
        <v>134</v>
      </c>
      <c r="K666" s="83" t="s">
        <v>134</v>
      </c>
      <c r="L666" s="84" t="s">
        <v>134</v>
      </c>
    </row>
    <row r="667" spans="1:12" ht="79" customHeight="1" x14ac:dyDescent="0.35">
      <c r="A667" s="260" t="s">
        <v>585</v>
      </c>
      <c r="B667" s="262" t="s">
        <v>586</v>
      </c>
      <c r="C667" s="262" t="s">
        <v>25</v>
      </c>
      <c r="D667" s="176" t="s">
        <v>104</v>
      </c>
      <c r="E667" s="177">
        <f>SUM(E668:E671)</f>
        <v>1805409</v>
      </c>
      <c r="F667" s="177">
        <f>SUM(F668:F671)</f>
        <v>1806609</v>
      </c>
      <c r="G667" s="177">
        <f>SUM(G668:G671)</f>
        <v>1807929</v>
      </c>
      <c r="H667" s="192" t="s">
        <v>527</v>
      </c>
      <c r="I667" s="176" t="s">
        <v>133</v>
      </c>
      <c r="J667" s="78">
        <v>15</v>
      </c>
      <c r="K667" s="78">
        <v>18</v>
      </c>
      <c r="L667" s="138">
        <v>20</v>
      </c>
    </row>
    <row r="668" spans="1:12" ht="93" x14ac:dyDescent="0.35">
      <c r="A668" s="260"/>
      <c r="B668" s="262"/>
      <c r="C668" s="262"/>
      <c r="D668" s="4" t="s">
        <v>109</v>
      </c>
      <c r="E668" s="22">
        <v>1364958</v>
      </c>
      <c r="F668" s="22">
        <v>1364958</v>
      </c>
      <c r="G668" s="22">
        <v>1364958</v>
      </c>
      <c r="H668" s="3" t="s">
        <v>528</v>
      </c>
      <c r="I668" s="4" t="s">
        <v>133</v>
      </c>
      <c r="J668" s="31" t="s">
        <v>537</v>
      </c>
      <c r="K668" s="31" t="s">
        <v>537</v>
      </c>
      <c r="L668" s="135" t="s">
        <v>538</v>
      </c>
    </row>
    <row r="669" spans="1:12" ht="31" x14ac:dyDescent="0.35">
      <c r="A669" s="260"/>
      <c r="B669" s="262"/>
      <c r="C669" s="262"/>
      <c r="D669" s="300" t="s">
        <v>114</v>
      </c>
      <c r="E669" s="331">
        <v>12000</v>
      </c>
      <c r="F669" s="331">
        <v>13200</v>
      </c>
      <c r="G669" s="331">
        <v>14520</v>
      </c>
      <c r="H669" s="3" t="s">
        <v>294</v>
      </c>
      <c r="I669" s="4" t="s">
        <v>28</v>
      </c>
      <c r="J669" s="31" t="s">
        <v>315</v>
      </c>
      <c r="K669" s="31" t="s">
        <v>315</v>
      </c>
      <c r="L669" s="135" t="s">
        <v>315</v>
      </c>
    </row>
    <row r="670" spans="1:12" ht="50.15" customHeight="1" x14ac:dyDescent="0.35">
      <c r="A670" s="260"/>
      <c r="B670" s="262"/>
      <c r="C670" s="262"/>
      <c r="D670" s="283"/>
      <c r="E670" s="282"/>
      <c r="F670" s="282"/>
      <c r="G670" s="282"/>
      <c r="H670" s="3" t="s">
        <v>530</v>
      </c>
      <c r="I670" s="4" t="s">
        <v>133</v>
      </c>
      <c r="J670" s="31">
        <v>96</v>
      </c>
      <c r="K670" s="31">
        <v>96</v>
      </c>
      <c r="L670" s="135">
        <v>97</v>
      </c>
    </row>
    <row r="671" spans="1:12" ht="52.5" customHeight="1" thickBot="1" x14ac:dyDescent="0.4">
      <c r="A671" s="261"/>
      <c r="B671" s="263"/>
      <c r="C671" s="263"/>
      <c r="D671" s="65" t="s">
        <v>26</v>
      </c>
      <c r="E671" s="66">
        <v>428451</v>
      </c>
      <c r="F671" s="66">
        <v>428451</v>
      </c>
      <c r="G671" s="66">
        <v>428451</v>
      </c>
      <c r="H671" s="67" t="s">
        <v>531</v>
      </c>
      <c r="I671" s="65" t="s">
        <v>133</v>
      </c>
      <c r="J671" s="83">
        <v>96</v>
      </c>
      <c r="K671" s="83">
        <v>97</v>
      </c>
      <c r="L671" s="84">
        <v>97</v>
      </c>
    </row>
    <row r="672" spans="1:12" ht="81" customHeight="1" x14ac:dyDescent="0.35">
      <c r="A672" s="264" t="s">
        <v>587</v>
      </c>
      <c r="B672" s="265" t="s">
        <v>588</v>
      </c>
      <c r="C672" s="265" t="s">
        <v>25</v>
      </c>
      <c r="D672" s="52" t="s">
        <v>104</v>
      </c>
      <c r="E672" s="53">
        <f>SUM(E673:E676)</f>
        <v>1217248</v>
      </c>
      <c r="F672" s="53">
        <f>SUM(F673:F676)</f>
        <v>1219689</v>
      </c>
      <c r="G672" s="53">
        <f>SUM(G673:G676)</f>
        <v>1222376</v>
      </c>
      <c r="H672" s="54" t="s">
        <v>527</v>
      </c>
      <c r="I672" s="52" t="s">
        <v>133</v>
      </c>
      <c r="J672" s="78" t="s">
        <v>230</v>
      </c>
      <c r="K672" s="78" t="s">
        <v>168</v>
      </c>
      <c r="L672" s="138" t="s">
        <v>183</v>
      </c>
    </row>
    <row r="673" spans="1:12" ht="79.5" customHeight="1" x14ac:dyDescent="0.35">
      <c r="A673" s="260"/>
      <c r="B673" s="262"/>
      <c r="C673" s="262"/>
      <c r="D673" s="4" t="s">
        <v>109</v>
      </c>
      <c r="E673" s="22">
        <v>851422</v>
      </c>
      <c r="F673" s="22">
        <v>851422</v>
      </c>
      <c r="G673" s="22">
        <v>851422</v>
      </c>
      <c r="H673" s="3" t="s">
        <v>528</v>
      </c>
      <c r="I673" s="4" t="s">
        <v>133</v>
      </c>
      <c r="J673" s="31" t="s">
        <v>76</v>
      </c>
      <c r="K673" s="31" t="s">
        <v>76</v>
      </c>
      <c r="L673" s="135" t="s">
        <v>589</v>
      </c>
    </row>
    <row r="674" spans="1:12" ht="31" x14ac:dyDescent="0.35">
      <c r="A674" s="260"/>
      <c r="B674" s="262"/>
      <c r="C674" s="262"/>
      <c r="D674" s="300" t="s">
        <v>114</v>
      </c>
      <c r="E674" s="331">
        <v>24502</v>
      </c>
      <c r="F674" s="331">
        <v>26943</v>
      </c>
      <c r="G674" s="331">
        <v>29630</v>
      </c>
      <c r="H674" s="3" t="s">
        <v>294</v>
      </c>
      <c r="I674" s="4" t="s">
        <v>28</v>
      </c>
      <c r="J674" s="31" t="s">
        <v>230</v>
      </c>
      <c r="K674" s="31" t="s">
        <v>230</v>
      </c>
      <c r="L674" s="135" t="s">
        <v>231</v>
      </c>
    </row>
    <row r="675" spans="1:12" ht="48" customHeight="1" x14ac:dyDescent="0.35">
      <c r="A675" s="260"/>
      <c r="B675" s="262"/>
      <c r="C675" s="262"/>
      <c r="D675" s="283"/>
      <c r="E675" s="282"/>
      <c r="F675" s="282"/>
      <c r="G675" s="282"/>
      <c r="H675" s="3" t="s">
        <v>530</v>
      </c>
      <c r="I675" s="4" t="s">
        <v>133</v>
      </c>
      <c r="J675" s="31">
        <v>95</v>
      </c>
      <c r="K675" s="31">
        <v>95</v>
      </c>
      <c r="L675" s="135">
        <v>96</v>
      </c>
    </row>
    <row r="676" spans="1:12" ht="47" thickBot="1" x14ac:dyDescent="0.4">
      <c r="A676" s="261"/>
      <c r="B676" s="263"/>
      <c r="C676" s="263"/>
      <c r="D676" s="4" t="s">
        <v>26</v>
      </c>
      <c r="E676" s="22">
        <v>341324</v>
      </c>
      <c r="F676" s="22">
        <v>341324</v>
      </c>
      <c r="G676" s="22">
        <v>341324</v>
      </c>
      <c r="H676" s="3" t="s">
        <v>531</v>
      </c>
      <c r="I676" s="4" t="s">
        <v>133</v>
      </c>
      <c r="J676" s="31">
        <v>97</v>
      </c>
      <c r="K676" s="31">
        <v>97</v>
      </c>
      <c r="L676" s="135">
        <v>98</v>
      </c>
    </row>
    <row r="677" spans="1:12" ht="80.25" customHeight="1" thickBot="1" x14ac:dyDescent="0.4">
      <c r="A677" s="211" t="s">
        <v>590</v>
      </c>
      <c r="B677" s="212" t="s">
        <v>591</v>
      </c>
      <c r="C677" s="212" t="s">
        <v>25</v>
      </c>
      <c r="D677" s="152" t="s">
        <v>104</v>
      </c>
      <c r="E677" s="158">
        <f t="shared" ref="E677:G677" si="41">SUM(E678:E681)</f>
        <v>2807051</v>
      </c>
      <c r="F677" s="158">
        <f t="shared" si="41"/>
        <v>2807051</v>
      </c>
      <c r="G677" s="158">
        <f t="shared" si="41"/>
        <v>2807051</v>
      </c>
      <c r="H677" s="151" t="s">
        <v>527</v>
      </c>
      <c r="I677" s="152" t="s">
        <v>133</v>
      </c>
      <c r="J677" s="155">
        <v>55</v>
      </c>
      <c r="K677" s="155">
        <v>56</v>
      </c>
      <c r="L677" s="156">
        <v>56</v>
      </c>
    </row>
    <row r="678" spans="1:12" ht="79.5" customHeight="1" x14ac:dyDescent="0.35">
      <c r="A678" s="284"/>
      <c r="B678" s="266"/>
      <c r="C678" s="266"/>
      <c r="D678" s="176" t="s">
        <v>26</v>
      </c>
      <c r="E678" s="196">
        <v>436258</v>
      </c>
      <c r="F678" s="196">
        <v>436258</v>
      </c>
      <c r="G678" s="196">
        <v>436258</v>
      </c>
      <c r="H678" s="192" t="s">
        <v>528</v>
      </c>
      <c r="I678" s="176" t="s">
        <v>133</v>
      </c>
      <c r="J678" s="78" t="s">
        <v>82</v>
      </c>
      <c r="K678" s="78" t="s">
        <v>534</v>
      </c>
      <c r="L678" s="138" t="s">
        <v>534</v>
      </c>
    </row>
    <row r="679" spans="1:12" ht="31" x14ac:dyDescent="0.35">
      <c r="A679" s="284"/>
      <c r="B679" s="266"/>
      <c r="C679" s="266"/>
      <c r="D679" s="300" t="s">
        <v>109</v>
      </c>
      <c r="E679" s="331">
        <v>2345973</v>
      </c>
      <c r="F679" s="331">
        <v>2345973</v>
      </c>
      <c r="G679" s="331">
        <v>2345973</v>
      </c>
      <c r="H679" s="3" t="s">
        <v>294</v>
      </c>
      <c r="I679" s="4" t="s">
        <v>28</v>
      </c>
      <c r="J679" s="31">
        <v>12</v>
      </c>
      <c r="K679" s="31">
        <v>12</v>
      </c>
      <c r="L679" s="135">
        <v>12</v>
      </c>
    </row>
    <row r="680" spans="1:12" ht="46.5" customHeight="1" x14ac:dyDescent="0.35">
      <c r="A680" s="284"/>
      <c r="B680" s="266"/>
      <c r="C680" s="266"/>
      <c r="D680" s="283"/>
      <c r="E680" s="282"/>
      <c r="F680" s="282"/>
      <c r="G680" s="282"/>
      <c r="H680" s="3" t="s">
        <v>530</v>
      </c>
      <c r="I680" s="4" t="s">
        <v>133</v>
      </c>
      <c r="J680" s="31">
        <v>100</v>
      </c>
      <c r="K680" s="31">
        <v>100</v>
      </c>
      <c r="L680" s="135">
        <v>100</v>
      </c>
    </row>
    <row r="681" spans="1:12" ht="47" thickBot="1" x14ac:dyDescent="0.4">
      <c r="A681" s="304"/>
      <c r="B681" s="267"/>
      <c r="C681" s="267"/>
      <c r="D681" s="65" t="s">
        <v>114</v>
      </c>
      <c r="E681" s="66">
        <v>24820</v>
      </c>
      <c r="F681" s="66">
        <v>24820</v>
      </c>
      <c r="G681" s="66">
        <v>24820</v>
      </c>
      <c r="H681" s="67" t="s">
        <v>531</v>
      </c>
      <c r="I681" s="65" t="s">
        <v>133</v>
      </c>
      <c r="J681" s="83" t="s">
        <v>134</v>
      </c>
      <c r="K681" s="83" t="s">
        <v>134</v>
      </c>
      <c r="L681" s="84" t="s">
        <v>134</v>
      </c>
    </row>
    <row r="682" spans="1:12" ht="81.75" customHeight="1" x14ac:dyDescent="0.35">
      <c r="A682" s="264" t="s">
        <v>592</v>
      </c>
      <c r="B682" s="265" t="s">
        <v>593</v>
      </c>
      <c r="C682" s="265" t="s">
        <v>25</v>
      </c>
      <c r="D682" s="52" t="s">
        <v>104</v>
      </c>
      <c r="E682" s="53">
        <f>SUM(E683:E686)</f>
        <v>1608165</v>
      </c>
      <c r="F682" s="53">
        <f>SUM(F683:F686)</f>
        <v>1608815</v>
      </c>
      <c r="G682" s="53">
        <f>SUM(G683:G686)</f>
        <v>1609530</v>
      </c>
      <c r="H682" s="54" t="s">
        <v>527</v>
      </c>
      <c r="I682" s="52" t="s">
        <v>133</v>
      </c>
      <c r="J682" s="78">
        <v>30</v>
      </c>
      <c r="K682" s="78">
        <v>31</v>
      </c>
      <c r="L682" s="138">
        <v>31</v>
      </c>
    </row>
    <row r="683" spans="1:12" ht="82.5" customHeight="1" x14ac:dyDescent="0.35">
      <c r="A683" s="260"/>
      <c r="B683" s="262"/>
      <c r="C683" s="262"/>
      <c r="D683" s="4" t="s">
        <v>114</v>
      </c>
      <c r="E683" s="22">
        <v>6500</v>
      </c>
      <c r="F683" s="22">
        <v>7150</v>
      </c>
      <c r="G683" s="22">
        <v>7865</v>
      </c>
      <c r="H683" s="3" t="s">
        <v>528</v>
      </c>
      <c r="I683" s="4" t="s">
        <v>133</v>
      </c>
      <c r="J683" s="31" t="s">
        <v>594</v>
      </c>
      <c r="K683" s="31" t="s">
        <v>576</v>
      </c>
      <c r="L683" s="135" t="s">
        <v>576</v>
      </c>
    </row>
    <row r="684" spans="1:12" ht="31" x14ac:dyDescent="0.35">
      <c r="A684" s="260"/>
      <c r="B684" s="262"/>
      <c r="C684" s="262"/>
      <c r="D684" s="300" t="s">
        <v>109</v>
      </c>
      <c r="E684" s="331">
        <v>1284285</v>
      </c>
      <c r="F684" s="331">
        <v>1284285</v>
      </c>
      <c r="G684" s="331">
        <v>1284285</v>
      </c>
      <c r="H684" s="3" t="s">
        <v>294</v>
      </c>
      <c r="I684" s="4" t="s">
        <v>28</v>
      </c>
      <c r="J684" s="31" t="s">
        <v>230</v>
      </c>
      <c r="K684" s="31" t="s">
        <v>230</v>
      </c>
      <c r="L684" s="135" t="s">
        <v>230</v>
      </c>
    </row>
    <row r="685" spans="1:12" ht="49.5" customHeight="1" x14ac:dyDescent="0.35">
      <c r="A685" s="260"/>
      <c r="B685" s="262"/>
      <c r="C685" s="262"/>
      <c r="D685" s="283"/>
      <c r="E685" s="282"/>
      <c r="F685" s="282"/>
      <c r="G685" s="282"/>
      <c r="H685" s="3" t="s">
        <v>530</v>
      </c>
      <c r="I685" s="4" t="s">
        <v>133</v>
      </c>
      <c r="J685" s="31">
        <v>93</v>
      </c>
      <c r="K685" s="31">
        <v>93</v>
      </c>
      <c r="L685" s="135">
        <v>93</v>
      </c>
    </row>
    <row r="686" spans="1:12" ht="47" thickBot="1" x14ac:dyDescent="0.4">
      <c r="A686" s="261"/>
      <c r="B686" s="263"/>
      <c r="C686" s="263"/>
      <c r="D686" s="4" t="s">
        <v>26</v>
      </c>
      <c r="E686" s="22">
        <v>317380</v>
      </c>
      <c r="F686" s="22">
        <v>317380</v>
      </c>
      <c r="G686" s="22">
        <v>317380</v>
      </c>
      <c r="H686" s="3" t="s">
        <v>531</v>
      </c>
      <c r="I686" s="4" t="s">
        <v>133</v>
      </c>
      <c r="J686" s="31" t="s">
        <v>134</v>
      </c>
      <c r="K686" s="31" t="s">
        <v>134</v>
      </c>
      <c r="L686" s="135" t="s">
        <v>134</v>
      </c>
    </row>
    <row r="687" spans="1:12" ht="80.25" customHeight="1" x14ac:dyDescent="0.35">
      <c r="A687" s="264" t="s">
        <v>595</v>
      </c>
      <c r="B687" s="265" t="s">
        <v>596</v>
      </c>
      <c r="C687" s="265" t="s">
        <v>25</v>
      </c>
      <c r="D687" s="12" t="s">
        <v>104</v>
      </c>
      <c r="E687" s="21">
        <f t="shared" ref="E687:G687" si="42">SUM(E688:E691)</f>
        <v>3358148</v>
      </c>
      <c r="F687" s="21">
        <f t="shared" si="42"/>
        <v>3358148</v>
      </c>
      <c r="G687" s="21">
        <f t="shared" si="42"/>
        <v>3358148</v>
      </c>
      <c r="H687" s="11" t="s">
        <v>527</v>
      </c>
      <c r="I687" s="12" t="s">
        <v>133</v>
      </c>
      <c r="J687" s="32">
        <v>28</v>
      </c>
      <c r="K687" s="32">
        <v>29</v>
      </c>
      <c r="L687" s="136">
        <v>30</v>
      </c>
    </row>
    <row r="688" spans="1:12" ht="81" customHeight="1" x14ac:dyDescent="0.35">
      <c r="A688" s="260"/>
      <c r="B688" s="262"/>
      <c r="C688" s="262"/>
      <c r="D688" s="4" t="s">
        <v>109</v>
      </c>
      <c r="E688" s="22">
        <v>2179170</v>
      </c>
      <c r="F688" s="22">
        <v>2179170</v>
      </c>
      <c r="G688" s="22">
        <v>2179170</v>
      </c>
      <c r="H688" s="3" t="s">
        <v>528</v>
      </c>
      <c r="I688" s="4" t="s">
        <v>133</v>
      </c>
      <c r="J688" s="31" t="s">
        <v>76</v>
      </c>
      <c r="K688" s="31" t="s">
        <v>594</v>
      </c>
      <c r="L688" s="135" t="s">
        <v>576</v>
      </c>
    </row>
    <row r="689" spans="1:12" ht="31.5" customHeight="1" x14ac:dyDescent="0.35">
      <c r="A689" s="260"/>
      <c r="B689" s="262"/>
      <c r="C689" s="262"/>
      <c r="D689" s="300" t="s">
        <v>26</v>
      </c>
      <c r="E689" s="331">
        <v>1178978</v>
      </c>
      <c r="F689" s="331">
        <v>1178978</v>
      </c>
      <c r="G689" s="331">
        <v>1178978</v>
      </c>
      <c r="H689" s="3" t="s">
        <v>294</v>
      </c>
      <c r="I689" s="4" t="s">
        <v>28</v>
      </c>
      <c r="J689" s="31" t="s">
        <v>194</v>
      </c>
      <c r="K689" s="31" t="s">
        <v>194</v>
      </c>
      <c r="L689" s="135" t="s">
        <v>194</v>
      </c>
    </row>
    <row r="690" spans="1:12" ht="50.25" customHeight="1" thickBot="1" x14ac:dyDescent="0.4">
      <c r="A690" s="293"/>
      <c r="B690" s="291"/>
      <c r="C690" s="291"/>
      <c r="D690" s="275"/>
      <c r="E690" s="295"/>
      <c r="F690" s="295"/>
      <c r="G690" s="295"/>
      <c r="H690" s="67" t="s">
        <v>530</v>
      </c>
      <c r="I690" s="65" t="s">
        <v>133</v>
      </c>
      <c r="J690" s="83">
        <v>95</v>
      </c>
      <c r="K690" s="83">
        <v>95</v>
      </c>
      <c r="L690" s="84">
        <v>95</v>
      </c>
    </row>
    <row r="691" spans="1:12" ht="48.75" customHeight="1" thickBot="1" x14ac:dyDescent="0.4">
      <c r="A691" s="207"/>
      <c r="B691" s="208"/>
      <c r="C691" s="208"/>
      <c r="D691" s="208"/>
      <c r="E691" s="222"/>
      <c r="F691" s="222"/>
      <c r="G691" s="222"/>
      <c r="H691" s="185" t="s">
        <v>531</v>
      </c>
      <c r="I691" s="184" t="s">
        <v>133</v>
      </c>
      <c r="J691" s="218">
        <v>95</v>
      </c>
      <c r="K691" s="218">
        <v>95</v>
      </c>
      <c r="L691" s="219">
        <v>95</v>
      </c>
    </row>
    <row r="692" spans="1:12" ht="31" x14ac:dyDescent="0.35">
      <c r="A692" s="264" t="s">
        <v>597</v>
      </c>
      <c r="B692" s="265" t="s">
        <v>598</v>
      </c>
      <c r="C692" s="265" t="s">
        <v>25</v>
      </c>
      <c r="D692" s="12" t="s">
        <v>104</v>
      </c>
      <c r="E692" s="21">
        <f t="shared" ref="E692:G692" si="43">SUM(E693:E695)</f>
        <v>165403</v>
      </c>
      <c r="F692" s="21">
        <f t="shared" si="43"/>
        <v>165403</v>
      </c>
      <c r="G692" s="21">
        <f t="shared" si="43"/>
        <v>165403</v>
      </c>
      <c r="H692" s="54" t="s">
        <v>294</v>
      </c>
      <c r="I692" s="52" t="s">
        <v>28</v>
      </c>
      <c r="J692" s="78" t="s">
        <v>51</v>
      </c>
      <c r="K692" s="78" t="s">
        <v>51</v>
      </c>
      <c r="L692" s="138" t="s">
        <v>51</v>
      </c>
    </row>
    <row r="693" spans="1:12" ht="81" customHeight="1" x14ac:dyDescent="0.35">
      <c r="A693" s="260"/>
      <c r="B693" s="262"/>
      <c r="C693" s="262"/>
      <c r="D693" s="4" t="s">
        <v>296</v>
      </c>
      <c r="E693" s="22">
        <v>1300</v>
      </c>
      <c r="F693" s="22">
        <v>1300</v>
      </c>
      <c r="G693" s="22">
        <v>1300</v>
      </c>
      <c r="H693" s="3" t="s">
        <v>527</v>
      </c>
      <c r="I693" s="4" t="s">
        <v>133</v>
      </c>
      <c r="J693" s="31">
        <v>2</v>
      </c>
      <c r="K693" s="31">
        <v>3</v>
      </c>
      <c r="L693" s="135">
        <v>4</v>
      </c>
    </row>
    <row r="694" spans="1:12" ht="48.75" customHeight="1" x14ac:dyDescent="0.35">
      <c r="A694" s="260"/>
      <c r="B694" s="262"/>
      <c r="C694" s="262"/>
      <c r="D694" s="4" t="s">
        <v>109</v>
      </c>
      <c r="E694" s="22">
        <v>124081</v>
      </c>
      <c r="F694" s="22">
        <v>124081</v>
      </c>
      <c r="G694" s="22">
        <v>124081</v>
      </c>
      <c r="H694" s="3" t="s">
        <v>530</v>
      </c>
      <c r="I694" s="4" t="s">
        <v>133</v>
      </c>
      <c r="J694" s="31">
        <v>50</v>
      </c>
      <c r="K694" s="31">
        <v>55</v>
      </c>
      <c r="L694" s="135">
        <v>60</v>
      </c>
    </row>
    <row r="695" spans="1:12" ht="47" thickBot="1" x14ac:dyDescent="0.4">
      <c r="A695" s="261"/>
      <c r="B695" s="263"/>
      <c r="C695" s="263"/>
      <c r="D695" s="4" t="s">
        <v>26</v>
      </c>
      <c r="E695" s="22">
        <v>40022</v>
      </c>
      <c r="F695" s="22">
        <v>40022</v>
      </c>
      <c r="G695" s="22">
        <v>40022</v>
      </c>
      <c r="H695" s="3" t="s">
        <v>531</v>
      </c>
      <c r="I695" s="4" t="s">
        <v>133</v>
      </c>
      <c r="J695" s="31" t="s">
        <v>272</v>
      </c>
      <c r="K695" s="31" t="s">
        <v>599</v>
      </c>
      <c r="L695" s="135" t="s">
        <v>144</v>
      </c>
    </row>
    <row r="696" spans="1:12" ht="46.5" x14ac:dyDescent="0.35">
      <c r="A696" s="264" t="s">
        <v>600</v>
      </c>
      <c r="B696" s="265" t="s">
        <v>601</v>
      </c>
      <c r="C696" s="265" t="s">
        <v>25</v>
      </c>
      <c r="D696" s="12" t="s">
        <v>104</v>
      </c>
      <c r="E696" s="21">
        <f t="shared" ref="E696:G696" si="44">SUM(E697:E700)</f>
        <v>3018266.4</v>
      </c>
      <c r="F696" s="21">
        <f t="shared" si="44"/>
        <v>3018260</v>
      </c>
      <c r="G696" s="21">
        <f t="shared" si="44"/>
        <v>3018260</v>
      </c>
      <c r="H696" s="11" t="s">
        <v>602</v>
      </c>
      <c r="I696" s="12" t="s">
        <v>28</v>
      </c>
      <c r="J696" s="32" t="s">
        <v>235</v>
      </c>
      <c r="K696" s="32" t="s">
        <v>301</v>
      </c>
      <c r="L696" s="136" t="s">
        <v>194</v>
      </c>
    </row>
    <row r="697" spans="1:12" ht="31" x14ac:dyDescent="0.35">
      <c r="A697" s="260"/>
      <c r="B697" s="262"/>
      <c r="C697" s="262"/>
      <c r="D697" s="4" t="s">
        <v>109</v>
      </c>
      <c r="E697" s="22">
        <v>1304542</v>
      </c>
      <c r="F697" s="22">
        <v>1304542</v>
      </c>
      <c r="G697" s="22">
        <v>1304542</v>
      </c>
      <c r="H697" s="3" t="s">
        <v>294</v>
      </c>
      <c r="I697" s="4" t="s">
        <v>28</v>
      </c>
      <c r="J697" s="31" t="s">
        <v>51</v>
      </c>
      <c r="K697" s="31" t="s">
        <v>51</v>
      </c>
      <c r="L697" s="135" t="s">
        <v>51</v>
      </c>
    </row>
    <row r="698" spans="1:12" ht="19.5" customHeight="1" x14ac:dyDescent="0.35">
      <c r="A698" s="260"/>
      <c r="B698" s="262"/>
      <c r="C698" s="262"/>
      <c r="D698" s="4" t="s">
        <v>114</v>
      </c>
      <c r="E698" s="22">
        <v>30496.400000000001</v>
      </c>
      <c r="F698" s="22">
        <v>30490</v>
      </c>
      <c r="G698" s="22">
        <v>30490</v>
      </c>
      <c r="H698" s="289" t="s">
        <v>603</v>
      </c>
      <c r="I698" s="300" t="s">
        <v>28</v>
      </c>
      <c r="J698" s="327" t="s">
        <v>315</v>
      </c>
      <c r="K698" s="327" t="s">
        <v>315</v>
      </c>
      <c r="L698" s="329" t="s">
        <v>315</v>
      </c>
    </row>
    <row r="699" spans="1:12" hidden="1" x14ac:dyDescent="0.35">
      <c r="A699" s="260"/>
      <c r="B699" s="262"/>
      <c r="C699" s="262"/>
      <c r="D699" s="4" t="s">
        <v>26</v>
      </c>
      <c r="E699" s="22">
        <v>789228</v>
      </c>
      <c r="F699" s="22">
        <v>789228</v>
      </c>
      <c r="G699" s="22">
        <v>789228</v>
      </c>
      <c r="H699" s="262"/>
      <c r="I699" s="266"/>
      <c r="J699" s="309"/>
      <c r="K699" s="309"/>
      <c r="L699" s="306"/>
    </row>
    <row r="700" spans="1:12" ht="16" thickBot="1" x14ac:dyDescent="0.4">
      <c r="A700" s="261"/>
      <c r="B700" s="263"/>
      <c r="C700" s="263"/>
      <c r="D700" s="4" t="s">
        <v>296</v>
      </c>
      <c r="E700" s="22">
        <v>894000</v>
      </c>
      <c r="F700" s="22">
        <v>894000</v>
      </c>
      <c r="G700" s="22">
        <v>894000</v>
      </c>
      <c r="H700" s="263"/>
      <c r="I700" s="267"/>
      <c r="J700" s="310"/>
      <c r="K700" s="310"/>
      <c r="L700" s="307"/>
    </row>
    <row r="701" spans="1:12" ht="46.5" x14ac:dyDescent="0.35">
      <c r="A701" s="264" t="s">
        <v>604</v>
      </c>
      <c r="B701" s="265" t="s">
        <v>605</v>
      </c>
      <c r="C701" s="265" t="s">
        <v>25</v>
      </c>
      <c r="D701" s="12" t="s">
        <v>104</v>
      </c>
      <c r="E701" s="21">
        <f t="shared" ref="E701:G701" si="45">SUM(E702:E705)</f>
        <v>1584194</v>
      </c>
      <c r="F701" s="21">
        <f t="shared" si="45"/>
        <v>1584194</v>
      </c>
      <c r="G701" s="21">
        <f t="shared" si="45"/>
        <v>1584194</v>
      </c>
      <c r="H701" s="11" t="s">
        <v>602</v>
      </c>
      <c r="I701" s="12" t="s">
        <v>28</v>
      </c>
      <c r="J701" s="30" t="s">
        <v>61</v>
      </c>
      <c r="K701" s="32" t="s">
        <v>261</v>
      </c>
      <c r="L701" s="136" t="s">
        <v>50</v>
      </c>
    </row>
    <row r="702" spans="1:12" ht="31" x14ac:dyDescent="0.35">
      <c r="A702" s="260"/>
      <c r="B702" s="262"/>
      <c r="C702" s="262"/>
      <c r="D702" s="4" t="s">
        <v>26</v>
      </c>
      <c r="E702" s="22">
        <v>552617</v>
      </c>
      <c r="F702" s="22">
        <v>552617</v>
      </c>
      <c r="G702" s="22">
        <v>552617</v>
      </c>
      <c r="H702" s="3" t="s">
        <v>294</v>
      </c>
      <c r="I702" s="4" t="s">
        <v>28</v>
      </c>
      <c r="J702" s="31" t="s">
        <v>51</v>
      </c>
      <c r="K702" s="31" t="s">
        <v>51</v>
      </c>
      <c r="L702" s="135" t="s">
        <v>51</v>
      </c>
    </row>
    <row r="703" spans="1:12" ht="20.25" customHeight="1" x14ac:dyDescent="0.35">
      <c r="A703" s="260"/>
      <c r="B703" s="262"/>
      <c r="C703" s="262"/>
      <c r="D703" s="4" t="s">
        <v>114</v>
      </c>
      <c r="E703" s="22">
        <v>15080</v>
      </c>
      <c r="F703" s="22">
        <v>15080</v>
      </c>
      <c r="G703" s="22">
        <v>15080</v>
      </c>
      <c r="H703" s="289" t="s">
        <v>603</v>
      </c>
      <c r="I703" s="300" t="s">
        <v>28</v>
      </c>
      <c r="J703" s="327" t="s">
        <v>318</v>
      </c>
      <c r="K703" s="327" t="s">
        <v>318</v>
      </c>
      <c r="L703" s="329" t="s">
        <v>318</v>
      </c>
    </row>
    <row r="704" spans="1:12" hidden="1" x14ac:dyDescent="0.35">
      <c r="A704" s="260"/>
      <c r="B704" s="262"/>
      <c r="C704" s="262"/>
      <c r="D704" s="4" t="s">
        <v>109</v>
      </c>
      <c r="E704" s="22">
        <v>558097</v>
      </c>
      <c r="F704" s="22">
        <v>558097</v>
      </c>
      <c r="G704" s="22">
        <v>558097</v>
      </c>
      <c r="H704" s="262"/>
      <c r="I704" s="266"/>
      <c r="J704" s="309"/>
      <c r="K704" s="309"/>
      <c r="L704" s="306"/>
    </row>
    <row r="705" spans="1:12" ht="16" thickBot="1" x14ac:dyDescent="0.4">
      <c r="A705" s="261"/>
      <c r="B705" s="263"/>
      <c r="C705" s="263"/>
      <c r="D705" s="4" t="s">
        <v>296</v>
      </c>
      <c r="E705" s="22">
        <v>458400</v>
      </c>
      <c r="F705" s="22">
        <v>458400</v>
      </c>
      <c r="G705" s="22">
        <v>458400</v>
      </c>
      <c r="H705" s="263"/>
      <c r="I705" s="267"/>
      <c r="J705" s="310"/>
      <c r="K705" s="310"/>
      <c r="L705" s="307"/>
    </row>
    <row r="706" spans="1:12" ht="46.5" x14ac:dyDescent="0.35">
      <c r="A706" s="264" t="s">
        <v>606</v>
      </c>
      <c r="B706" s="265" t="s">
        <v>607</v>
      </c>
      <c r="C706" s="265" t="s">
        <v>25</v>
      </c>
      <c r="D706" s="12" t="s">
        <v>104</v>
      </c>
      <c r="E706" s="21">
        <f t="shared" ref="E706:G706" si="46">SUM(E707:E710)</f>
        <v>2054550.48</v>
      </c>
      <c r="F706" s="21">
        <f t="shared" si="46"/>
        <v>2054545</v>
      </c>
      <c r="G706" s="21">
        <f t="shared" si="46"/>
        <v>2054545</v>
      </c>
      <c r="H706" s="11" t="s">
        <v>602</v>
      </c>
      <c r="I706" s="12" t="s">
        <v>28</v>
      </c>
      <c r="J706" s="32" t="s">
        <v>168</v>
      </c>
      <c r="K706" s="32" t="s">
        <v>301</v>
      </c>
      <c r="L706" s="136" t="s">
        <v>337</v>
      </c>
    </row>
    <row r="707" spans="1:12" ht="31" customHeight="1" x14ac:dyDescent="0.35">
      <c r="A707" s="260"/>
      <c r="B707" s="262"/>
      <c r="C707" s="262"/>
      <c r="D707" s="4" t="s">
        <v>114</v>
      </c>
      <c r="E707" s="22">
        <v>25305.48</v>
      </c>
      <c r="F707" s="22">
        <v>25300</v>
      </c>
      <c r="G707" s="22">
        <v>25300</v>
      </c>
      <c r="H707" s="3" t="s">
        <v>294</v>
      </c>
      <c r="I707" s="4" t="s">
        <v>28</v>
      </c>
      <c r="J707" s="31" t="s">
        <v>60</v>
      </c>
      <c r="K707" s="31" t="s">
        <v>60</v>
      </c>
      <c r="L707" s="135" t="s">
        <v>60</v>
      </c>
    </row>
    <row r="708" spans="1:12" ht="1.5" customHeight="1" x14ac:dyDescent="0.35">
      <c r="A708" s="260"/>
      <c r="B708" s="262"/>
      <c r="C708" s="262"/>
      <c r="D708" s="4" t="s">
        <v>109</v>
      </c>
      <c r="E708" s="22">
        <v>1128345</v>
      </c>
      <c r="F708" s="22">
        <v>1128345</v>
      </c>
      <c r="G708" s="22">
        <v>1128345</v>
      </c>
      <c r="H708" s="289" t="s">
        <v>603</v>
      </c>
      <c r="I708" s="300" t="s">
        <v>28</v>
      </c>
      <c r="J708" s="327" t="s">
        <v>318</v>
      </c>
      <c r="K708" s="327" t="s">
        <v>318</v>
      </c>
      <c r="L708" s="329" t="s">
        <v>230</v>
      </c>
    </row>
    <row r="709" spans="1:12" x14ac:dyDescent="0.35">
      <c r="A709" s="260"/>
      <c r="B709" s="262"/>
      <c r="C709" s="262"/>
      <c r="D709" s="4" t="s">
        <v>296</v>
      </c>
      <c r="E709" s="22">
        <v>894900</v>
      </c>
      <c r="F709" s="22">
        <v>894900</v>
      </c>
      <c r="G709" s="22">
        <v>894900</v>
      </c>
      <c r="H709" s="262"/>
      <c r="I709" s="266"/>
      <c r="J709" s="309"/>
      <c r="K709" s="309"/>
      <c r="L709" s="306"/>
    </row>
    <row r="710" spans="1:12" ht="16" thickBot="1" x14ac:dyDescent="0.4">
      <c r="A710" s="261"/>
      <c r="B710" s="263"/>
      <c r="C710" s="263"/>
      <c r="D710" s="4" t="s">
        <v>26</v>
      </c>
      <c r="E710" s="22">
        <v>6000</v>
      </c>
      <c r="F710" s="22">
        <v>6000</v>
      </c>
      <c r="G710" s="22">
        <v>6000</v>
      </c>
      <c r="H710" s="263"/>
      <c r="I710" s="267"/>
      <c r="J710" s="310"/>
      <c r="K710" s="310"/>
      <c r="L710" s="307"/>
    </row>
    <row r="711" spans="1:12" ht="46.5" x14ac:dyDescent="0.35">
      <c r="A711" s="264" t="s">
        <v>608</v>
      </c>
      <c r="B711" s="265" t="s">
        <v>609</v>
      </c>
      <c r="C711" s="265" t="s">
        <v>25</v>
      </c>
      <c r="D711" s="12" t="s">
        <v>104</v>
      </c>
      <c r="E711" s="21">
        <f>SUM(E712:E715)</f>
        <v>3070707.52</v>
      </c>
      <c r="F711" s="21">
        <f>SUM(F712:F715)</f>
        <v>3070906</v>
      </c>
      <c r="G711" s="21">
        <f>SUM(G712:G715)</f>
        <v>3071126</v>
      </c>
      <c r="H711" s="11" t="s">
        <v>602</v>
      </c>
      <c r="I711" s="12" t="s">
        <v>28</v>
      </c>
      <c r="J711" s="32" t="s">
        <v>89</v>
      </c>
      <c r="K711" s="32" t="s">
        <v>235</v>
      </c>
      <c r="L711" s="136" t="s">
        <v>230</v>
      </c>
    </row>
    <row r="712" spans="1:12" ht="31" x14ac:dyDescent="0.35">
      <c r="A712" s="260"/>
      <c r="B712" s="262"/>
      <c r="C712" s="262"/>
      <c r="D712" s="4" t="s">
        <v>114</v>
      </c>
      <c r="E712" s="22">
        <v>8546.52</v>
      </c>
      <c r="F712" s="22">
        <v>8745</v>
      </c>
      <c r="G712" s="22">
        <v>8965</v>
      </c>
      <c r="H712" s="3" t="s">
        <v>294</v>
      </c>
      <c r="I712" s="4" t="s">
        <v>28</v>
      </c>
      <c r="J712" s="31" t="s">
        <v>610</v>
      </c>
      <c r="K712" s="31" t="s">
        <v>610</v>
      </c>
      <c r="L712" s="135" t="s">
        <v>610</v>
      </c>
    </row>
    <row r="713" spans="1:12" ht="18.75" customHeight="1" x14ac:dyDescent="0.35">
      <c r="A713" s="260"/>
      <c r="B713" s="262"/>
      <c r="C713" s="262"/>
      <c r="D713" s="4" t="s">
        <v>109</v>
      </c>
      <c r="E713" s="22">
        <v>1521691</v>
      </c>
      <c r="F713" s="22">
        <v>1521691</v>
      </c>
      <c r="G713" s="22">
        <v>1521691</v>
      </c>
      <c r="H713" s="3" t="s">
        <v>603</v>
      </c>
      <c r="I713" s="4" t="s">
        <v>28</v>
      </c>
      <c r="J713" s="31" t="s">
        <v>230</v>
      </c>
      <c r="K713" s="31" t="s">
        <v>230</v>
      </c>
      <c r="L713" s="135" t="s">
        <v>231</v>
      </c>
    </row>
    <row r="714" spans="1:12" ht="18.75" customHeight="1" x14ac:dyDescent="0.35">
      <c r="A714" s="260"/>
      <c r="B714" s="262"/>
      <c r="C714" s="262"/>
      <c r="D714" s="4" t="s">
        <v>296</v>
      </c>
      <c r="E714" s="22">
        <v>1155200</v>
      </c>
      <c r="F714" s="22">
        <v>1155200</v>
      </c>
      <c r="G714" s="22">
        <v>1155200</v>
      </c>
      <c r="H714" s="289" t="s">
        <v>611</v>
      </c>
      <c r="I714" s="300" t="s">
        <v>28</v>
      </c>
      <c r="J714" s="327" t="s">
        <v>61</v>
      </c>
      <c r="K714" s="327" t="s">
        <v>261</v>
      </c>
      <c r="L714" s="329" t="s">
        <v>93</v>
      </c>
    </row>
    <row r="715" spans="1:12" ht="16" thickBot="1" x14ac:dyDescent="0.4">
      <c r="A715" s="293"/>
      <c r="B715" s="291"/>
      <c r="C715" s="291"/>
      <c r="D715" s="65" t="s">
        <v>26</v>
      </c>
      <c r="E715" s="66">
        <v>385270</v>
      </c>
      <c r="F715" s="66">
        <v>385270</v>
      </c>
      <c r="G715" s="66">
        <v>385270</v>
      </c>
      <c r="H715" s="291"/>
      <c r="I715" s="275"/>
      <c r="J715" s="328"/>
      <c r="K715" s="328"/>
      <c r="L715" s="330"/>
    </row>
    <row r="716" spans="1:12" ht="46.5" x14ac:dyDescent="0.35">
      <c r="A716" s="260" t="s">
        <v>612</v>
      </c>
      <c r="B716" s="262" t="s">
        <v>613</v>
      </c>
      <c r="C716" s="262" t="s">
        <v>25</v>
      </c>
      <c r="D716" s="52" t="s">
        <v>104</v>
      </c>
      <c r="E716" s="53">
        <f>SUM(E717:E719)</f>
        <v>2057725.3900000001</v>
      </c>
      <c r="F716" s="53">
        <f>SUM(F717:F719)</f>
        <v>2057720</v>
      </c>
      <c r="G716" s="53">
        <f>SUM(G717:G719)</f>
        <v>2057720</v>
      </c>
      <c r="H716" s="192" t="s">
        <v>614</v>
      </c>
      <c r="I716" s="176" t="s">
        <v>133</v>
      </c>
      <c r="J716" s="78">
        <v>8</v>
      </c>
      <c r="K716" s="78">
        <v>9</v>
      </c>
      <c r="L716" s="138">
        <v>9</v>
      </c>
    </row>
    <row r="717" spans="1:12" ht="31" x14ac:dyDescent="0.35">
      <c r="A717" s="260"/>
      <c r="B717" s="262"/>
      <c r="C717" s="262"/>
      <c r="D717" s="300" t="s">
        <v>114</v>
      </c>
      <c r="E717" s="331">
        <v>156205.39000000001</v>
      </c>
      <c r="F717" s="331">
        <v>156200</v>
      </c>
      <c r="G717" s="331">
        <v>156200</v>
      </c>
      <c r="H717" s="3" t="s">
        <v>615</v>
      </c>
      <c r="I717" s="4" t="s">
        <v>41</v>
      </c>
      <c r="J717" s="31" t="s">
        <v>163</v>
      </c>
      <c r="K717" s="31" t="s">
        <v>163</v>
      </c>
      <c r="L717" s="135" t="s">
        <v>163</v>
      </c>
    </row>
    <row r="718" spans="1:12" ht="51" customHeight="1" x14ac:dyDescent="0.35">
      <c r="A718" s="260"/>
      <c r="B718" s="262"/>
      <c r="C718" s="262"/>
      <c r="D718" s="283"/>
      <c r="E718" s="282"/>
      <c r="F718" s="282"/>
      <c r="G718" s="282"/>
      <c r="H718" s="3" t="s">
        <v>616</v>
      </c>
      <c r="I718" s="4" t="s">
        <v>28</v>
      </c>
      <c r="J718" s="31">
        <v>690</v>
      </c>
      <c r="K718" s="31">
        <v>690</v>
      </c>
      <c r="L718" s="135">
        <v>690</v>
      </c>
    </row>
    <row r="719" spans="1:12" ht="31.5" thickBot="1" x14ac:dyDescent="0.4">
      <c r="A719" s="261"/>
      <c r="B719" s="263"/>
      <c r="C719" s="263"/>
      <c r="D719" s="4" t="s">
        <v>26</v>
      </c>
      <c r="E719" s="22">
        <v>1901520</v>
      </c>
      <c r="F719" s="22">
        <v>1901520</v>
      </c>
      <c r="G719" s="22">
        <v>1901520</v>
      </c>
      <c r="H719" s="3" t="s">
        <v>294</v>
      </c>
      <c r="I719" s="4" t="s">
        <v>28</v>
      </c>
      <c r="J719" s="31">
        <v>8</v>
      </c>
      <c r="K719" s="31">
        <v>8</v>
      </c>
      <c r="L719" s="135">
        <v>8</v>
      </c>
    </row>
    <row r="720" spans="1:12" ht="46.5" x14ac:dyDescent="0.35">
      <c r="A720" s="264" t="s">
        <v>617</v>
      </c>
      <c r="B720" s="265" t="s">
        <v>618</v>
      </c>
      <c r="C720" s="265" t="s">
        <v>25</v>
      </c>
      <c r="D720" s="258" t="s">
        <v>104</v>
      </c>
      <c r="E720" s="256">
        <f>SUM(E721:E723)</f>
        <v>2636630.14</v>
      </c>
      <c r="F720" s="256">
        <f>SUM(F721:F723)</f>
        <v>2638606</v>
      </c>
      <c r="G720" s="256">
        <f>SUM(G721:G723)</f>
        <v>2640802</v>
      </c>
      <c r="H720" s="11" t="s">
        <v>614</v>
      </c>
      <c r="I720" s="12" t="s">
        <v>133</v>
      </c>
      <c r="J720" s="32">
        <v>45</v>
      </c>
      <c r="K720" s="32">
        <v>50</v>
      </c>
      <c r="L720" s="136">
        <v>50</v>
      </c>
    </row>
    <row r="721" spans="1:12" ht="31" x14ac:dyDescent="0.35">
      <c r="A721" s="260"/>
      <c r="B721" s="262"/>
      <c r="C721" s="262"/>
      <c r="D721" s="283"/>
      <c r="E721" s="332"/>
      <c r="F721" s="332"/>
      <c r="G721" s="332"/>
      <c r="H721" s="3" t="s">
        <v>615</v>
      </c>
      <c r="I721" s="4" t="s">
        <v>41</v>
      </c>
      <c r="J721" s="31" t="s">
        <v>619</v>
      </c>
      <c r="K721" s="31" t="s">
        <v>620</v>
      </c>
      <c r="L721" s="135" t="s">
        <v>621</v>
      </c>
    </row>
    <row r="722" spans="1:12" ht="51.75" customHeight="1" x14ac:dyDescent="0.35">
      <c r="A722" s="260"/>
      <c r="B722" s="262"/>
      <c r="C722" s="262"/>
      <c r="D722" s="4" t="s">
        <v>114</v>
      </c>
      <c r="E722" s="22">
        <v>269840.14</v>
      </c>
      <c r="F722" s="22">
        <v>271816</v>
      </c>
      <c r="G722" s="22">
        <v>274012</v>
      </c>
      <c r="H722" s="3" t="s">
        <v>616</v>
      </c>
      <c r="I722" s="4" t="s">
        <v>28</v>
      </c>
      <c r="J722" s="31" t="s">
        <v>622</v>
      </c>
      <c r="K722" s="31" t="s">
        <v>623</v>
      </c>
      <c r="L722" s="135" t="s">
        <v>624</v>
      </c>
    </row>
    <row r="723" spans="1:12" ht="31.5" thickBot="1" x14ac:dyDescent="0.4">
      <c r="A723" s="261"/>
      <c r="B723" s="263"/>
      <c r="C723" s="263"/>
      <c r="D723" s="4" t="s">
        <v>26</v>
      </c>
      <c r="E723" s="22">
        <v>2366790</v>
      </c>
      <c r="F723" s="22">
        <v>2366790</v>
      </c>
      <c r="G723" s="22">
        <v>2366790</v>
      </c>
      <c r="H723" s="3" t="s">
        <v>294</v>
      </c>
      <c r="I723" s="4" t="s">
        <v>28</v>
      </c>
      <c r="J723" s="31" t="s">
        <v>301</v>
      </c>
      <c r="K723" s="31" t="s">
        <v>301</v>
      </c>
      <c r="L723" s="135" t="s">
        <v>315</v>
      </c>
    </row>
    <row r="724" spans="1:12" ht="46.5" x14ac:dyDescent="0.35">
      <c r="A724" s="264" t="s">
        <v>625</v>
      </c>
      <c r="B724" s="265" t="s">
        <v>626</v>
      </c>
      <c r="C724" s="265" t="s">
        <v>25</v>
      </c>
      <c r="D724" s="12" t="s">
        <v>104</v>
      </c>
      <c r="E724" s="21">
        <f>SUM(E725:E727)</f>
        <v>854102.37</v>
      </c>
      <c r="F724" s="21">
        <f>SUM(F725:F727)</f>
        <v>854098</v>
      </c>
      <c r="G724" s="21">
        <f>SUM(G725:G727)</f>
        <v>854098</v>
      </c>
      <c r="H724" s="11" t="s">
        <v>614</v>
      </c>
      <c r="I724" s="12" t="s">
        <v>133</v>
      </c>
      <c r="J724" s="32">
        <v>10</v>
      </c>
      <c r="K724" s="32">
        <v>10</v>
      </c>
      <c r="L724" s="136">
        <v>10</v>
      </c>
    </row>
    <row r="725" spans="1:12" ht="31" x14ac:dyDescent="0.35">
      <c r="A725" s="260"/>
      <c r="B725" s="262"/>
      <c r="C725" s="262"/>
      <c r="D725" s="4" t="s">
        <v>114</v>
      </c>
      <c r="E725" s="22">
        <v>42794.37</v>
      </c>
      <c r="F725" s="22">
        <v>42790</v>
      </c>
      <c r="G725" s="22">
        <v>42790</v>
      </c>
      <c r="H725" s="3" t="s">
        <v>615</v>
      </c>
      <c r="I725" s="4" t="s">
        <v>41</v>
      </c>
      <c r="J725" s="31" t="s">
        <v>86</v>
      </c>
      <c r="K725" s="31" t="s">
        <v>86</v>
      </c>
      <c r="L725" s="135" t="s">
        <v>86</v>
      </c>
    </row>
    <row r="726" spans="1:12" ht="46.5" x14ac:dyDescent="0.35">
      <c r="A726" s="260"/>
      <c r="B726" s="262"/>
      <c r="C726" s="262"/>
      <c r="D726" s="300" t="s">
        <v>26</v>
      </c>
      <c r="E726" s="331">
        <v>811308</v>
      </c>
      <c r="F726" s="331">
        <v>811308</v>
      </c>
      <c r="G726" s="331">
        <v>811308</v>
      </c>
      <c r="H726" s="3" t="s">
        <v>616</v>
      </c>
      <c r="I726" s="4" t="s">
        <v>28</v>
      </c>
      <c r="J726" s="31" t="s">
        <v>627</v>
      </c>
      <c r="K726" s="31" t="s">
        <v>628</v>
      </c>
      <c r="L726" s="135" t="s">
        <v>628</v>
      </c>
    </row>
    <row r="727" spans="1:12" ht="31.5" thickBot="1" x14ac:dyDescent="0.4">
      <c r="A727" s="261"/>
      <c r="B727" s="263"/>
      <c r="C727" s="263"/>
      <c r="D727" s="267"/>
      <c r="E727" s="279"/>
      <c r="F727" s="279"/>
      <c r="G727" s="279"/>
      <c r="H727" s="3" t="s">
        <v>294</v>
      </c>
      <c r="I727" s="4" t="s">
        <v>28</v>
      </c>
      <c r="J727" s="31" t="s">
        <v>301</v>
      </c>
      <c r="K727" s="31" t="s">
        <v>301</v>
      </c>
      <c r="L727" s="135" t="s">
        <v>301</v>
      </c>
    </row>
    <row r="728" spans="1:12" ht="46.5" x14ac:dyDescent="0.35">
      <c r="A728" s="264" t="s">
        <v>629</v>
      </c>
      <c r="B728" s="265" t="s">
        <v>630</v>
      </c>
      <c r="C728" s="265" t="s">
        <v>25</v>
      </c>
      <c r="D728" s="12" t="s">
        <v>104</v>
      </c>
      <c r="E728" s="21">
        <f>SUM(E729:E731)</f>
        <v>832036.8</v>
      </c>
      <c r="F728" s="21">
        <f>SUM(F729:F731)</f>
        <v>832035</v>
      </c>
      <c r="G728" s="21">
        <f>SUM(G729:G731)</f>
        <v>832035</v>
      </c>
      <c r="H728" s="11" t="s">
        <v>614</v>
      </c>
      <c r="I728" s="12" t="s">
        <v>133</v>
      </c>
      <c r="J728" s="30">
        <v>1</v>
      </c>
      <c r="K728" s="30">
        <v>2</v>
      </c>
      <c r="L728" s="139">
        <v>2</v>
      </c>
    </row>
    <row r="729" spans="1:12" ht="31" x14ac:dyDescent="0.35">
      <c r="A729" s="260"/>
      <c r="B729" s="262"/>
      <c r="C729" s="262"/>
      <c r="D729" s="300" t="s">
        <v>114</v>
      </c>
      <c r="E729" s="331">
        <v>51481.8</v>
      </c>
      <c r="F729" s="331">
        <v>51480</v>
      </c>
      <c r="G729" s="331">
        <v>51480</v>
      </c>
      <c r="H729" s="3" t="s">
        <v>615</v>
      </c>
      <c r="I729" s="4" t="s">
        <v>41</v>
      </c>
      <c r="J729" s="29">
        <v>15</v>
      </c>
      <c r="K729" s="29">
        <v>12</v>
      </c>
      <c r="L729" s="140">
        <v>12</v>
      </c>
    </row>
    <row r="730" spans="1:12" ht="48.75" customHeight="1" x14ac:dyDescent="0.35">
      <c r="A730" s="260"/>
      <c r="B730" s="262"/>
      <c r="C730" s="262"/>
      <c r="D730" s="283"/>
      <c r="E730" s="282"/>
      <c r="F730" s="282"/>
      <c r="G730" s="282"/>
      <c r="H730" s="3" t="s">
        <v>616</v>
      </c>
      <c r="I730" s="4" t="s">
        <v>28</v>
      </c>
      <c r="J730" s="29">
        <v>120</v>
      </c>
      <c r="K730" s="29">
        <v>120</v>
      </c>
      <c r="L730" s="140">
        <v>120</v>
      </c>
    </row>
    <row r="731" spans="1:12" ht="31.5" thickBot="1" x14ac:dyDescent="0.4">
      <c r="A731" s="260"/>
      <c r="B731" s="262"/>
      <c r="C731" s="262"/>
      <c r="D731" s="47" t="s">
        <v>26</v>
      </c>
      <c r="E731" s="48">
        <v>780555</v>
      </c>
      <c r="F731" s="48">
        <v>780555</v>
      </c>
      <c r="G731" s="48">
        <v>780555</v>
      </c>
      <c r="H731" s="50" t="s">
        <v>294</v>
      </c>
      <c r="I731" s="47" t="s">
        <v>28</v>
      </c>
      <c r="J731" s="85">
        <v>12</v>
      </c>
      <c r="K731" s="85">
        <v>12</v>
      </c>
      <c r="L731" s="141">
        <v>12</v>
      </c>
    </row>
    <row r="732" spans="1:12" ht="46.5" x14ac:dyDescent="0.35">
      <c r="A732" s="292" t="s">
        <v>631</v>
      </c>
      <c r="B732" s="290" t="s">
        <v>632</v>
      </c>
      <c r="C732" s="290" t="s">
        <v>25</v>
      </c>
      <c r="D732" s="60" t="s">
        <v>104</v>
      </c>
      <c r="E732" s="61">
        <f>SUM(E733:E734)</f>
        <v>3287061.63</v>
      </c>
      <c r="F732" s="61">
        <f>SUM(F733:F734)</f>
        <v>3305325</v>
      </c>
      <c r="G732" s="61">
        <f>SUM(G733:G734)</f>
        <v>3325426</v>
      </c>
      <c r="H732" s="62" t="s">
        <v>614</v>
      </c>
      <c r="I732" s="60" t="s">
        <v>133</v>
      </c>
      <c r="J732" s="81">
        <v>11</v>
      </c>
      <c r="K732" s="81">
        <v>10</v>
      </c>
      <c r="L732" s="82">
        <v>12</v>
      </c>
    </row>
    <row r="733" spans="1:12" ht="31.5" thickBot="1" x14ac:dyDescent="0.4">
      <c r="A733" s="293"/>
      <c r="B733" s="291"/>
      <c r="C733" s="291"/>
      <c r="D733" s="65" t="s">
        <v>114</v>
      </c>
      <c r="E733" s="66">
        <v>248440.63</v>
      </c>
      <c r="F733" s="66">
        <v>266704</v>
      </c>
      <c r="G733" s="66">
        <v>286805</v>
      </c>
      <c r="H733" s="67" t="s">
        <v>615</v>
      </c>
      <c r="I733" s="65" t="s">
        <v>41</v>
      </c>
      <c r="J733" s="83">
        <v>190</v>
      </c>
      <c r="K733" s="83">
        <v>192</v>
      </c>
      <c r="L733" s="84">
        <v>194</v>
      </c>
    </row>
    <row r="734" spans="1:12" ht="50.25" customHeight="1" x14ac:dyDescent="0.35">
      <c r="A734" s="284"/>
      <c r="B734" s="266"/>
      <c r="C734" s="266"/>
      <c r="D734" s="266" t="s">
        <v>26</v>
      </c>
      <c r="E734" s="278">
        <v>3038621</v>
      </c>
      <c r="F734" s="278">
        <v>3038621</v>
      </c>
      <c r="G734" s="278">
        <v>3038621</v>
      </c>
      <c r="H734" s="54" t="s">
        <v>616</v>
      </c>
      <c r="I734" s="52" t="s">
        <v>28</v>
      </c>
      <c r="J734" s="78">
        <v>1286</v>
      </c>
      <c r="K734" s="78">
        <v>1265</v>
      </c>
      <c r="L734" s="138">
        <v>1266</v>
      </c>
    </row>
    <row r="735" spans="1:12" ht="31.5" thickBot="1" x14ac:dyDescent="0.4">
      <c r="A735" s="304"/>
      <c r="B735" s="267"/>
      <c r="C735" s="267"/>
      <c r="D735" s="267"/>
      <c r="E735" s="279"/>
      <c r="F735" s="279"/>
      <c r="G735" s="279"/>
      <c r="H735" s="3" t="s">
        <v>294</v>
      </c>
      <c r="I735" s="4" t="s">
        <v>28</v>
      </c>
      <c r="J735" s="31">
        <v>9</v>
      </c>
      <c r="K735" s="31">
        <v>9</v>
      </c>
      <c r="L735" s="135">
        <v>9</v>
      </c>
    </row>
    <row r="736" spans="1:12" ht="33.75" customHeight="1" x14ac:dyDescent="0.35">
      <c r="A736" s="264" t="s">
        <v>633</v>
      </c>
      <c r="B736" s="265" t="s">
        <v>634</v>
      </c>
      <c r="C736" s="265" t="s">
        <v>25</v>
      </c>
      <c r="D736" s="12" t="s">
        <v>104</v>
      </c>
      <c r="E736" s="21">
        <f>SUM(E737:E738)</f>
        <v>959994.77</v>
      </c>
      <c r="F736" s="21">
        <f>SUM(F737:F738)</f>
        <v>959990</v>
      </c>
      <c r="G736" s="21">
        <f>SUM(G737:G738)</f>
        <v>959990</v>
      </c>
      <c r="H736" s="11" t="s">
        <v>615</v>
      </c>
      <c r="I736" s="12" t="s">
        <v>41</v>
      </c>
      <c r="J736" s="32" t="s">
        <v>182</v>
      </c>
      <c r="K736" s="32" t="s">
        <v>182</v>
      </c>
      <c r="L736" s="136" t="s">
        <v>182</v>
      </c>
    </row>
    <row r="737" spans="1:12" ht="46.5" x14ac:dyDescent="0.35">
      <c r="A737" s="260"/>
      <c r="B737" s="262"/>
      <c r="C737" s="262"/>
      <c r="D737" s="4" t="s">
        <v>114</v>
      </c>
      <c r="E737" s="22">
        <v>186414.77</v>
      </c>
      <c r="F737" s="22">
        <v>186410</v>
      </c>
      <c r="G737" s="22">
        <v>186410</v>
      </c>
      <c r="H737" s="3" t="s">
        <v>616</v>
      </c>
      <c r="I737" s="4" t="s">
        <v>28</v>
      </c>
      <c r="J737" s="31" t="s">
        <v>117</v>
      </c>
      <c r="K737" s="31" t="s">
        <v>117</v>
      </c>
      <c r="L737" s="135" t="s">
        <v>117</v>
      </c>
    </row>
    <row r="738" spans="1:12" ht="31.5" thickBot="1" x14ac:dyDescent="0.4">
      <c r="A738" s="261"/>
      <c r="B738" s="263"/>
      <c r="C738" s="263"/>
      <c r="D738" s="4" t="s">
        <v>26</v>
      </c>
      <c r="E738" s="22">
        <v>773580</v>
      </c>
      <c r="F738" s="22">
        <v>773580</v>
      </c>
      <c r="G738" s="22">
        <v>773580</v>
      </c>
      <c r="H738" s="3" t="s">
        <v>294</v>
      </c>
      <c r="I738" s="4" t="s">
        <v>28</v>
      </c>
      <c r="J738" s="31" t="s">
        <v>276</v>
      </c>
      <c r="K738" s="31" t="s">
        <v>276</v>
      </c>
      <c r="L738" s="135" t="s">
        <v>276</v>
      </c>
    </row>
    <row r="739" spans="1:12" ht="35.25" customHeight="1" x14ac:dyDescent="0.35">
      <c r="A739" s="264" t="s">
        <v>635</v>
      </c>
      <c r="B739" s="265" t="s">
        <v>636</v>
      </c>
      <c r="C739" s="265" t="s">
        <v>25</v>
      </c>
      <c r="D739" s="12" t="s">
        <v>104</v>
      </c>
      <c r="E739" s="21">
        <f>SUM(E740:E741)</f>
        <v>795949</v>
      </c>
      <c r="F739" s="21">
        <f>SUM(F740:F741)</f>
        <v>795942</v>
      </c>
      <c r="G739" s="21">
        <f>SUM(G740:G741)</f>
        <v>795942</v>
      </c>
      <c r="H739" s="11" t="s">
        <v>615</v>
      </c>
      <c r="I739" s="12" t="s">
        <v>41</v>
      </c>
      <c r="J739" s="32" t="s">
        <v>637</v>
      </c>
      <c r="K739" s="32" t="s">
        <v>167</v>
      </c>
      <c r="L739" s="136" t="s">
        <v>167</v>
      </c>
    </row>
    <row r="740" spans="1:12" ht="46.5" x14ac:dyDescent="0.35">
      <c r="A740" s="260"/>
      <c r="B740" s="262"/>
      <c r="C740" s="262"/>
      <c r="D740" s="4" t="s">
        <v>114</v>
      </c>
      <c r="E740" s="22">
        <v>55807</v>
      </c>
      <c r="F740" s="22">
        <v>55800</v>
      </c>
      <c r="G740" s="22">
        <v>55800</v>
      </c>
      <c r="H740" s="3" t="s">
        <v>616</v>
      </c>
      <c r="I740" s="4" t="s">
        <v>28</v>
      </c>
      <c r="J740" s="31" t="s">
        <v>108</v>
      </c>
      <c r="K740" s="31" t="s">
        <v>113</v>
      </c>
      <c r="L740" s="135" t="s">
        <v>638</v>
      </c>
    </row>
    <row r="741" spans="1:12" ht="31.5" thickBot="1" x14ac:dyDescent="0.4">
      <c r="A741" s="261"/>
      <c r="B741" s="263"/>
      <c r="C741" s="263"/>
      <c r="D741" s="4" t="s">
        <v>26</v>
      </c>
      <c r="E741" s="22">
        <v>740142</v>
      </c>
      <c r="F741" s="22">
        <v>740142</v>
      </c>
      <c r="G741" s="22">
        <v>740142</v>
      </c>
      <c r="H741" s="3" t="s">
        <v>294</v>
      </c>
      <c r="I741" s="4" t="s">
        <v>28</v>
      </c>
      <c r="J741" s="31" t="s">
        <v>183</v>
      </c>
      <c r="K741" s="31" t="s">
        <v>43</v>
      </c>
      <c r="L741" s="135" t="s">
        <v>43</v>
      </c>
    </row>
    <row r="742" spans="1:12" ht="31" x14ac:dyDescent="0.35">
      <c r="A742" s="264" t="s">
        <v>639</v>
      </c>
      <c r="B742" s="265" t="s">
        <v>640</v>
      </c>
      <c r="C742" s="265" t="s">
        <v>25</v>
      </c>
      <c r="D742" s="12" t="s">
        <v>104</v>
      </c>
      <c r="E742" s="21">
        <f>SUM(E743:E744)</f>
        <v>874675.19999999995</v>
      </c>
      <c r="F742" s="21">
        <f>SUM(F743:F744)</f>
        <v>876471</v>
      </c>
      <c r="G742" s="21">
        <f>SUM(G743:G744)</f>
        <v>878451</v>
      </c>
      <c r="H742" s="11" t="s">
        <v>615</v>
      </c>
      <c r="I742" s="12" t="s">
        <v>41</v>
      </c>
      <c r="J742" s="32" t="s">
        <v>209</v>
      </c>
      <c r="K742" s="32" t="s">
        <v>140</v>
      </c>
      <c r="L742" s="136" t="s">
        <v>76</v>
      </c>
    </row>
    <row r="743" spans="1:12" ht="46.5" x14ac:dyDescent="0.35">
      <c r="A743" s="260"/>
      <c r="B743" s="262"/>
      <c r="C743" s="262"/>
      <c r="D743" s="4" t="s">
        <v>114</v>
      </c>
      <c r="E743" s="22">
        <v>48004.2</v>
      </c>
      <c r="F743" s="22">
        <v>49800</v>
      </c>
      <c r="G743" s="22">
        <v>51780</v>
      </c>
      <c r="H743" s="3" t="s">
        <v>616</v>
      </c>
      <c r="I743" s="4" t="s">
        <v>28</v>
      </c>
      <c r="J743" s="31" t="s">
        <v>116</v>
      </c>
      <c r="K743" s="31" t="s">
        <v>116</v>
      </c>
      <c r="L743" s="135" t="s">
        <v>116</v>
      </c>
    </row>
    <row r="744" spans="1:12" ht="31.5" thickBot="1" x14ac:dyDescent="0.4">
      <c r="A744" s="261"/>
      <c r="B744" s="263"/>
      <c r="C744" s="263"/>
      <c r="D744" s="4" t="s">
        <v>26</v>
      </c>
      <c r="E744" s="22">
        <v>826671</v>
      </c>
      <c r="F744" s="22">
        <v>826671</v>
      </c>
      <c r="G744" s="22">
        <v>826671</v>
      </c>
      <c r="H744" s="3" t="s">
        <v>294</v>
      </c>
      <c r="I744" s="4" t="s">
        <v>28</v>
      </c>
      <c r="J744" s="31" t="s">
        <v>86</v>
      </c>
      <c r="K744" s="31" t="s">
        <v>86</v>
      </c>
      <c r="L744" s="135" t="s">
        <v>86</v>
      </c>
    </row>
    <row r="745" spans="1:12" ht="47.25" customHeight="1" x14ac:dyDescent="0.35">
      <c r="A745" s="264" t="s">
        <v>641</v>
      </c>
      <c r="B745" s="265" t="s">
        <v>642</v>
      </c>
      <c r="C745" s="265" t="s">
        <v>25</v>
      </c>
      <c r="D745" s="12" t="s">
        <v>104</v>
      </c>
      <c r="E745" s="21">
        <f>SUM(E746:E747)</f>
        <v>1361020.93</v>
      </c>
      <c r="F745" s="21">
        <f>SUM(F746:F747)</f>
        <v>1363189</v>
      </c>
      <c r="G745" s="21">
        <f>SUM(G746:G747)</f>
        <v>1365593</v>
      </c>
      <c r="H745" s="11" t="s">
        <v>643</v>
      </c>
      <c r="I745" s="12" t="s">
        <v>41</v>
      </c>
      <c r="J745" s="32" t="s">
        <v>60</v>
      </c>
      <c r="K745" s="32" t="s">
        <v>60</v>
      </c>
      <c r="L745" s="136" t="s">
        <v>60</v>
      </c>
    </row>
    <row r="746" spans="1:12" ht="46.5" x14ac:dyDescent="0.35">
      <c r="A746" s="260"/>
      <c r="B746" s="262"/>
      <c r="C746" s="262"/>
      <c r="D746" s="4" t="s">
        <v>114</v>
      </c>
      <c r="E746" s="22">
        <v>86376.93</v>
      </c>
      <c r="F746" s="22">
        <v>88545</v>
      </c>
      <c r="G746" s="22">
        <v>90949</v>
      </c>
      <c r="H746" s="3" t="s">
        <v>616</v>
      </c>
      <c r="I746" s="4" t="s">
        <v>28</v>
      </c>
      <c r="J746" s="31" t="s">
        <v>644</v>
      </c>
      <c r="K746" s="31" t="s">
        <v>644</v>
      </c>
      <c r="L746" s="135" t="s">
        <v>644</v>
      </c>
    </row>
    <row r="747" spans="1:12" ht="31.5" thickBot="1" x14ac:dyDescent="0.4">
      <c r="A747" s="260"/>
      <c r="B747" s="262"/>
      <c r="C747" s="262"/>
      <c r="D747" s="47" t="s">
        <v>26</v>
      </c>
      <c r="E747" s="48">
        <v>1274644</v>
      </c>
      <c r="F747" s="48">
        <v>1274644</v>
      </c>
      <c r="G747" s="48">
        <v>1274644</v>
      </c>
      <c r="H747" s="50" t="s">
        <v>294</v>
      </c>
      <c r="I747" s="47" t="s">
        <v>28</v>
      </c>
      <c r="J747" s="51" t="s">
        <v>645</v>
      </c>
      <c r="K747" s="51" t="s">
        <v>645</v>
      </c>
      <c r="L747" s="137" t="s">
        <v>645</v>
      </c>
    </row>
    <row r="748" spans="1:12" ht="32.25" customHeight="1" x14ac:dyDescent="0.35">
      <c r="A748" s="268" t="s">
        <v>646</v>
      </c>
      <c r="B748" s="270" t="s">
        <v>647</v>
      </c>
      <c r="C748" s="270" t="s">
        <v>25</v>
      </c>
      <c r="D748" s="89" t="s">
        <v>104</v>
      </c>
      <c r="E748" s="90">
        <f>SUM(E749:E751)</f>
        <v>661842.1</v>
      </c>
      <c r="F748" s="90">
        <f>SUM(F749:F751)</f>
        <v>661833</v>
      </c>
      <c r="G748" s="90">
        <f>SUM(G749:G751)</f>
        <v>661833</v>
      </c>
      <c r="H748" s="91" t="s">
        <v>294</v>
      </c>
      <c r="I748" s="89" t="s">
        <v>28</v>
      </c>
      <c r="J748" s="92" t="s">
        <v>50</v>
      </c>
      <c r="K748" s="92" t="s">
        <v>235</v>
      </c>
      <c r="L748" s="93" t="s">
        <v>235</v>
      </c>
    </row>
    <row r="749" spans="1:12" ht="48" customHeight="1" thickBot="1" x14ac:dyDescent="0.4">
      <c r="A749" s="269"/>
      <c r="B749" s="271"/>
      <c r="C749" s="271"/>
      <c r="D749" s="94" t="s">
        <v>26</v>
      </c>
      <c r="E749" s="95">
        <v>378709</v>
      </c>
      <c r="F749" s="95">
        <v>378709</v>
      </c>
      <c r="G749" s="95">
        <v>378709</v>
      </c>
      <c r="H749" s="96" t="s">
        <v>295</v>
      </c>
      <c r="I749" s="94" t="s">
        <v>133</v>
      </c>
      <c r="J749" s="97">
        <v>94</v>
      </c>
      <c r="K749" s="97">
        <v>94</v>
      </c>
      <c r="L749" s="98">
        <v>94</v>
      </c>
    </row>
    <row r="750" spans="1:12" ht="46.5" x14ac:dyDescent="0.35">
      <c r="A750" s="276"/>
      <c r="B750" s="274"/>
      <c r="C750" s="274"/>
      <c r="D750" s="60" t="s">
        <v>114</v>
      </c>
      <c r="E750" s="70">
        <v>51109.1</v>
      </c>
      <c r="F750" s="70">
        <v>51100</v>
      </c>
      <c r="G750" s="70">
        <v>51100</v>
      </c>
      <c r="H750" s="62" t="s">
        <v>297</v>
      </c>
      <c r="I750" s="60" t="s">
        <v>133</v>
      </c>
      <c r="J750" s="81">
        <v>90</v>
      </c>
      <c r="K750" s="81">
        <v>91</v>
      </c>
      <c r="L750" s="82">
        <v>91</v>
      </c>
    </row>
    <row r="751" spans="1:12" ht="62.5" thickBot="1" x14ac:dyDescent="0.4">
      <c r="A751" s="277"/>
      <c r="B751" s="275"/>
      <c r="C751" s="275"/>
      <c r="D751" s="65" t="s">
        <v>109</v>
      </c>
      <c r="E751" s="66">
        <v>232024</v>
      </c>
      <c r="F751" s="66">
        <v>232024</v>
      </c>
      <c r="G751" s="66">
        <v>232024</v>
      </c>
      <c r="H751" s="67" t="s">
        <v>298</v>
      </c>
      <c r="I751" s="65" t="s">
        <v>133</v>
      </c>
      <c r="J751" s="83">
        <v>92</v>
      </c>
      <c r="K751" s="83">
        <v>93</v>
      </c>
      <c r="L751" s="84">
        <v>93</v>
      </c>
    </row>
    <row r="752" spans="1:12" ht="30" customHeight="1" x14ac:dyDescent="0.35">
      <c r="A752" s="260" t="s">
        <v>648</v>
      </c>
      <c r="B752" s="262" t="s">
        <v>649</v>
      </c>
      <c r="C752" s="262" t="s">
        <v>25</v>
      </c>
      <c r="D752" s="176" t="s">
        <v>104</v>
      </c>
      <c r="E752" s="177">
        <f t="shared" ref="E752:G752" si="47">SUM(E753:E755)</f>
        <v>1146290.99</v>
      </c>
      <c r="F752" s="177">
        <f t="shared" si="47"/>
        <v>1155319</v>
      </c>
      <c r="G752" s="177">
        <f t="shared" si="47"/>
        <v>1165258</v>
      </c>
      <c r="H752" s="192" t="s">
        <v>294</v>
      </c>
      <c r="I752" s="176" t="s">
        <v>28</v>
      </c>
      <c r="J752" s="78" t="s">
        <v>230</v>
      </c>
      <c r="K752" s="78" t="s">
        <v>230</v>
      </c>
      <c r="L752" s="138" t="s">
        <v>230</v>
      </c>
    </row>
    <row r="753" spans="1:12" ht="51" customHeight="1" x14ac:dyDescent="0.35">
      <c r="A753" s="260"/>
      <c r="B753" s="262"/>
      <c r="C753" s="262"/>
      <c r="D753" s="4" t="s">
        <v>26</v>
      </c>
      <c r="E753" s="22">
        <v>711955</v>
      </c>
      <c r="F753" s="22">
        <v>711955</v>
      </c>
      <c r="G753" s="22">
        <v>711955</v>
      </c>
      <c r="H753" s="3" t="s">
        <v>295</v>
      </c>
      <c r="I753" s="4" t="s">
        <v>133</v>
      </c>
      <c r="J753" s="31">
        <v>78</v>
      </c>
      <c r="K753" s="31">
        <v>80</v>
      </c>
      <c r="L753" s="135">
        <v>82</v>
      </c>
    </row>
    <row r="754" spans="1:12" ht="46.5" x14ac:dyDescent="0.35">
      <c r="A754" s="260"/>
      <c r="B754" s="262"/>
      <c r="C754" s="262"/>
      <c r="D754" s="4" t="s">
        <v>114</v>
      </c>
      <c r="E754" s="22">
        <v>90610.99</v>
      </c>
      <c r="F754" s="22">
        <v>99639</v>
      </c>
      <c r="G754" s="22">
        <v>109578</v>
      </c>
      <c r="H754" s="3" t="s">
        <v>297</v>
      </c>
      <c r="I754" s="4" t="s">
        <v>133</v>
      </c>
      <c r="J754" s="31" t="s">
        <v>84</v>
      </c>
      <c r="K754" s="31" t="s">
        <v>650</v>
      </c>
      <c r="L754" s="135" t="s">
        <v>271</v>
      </c>
    </row>
    <row r="755" spans="1:12" ht="62.5" thickBot="1" x14ac:dyDescent="0.4">
      <c r="A755" s="261"/>
      <c r="B755" s="263"/>
      <c r="C755" s="263"/>
      <c r="D755" s="4" t="s">
        <v>109</v>
      </c>
      <c r="E755" s="22">
        <v>343725</v>
      </c>
      <c r="F755" s="22">
        <v>343725</v>
      </c>
      <c r="G755" s="22">
        <v>343725</v>
      </c>
      <c r="H755" s="3" t="s">
        <v>298</v>
      </c>
      <c r="I755" s="4" t="s">
        <v>133</v>
      </c>
      <c r="J755" s="31" t="s">
        <v>272</v>
      </c>
      <c r="K755" s="31" t="s">
        <v>599</v>
      </c>
      <c r="L755" s="135" t="s">
        <v>599</v>
      </c>
    </row>
    <row r="756" spans="1:12" ht="46.5" x14ac:dyDescent="0.35">
      <c r="A756" s="264" t="s">
        <v>651</v>
      </c>
      <c r="B756" s="265" t="s">
        <v>652</v>
      </c>
      <c r="C756" s="265" t="s">
        <v>25</v>
      </c>
      <c r="D756" s="258" t="s">
        <v>104</v>
      </c>
      <c r="E756" s="256">
        <f t="shared" ref="E756:G756" si="48">SUM(E757:E761)</f>
        <v>1159771</v>
      </c>
      <c r="F756" s="256">
        <f t="shared" si="48"/>
        <v>1165891</v>
      </c>
      <c r="G756" s="256">
        <f t="shared" si="48"/>
        <v>1172623</v>
      </c>
      <c r="H756" s="11" t="s">
        <v>653</v>
      </c>
      <c r="I756" s="12" t="s">
        <v>133</v>
      </c>
      <c r="J756" s="32">
        <v>100</v>
      </c>
      <c r="K756" s="32">
        <v>0</v>
      </c>
      <c r="L756" s="136">
        <v>0</v>
      </c>
    </row>
    <row r="757" spans="1:12" ht="46.5" x14ac:dyDescent="0.35">
      <c r="A757" s="260"/>
      <c r="B757" s="262"/>
      <c r="C757" s="262"/>
      <c r="D757" s="283"/>
      <c r="E757" s="332"/>
      <c r="F757" s="332"/>
      <c r="G757" s="332"/>
      <c r="H757" s="3" t="s">
        <v>654</v>
      </c>
      <c r="I757" s="4" t="s">
        <v>133</v>
      </c>
      <c r="J757" s="31">
        <v>100</v>
      </c>
      <c r="K757" s="31">
        <v>0</v>
      </c>
      <c r="L757" s="135">
        <v>0</v>
      </c>
    </row>
    <row r="758" spans="1:12" ht="31" x14ac:dyDescent="0.35">
      <c r="A758" s="260"/>
      <c r="B758" s="262"/>
      <c r="C758" s="262"/>
      <c r="D758" s="300" t="s">
        <v>26</v>
      </c>
      <c r="E758" s="331">
        <v>1098571</v>
      </c>
      <c r="F758" s="331">
        <v>1098571</v>
      </c>
      <c r="G758" s="331">
        <v>1098571</v>
      </c>
      <c r="H758" s="3" t="s">
        <v>294</v>
      </c>
      <c r="I758" s="4" t="s">
        <v>41</v>
      </c>
      <c r="J758" s="31">
        <v>8</v>
      </c>
      <c r="K758" s="31">
        <v>8</v>
      </c>
      <c r="L758" s="135">
        <v>8</v>
      </c>
    </row>
    <row r="759" spans="1:12" ht="48.65" customHeight="1" x14ac:dyDescent="0.35">
      <c r="A759" s="260"/>
      <c r="B759" s="262"/>
      <c r="C759" s="262"/>
      <c r="D759" s="283"/>
      <c r="E759" s="282"/>
      <c r="F759" s="282"/>
      <c r="G759" s="282"/>
      <c r="H759" s="3" t="s">
        <v>295</v>
      </c>
      <c r="I759" s="4" t="s">
        <v>133</v>
      </c>
      <c r="J759" s="31" t="s">
        <v>61</v>
      </c>
      <c r="K759" s="31" t="s">
        <v>183</v>
      </c>
      <c r="L759" s="135" t="s">
        <v>655</v>
      </c>
    </row>
    <row r="760" spans="1:12" ht="46.5" x14ac:dyDescent="0.35">
      <c r="A760" s="260"/>
      <c r="B760" s="262"/>
      <c r="C760" s="262"/>
      <c r="D760" s="300" t="s">
        <v>114</v>
      </c>
      <c r="E760" s="331">
        <v>61200</v>
      </c>
      <c r="F760" s="331">
        <v>67320</v>
      </c>
      <c r="G760" s="331">
        <v>74052</v>
      </c>
      <c r="H760" s="3" t="s">
        <v>297</v>
      </c>
      <c r="I760" s="4" t="s">
        <v>133</v>
      </c>
      <c r="J760" s="31">
        <v>75</v>
      </c>
      <c r="K760" s="31">
        <v>80</v>
      </c>
      <c r="L760" s="135">
        <v>85</v>
      </c>
    </row>
    <row r="761" spans="1:12" ht="62.5" thickBot="1" x14ac:dyDescent="0.4">
      <c r="A761" s="261"/>
      <c r="B761" s="263"/>
      <c r="C761" s="263"/>
      <c r="D761" s="267"/>
      <c r="E761" s="279"/>
      <c r="F761" s="279"/>
      <c r="G761" s="279"/>
      <c r="H761" s="3" t="s">
        <v>298</v>
      </c>
      <c r="I761" s="4" t="s">
        <v>133</v>
      </c>
      <c r="J761" s="31">
        <v>75</v>
      </c>
      <c r="K761" s="31">
        <v>80</v>
      </c>
      <c r="L761" s="135">
        <v>80</v>
      </c>
    </row>
    <row r="762" spans="1:12" ht="33" customHeight="1" x14ac:dyDescent="0.35">
      <c r="A762" s="264" t="s">
        <v>656</v>
      </c>
      <c r="B762" s="265" t="s">
        <v>657</v>
      </c>
      <c r="C762" s="265" t="s">
        <v>25</v>
      </c>
      <c r="D762" s="12" t="s">
        <v>104</v>
      </c>
      <c r="E762" s="21">
        <f>SUM(E763:E764)</f>
        <v>1219251.3900000001</v>
      </c>
      <c r="F762" s="21">
        <f>SUM(F763:F764)</f>
        <v>1219235</v>
      </c>
      <c r="G762" s="21">
        <f>SUM(G763:G764)</f>
        <v>1219235</v>
      </c>
      <c r="H762" s="11" t="s">
        <v>658</v>
      </c>
      <c r="I762" s="12" t="s">
        <v>41</v>
      </c>
      <c r="J762" s="32" t="s">
        <v>337</v>
      </c>
      <c r="K762" s="32" t="s">
        <v>337</v>
      </c>
      <c r="L762" s="136" t="s">
        <v>645</v>
      </c>
    </row>
    <row r="763" spans="1:12" ht="31" x14ac:dyDescent="0.35">
      <c r="A763" s="260"/>
      <c r="B763" s="262"/>
      <c r="C763" s="262"/>
      <c r="D763" s="4" t="s">
        <v>26</v>
      </c>
      <c r="E763" s="22">
        <v>678298</v>
      </c>
      <c r="F763" s="22">
        <v>678298</v>
      </c>
      <c r="G763" s="22">
        <v>678298</v>
      </c>
      <c r="H763" s="3" t="s">
        <v>659</v>
      </c>
      <c r="I763" s="4" t="s">
        <v>41</v>
      </c>
      <c r="J763" s="31" t="s">
        <v>660</v>
      </c>
      <c r="K763" s="31" t="s">
        <v>661</v>
      </c>
      <c r="L763" s="135" t="s">
        <v>662</v>
      </c>
    </row>
    <row r="764" spans="1:12" ht="47" thickBot="1" x14ac:dyDescent="0.4">
      <c r="A764" s="261"/>
      <c r="B764" s="263"/>
      <c r="C764" s="263"/>
      <c r="D764" s="65" t="s">
        <v>114</v>
      </c>
      <c r="E764" s="66">
        <v>540953.39</v>
      </c>
      <c r="F764" s="66">
        <v>540937</v>
      </c>
      <c r="G764" s="66">
        <v>540937</v>
      </c>
      <c r="H764" s="67" t="s">
        <v>663</v>
      </c>
      <c r="I764" s="65" t="s">
        <v>41</v>
      </c>
      <c r="J764" s="83" t="s">
        <v>664</v>
      </c>
      <c r="K764" s="83" t="s">
        <v>665</v>
      </c>
      <c r="L764" s="84" t="s">
        <v>182</v>
      </c>
    </row>
    <row r="765" spans="1:12" ht="34.5" customHeight="1" x14ac:dyDescent="0.35">
      <c r="A765" s="264" t="s">
        <v>666</v>
      </c>
      <c r="B765" s="265" t="s">
        <v>667</v>
      </c>
      <c r="C765" s="265" t="s">
        <v>25</v>
      </c>
      <c r="D765" s="266" t="s">
        <v>669</v>
      </c>
      <c r="E765" s="278">
        <v>752000</v>
      </c>
      <c r="F765" s="278">
        <v>752000</v>
      </c>
      <c r="G765" s="278">
        <v>752000</v>
      </c>
      <c r="H765" s="262" t="s">
        <v>668</v>
      </c>
      <c r="I765" s="266" t="s">
        <v>28</v>
      </c>
      <c r="J765" s="309" t="s">
        <v>140</v>
      </c>
      <c r="K765" s="309" t="s">
        <v>209</v>
      </c>
      <c r="L765" s="306" t="s">
        <v>209</v>
      </c>
    </row>
    <row r="766" spans="1:12" ht="15" customHeight="1" thickBot="1" x14ac:dyDescent="0.4">
      <c r="A766" s="261"/>
      <c r="B766" s="263"/>
      <c r="C766" s="263"/>
      <c r="D766" s="267"/>
      <c r="E766" s="279"/>
      <c r="F766" s="279"/>
      <c r="G766" s="279"/>
      <c r="H766" s="263"/>
      <c r="I766" s="267"/>
      <c r="J766" s="310"/>
      <c r="K766" s="310"/>
      <c r="L766" s="307"/>
    </row>
    <row r="767" spans="1:12" ht="46.5" x14ac:dyDescent="0.35">
      <c r="A767" s="264" t="s">
        <v>670</v>
      </c>
      <c r="B767" s="265" t="s">
        <v>671</v>
      </c>
      <c r="C767" s="265" t="s">
        <v>25</v>
      </c>
      <c r="D767" s="12" t="s">
        <v>104</v>
      </c>
      <c r="E767" s="21">
        <f t="shared" ref="E767:G767" si="49">SUM(E768:E769)</f>
        <v>2244900</v>
      </c>
      <c r="F767" s="21">
        <f t="shared" si="49"/>
        <v>2230900</v>
      </c>
      <c r="G767" s="21">
        <f t="shared" si="49"/>
        <v>2230900</v>
      </c>
      <c r="H767" s="11" t="s">
        <v>672</v>
      </c>
      <c r="I767" s="12" t="s">
        <v>28</v>
      </c>
      <c r="J767" s="32" t="s">
        <v>673</v>
      </c>
      <c r="K767" s="32" t="s">
        <v>674</v>
      </c>
      <c r="L767" s="136" t="s">
        <v>675</v>
      </c>
    </row>
    <row r="768" spans="1:12" ht="31.5" thickBot="1" x14ac:dyDescent="0.4">
      <c r="A768" s="293"/>
      <c r="B768" s="291"/>
      <c r="C768" s="291"/>
      <c r="D768" s="65" t="s">
        <v>296</v>
      </c>
      <c r="E768" s="66">
        <v>1980900</v>
      </c>
      <c r="F768" s="66">
        <v>1980900</v>
      </c>
      <c r="G768" s="66">
        <v>1980900</v>
      </c>
      <c r="H768" s="67" t="s">
        <v>676</v>
      </c>
      <c r="I768" s="65" t="s">
        <v>41</v>
      </c>
      <c r="J768" s="83" t="s">
        <v>677</v>
      </c>
      <c r="K768" s="83" t="s">
        <v>678</v>
      </c>
      <c r="L768" s="84" t="s">
        <v>679</v>
      </c>
    </row>
    <row r="769" spans="1:12" ht="33" customHeight="1" thickBot="1" x14ac:dyDescent="0.4">
      <c r="A769" s="207"/>
      <c r="B769" s="208"/>
      <c r="C769" s="208"/>
      <c r="D769" s="176" t="s">
        <v>26</v>
      </c>
      <c r="E769" s="196">
        <v>264000</v>
      </c>
      <c r="F769" s="196">
        <v>250000</v>
      </c>
      <c r="G769" s="196">
        <v>250000</v>
      </c>
      <c r="H769" s="192" t="s">
        <v>680</v>
      </c>
      <c r="I769" s="176" t="s">
        <v>41</v>
      </c>
      <c r="J769" s="78" t="s">
        <v>681</v>
      </c>
      <c r="K769" s="78" t="s">
        <v>682</v>
      </c>
      <c r="L769" s="138" t="s">
        <v>683</v>
      </c>
    </row>
    <row r="770" spans="1:12" ht="62.5" thickBot="1" x14ac:dyDescent="0.4">
      <c r="A770" s="127" t="s">
        <v>684</v>
      </c>
      <c r="B770" s="11" t="s">
        <v>685</v>
      </c>
      <c r="C770" s="11" t="s">
        <v>255</v>
      </c>
      <c r="D770" s="12" t="s">
        <v>26</v>
      </c>
      <c r="E770" s="19">
        <v>650000</v>
      </c>
      <c r="F770" s="19">
        <v>650000</v>
      </c>
      <c r="G770" s="19">
        <v>650000</v>
      </c>
      <c r="H770" s="11" t="s">
        <v>686</v>
      </c>
      <c r="I770" s="12" t="s">
        <v>41</v>
      </c>
      <c r="J770" s="32" t="s">
        <v>44</v>
      </c>
      <c r="K770" s="32" t="s">
        <v>43</v>
      </c>
      <c r="L770" s="136" t="s">
        <v>86</v>
      </c>
    </row>
    <row r="771" spans="1:12" ht="16.5" customHeight="1" x14ac:dyDescent="0.35">
      <c r="A771" s="264" t="s">
        <v>687</v>
      </c>
      <c r="B771" s="265" t="s">
        <v>688</v>
      </c>
      <c r="C771" s="265" t="s">
        <v>255</v>
      </c>
      <c r="D771" s="12" t="s">
        <v>104</v>
      </c>
      <c r="E771" s="21">
        <f>SUM(E772:E773)</f>
        <v>7061523</v>
      </c>
      <c r="F771" s="21">
        <f>SUM(F772:F773)</f>
        <v>3289078</v>
      </c>
      <c r="G771" s="21">
        <f>SUM(G772:G773)</f>
        <v>3289078</v>
      </c>
      <c r="H771" s="265" t="s">
        <v>256</v>
      </c>
      <c r="I771" s="258" t="s">
        <v>133</v>
      </c>
      <c r="J771" s="308" t="s">
        <v>134</v>
      </c>
      <c r="K771" s="308" t="s">
        <v>134</v>
      </c>
      <c r="L771" s="305" t="s">
        <v>134</v>
      </c>
    </row>
    <row r="772" spans="1:12" x14ac:dyDescent="0.35">
      <c r="A772" s="260"/>
      <c r="B772" s="262"/>
      <c r="C772" s="262"/>
      <c r="D772" s="4" t="s">
        <v>26</v>
      </c>
      <c r="E772" s="22">
        <v>3772445</v>
      </c>
      <c r="F772" s="22">
        <v>0</v>
      </c>
      <c r="G772" s="22">
        <v>0</v>
      </c>
      <c r="H772" s="262"/>
      <c r="I772" s="266"/>
      <c r="J772" s="309"/>
      <c r="K772" s="309"/>
      <c r="L772" s="306"/>
    </row>
    <row r="773" spans="1:12" ht="16" thickBot="1" x14ac:dyDescent="0.4">
      <c r="A773" s="261"/>
      <c r="B773" s="263"/>
      <c r="C773" s="263"/>
      <c r="D773" s="4" t="s">
        <v>109</v>
      </c>
      <c r="E773" s="22">
        <v>3289078</v>
      </c>
      <c r="F773" s="22">
        <v>3289078</v>
      </c>
      <c r="G773" s="22">
        <v>3289078</v>
      </c>
      <c r="H773" s="263"/>
      <c r="I773" s="267"/>
      <c r="J773" s="310"/>
      <c r="K773" s="310"/>
      <c r="L773" s="307"/>
    </row>
    <row r="774" spans="1:12" ht="31.5" thickBot="1" x14ac:dyDescent="0.4">
      <c r="A774" s="127" t="s">
        <v>689</v>
      </c>
      <c r="B774" s="11" t="s">
        <v>690</v>
      </c>
      <c r="C774" s="11" t="s">
        <v>25</v>
      </c>
      <c r="D774" s="12"/>
      <c r="E774" s="19">
        <v>0</v>
      </c>
      <c r="F774" s="19">
        <v>0</v>
      </c>
      <c r="G774" s="19">
        <v>0</v>
      </c>
      <c r="H774" s="11" t="s">
        <v>691</v>
      </c>
      <c r="I774" s="12" t="s">
        <v>133</v>
      </c>
      <c r="J774" s="32" t="s">
        <v>60</v>
      </c>
      <c r="K774" s="32" t="s">
        <v>261</v>
      </c>
      <c r="L774" s="136" t="s">
        <v>261</v>
      </c>
    </row>
    <row r="775" spans="1:12" ht="31" x14ac:dyDescent="0.35">
      <c r="A775" s="264" t="s">
        <v>692</v>
      </c>
      <c r="B775" s="265" t="s">
        <v>693</v>
      </c>
      <c r="C775" s="265" t="s">
        <v>25</v>
      </c>
      <c r="D775" s="258"/>
      <c r="E775" s="256">
        <f t="shared" ref="E775:G775" si="50">SUM(E776:E777)</f>
        <v>0</v>
      </c>
      <c r="F775" s="256">
        <f t="shared" si="50"/>
        <v>0</v>
      </c>
      <c r="G775" s="256">
        <f t="shared" si="50"/>
        <v>0</v>
      </c>
      <c r="H775" s="11" t="s">
        <v>694</v>
      </c>
      <c r="I775" s="12" t="s">
        <v>41</v>
      </c>
      <c r="J775" s="32" t="s">
        <v>695</v>
      </c>
      <c r="K775" s="32" t="s">
        <v>660</v>
      </c>
      <c r="L775" s="136" t="s">
        <v>696</v>
      </c>
    </row>
    <row r="776" spans="1:12" ht="46.5" x14ac:dyDescent="0.35">
      <c r="A776" s="260"/>
      <c r="B776" s="262"/>
      <c r="C776" s="262"/>
      <c r="D776" s="266"/>
      <c r="E776" s="345"/>
      <c r="F776" s="345"/>
      <c r="G776" s="345"/>
      <c r="H776" s="3" t="s">
        <v>697</v>
      </c>
      <c r="I776" s="4" t="s">
        <v>41</v>
      </c>
      <c r="J776" s="29">
        <v>40</v>
      </c>
      <c r="K776" s="29">
        <v>42</v>
      </c>
      <c r="L776" s="140">
        <v>40</v>
      </c>
    </row>
    <row r="777" spans="1:12" ht="31.5" thickBot="1" x14ac:dyDescent="0.4">
      <c r="A777" s="261"/>
      <c r="B777" s="263"/>
      <c r="C777" s="263"/>
      <c r="D777" s="267"/>
      <c r="E777" s="288"/>
      <c r="F777" s="288"/>
      <c r="G777" s="288"/>
      <c r="H777" s="3" t="s">
        <v>698</v>
      </c>
      <c r="I777" s="4" t="s">
        <v>133</v>
      </c>
      <c r="J777" s="31" t="s">
        <v>230</v>
      </c>
      <c r="K777" s="31" t="s">
        <v>194</v>
      </c>
      <c r="L777" s="135" t="s">
        <v>168</v>
      </c>
    </row>
    <row r="778" spans="1:12" ht="33.75" customHeight="1" thickBot="1" x14ac:dyDescent="0.4">
      <c r="A778" s="127" t="s">
        <v>699</v>
      </c>
      <c r="B778" s="11" t="s">
        <v>700</v>
      </c>
      <c r="C778" s="11" t="s">
        <v>25</v>
      </c>
      <c r="D778" s="12"/>
      <c r="E778" s="19">
        <v>0</v>
      </c>
      <c r="F778" s="19">
        <v>0</v>
      </c>
      <c r="G778" s="19">
        <v>0</v>
      </c>
      <c r="H778" s="11" t="s">
        <v>701</v>
      </c>
      <c r="I778" s="12" t="s">
        <v>41</v>
      </c>
      <c r="J778" s="32" t="s">
        <v>318</v>
      </c>
      <c r="K778" s="32" t="s">
        <v>315</v>
      </c>
      <c r="L778" s="136" t="s">
        <v>194</v>
      </c>
    </row>
    <row r="779" spans="1:12" ht="19.5" customHeight="1" x14ac:dyDescent="0.35">
      <c r="A779" s="264" t="s">
        <v>702</v>
      </c>
      <c r="B779" s="265" t="s">
        <v>703</v>
      </c>
      <c r="C779" s="265" t="s">
        <v>58</v>
      </c>
      <c r="D779" s="12" t="s">
        <v>104</v>
      </c>
      <c r="E779" s="21">
        <f t="shared" ref="E779:G779" si="51">SUM(E780:E781)</f>
        <v>171864</v>
      </c>
      <c r="F779" s="21">
        <f t="shared" si="51"/>
        <v>0</v>
      </c>
      <c r="G779" s="21">
        <f t="shared" si="51"/>
        <v>0</v>
      </c>
      <c r="H779" s="265" t="s">
        <v>704</v>
      </c>
      <c r="I779" s="258" t="s">
        <v>41</v>
      </c>
      <c r="J779" s="308" t="s">
        <v>193</v>
      </c>
      <c r="K779" s="308" t="s">
        <v>61</v>
      </c>
      <c r="L779" s="305" t="s">
        <v>61</v>
      </c>
    </row>
    <row r="780" spans="1:12" x14ac:dyDescent="0.35">
      <c r="A780" s="260"/>
      <c r="B780" s="262"/>
      <c r="C780" s="262"/>
      <c r="D780" s="4" t="s">
        <v>669</v>
      </c>
      <c r="E780" s="22">
        <v>107000</v>
      </c>
      <c r="F780" s="22">
        <v>0</v>
      </c>
      <c r="G780" s="22">
        <v>0</v>
      </c>
      <c r="H780" s="262"/>
      <c r="I780" s="266"/>
      <c r="J780" s="309"/>
      <c r="K780" s="309"/>
      <c r="L780" s="306"/>
    </row>
    <row r="781" spans="1:12" ht="16" thickBot="1" x14ac:dyDescent="0.4">
      <c r="A781" s="261"/>
      <c r="B781" s="263"/>
      <c r="C781" s="263"/>
      <c r="D781" s="4" t="s">
        <v>26</v>
      </c>
      <c r="E781" s="22">
        <v>64864</v>
      </c>
      <c r="F781" s="22">
        <v>0</v>
      </c>
      <c r="G781" s="22">
        <v>0</v>
      </c>
      <c r="H781" s="263"/>
      <c r="I781" s="267"/>
      <c r="J781" s="310"/>
      <c r="K781" s="310"/>
      <c r="L781" s="307"/>
    </row>
    <row r="782" spans="1:12" ht="78" thickBot="1" x14ac:dyDescent="0.4">
      <c r="A782" s="127" t="s">
        <v>705</v>
      </c>
      <c r="B782" s="11" t="s">
        <v>706</v>
      </c>
      <c r="C782" s="11" t="s">
        <v>25</v>
      </c>
      <c r="D782" s="12" t="s">
        <v>26</v>
      </c>
      <c r="E782" s="19">
        <v>5000</v>
      </c>
      <c r="F782" s="19">
        <v>5000</v>
      </c>
      <c r="G782" s="19">
        <v>5000</v>
      </c>
      <c r="H782" s="11" t="s">
        <v>27</v>
      </c>
      <c r="I782" s="12" t="s">
        <v>28</v>
      </c>
      <c r="J782" s="32" t="s">
        <v>707</v>
      </c>
      <c r="K782" s="32" t="s">
        <v>708</v>
      </c>
      <c r="L782" s="136" t="s">
        <v>709</v>
      </c>
    </row>
    <row r="783" spans="1:12" ht="47" thickBot="1" x14ac:dyDescent="0.4">
      <c r="A783" s="127" t="s">
        <v>710</v>
      </c>
      <c r="B783" s="11" t="s">
        <v>711</v>
      </c>
      <c r="C783" s="11" t="s">
        <v>25</v>
      </c>
      <c r="D783" s="12" t="s">
        <v>26</v>
      </c>
      <c r="E783" s="19">
        <v>20200</v>
      </c>
      <c r="F783" s="19">
        <v>20200</v>
      </c>
      <c r="G783" s="19">
        <v>20200</v>
      </c>
      <c r="H783" s="11" t="s">
        <v>27</v>
      </c>
      <c r="I783" s="12" t="s">
        <v>28</v>
      </c>
      <c r="J783" s="32" t="s">
        <v>712</v>
      </c>
      <c r="K783" s="32" t="s">
        <v>713</v>
      </c>
      <c r="L783" s="136" t="s">
        <v>714</v>
      </c>
    </row>
    <row r="784" spans="1:12" ht="47" thickBot="1" x14ac:dyDescent="0.4">
      <c r="A784" s="150" t="s">
        <v>715</v>
      </c>
      <c r="B784" s="151" t="s">
        <v>716</v>
      </c>
      <c r="C784" s="151" t="s">
        <v>25</v>
      </c>
      <c r="D784" s="152"/>
      <c r="E784" s="153">
        <v>0</v>
      </c>
      <c r="F784" s="153">
        <v>0</v>
      </c>
      <c r="G784" s="153">
        <v>0</v>
      </c>
      <c r="H784" s="151" t="s">
        <v>27</v>
      </c>
      <c r="I784" s="152" t="s">
        <v>28</v>
      </c>
      <c r="J784" s="155" t="s">
        <v>717</v>
      </c>
      <c r="K784" s="155" t="s">
        <v>718</v>
      </c>
      <c r="L784" s="156" t="s">
        <v>719</v>
      </c>
    </row>
    <row r="785" spans="1:12" ht="68.25" customHeight="1" thickBot="1" x14ac:dyDescent="0.4">
      <c r="A785" s="148" t="s">
        <v>720</v>
      </c>
      <c r="B785" s="54" t="s">
        <v>721</v>
      </c>
      <c r="C785" s="54" t="s">
        <v>25</v>
      </c>
      <c r="D785" s="52" t="s">
        <v>26</v>
      </c>
      <c r="E785" s="49">
        <v>20000</v>
      </c>
      <c r="F785" s="49">
        <v>20000</v>
      </c>
      <c r="G785" s="49">
        <v>20000</v>
      </c>
      <c r="H785" s="54" t="s">
        <v>722</v>
      </c>
      <c r="I785" s="52" t="s">
        <v>133</v>
      </c>
      <c r="J785" s="78" t="s">
        <v>51</v>
      </c>
      <c r="K785" s="78" t="s">
        <v>610</v>
      </c>
      <c r="L785" s="138" t="s">
        <v>610</v>
      </c>
    </row>
    <row r="786" spans="1:12" ht="62.5" thickBot="1" x14ac:dyDescent="0.4">
      <c r="A786" s="150" t="s">
        <v>723</v>
      </c>
      <c r="B786" s="151" t="s">
        <v>724</v>
      </c>
      <c r="C786" s="151" t="s">
        <v>25</v>
      </c>
      <c r="D786" s="152" t="s">
        <v>26</v>
      </c>
      <c r="E786" s="153">
        <v>10550</v>
      </c>
      <c r="F786" s="153">
        <v>10550</v>
      </c>
      <c r="G786" s="153">
        <v>10550</v>
      </c>
      <c r="H786" s="151" t="s">
        <v>27</v>
      </c>
      <c r="I786" s="152" t="s">
        <v>28</v>
      </c>
      <c r="J786" s="155" t="s">
        <v>185</v>
      </c>
      <c r="K786" s="155" t="s">
        <v>185</v>
      </c>
      <c r="L786" s="156" t="s">
        <v>185</v>
      </c>
    </row>
    <row r="787" spans="1:12" ht="62.5" thickBot="1" x14ac:dyDescent="0.4">
      <c r="A787" s="148" t="s">
        <v>725</v>
      </c>
      <c r="B787" s="192" t="s">
        <v>726</v>
      </c>
      <c r="C787" s="192" t="s">
        <v>25</v>
      </c>
      <c r="D787" s="176" t="s">
        <v>26</v>
      </c>
      <c r="E787" s="196">
        <v>4600</v>
      </c>
      <c r="F787" s="196">
        <v>4600</v>
      </c>
      <c r="G787" s="196">
        <v>4600</v>
      </c>
      <c r="H787" s="192" t="s">
        <v>27</v>
      </c>
      <c r="I787" s="176" t="s">
        <v>28</v>
      </c>
      <c r="J787" s="78" t="s">
        <v>107</v>
      </c>
      <c r="K787" s="78" t="s">
        <v>727</v>
      </c>
      <c r="L787" s="138" t="s">
        <v>728</v>
      </c>
    </row>
    <row r="788" spans="1:12" ht="33" customHeight="1" x14ac:dyDescent="0.35">
      <c r="A788" s="264" t="s">
        <v>729</v>
      </c>
      <c r="B788" s="265" t="s">
        <v>730</v>
      </c>
      <c r="C788" s="265" t="s">
        <v>25</v>
      </c>
      <c r="D788" s="258" t="s">
        <v>26</v>
      </c>
      <c r="E788" s="256">
        <f>SUM(E789:E789)+3000</f>
        <v>3000</v>
      </c>
      <c r="F788" s="256">
        <f>SUM(F789:F789)+3000</f>
        <v>3000</v>
      </c>
      <c r="G788" s="256">
        <f>SUM(G789:G789)+3000</f>
        <v>3000</v>
      </c>
      <c r="H788" s="289" t="s">
        <v>731</v>
      </c>
      <c r="I788" s="300" t="s">
        <v>41</v>
      </c>
      <c r="J788" s="327" t="s">
        <v>113</v>
      </c>
      <c r="K788" s="327" t="s">
        <v>113</v>
      </c>
      <c r="L788" s="329" t="s">
        <v>113</v>
      </c>
    </row>
    <row r="789" spans="1:12" ht="21.75" customHeight="1" thickBot="1" x14ac:dyDescent="0.4">
      <c r="A789" s="261"/>
      <c r="B789" s="263"/>
      <c r="C789" s="263"/>
      <c r="D789" s="267"/>
      <c r="E789" s="288"/>
      <c r="F789" s="288"/>
      <c r="G789" s="288"/>
      <c r="H789" s="263"/>
      <c r="I789" s="267"/>
      <c r="J789" s="310"/>
      <c r="K789" s="310"/>
      <c r="L789" s="307"/>
    </row>
    <row r="790" spans="1:12" ht="20.25" customHeight="1" x14ac:dyDescent="0.35">
      <c r="A790" s="264" t="s">
        <v>732</v>
      </c>
      <c r="B790" s="265" t="s">
        <v>733</v>
      </c>
      <c r="C790" s="265" t="s">
        <v>25</v>
      </c>
      <c r="D790" s="258" t="s">
        <v>26</v>
      </c>
      <c r="E790" s="256">
        <f>SUM(E791:E791)+7500</f>
        <v>7500</v>
      </c>
      <c r="F790" s="256">
        <f>SUM(F791:F791)+7500</f>
        <v>7500</v>
      </c>
      <c r="G790" s="256">
        <f>SUM(G791:G791)+7500</f>
        <v>7500</v>
      </c>
      <c r="H790" s="11" t="s">
        <v>734</v>
      </c>
      <c r="I790" s="12" t="s">
        <v>41</v>
      </c>
      <c r="J790" s="32" t="s">
        <v>51</v>
      </c>
      <c r="K790" s="32" t="s">
        <v>51</v>
      </c>
      <c r="L790" s="136" t="s">
        <v>51</v>
      </c>
    </row>
    <row r="791" spans="1:12" ht="31.5" thickBot="1" x14ac:dyDescent="0.4">
      <c r="A791" s="261"/>
      <c r="B791" s="263"/>
      <c r="C791" s="263"/>
      <c r="D791" s="267"/>
      <c r="E791" s="288"/>
      <c r="F791" s="288"/>
      <c r="G791" s="288"/>
      <c r="H791" s="3" t="s">
        <v>735</v>
      </c>
      <c r="I791" s="4" t="s">
        <v>41</v>
      </c>
      <c r="J791" s="29">
        <v>30</v>
      </c>
      <c r="K791" s="29">
        <v>40</v>
      </c>
      <c r="L791" s="140">
        <v>50</v>
      </c>
    </row>
    <row r="792" spans="1:12" ht="29.25" customHeight="1" x14ac:dyDescent="0.35">
      <c r="A792" s="264" t="s">
        <v>736</v>
      </c>
      <c r="B792" s="265" t="s">
        <v>737</v>
      </c>
      <c r="C792" s="265" t="s">
        <v>25</v>
      </c>
      <c r="D792" s="258" t="s">
        <v>26</v>
      </c>
      <c r="E792" s="256">
        <f>SUM(E793:E793)+4600</f>
        <v>4600</v>
      </c>
      <c r="F792" s="256">
        <f>SUM(F793:F793)+4600</f>
        <v>4600</v>
      </c>
      <c r="G792" s="256">
        <f>SUM(G793:G793)+4600</f>
        <v>4600</v>
      </c>
      <c r="H792" s="11" t="s">
        <v>734</v>
      </c>
      <c r="I792" s="12" t="s">
        <v>41</v>
      </c>
      <c r="J792" s="32" t="s">
        <v>93</v>
      </c>
      <c r="K792" s="32" t="s">
        <v>610</v>
      </c>
      <c r="L792" s="136" t="s">
        <v>610</v>
      </c>
    </row>
    <row r="793" spans="1:12" ht="39" customHeight="1" thickBot="1" x14ac:dyDescent="0.4">
      <c r="A793" s="261"/>
      <c r="B793" s="263"/>
      <c r="C793" s="263"/>
      <c r="D793" s="267"/>
      <c r="E793" s="288"/>
      <c r="F793" s="288"/>
      <c r="G793" s="288"/>
      <c r="H793" s="3" t="s">
        <v>735</v>
      </c>
      <c r="I793" s="4" t="s">
        <v>41</v>
      </c>
      <c r="J793" s="31" t="s">
        <v>51</v>
      </c>
      <c r="K793" s="31" t="s">
        <v>61</v>
      </c>
      <c r="L793" s="135" t="s">
        <v>610</v>
      </c>
    </row>
    <row r="794" spans="1:12" ht="43.5" customHeight="1" x14ac:dyDescent="0.35">
      <c r="A794" s="264" t="s">
        <v>738</v>
      </c>
      <c r="B794" s="265" t="s">
        <v>739</v>
      </c>
      <c r="C794" s="265" t="s">
        <v>25</v>
      </c>
      <c r="D794" s="258" t="s">
        <v>26</v>
      </c>
      <c r="E794" s="256">
        <f>SUM(E795:E795)+100000</f>
        <v>100000</v>
      </c>
      <c r="F794" s="256">
        <f>SUM(F795:F795)+100000</f>
        <v>100000</v>
      </c>
      <c r="G794" s="256">
        <f>SUM(G795:G795)+100000</f>
        <v>100000</v>
      </c>
      <c r="H794" s="11" t="s">
        <v>27</v>
      </c>
      <c r="I794" s="12" t="s">
        <v>41</v>
      </c>
      <c r="J794" s="30">
        <v>660</v>
      </c>
      <c r="K794" s="30">
        <v>670</v>
      </c>
      <c r="L794" s="139">
        <v>670</v>
      </c>
    </row>
    <row r="795" spans="1:12" ht="31.5" thickBot="1" x14ac:dyDescent="0.4">
      <c r="A795" s="261"/>
      <c r="B795" s="263"/>
      <c r="C795" s="263"/>
      <c r="D795" s="267"/>
      <c r="E795" s="288"/>
      <c r="F795" s="288"/>
      <c r="G795" s="288"/>
      <c r="H795" s="3" t="s">
        <v>735</v>
      </c>
      <c r="I795" s="4" t="s">
        <v>41</v>
      </c>
      <c r="J795" s="31" t="s">
        <v>87</v>
      </c>
      <c r="K795" s="31" t="s">
        <v>87</v>
      </c>
      <c r="L795" s="135" t="s">
        <v>87</v>
      </c>
    </row>
    <row r="796" spans="1:12" ht="47" thickBot="1" x14ac:dyDescent="0.4">
      <c r="A796" s="127" t="s">
        <v>740</v>
      </c>
      <c r="B796" s="11" t="s">
        <v>741</v>
      </c>
      <c r="C796" s="11" t="s">
        <v>25</v>
      </c>
      <c r="D796" s="12" t="s">
        <v>26</v>
      </c>
      <c r="E796" s="19">
        <v>300000</v>
      </c>
      <c r="F796" s="19">
        <v>300000</v>
      </c>
      <c r="G796" s="19">
        <v>300000</v>
      </c>
      <c r="H796" s="11" t="s">
        <v>742</v>
      </c>
      <c r="I796" s="12" t="s">
        <v>41</v>
      </c>
      <c r="J796" s="32" t="s">
        <v>86</v>
      </c>
      <c r="K796" s="32" t="s">
        <v>86</v>
      </c>
      <c r="L796" s="136" t="s">
        <v>86</v>
      </c>
    </row>
    <row r="797" spans="1:12" ht="35.25" customHeight="1" x14ac:dyDescent="0.35">
      <c r="A797" s="264" t="s">
        <v>743</v>
      </c>
      <c r="B797" s="265" t="s">
        <v>744</v>
      </c>
      <c r="C797" s="265" t="s">
        <v>25</v>
      </c>
      <c r="D797" s="258" t="s">
        <v>26</v>
      </c>
      <c r="E797" s="256">
        <f>SUM(E798:E798)+31200</f>
        <v>31200</v>
      </c>
      <c r="F797" s="256">
        <f>SUM(F798:F798)+31200</f>
        <v>31200</v>
      </c>
      <c r="G797" s="256">
        <f>SUM(G798:G798)+31200</f>
        <v>31200</v>
      </c>
      <c r="H797" s="11" t="s">
        <v>745</v>
      </c>
      <c r="I797" s="12" t="s">
        <v>41</v>
      </c>
      <c r="J797" s="32" t="s">
        <v>746</v>
      </c>
      <c r="K797" s="32" t="s">
        <v>637</v>
      </c>
      <c r="L797" s="136" t="s">
        <v>747</v>
      </c>
    </row>
    <row r="798" spans="1:12" ht="31.5" thickBot="1" x14ac:dyDescent="0.4">
      <c r="A798" s="261"/>
      <c r="B798" s="263"/>
      <c r="C798" s="263"/>
      <c r="D798" s="267"/>
      <c r="E798" s="288"/>
      <c r="F798" s="288"/>
      <c r="G798" s="288"/>
      <c r="H798" s="3" t="s">
        <v>748</v>
      </c>
      <c r="I798" s="4" t="s">
        <v>41</v>
      </c>
      <c r="J798" s="31" t="s">
        <v>749</v>
      </c>
      <c r="K798" s="31" t="s">
        <v>750</v>
      </c>
      <c r="L798" s="135" t="s">
        <v>72</v>
      </c>
    </row>
    <row r="799" spans="1:12" ht="31" x14ac:dyDescent="0.35">
      <c r="A799" s="264" t="s">
        <v>751</v>
      </c>
      <c r="B799" s="265" t="s">
        <v>752</v>
      </c>
      <c r="C799" s="265" t="s">
        <v>25</v>
      </c>
      <c r="D799" s="258" t="s">
        <v>26</v>
      </c>
      <c r="E799" s="256">
        <f>SUM(E800:E801)+220000</f>
        <v>220000</v>
      </c>
      <c r="F799" s="256">
        <f>SUM(F800:F801)+220000</f>
        <v>220000</v>
      </c>
      <c r="G799" s="256">
        <f>SUM(G800:G801)+220000</f>
        <v>220000</v>
      </c>
      <c r="H799" s="11" t="s">
        <v>753</v>
      </c>
      <c r="I799" s="12" t="s">
        <v>41</v>
      </c>
      <c r="J799" s="32" t="s">
        <v>261</v>
      </c>
      <c r="K799" s="32" t="s">
        <v>261</v>
      </c>
      <c r="L799" s="136" t="s">
        <v>51</v>
      </c>
    </row>
    <row r="800" spans="1:12" ht="46.5" x14ac:dyDescent="0.35">
      <c r="A800" s="281"/>
      <c r="B800" s="280"/>
      <c r="C800" s="280"/>
      <c r="D800" s="259"/>
      <c r="E800" s="257"/>
      <c r="F800" s="257"/>
      <c r="G800" s="257"/>
      <c r="H800" s="248" t="s">
        <v>754</v>
      </c>
      <c r="I800" s="249" t="s">
        <v>41</v>
      </c>
      <c r="J800" s="250" t="s">
        <v>315</v>
      </c>
      <c r="K800" s="250" t="s">
        <v>168</v>
      </c>
      <c r="L800" s="251" t="s">
        <v>306</v>
      </c>
    </row>
    <row r="801" spans="1:12" ht="78" thickBot="1" x14ac:dyDescent="0.4">
      <c r="A801" s="241"/>
      <c r="B801" s="242"/>
      <c r="C801" s="242"/>
      <c r="D801" s="242"/>
      <c r="E801" s="243"/>
      <c r="F801" s="243"/>
      <c r="G801" s="243"/>
      <c r="H801" s="244" t="s">
        <v>755</v>
      </c>
      <c r="I801" s="245" t="s">
        <v>133</v>
      </c>
      <c r="J801" s="246" t="s">
        <v>610</v>
      </c>
      <c r="K801" s="246" t="s">
        <v>193</v>
      </c>
      <c r="L801" s="247" t="s">
        <v>756</v>
      </c>
    </row>
    <row r="802" spans="1:12" ht="36" customHeight="1" x14ac:dyDescent="0.35">
      <c r="A802" s="292" t="s">
        <v>757</v>
      </c>
      <c r="B802" s="290" t="s">
        <v>758</v>
      </c>
      <c r="C802" s="290" t="s">
        <v>25</v>
      </c>
      <c r="D802" s="274" t="s">
        <v>26</v>
      </c>
      <c r="E802" s="296">
        <f>SUM(E803:E805)+263600</f>
        <v>263600</v>
      </c>
      <c r="F802" s="296">
        <f>SUM(F803:F805)+263600</f>
        <v>263600</v>
      </c>
      <c r="G802" s="296">
        <f>SUM(G803:G805)+263600</f>
        <v>263600</v>
      </c>
      <c r="H802" s="62" t="s">
        <v>759</v>
      </c>
      <c r="I802" s="60" t="s">
        <v>41</v>
      </c>
      <c r="J802" s="223">
        <v>370</v>
      </c>
      <c r="K802" s="223">
        <v>370</v>
      </c>
      <c r="L802" s="224">
        <v>370</v>
      </c>
    </row>
    <row r="803" spans="1:12" ht="32.25" customHeight="1" x14ac:dyDescent="0.35">
      <c r="A803" s="260"/>
      <c r="B803" s="262"/>
      <c r="C803" s="262"/>
      <c r="D803" s="266"/>
      <c r="E803" s="345"/>
      <c r="F803" s="345"/>
      <c r="G803" s="345"/>
      <c r="H803" s="3" t="s">
        <v>760</v>
      </c>
      <c r="I803" s="4" t="s">
        <v>133</v>
      </c>
      <c r="J803" s="37">
        <v>75</v>
      </c>
      <c r="K803" s="37">
        <v>75</v>
      </c>
      <c r="L803" s="143">
        <v>75</v>
      </c>
    </row>
    <row r="804" spans="1:12" ht="31" x14ac:dyDescent="0.35">
      <c r="A804" s="260"/>
      <c r="B804" s="262"/>
      <c r="C804" s="262"/>
      <c r="D804" s="266"/>
      <c r="E804" s="345"/>
      <c r="F804" s="345"/>
      <c r="G804" s="345"/>
      <c r="H804" s="3" t="s">
        <v>761</v>
      </c>
      <c r="I804" s="4" t="s">
        <v>41</v>
      </c>
      <c r="J804" s="194">
        <v>9</v>
      </c>
      <c r="K804" s="194">
        <v>9</v>
      </c>
      <c r="L804" s="195">
        <v>9</v>
      </c>
    </row>
    <row r="805" spans="1:12" ht="33.65" customHeight="1" thickBot="1" x14ac:dyDescent="0.4">
      <c r="A805" s="293"/>
      <c r="B805" s="291"/>
      <c r="C805" s="291"/>
      <c r="D805" s="275"/>
      <c r="E805" s="297"/>
      <c r="F805" s="297"/>
      <c r="G805" s="297"/>
      <c r="H805" s="67" t="s">
        <v>762</v>
      </c>
      <c r="I805" s="225" t="s">
        <v>41</v>
      </c>
      <c r="J805" s="226" t="s">
        <v>83</v>
      </c>
      <c r="K805" s="227" t="s">
        <v>83</v>
      </c>
      <c r="L805" s="228" t="s">
        <v>83</v>
      </c>
    </row>
    <row r="806" spans="1:12" ht="47" thickBot="1" x14ac:dyDescent="0.4">
      <c r="A806" s="174" t="s">
        <v>763</v>
      </c>
      <c r="B806" s="171" t="s">
        <v>764</v>
      </c>
      <c r="C806" s="171" t="s">
        <v>25</v>
      </c>
      <c r="D806" s="172" t="s">
        <v>26</v>
      </c>
      <c r="E806" s="182">
        <v>300000</v>
      </c>
      <c r="F806" s="182">
        <v>500000</v>
      </c>
      <c r="G806" s="182">
        <v>500000</v>
      </c>
      <c r="H806" s="171" t="s">
        <v>765</v>
      </c>
      <c r="I806" s="172" t="s">
        <v>41</v>
      </c>
      <c r="J806" s="254">
        <v>40</v>
      </c>
      <c r="K806" s="254">
        <v>45</v>
      </c>
      <c r="L806" s="255">
        <v>45</v>
      </c>
    </row>
    <row r="807" spans="1:12" ht="31.5" customHeight="1" thickBot="1" x14ac:dyDescent="0.4">
      <c r="A807" s="56" t="s">
        <v>766</v>
      </c>
      <c r="B807" s="370" t="s">
        <v>767</v>
      </c>
      <c r="C807" s="371"/>
      <c r="D807" s="372"/>
      <c r="E807" s="57">
        <f>E808+E809+E813+E816+E819+E822+E825+E826+E827+E830+E833+E837+E843+E845+E847+E848+E851+E854+E858+E859+E862+E863+E864+E865+E866+E867+E868+E871</f>
        <v>53842829</v>
      </c>
      <c r="F807" s="57">
        <f>F808+F809+F813+F816+F819+F822+F825+F826+F827+F830+F833+F837+F843+F845+F847+F848+F851+F854+F858+F859+F862+F863+F864+F865+F866+F867+F868+F871</f>
        <v>50135914</v>
      </c>
      <c r="G807" s="57">
        <f>G808+G809+G813+G816+G819+G822+G825+G826+G827+G830+G833+G837+G843+G845+G847+G848+G851+G854+G858+G859+G862+G863+G864+G865+G866+G867+G868+G871</f>
        <v>38275517</v>
      </c>
      <c r="H807" s="367"/>
      <c r="I807" s="368"/>
      <c r="J807" s="368"/>
      <c r="K807" s="368"/>
      <c r="L807" s="369"/>
    </row>
    <row r="808" spans="1:12" ht="84.75" customHeight="1" thickBot="1" x14ac:dyDescent="0.4">
      <c r="A808" s="144" t="s">
        <v>768</v>
      </c>
      <c r="B808" s="45" t="s">
        <v>769</v>
      </c>
      <c r="C808" s="45" t="s">
        <v>770</v>
      </c>
      <c r="D808" s="52" t="s">
        <v>26</v>
      </c>
      <c r="E808" s="49">
        <v>4110814</v>
      </c>
      <c r="F808" s="49">
        <v>3650000</v>
      </c>
      <c r="G808" s="49">
        <v>3650000</v>
      </c>
      <c r="H808" s="54" t="s">
        <v>771</v>
      </c>
      <c r="I808" s="52" t="s">
        <v>133</v>
      </c>
      <c r="J808" s="52" t="s">
        <v>134</v>
      </c>
      <c r="K808" s="52" t="s">
        <v>134</v>
      </c>
      <c r="L808" s="69" t="s">
        <v>134</v>
      </c>
    </row>
    <row r="809" spans="1:12" ht="35.25" customHeight="1" x14ac:dyDescent="0.35">
      <c r="A809" s="264" t="s">
        <v>772</v>
      </c>
      <c r="B809" s="265" t="s">
        <v>773</v>
      </c>
      <c r="C809" s="265" t="s">
        <v>58</v>
      </c>
      <c r="D809" s="12" t="s">
        <v>104</v>
      </c>
      <c r="E809" s="21">
        <f>SUM(E810:E812)</f>
        <v>75000</v>
      </c>
      <c r="F809" s="21">
        <f>SUM(F810:F812)</f>
        <v>0</v>
      </c>
      <c r="G809" s="21">
        <f>SUM(G810:G812)</f>
        <v>0</v>
      </c>
      <c r="H809" s="11" t="s">
        <v>774</v>
      </c>
      <c r="I809" s="12" t="s">
        <v>133</v>
      </c>
      <c r="J809" s="12" t="s">
        <v>168</v>
      </c>
      <c r="K809" s="12" t="s">
        <v>61</v>
      </c>
      <c r="L809" s="128" t="s">
        <v>61</v>
      </c>
    </row>
    <row r="810" spans="1:12" ht="22" customHeight="1" x14ac:dyDescent="0.35">
      <c r="A810" s="260"/>
      <c r="B810" s="262"/>
      <c r="C810" s="262"/>
      <c r="D810" s="4" t="s">
        <v>669</v>
      </c>
      <c r="E810" s="22">
        <v>63750</v>
      </c>
      <c r="F810" s="22">
        <v>0</v>
      </c>
      <c r="G810" s="22">
        <v>0</v>
      </c>
      <c r="H810" s="289" t="s">
        <v>775</v>
      </c>
      <c r="I810" s="300" t="s">
        <v>41</v>
      </c>
      <c r="J810" s="300" t="s">
        <v>261</v>
      </c>
      <c r="K810" s="300" t="s">
        <v>61</v>
      </c>
      <c r="L810" s="301" t="s">
        <v>61</v>
      </c>
    </row>
    <row r="811" spans="1:12" ht="20.25" customHeight="1" x14ac:dyDescent="0.35">
      <c r="A811" s="260"/>
      <c r="B811" s="262"/>
      <c r="C811" s="262"/>
      <c r="D811" s="4" t="s">
        <v>776</v>
      </c>
      <c r="E811" s="22">
        <v>5625</v>
      </c>
      <c r="F811" s="22"/>
      <c r="G811" s="22"/>
      <c r="H811" s="404"/>
      <c r="I811" s="283"/>
      <c r="J811" s="283"/>
      <c r="K811" s="283"/>
      <c r="L811" s="405"/>
    </row>
    <row r="812" spans="1:12" ht="46.5" x14ac:dyDescent="0.35">
      <c r="A812" s="260"/>
      <c r="B812" s="262"/>
      <c r="C812" s="262"/>
      <c r="D812" s="4" t="s">
        <v>777</v>
      </c>
      <c r="E812" s="22">
        <v>5625</v>
      </c>
      <c r="F812" s="22">
        <v>0</v>
      </c>
      <c r="G812" s="22">
        <v>0</v>
      </c>
      <c r="H812" s="3" t="s">
        <v>778</v>
      </c>
      <c r="I812" s="4" t="s">
        <v>41</v>
      </c>
      <c r="J812" s="4" t="s">
        <v>779</v>
      </c>
      <c r="K812" s="4" t="s">
        <v>61</v>
      </c>
      <c r="L812" s="64" t="s">
        <v>61</v>
      </c>
    </row>
    <row r="813" spans="1:12" ht="36.75" customHeight="1" x14ac:dyDescent="0.35">
      <c r="A813" s="264" t="s">
        <v>780</v>
      </c>
      <c r="B813" s="265" t="s">
        <v>781</v>
      </c>
      <c r="C813" s="265" t="s">
        <v>58</v>
      </c>
      <c r="D813" s="258"/>
      <c r="E813" s="256">
        <f t="shared" ref="E813:G813" si="52">SUM(E814:E815)</f>
        <v>0</v>
      </c>
      <c r="F813" s="256">
        <f t="shared" si="52"/>
        <v>0</v>
      </c>
      <c r="G813" s="256">
        <f t="shared" si="52"/>
        <v>0</v>
      </c>
      <c r="H813" s="11" t="s">
        <v>774</v>
      </c>
      <c r="I813" s="12" t="s">
        <v>133</v>
      </c>
      <c r="J813" s="12" t="s">
        <v>194</v>
      </c>
      <c r="K813" s="12" t="s">
        <v>61</v>
      </c>
      <c r="L813" s="128" t="s">
        <v>61</v>
      </c>
    </row>
    <row r="814" spans="1:12" x14ac:dyDescent="0.35">
      <c r="A814" s="260"/>
      <c r="B814" s="262"/>
      <c r="C814" s="262"/>
      <c r="D814" s="266"/>
      <c r="E814" s="345"/>
      <c r="F814" s="345"/>
      <c r="G814" s="345"/>
      <c r="H814" s="3" t="s">
        <v>775</v>
      </c>
      <c r="I814" s="4" t="s">
        <v>41</v>
      </c>
      <c r="J814" s="4" t="s">
        <v>261</v>
      </c>
      <c r="K814" s="4" t="s">
        <v>61</v>
      </c>
      <c r="L814" s="64" t="s">
        <v>61</v>
      </c>
    </row>
    <row r="815" spans="1:12" ht="49.5" customHeight="1" thickBot="1" x14ac:dyDescent="0.4">
      <c r="A815" s="261"/>
      <c r="B815" s="263"/>
      <c r="C815" s="263"/>
      <c r="D815" s="267"/>
      <c r="E815" s="288"/>
      <c r="F815" s="288"/>
      <c r="G815" s="288"/>
      <c r="H815" s="3" t="s">
        <v>778</v>
      </c>
      <c r="I815" s="4" t="s">
        <v>41</v>
      </c>
      <c r="J815" s="4" t="s">
        <v>782</v>
      </c>
      <c r="K815" s="4" t="s">
        <v>61</v>
      </c>
      <c r="L815" s="64" t="s">
        <v>61</v>
      </c>
    </row>
    <row r="816" spans="1:12" ht="35.25" customHeight="1" x14ac:dyDescent="0.35">
      <c r="A816" s="264" t="s">
        <v>783</v>
      </c>
      <c r="B816" s="265" t="s">
        <v>784</v>
      </c>
      <c r="C816" s="265" t="s">
        <v>58</v>
      </c>
      <c r="D816" s="258"/>
      <c r="E816" s="256">
        <f t="shared" ref="E816:G816" si="53">SUM(E817:E818)</f>
        <v>0</v>
      </c>
      <c r="F816" s="256">
        <f t="shared" si="53"/>
        <v>0</v>
      </c>
      <c r="G816" s="256">
        <f t="shared" si="53"/>
        <v>0</v>
      </c>
      <c r="H816" s="11" t="s">
        <v>774</v>
      </c>
      <c r="I816" s="12" t="s">
        <v>133</v>
      </c>
      <c r="J816" s="12" t="s">
        <v>194</v>
      </c>
      <c r="K816" s="12" t="s">
        <v>61</v>
      </c>
      <c r="L816" s="128" t="s">
        <v>61</v>
      </c>
    </row>
    <row r="817" spans="1:13" x14ac:dyDescent="0.35">
      <c r="A817" s="260"/>
      <c r="B817" s="262"/>
      <c r="C817" s="262"/>
      <c r="D817" s="266"/>
      <c r="E817" s="345"/>
      <c r="F817" s="345"/>
      <c r="G817" s="345"/>
      <c r="H817" s="3" t="s">
        <v>775</v>
      </c>
      <c r="I817" s="4" t="s">
        <v>41</v>
      </c>
      <c r="J817" s="4" t="s">
        <v>261</v>
      </c>
      <c r="K817" s="4" t="s">
        <v>61</v>
      </c>
      <c r="L817" s="64" t="s">
        <v>61</v>
      </c>
    </row>
    <row r="818" spans="1:13" ht="47" thickBot="1" x14ac:dyDescent="0.4">
      <c r="A818" s="261"/>
      <c r="B818" s="263"/>
      <c r="C818" s="263"/>
      <c r="D818" s="267"/>
      <c r="E818" s="288"/>
      <c r="F818" s="288"/>
      <c r="G818" s="288"/>
      <c r="H818" s="67" t="s">
        <v>778</v>
      </c>
      <c r="I818" s="65" t="s">
        <v>41</v>
      </c>
      <c r="J818" s="65" t="s">
        <v>785</v>
      </c>
      <c r="K818" s="65" t="s">
        <v>61</v>
      </c>
      <c r="L818" s="68" t="s">
        <v>61</v>
      </c>
    </row>
    <row r="819" spans="1:13" ht="37.5" customHeight="1" x14ac:dyDescent="0.35">
      <c r="A819" s="264" t="s">
        <v>786</v>
      </c>
      <c r="B819" s="265" t="s">
        <v>787</v>
      </c>
      <c r="C819" s="265" t="s">
        <v>58</v>
      </c>
      <c r="D819" s="258" t="s">
        <v>669</v>
      </c>
      <c r="E819" s="407">
        <v>27515</v>
      </c>
      <c r="F819" s="256">
        <f t="shared" ref="F819:G819" si="54">SUM(F820:F821)</f>
        <v>0</v>
      </c>
      <c r="G819" s="256">
        <f t="shared" si="54"/>
        <v>0</v>
      </c>
      <c r="H819" s="54" t="s">
        <v>774</v>
      </c>
      <c r="I819" s="52" t="s">
        <v>133</v>
      </c>
      <c r="J819" s="52" t="s">
        <v>194</v>
      </c>
      <c r="K819" s="52" t="s">
        <v>61</v>
      </c>
      <c r="L819" s="69" t="s">
        <v>61</v>
      </c>
    </row>
    <row r="820" spans="1:13" x14ac:dyDescent="0.35">
      <c r="A820" s="260"/>
      <c r="B820" s="262"/>
      <c r="C820" s="262"/>
      <c r="D820" s="266"/>
      <c r="E820" s="278"/>
      <c r="F820" s="345"/>
      <c r="G820" s="345"/>
      <c r="H820" s="3" t="s">
        <v>775</v>
      </c>
      <c r="I820" s="4" t="s">
        <v>41</v>
      </c>
      <c r="J820" s="4" t="s">
        <v>261</v>
      </c>
      <c r="K820" s="4" t="s">
        <v>61</v>
      </c>
      <c r="L820" s="64" t="s">
        <v>61</v>
      </c>
    </row>
    <row r="821" spans="1:13" ht="47" thickBot="1" x14ac:dyDescent="0.4">
      <c r="A821" s="261"/>
      <c r="B821" s="263"/>
      <c r="C821" s="263"/>
      <c r="D821" s="267"/>
      <c r="E821" s="279"/>
      <c r="F821" s="288"/>
      <c r="G821" s="288"/>
      <c r="H821" s="3" t="s">
        <v>778</v>
      </c>
      <c r="I821" s="4" t="s">
        <v>41</v>
      </c>
      <c r="J821" s="4" t="s">
        <v>788</v>
      </c>
      <c r="K821" s="4" t="s">
        <v>61</v>
      </c>
      <c r="L821" s="64" t="s">
        <v>61</v>
      </c>
    </row>
    <row r="822" spans="1:13" ht="36.75" customHeight="1" x14ac:dyDescent="0.35">
      <c r="A822" s="264" t="s">
        <v>789</v>
      </c>
      <c r="B822" s="265" t="s">
        <v>790</v>
      </c>
      <c r="C822" s="265" t="s">
        <v>58</v>
      </c>
      <c r="D822" s="12" t="s">
        <v>104</v>
      </c>
      <c r="E822" s="21">
        <f t="shared" ref="E822:G822" si="55">SUM(E823:E824)</f>
        <v>67280</v>
      </c>
      <c r="F822" s="21">
        <f t="shared" si="55"/>
        <v>0</v>
      </c>
      <c r="G822" s="21">
        <f t="shared" si="55"/>
        <v>0</v>
      </c>
      <c r="H822" s="11" t="s">
        <v>774</v>
      </c>
      <c r="I822" s="12" t="s">
        <v>133</v>
      </c>
      <c r="J822" s="12" t="s">
        <v>87</v>
      </c>
      <c r="K822" s="12" t="s">
        <v>61</v>
      </c>
      <c r="L822" s="128" t="s">
        <v>61</v>
      </c>
    </row>
    <row r="823" spans="1:13" ht="66" customHeight="1" thickBot="1" x14ac:dyDescent="0.4">
      <c r="A823" s="293"/>
      <c r="B823" s="291"/>
      <c r="C823" s="291"/>
      <c r="D823" s="65" t="s">
        <v>669</v>
      </c>
      <c r="E823" s="66">
        <v>57188</v>
      </c>
      <c r="F823" s="66">
        <v>0</v>
      </c>
      <c r="G823" s="66">
        <v>0</v>
      </c>
      <c r="H823" s="67" t="s">
        <v>791</v>
      </c>
      <c r="I823" s="65" t="s">
        <v>41</v>
      </c>
      <c r="J823" s="65" t="s">
        <v>70</v>
      </c>
      <c r="K823" s="65" t="s">
        <v>61</v>
      </c>
      <c r="L823" s="68" t="s">
        <v>61</v>
      </c>
    </row>
    <row r="824" spans="1:13" ht="62.5" thickBot="1" x14ac:dyDescent="0.4">
      <c r="A824" s="204"/>
      <c r="B824" s="205"/>
      <c r="C824" s="205"/>
      <c r="D824" s="172" t="s">
        <v>26</v>
      </c>
      <c r="E824" s="182">
        <v>10092</v>
      </c>
      <c r="F824" s="182">
        <v>0</v>
      </c>
      <c r="G824" s="182">
        <v>0</v>
      </c>
      <c r="H824" s="171" t="s">
        <v>792</v>
      </c>
      <c r="I824" s="172" t="s">
        <v>41</v>
      </c>
      <c r="J824" s="172" t="s">
        <v>261</v>
      </c>
      <c r="K824" s="172" t="s">
        <v>61</v>
      </c>
      <c r="L824" s="178" t="s">
        <v>61</v>
      </c>
    </row>
    <row r="825" spans="1:13" ht="49.5" customHeight="1" thickBot="1" x14ac:dyDescent="0.4">
      <c r="A825" s="118" t="s">
        <v>793</v>
      </c>
      <c r="B825" s="75" t="s">
        <v>794</v>
      </c>
      <c r="C825" s="75" t="s">
        <v>795</v>
      </c>
      <c r="D825" s="73" t="s">
        <v>26</v>
      </c>
      <c r="E825" s="74">
        <v>1000000</v>
      </c>
      <c r="F825" s="74">
        <v>2549914</v>
      </c>
      <c r="G825" s="74">
        <v>0</v>
      </c>
      <c r="H825" s="75" t="s">
        <v>774</v>
      </c>
      <c r="I825" s="73" t="s">
        <v>133</v>
      </c>
      <c r="J825" s="73" t="s">
        <v>163</v>
      </c>
      <c r="K825" s="73" t="s">
        <v>140</v>
      </c>
      <c r="L825" s="76" t="s">
        <v>61</v>
      </c>
    </row>
    <row r="826" spans="1:13" ht="50.5" customHeight="1" thickBot="1" x14ac:dyDescent="0.4">
      <c r="A826" s="148" t="s">
        <v>796</v>
      </c>
      <c r="B826" s="54" t="s">
        <v>797</v>
      </c>
      <c r="C826" s="54" t="s">
        <v>770</v>
      </c>
      <c r="D826" s="52" t="s">
        <v>26</v>
      </c>
      <c r="E826" s="49">
        <v>50000</v>
      </c>
      <c r="F826" s="49">
        <v>0</v>
      </c>
      <c r="G826" s="49">
        <v>0</v>
      </c>
      <c r="H826" s="54" t="s">
        <v>798</v>
      </c>
      <c r="I826" s="52" t="s">
        <v>133</v>
      </c>
      <c r="J826" s="52" t="s">
        <v>134</v>
      </c>
      <c r="K826" s="78">
        <v>0</v>
      </c>
      <c r="L826" s="138">
        <v>0</v>
      </c>
      <c r="M826" s="27"/>
    </row>
    <row r="827" spans="1:13" ht="21.75" customHeight="1" x14ac:dyDescent="0.35">
      <c r="A827" s="264" t="s">
        <v>799</v>
      </c>
      <c r="B827" s="265" t="s">
        <v>800</v>
      </c>
      <c r="C827" s="265" t="s">
        <v>770</v>
      </c>
      <c r="D827" s="12" t="s">
        <v>104</v>
      </c>
      <c r="E827" s="21">
        <f t="shared" ref="E827:G827" si="56">SUM(E828:E829)</f>
        <v>200000</v>
      </c>
      <c r="F827" s="21">
        <f t="shared" si="56"/>
        <v>3000000</v>
      </c>
      <c r="G827" s="21">
        <f t="shared" si="56"/>
        <v>2800000</v>
      </c>
      <c r="H827" s="265" t="s">
        <v>801</v>
      </c>
      <c r="I827" s="258" t="s">
        <v>133</v>
      </c>
      <c r="J827" s="258" t="s">
        <v>86</v>
      </c>
      <c r="K827" s="258" t="s">
        <v>271</v>
      </c>
      <c r="L827" s="343" t="s">
        <v>61</v>
      </c>
    </row>
    <row r="828" spans="1:13" x14ac:dyDescent="0.35">
      <c r="A828" s="260"/>
      <c r="B828" s="262"/>
      <c r="C828" s="262"/>
      <c r="D828" s="4" t="s">
        <v>26</v>
      </c>
      <c r="E828" s="22">
        <v>200000</v>
      </c>
      <c r="F828" s="22">
        <v>450000</v>
      </c>
      <c r="G828" s="22">
        <v>420000</v>
      </c>
      <c r="H828" s="262"/>
      <c r="I828" s="266"/>
      <c r="J828" s="266"/>
      <c r="K828" s="266"/>
      <c r="L828" s="302"/>
    </row>
    <row r="829" spans="1:13" ht="16" thickBot="1" x14ac:dyDescent="0.4">
      <c r="A829" s="261"/>
      <c r="B829" s="263"/>
      <c r="C829" s="263"/>
      <c r="D829" s="4" t="s">
        <v>669</v>
      </c>
      <c r="E829" s="22">
        <v>0</v>
      </c>
      <c r="F829" s="22">
        <v>2550000</v>
      </c>
      <c r="G829" s="22">
        <v>2380000</v>
      </c>
      <c r="H829" s="263"/>
      <c r="I829" s="267"/>
      <c r="J829" s="267"/>
      <c r="K829" s="267"/>
      <c r="L829" s="344"/>
    </row>
    <row r="830" spans="1:13" ht="18" customHeight="1" x14ac:dyDescent="0.35">
      <c r="A830" s="264" t="s">
        <v>802</v>
      </c>
      <c r="B830" s="265" t="s">
        <v>803</v>
      </c>
      <c r="C830" s="265" t="s">
        <v>770</v>
      </c>
      <c r="D830" s="12" t="s">
        <v>104</v>
      </c>
      <c r="E830" s="21">
        <f t="shared" ref="E830:G830" si="57">SUM(E831:E832)</f>
        <v>100000</v>
      </c>
      <c r="F830" s="21">
        <f t="shared" si="57"/>
        <v>500000</v>
      </c>
      <c r="G830" s="21">
        <f t="shared" si="57"/>
        <v>3000000</v>
      </c>
      <c r="H830" s="265" t="s">
        <v>801</v>
      </c>
      <c r="I830" s="258" t="s">
        <v>133</v>
      </c>
      <c r="J830" s="258" t="s">
        <v>610</v>
      </c>
      <c r="K830" s="258" t="s">
        <v>89</v>
      </c>
      <c r="L830" s="343" t="s">
        <v>271</v>
      </c>
    </row>
    <row r="831" spans="1:13" x14ac:dyDescent="0.35">
      <c r="A831" s="260"/>
      <c r="B831" s="262"/>
      <c r="C831" s="262"/>
      <c r="D831" s="4" t="s">
        <v>26</v>
      </c>
      <c r="E831" s="22">
        <v>100000</v>
      </c>
      <c r="F831" s="22">
        <v>75000</v>
      </c>
      <c r="G831" s="22">
        <v>450000</v>
      </c>
      <c r="H831" s="262"/>
      <c r="I831" s="266"/>
      <c r="J831" s="266"/>
      <c r="K831" s="266"/>
      <c r="L831" s="302"/>
    </row>
    <row r="832" spans="1:13" ht="16" thickBot="1" x14ac:dyDescent="0.4">
      <c r="A832" s="260"/>
      <c r="B832" s="262"/>
      <c r="C832" s="262"/>
      <c r="D832" s="47" t="s">
        <v>669</v>
      </c>
      <c r="E832" s="48">
        <v>0</v>
      </c>
      <c r="F832" s="48">
        <v>425000</v>
      </c>
      <c r="G832" s="48">
        <v>2550000</v>
      </c>
      <c r="H832" s="262"/>
      <c r="I832" s="266"/>
      <c r="J832" s="266"/>
      <c r="K832" s="266"/>
      <c r="L832" s="302"/>
    </row>
    <row r="833" spans="1:13" ht="20.25" customHeight="1" x14ac:dyDescent="0.35">
      <c r="A833" s="292" t="s">
        <v>804</v>
      </c>
      <c r="B833" s="290" t="s">
        <v>805</v>
      </c>
      <c r="C833" s="290" t="s">
        <v>795</v>
      </c>
      <c r="D833" s="60" t="s">
        <v>104</v>
      </c>
      <c r="E833" s="61">
        <f>SUM(E834:E836)</f>
        <v>20296616</v>
      </c>
      <c r="F833" s="61">
        <f>SUM(F834:F836)</f>
        <v>0</v>
      </c>
      <c r="G833" s="61">
        <f>SUM(G834:G836)</f>
        <v>0</v>
      </c>
      <c r="H833" s="290" t="s">
        <v>774</v>
      </c>
      <c r="I833" s="274" t="s">
        <v>133</v>
      </c>
      <c r="J833" s="274" t="s">
        <v>43</v>
      </c>
      <c r="K833" s="274" t="s">
        <v>61</v>
      </c>
      <c r="L833" s="406" t="s">
        <v>61</v>
      </c>
    </row>
    <row r="834" spans="1:13" x14ac:dyDescent="0.35">
      <c r="A834" s="260"/>
      <c r="B834" s="262"/>
      <c r="C834" s="262"/>
      <c r="D834" s="4" t="s">
        <v>669</v>
      </c>
      <c r="E834" s="22">
        <v>12378218</v>
      </c>
      <c r="F834" s="22">
        <v>0</v>
      </c>
      <c r="G834" s="22">
        <v>0</v>
      </c>
      <c r="H834" s="262"/>
      <c r="I834" s="266"/>
      <c r="J834" s="266"/>
      <c r="K834" s="266"/>
      <c r="L834" s="302"/>
    </row>
    <row r="835" spans="1:13" x14ac:dyDescent="0.35">
      <c r="A835" s="260"/>
      <c r="B835" s="262"/>
      <c r="C835" s="262"/>
      <c r="D835" s="4" t="s">
        <v>806</v>
      </c>
      <c r="E835" s="22">
        <v>526600</v>
      </c>
      <c r="F835" s="22">
        <v>0</v>
      </c>
      <c r="G835" s="22">
        <v>0</v>
      </c>
      <c r="H835" s="262"/>
      <c r="I835" s="266"/>
      <c r="J835" s="266"/>
      <c r="K835" s="266"/>
      <c r="L835" s="302"/>
    </row>
    <row r="836" spans="1:13" ht="16" thickBot="1" x14ac:dyDescent="0.4">
      <c r="A836" s="260"/>
      <c r="B836" s="262"/>
      <c r="C836" s="262"/>
      <c r="D836" s="173" t="s">
        <v>26</v>
      </c>
      <c r="E836" s="181">
        <v>7391798</v>
      </c>
      <c r="F836" s="181">
        <v>0</v>
      </c>
      <c r="G836" s="181">
        <v>0</v>
      </c>
      <c r="H836" s="262"/>
      <c r="I836" s="266"/>
      <c r="J836" s="266"/>
      <c r="K836" s="266"/>
      <c r="L836" s="302"/>
    </row>
    <row r="837" spans="1:13" ht="34.5" customHeight="1" x14ac:dyDescent="0.35">
      <c r="A837" s="268" t="s">
        <v>807</v>
      </c>
      <c r="B837" s="270" t="s">
        <v>808</v>
      </c>
      <c r="C837" s="270" t="s">
        <v>126</v>
      </c>
      <c r="D837" s="272" t="s">
        <v>114</v>
      </c>
      <c r="E837" s="364">
        <v>652178</v>
      </c>
      <c r="F837" s="364">
        <v>220600</v>
      </c>
      <c r="G837" s="364">
        <v>260700</v>
      </c>
      <c r="H837" s="197" t="s">
        <v>809</v>
      </c>
      <c r="I837" s="188" t="s">
        <v>41</v>
      </c>
      <c r="J837" s="188" t="s">
        <v>51</v>
      </c>
      <c r="K837" s="188" t="s">
        <v>610</v>
      </c>
      <c r="L837" s="200" t="s">
        <v>610</v>
      </c>
    </row>
    <row r="838" spans="1:13" ht="62" x14ac:dyDescent="0.35">
      <c r="A838" s="355"/>
      <c r="B838" s="356"/>
      <c r="C838" s="356"/>
      <c r="D838" s="326"/>
      <c r="E838" s="365"/>
      <c r="F838" s="365"/>
      <c r="G838" s="365"/>
      <c r="H838" s="198" t="s">
        <v>810</v>
      </c>
      <c r="I838" s="189" t="s">
        <v>41</v>
      </c>
      <c r="J838" s="189" t="s">
        <v>134</v>
      </c>
      <c r="K838" s="189" t="s">
        <v>811</v>
      </c>
      <c r="L838" s="201" t="s">
        <v>812</v>
      </c>
    </row>
    <row r="839" spans="1:13" ht="31" x14ac:dyDescent="0.35">
      <c r="A839" s="355"/>
      <c r="B839" s="356"/>
      <c r="C839" s="356"/>
      <c r="D839" s="326"/>
      <c r="E839" s="365"/>
      <c r="F839" s="365"/>
      <c r="G839" s="365"/>
      <c r="H839" s="198" t="s">
        <v>813</v>
      </c>
      <c r="I839" s="189" t="s">
        <v>41</v>
      </c>
      <c r="J839" s="189" t="s">
        <v>93</v>
      </c>
      <c r="K839" s="189" t="s">
        <v>60</v>
      </c>
      <c r="L839" s="201" t="s">
        <v>193</v>
      </c>
    </row>
    <row r="840" spans="1:13" ht="62" x14ac:dyDescent="0.35">
      <c r="A840" s="355"/>
      <c r="B840" s="356"/>
      <c r="C840" s="356"/>
      <c r="D840" s="326"/>
      <c r="E840" s="365"/>
      <c r="F840" s="365"/>
      <c r="G840" s="365"/>
      <c r="H840" s="198" t="s">
        <v>814</v>
      </c>
      <c r="I840" s="189" t="s">
        <v>41</v>
      </c>
      <c r="J840" s="189" t="s">
        <v>620</v>
      </c>
      <c r="K840" s="189" t="s">
        <v>815</v>
      </c>
      <c r="L840" s="201" t="s">
        <v>816</v>
      </c>
    </row>
    <row r="841" spans="1:13" ht="66" customHeight="1" x14ac:dyDescent="0.35">
      <c r="A841" s="355"/>
      <c r="B841" s="356"/>
      <c r="C841" s="356"/>
      <c r="D841" s="326"/>
      <c r="E841" s="365"/>
      <c r="F841" s="365"/>
      <c r="G841" s="365"/>
      <c r="H841" s="198" t="s">
        <v>817</v>
      </c>
      <c r="I841" s="189" t="s">
        <v>133</v>
      </c>
      <c r="J841" s="189" t="s">
        <v>50</v>
      </c>
      <c r="K841" s="189" t="s">
        <v>235</v>
      </c>
      <c r="L841" s="201" t="s">
        <v>50</v>
      </c>
    </row>
    <row r="842" spans="1:13" ht="103.5" customHeight="1" thickBot="1" x14ac:dyDescent="0.4">
      <c r="A842" s="269"/>
      <c r="B842" s="271"/>
      <c r="C842" s="271"/>
      <c r="D842" s="273"/>
      <c r="E842" s="366"/>
      <c r="F842" s="366"/>
      <c r="G842" s="366"/>
      <c r="H842" s="199" t="s">
        <v>818</v>
      </c>
      <c r="I842" s="190" t="s">
        <v>146</v>
      </c>
      <c r="J842" s="190" t="s">
        <v>819</v>
      </c>
      <c r="K842" s="190" t="s">
        <v>820</v>
      </c>
      <c r="L842" s="202" t="s">
        <v>821</v>
      </c>
    </row>
    <row r="843" spans="1:13" ht="80.25" customHeight="1" x14ac:dyDescent="0.35">
      <c r="A843" s="260" t="s">
        <v>822</v>
      </c>
      <c r="B843" s="262" t="s">
        <v>823</v>
      </c>
      <c r="C843" s="262" t="s">
        <v>770</v>
      </c>
      <c r="D843" s="266" t="s">
        <v>26</v>
      </c>
      <c r="E843" s="345">
        <f>SUM(E844:E844)+1200000</f>
        <v>1200000</v>
      </c>
      <c r="F843" s="345">
        <f>SUM(F844:F844)+500000</f>
        <v>500000</v>
      </c>
      <c r="G843" s="345">
        <f>SUM(G844:G844)+500000</f>
        <v>500000</v>
      </c>
      <c r="H843" s="54" t="s">
        <v>824</v>
      </c>
      <c r="I843" s="52" t="s">
        <v>133</v>
      </c>
      <c r="J843" s="52" t="s">
        <v>134</v>
      </c>
      <c r="K843" s="52" t="s">
        <v>134</v>
      </c>
      <c r="L843" s="69" t="s">
        <v>134</v>
      </c>
    </row>
    <row r="844" spans="1:13" ht="68.25" customHeight="1" thickBot="1" x14ac:dyDescent="0.4">
      <c r="A844" s="261"/>
      <c r="B844" s="263"/>
      <c r="C844" s="263"/>
      <c r="D844" s="267"/>
      <c r="E844" s="288"/>
      <c r="F844" s="288"/>
      <c r="G844" s="288"/>
      <c r="H844" s="3" t="s">
        <v>825</v>
      </c>
      <c r="I844" s="4" t="s">
        <v>41</v>
      </c>
      <c r="J844" s="4" t="s">
        <v>610</v>
      </c>
      <c r="K844" s="4" t="s">
        <v>610</v>
      </c>
      <c r="L844" s="64" t="s">
        <v>51</v>
      </c>
    </row>
    <row r="845" spans="1:13" ht="77.5" x14ac:dyDescent="0.35">
      <c r="A845" s="264" t="s">
        <v>826</v>
      </c>
      <c r="B845" s="265" t="s">
        <v>827</v>
      </c>
      <c r="C845" s="265" t="s">
        <v>795</v>
      </c>
      <c r="D845" s="258" t="s">
        <v>26</v>
      </c>
      <c r="E845" s="256">
        <f>SUM(E846:E846)+3000000</f>
        <v>3000000</v>
      </c>
      <c r="F845" s="256">
        <f>SUM(F846:F846)+9000000</f>
        <v>9000000</v>
      </c>
      <c r="G845" s="256">
        <f>SUM(G846:G846)+7316399</f>
        <v>7316399</v>
      </c>
      <c r="H845" s="11" t="s">
        <v>828</v>
      </c>
      <c r="I845" s="12" t="s">
        <v>133</v>
      </c>
      <c r="J845" s="12" t="s">
        <v>47</v>
      </c>
      <c r="K845" s="12" t="s">
        <v>163</v>
      </c>
      <c r="L845" s="128" t="s">
        <v>60</v>
      </c>
      <c r="M845" s="27"/>
    </row>
    <row r="846" spans="1:13" ht="62.5" thickBot="1" x14ac:dyDescent="0.4">
      <c r="A846" s="261"/>
      <c r="B846" s="263"/>
      <c r="C846" s="263"/>
      <c r="D846" s="267"/>
      <c r="E846" s="288"/>
      <c r="F846" s="288"/>
      <c r="G846" s="288"/>
      <c r="H846" s="3" t="s">
        <v>829</v>
      </c>
      <c r="I846" s="4" t="s">
        <v>133</v>
      </c>
      <c r="J846" s="4" t="s">
        <v>47</v>
      </c>
      <c r="K846" s="4" t="s">
        <v>83</v>
      </c>
      <c r="L846" s="64" t="s">
        <v>61</v>
      </c>
    </row>
    <row r="847" spans="1:13" ht="47" thickBot="1" x14ac:dyDescent="0.4">
      <c r="A847" s="127" t="s">
        <v>830</v>
      </c>
      <c r="B847" s="11" t="s">
        <v>831</v>
      </c>
      <c r="C847" s="11" t="s">
        <v>795</v>
      </c>
      <c r="D847" s="12" t="s">
        <v>26</v>
      </c>
      <c r="E847" s="19">
        <v>300000</v>
      </c>
      <c r="F847" s="19">
        <v>1900000</v>
      </c>
      <c r="G847" s="19">
        <v>0</v>
      </c>
      <c r="H847" s="11" t="s">
        <v>832</v>
      </c>
      <c r="I847" s="12" t="s">
        <v>133</v>
      </c>
      <c r="J847" s="12" t="s">
        <v>84</v>
      </c>
      <c r="K847" s="12" t="s">
        <v>87</v>
      </c>
      <c r="L847" s="128" t="s">
        <v>61</v>
      </c>
    </row>
    <row r="848" spans="1:13" ht="31" x14ac:dyDescent="0.35">
      <c r="A848" s="264" t="s">
        <v>833</v>
      </c>
      <c r="B848" s="265" t="s">
        <v>834</v>
      </c>
      <c r="C848" s="265" t="s">
        <v>770</v>
      </c>
      <c r="D848" s="12" t="s">
        <v>104</v>
      </c>
      <c r="E848" s="21">
        <f t="shared" ref="E848:G848" si="58">SUM(E849:E850)</f>
        <v>120000</v>
      </c>
      <c r="F848" s="21">
        <f t="shared" si="58"/>
        <v>7000000</v>
      </c>
      <c r="G848" s="21">
        <f t="shared" si="58"/>
        <v>4880000</v>
      </c>
      <c r="H848" s="11" t="s">
        <v>835</v>
      </c>
      <c r="I848" s="12" t="s">
        <v>133</v>
      </c>
      <c r="J848" s="12" t="s">
        <v>140</v>
      </c>
      <c r="K848" s="12" t="s">
        <v>87</v>
      </c>
      <c r="L848" s="128" t="s">
        <v>87</v>
      </c>
    </row>
    <row r="849" spans="1:13" ht="47.25" customHeight="1" x14ac:dyDescent="0.35">
      <c r="A849" s="260"/>
      <c r="B849" s="262"/>
      <c r="C849" s="262"/>
      <c r="D849" s="4" t="s">
        <v>26</v>
      </c>
      <c r="E849" s="22">
        <v>45000</v>
      </c>
      <c r="F849" s="22">
        <v>6000000</v>
      </c>
      <c r="G849" s="22">
        <v>3955000</v>
      </c>
      <c r="H849" s="289" t="s">
        <v>836</v>
      </c>
      <c r="I849" s="300" t="s">
        <v>133</v>
      </c>
      <c r="J849" s="300" t="s">
        <v>61</v>
      </c>
      <c r="K849" s="300" t="s">
        <v>76</v>
      </c>
      <c r="L849" s="301" t="s">
        <v>76</v>
      </c>
    </row>
    <row r="850" spans="1:13" ht="16" thickBot="1" x14ac:dyDescent="0.4">
      <c r="A850" s="261"/>
      <c r="B850" s="263"/>
      <c r="C850" s="263"/>
      <c r="D850" s="65" t="s">
        <v>837</v>
      </c>
      <c r="E850" s="66">
        <v>75000</v>
      </c>
      <c r="F850" s="66">
        <v>1000000</v>
      </c>
      <c r="G850" s="66">
        <v>925000</v>
      </c>
      <c r="H850" s="263"/>
      <c r="I850" s="267"/>
      <c r="J850" s="267"/>
      <c r="K850" s="267"/>
      <c r="L850" s="344"/>
    </row>
    <row r="851" spans="1:13" ht="47.25" customHeight="1" x14ac:dyDescent="0.35">
      <c r="A851" s="264" t="s">
        <v>838</v>
      </c>
      <c r="B851" s="265" t="s">
        <v>839</v>
      </c>
      <c r="C851" s="265" t="s">
        <v>795</v>
      </c>
      <c r="D851" s="52" t="s">
        <v>104</v>
      </c>
      <c r="E851" s="53">
        <f t="shared" ref="E851:G851" si="59">SUM(E852:E853)</f>
        <v>1420000</v>
      </c>
      <c r="F851" s="53">
        <f t="shared" si="59"/>
        <v>6939200</v>
      </c>
      <c r="G851" s="53">
        <f t="shared" si="59"/>
        <v>1389848</v>
      </c>
      <c r="H851" s="265" t="s">
        <v>835</v>
      </c>
      <c r="I851" s="258" t="s">
        <v>133</v>
      </c>
      <c r="J851" s="258" t="s">
        <v>84</v>
      </c>
      <c r="K851" s="258" t="s">
        <v>87</v>
      </c>
      <c r="L851" s="343" t="s">
        <v>61</v>
      </c>
    </row>
    <row r="852" spans="1:13" x14ac:dyDescent="0.35">
      <c r="A852" s="260"/>
      <c r="B852" s="262"/>
      <c r="C852" s="262"/>
      <c r="D852" s="4" t="s">
        <v>26</v>
      </c>
      <c r="E852" s="22">
        <v>1420000</v>
      </c>
      <c r="F852" s="22">
        <v>1580000</v>
      </c>
      <c r="G852" s="22">
        <v>1389848</v>
      </c>
      <c r="H852" s="262"/>
      <c r="I852" s="266"/>
      <c r="J852" s="266"/>
      <c r="K852" s="266"/>
      <c r="L852" s="302"/>
    </row>
    <row r="853" spans="1:13" ht="16" thickBot="1" x14ac:dyDescent="0.4">
      <c r="A853" s="261"/>
      <c r="B853" s="263"/>
      <c r="C853" s="263"/>
      <c r="D853" s="4" t="s">
        <v>806</v>
      </c>
      <c r="E853" s="22">
        <v>0</v>
      </c>
      <c r="F853" s="22">
        <v>5359200</v>
      </c>
      <c r="G853" s="22">
        <v>0</v>
      </c>
      <c r="H853" s="263"/>
      <c r="I853" s="267"/>
      <c r="J853" s="267"/>
      <c r="K853" s="267"/>
      <c r="L853" s="344"/>
    </row>
    <row r="854" spans="1:13" ht="62" x14ac:dyDescent="0.35">
      <c r="A854" s="264" t="s">
        <v>840</v>
      </c>
      <c r="B854" s="265" t="s">
        <v>841</v>
      </c>
      <c r="C854" s="265" t="s">
        <v>126</v>
      </c>
      <c r="D854" s="179" t="s">
        <v>104</v>
      </c>
      <c r="E854" s="180">
        <f>SUM(E855:E857)</f>
        <v>178500</v>
      </c>
      <c r="F854" s="180">
        <f>SUM(F855:F857)</f>
        <v>2000000</v>
      </c>
      <c r="G854" s="180">
        <f>SUM(G855:G857)</f>
        <v>5000000</v>
      </c>
      <c r="H854" s="38" t="s">
        <v>842</v>
      </c>
      <c r="I854" s="36" t="s">
        <v>133</v>
      </c>
      <c r="J854" s="36" t="s">
        <v>61</v>
      </c>
      <c r="K854" s="36" t="s">
        <v>140</v>
      </c>
      <c r="L854" s="134" t="s">
        <v>61</v>
      </c>
      <c r="M854" s="39"/>
    </row>
    <row r="855" spans="1:13" ht="63.75" customHeight="1" x14ac:dyDescent="0.35">
      <c r="A855" s="260"/>
      <c r="B855" s="262"/>
      <c r="C855" s="262"/>
      <c r="D855" s="4" t="s">
        <v>669</v>
      </c>
      <c r="E855" s="22">
        <v>0</v>
      </c>
      <c r="F855" s="22">
        <v>1700000</v>
      </c>
      <c r="G855" s="22">
        <v>4250000</v>
      </c>
      <c r="H855" s="3" t="s">
        <v>843</v>
      </c>
      <c r="I855" s="4" t="s">
        <v>133</v>
      </c>
      <c r="J855" s="4" t="s">
        <v>140</v>
      </c>
      <c r="K855" s="4" t="s">
        <v>47</v>
      </c>
      <c r="L855" s="64" t="s">
        <v>86</v>
      </c>
    </row>
    <row r="856" spans="1:13" ht="62" x14ac:dyDescent="0.35">
      <c r="A856" s="260"/>
      <c r="B856" s="262"/>
      <c r="C856" s="262"/>
      <c r="D856" s="300" t="s">
        <v>26</v>
      </c>
      <c r="E856" s="331">
        <v>178500</v>
      </c>
      <c r="F856" s="331">
        <v>300000</v>
      </c>
      <c r="G856" s="331">
        <v>750000</v>
      </c>
      <c r="H856" s="3" t="s">
        <v>844</v>
      </c>
      <c r="I856" s="4" t="s">
        <v>133</v>
      </c>
      <c r="J856" s="28" t="s">
        <v>61</v>
      </c>
      <c r="K856" s="29">
        <v>15</v>
      </c>
      <c r="L856" s="140">
        <v>40</v>
      </c>
    </row>
    <row r="857" spans="1:13" ht="31.5" thickBot="1" x14ac:dyDescent="0.4">
      <c r="A857" s="293"/>
      <c r="B857" s="291"/>
      <c r="C857" s="291"/>
      <c r="D857" s="275"/>
      <c r="E857" s="295"/>
      <c r="F857" s="295"/>
      <c r="G857" s="295"/>
      <c r="H857" s="67" t="s">
        <v>845</v>
      </c>
      <c r="I857" s="65" t="s">
        <v>41</v>
      </c>
      <c r="J857" s="225" t="s">
        <v>61</v>
      </c>
      <c r="K857" s="225" t="s">
        <v>61</v>
      </c>
      <c r="L857" s="228" t="s">
        <v>261</v>
      </c>
    </row>
    <row r="858" spans="1:13" ht="84" customHeight="1" thickBot="1" x14ac:dyDescent="0.4">
      <c r="A858" s="148" t="s">
        <v>846</v>
      </c>
      <c r="B858" s="192" t="s">
        <v>847</v>
      </c>
      <c r="C858" s="192" t="s">
        <v>770</v>
      </c>
      <c r="D858" s="176" t="s">
        <v>26</v>
      </c>
      <c r="E858" s="196">
        <v>365999</v>
      </c>
      <c r="F858" s="196">
        <v>200000</v>
      </c>
      <c r="G858" s="196">
        <v>200000</v>
      </c>
      <c r="H858" s="192" t="s">
        <v>848</v>
      </c>
      <c r="I858" s="176" t="s">
        <v>133</v>
      </c>
      <c r="J858" s="176" t="s">
        <v>134</v>
      </c>
      <c r="K858" s="176" t="s">
        <v>134</v>
      </c>
      <c r="L858" s="193" t="s">
        <v>134</v>
      </c>
    </row>
    <row r="859" spans="1:13" ht="21" customHeight="1" x14ac:dyDescent="0.35">
      <c r="A859" s="264" t="s">
        <v>849</v>
      </c>
      <c r="B859" s="265" t="s">
        <v>850</v>
      </c>
      <c r="C859" s="265" t="s">
        <v>795</v>
      </c>
      <c r="D859" s="12" t="s">
        <v>104</v>
      </c>
      <c r="E859" s="21">
        <f>SUM(E860:E861)</f>
        <v>12855800</v>
      </c>
      <c r="F859" s="21">
        <f>SUM(F860:F861)</f>
        <v>6176200</v>
      </c>
      <c r="G859" s="21">
        <f>SUM(G860:G861)</f>
        <v>1011093</v>
      </c>
      <c r="H859" s="265" t="s">
        <v>835</v>
      </c>
      <c r="I859" s="258" t="s">
        <v>133</v>
      </c>
      <c r="J859" s="308">
        <v>75</v>
      </c>
      <c r="K859" s="308">
        <v>15</v>
      </c>
      <c r="L859" s="305">
        <v>10</v>
      </c>
    </row>
    <row r="860" spans="1:13" x14ac:dyDescent="0.35">
      <c r="A860" s="260"/>
      <c r="B860" s="262"/>
      <c r="C860" s="262"/>
      <c r="D860" s="4" t="s">
        <v>26</v>
      </c>
      <c r="E860" s="22">
        <v>10000000</v>
      </c>
      <c r="F860" s="22">
        <v>6176200</v>
      </c>
      <c r="G860" s="22">
        <v>1011093</v>
      </c>
      <c r="H860" s="262"/>
      <c r="I860" s="266"/>
      <c r="J860" s="309"/>
      <c r="K860" s="309"/>
      <c r="L860" s="306"/>
    </row>
    <row r="861" spans="1:13" ht="16" thickBot="1" x14ac:dyDescent="0.4">
      <c r="A861" s="261"/>
      <c r="B861" s="263"/>
      <c r="C861" s="263"/>
      <c r="D861" s="4" t="s">
        <v>806</v>
      </c>
      <c r="E861" s="22">
        <v>2855800</v>
      </c>
      <c r="F861" s="22">
        <v>0</v>
      </c>
      <c r="G861" s="22">
        <v>0</v>
      </c>
      <c r="H861" s="263"/>
      <c r="I861" s="267"/>
      <c r="J861" s="310"/>
      <c r="K861" s="310"/>
      <c r="L861" s="307"/>
    </row>
    <row r="862" spans="1:13" ht="47" thickBot="1" x14ac:dyDescent="0.4">
      <c r="A862" s="127" t="s">
        <v>851</v>
      </c>
      <c r="B862" s="11" t="s">
        <v>852</v>
      </c>
      <c r="C862" s="11" t="s">
        <v>126</v>
      </c>
      <c r="D862" s="152" t="s">
        <v>26</v>
      </c>
      <c r="E862" s="153">
        <v>10000</v>
      </c>
      <c r="F862" s="153">
        <v>200000</v>
      </c>
      <c r="G862" s="153">
        <v>1000000</v>
      </c>
      <c r="H862" s="11" t="s">
        <v>835</v>
      </c>
      <c r="I862" s="12" t="s">
        <v>133</v>
      </c>
      <c r="J862" s="30">
        <v>5</v>
      </c>
      <c r="K862" s="30">
        <v>15</v>
      </c>
      <c r="L862" s="139">
        <v>45</v>
      </c>
      <c r="M862" s="27"/>
    </row>
    <row r="863" spans="1:13" ht="47" thickBot="1" x14ac:dyDescent="0.4">
      <c r="A863" s="127" t="s">
        <v>853</v>
      </c>
      <c r="B863" s="11" t="s">
        <v>854</v>
      </c>
      <c r="C863" s="11" t="s">
        <v>795</v>
      </c>
      <c r="D863" s="52" t="s">
        <v>26</v>
      </c>
      <c r="E863" s="49">
        <v>400000</v>
      </c>
      <c r="F863" s="49">
        <v>0</v>
      </c>
      <c r="G863" s="49">
        <v>0</v>
      </c>
      <c r="H863" s="11" t="s">
        <v>835</v>
      </c>
      <c r="I863" s="12" t="s">
        <v>133</v>
      </c>
      <c r="J863" s="12" t="s">
        <v>230</v>
      </c>
      <c r="K863" s="12" t="s">
        <v>61</v>
      </c>
      <c r="L863" s="128" t="s">
        <v>61</v>
      </c>
    </row>
    <row r="864" spans="1:13" ht="62" x14ac:dyDescent="0.35">
      <c r="A864" s="127" t="s">
        <v>855</v>
      </c>
      <c r="B864" s="11" t="s">
        <v>856</v>
      </c>
      <c r="C864" s="11" t="s">
        <v>770</v>
      </c>
      <c r="D864" s="12" t="s">
        <v>26</v>
      </c>
      <c r="E864" s="19">
        <v>6030636</v>
      </c>
      <c r="F864" s="19">
        <v>3000000</v>
      </c>
      <c r="G864" s="19">
        <v>4000000</v>
      </c>
      <c r="H864" s="11" t="s">
        <v>857</v>
      </c>
      <c r="I864" s="12" t="s">
        <v>133</v>
      </c>
      <c r="J864" s="12" t="s">
        <v>134</v>
      </c>
      <c r="K864" s="12" t="s">
        <v>134</v>
      </c>
      <c r="L864" s="128" t="s">
        <v>134</v>
      </c>
    </row>
    <row r="865" spans="1:13" ht="62.5" thickBot="1" x14ac:dyDescent="0.4">
      <c r="A865" s="127" t="s">
        <v>858</v>
      </c>
      <c r="B865" s="11" t="s">
        <v>859</v>
      </c>
      <c r="C865" s="11" t="s">
        <v>770</v>
      </c>
      <c r="D865" s="12" t="s">
        <v>26</v>
      </c>
      <c r="E865" s="19">
        <v>999721</v>
      </c>
      <c r="F865" s="19">
        <v>0</v>
      </c>
      <c r="G865" s="19">
        <v>0</v>
      </c>
      <c r="H865" s="11" t="s">
        <v>860</v>
      </c>
      <c r="I865" s="12" t="s">
        <v>133</v>
      </c>
      <c r="J865" s="12" t="s">
        <v>134</v>
      </c>
      <c r="K865" s="12" t="s">
        <v>61</v>
      </c>
      <c r="L865" s="128" t="s">
        <v>61</v>
      </c>
    </row>
    <row r="866" spans="1:13" ht="62.5" thickBot="1" x14ac:dyDescent="0.4">
      <c r="A866" s="150" t="s">
        <v>861</v>
      </c>
      <c r="B866" s="151" t="s">
        <v>862</v>
      </c>
      <c r="C866" s="151" t="s">
        <v>770</v>
      </c>
      <c r="D866" s="152" t="s">
        <v>26</v>
      </c>
      <c r="E866" s="153">
        <v>200000</v>
      </c>
      <c r="F866" s="153">
        <v>1000000</v>
      </c>
      <c r="G866" s="153">
        <v>1705477</v>
      </c>
      <c r="H866" s="151" t="s">
        <v>863</v>
      </c>
      <c r="I866" s="152" t="s">
        <v>133</v>
      </c>
      <c r="J866" s="152" t="s">
        <v>134</v>
      </c>
      <c r="K866" s="152" t="s">
        <v>134</v>
      </c>
      <c r="L866" s="154" t="s">
        <v>134</v>
      </c>
    </row>
    <row r="867" spans="1:13" ht="78" thickBot="1" x14ac:dyDescent="0.4">
      <c r="A867" s="148" t="s">
        <v>864</v>
      </c>
      <c r="B867" s="54" t="s">
        <v>865</v>
      </c>
      <c r="C867" s="54" t="s">
        <v>770</v>
      </c>
      <c r="D867" s="52" t="s">
        <v>26</v>
      </c>
      <c r="E867" s="49">
        <v>100000</v>
      </c>
      <c r="F867" s="49">
        <v>900000</v>
      </c>
      <c r="G867" s="49">
        <v>162000</v>
      </c>
      <c r="H867" s="54" t="s">
        <v>866</v>
      </c>
      <c r="I867" s="52" t="s">
        <v>133</v>
      </c>
      <c r="J867" s="52" t="s">
        <v>134</v>
      </c>
      <c r="K867" s="52" t="s">
        <v>134</v>
      </c>
      <c r="L867" s="69" t="s">
        <v>134</v>
      </c>
    </row>
    <row r="868" spans="1:13" ht="53.25" customHeight="1" x14ac:dyDescent="0.35">
      <c r="A868" s="264" t="s">
        <v>867</v>
      </c>
      <c r="B868" s="265" t="s">
        <v>868</v>
      </c>
      <c r="C868" s="265" t="s">
        <v>770</v>
      </c>
      <c r="D868" s="12" t="s">
        <v>104</v>
      </c>
      <c r="E868" s="21">
        <f t="shared" ref="E868:G868" si="60">SUM(E869:E870)</f>
        <v>46585</v>
      </c>
      <c r="F868" s="21">
        <f t="shared" si="60"/>
        <v>700000</v>
      </c>
      <c r="G868" s="21">
        <f t="shared" si="60"/>
        <v>700000</v>
      </c>
      <c r="H868" s="265" t="s">
        <v>869</v>
      </c>
      <c r="I868" s="258" t="s">
        <v>133</v>
      </c>
      <c r="J868" s="258" t="s">
        <v>134</v>
      </c>
      <c r="K868" s="258" t="s">
        <v>134</v>
      </c>
      <c r="L868" s="343" t="s">
        <v>134</v>
      </c>
      <c r="M868" s="27"/>
    </row>
    <row r="869" spans="1:13" x14ac:dyDescent="0.35">
      <c r="A869" s="260"/>
      <c r="B869" s="262"/>
      <c r="C869" s="262"/>
      <c r="D869" s="4" t="s">
        <v>669</v>
      </c>
      <c r="E869" s="22">
        <v>0</v>
      </c>
      <c r="F869" s="22">
        <v>595000</v>
      </c>
      <c r="G869" s="22">
        <v>595000</v>
      </c>
      <c r="H869" s="262"/>
      <c r="I869" s="266"/>
      <c r="J869" s="266"/>
      <c r="K869" s="266"/>
      <c r="L869" s="302"/>
    </row>
    <row r="870" spans="1:13" ht="16" thickBot="1" x14ac:dyDescent="0.4">
      <c r="A870" s="261"/>
      <c r="B870" s="263"/>
      <c r="C870" s="263"/>
      <c r="D870" s="4" t="s">
        <v>26</v>
      </c>
      <c r="E870" s="22">
        <v>46585</v>
      </c>
      <c r="F870" s="22">
        <v>105000</v>
      </c>
      <c r="G870" s="22">
        <v>105000</v>
      </c>
      <c r="H870" s="263"/>
      <c r="I870" s="267"/>
      <c r="J870" s="267"/>
      <c r="K870" s="267"/>
      <c r="L870" s="344"/>
    </row>
    <row r="871" spans="1:13" ht="51" customHeight="1" x14ac:dyDescent="0.35">
      <c r="A871" s="264" t="s">
        <v>870</v>
      </c>
      <c r="B871" s="265" t="s">
        <v>871</v>
      </c>
      <c r="C871" s="265" t="s">
        <v>770</v>
      </c>
      <c r="D871" s="12" t="s">
        <v>104</v>
      </c>
      <c r="E871" s="21">
        <f t="shared" ref="E871:G871" si="61">SUM(E872:E873)</f>
        <v>36185</v>
      </c>
      <c r="F871" s="21">
        <f t="shared" si="61"/>
        <v>700000</v>
      </c>
      <c r="G871" s="21">
        <f t="shared" si="61"/>
        <v>700000</v>
      </c>
      <c r="H871" s="265" t="s">
        <v>869</v>
      </c>
      <c r="I871" s="258" t="s">
        <v>133</v>
      </c>
      <c r="J871" s="258" t="s">
        <v>134</v>
      </c>
      <c r="K871" s="258" t="s">
        <v>134</v>
      </c>
      <c r="L871" s="343" t="s">
        <v>134</v>
      </c>
    </row>
    <row r="872" spans="1:13" x14ac:dyDescent="0.35">
      <c r="A872" s="260"/>
      <c r="B872" s="262"/>
      <c r="C872" s="262"/>
      <c r="D872" s="4" t="s">
        <v>669</v>
      </c>
      <c r="E872" s="22">
        <v>0</v>
      </c>
      <c r="F872" s="22">
        <v>595000</v>
      </c>
      <c r="G872" s="22">
        <v>595000</v>
      </c>
      <c r="H872" s="262"/>
      <c r="I872" s="266"/>
      <c r="J872" s="266"/>
      <c r="K872" s="266"/>
      <c r="L872" s="302"/>
    </row>
    <row r="873" spans="1:13" ht="16" thickBot="1" x14ac:dyDescent="0.4">
      <c r="A873" s="261"/>
      <c r="B873" s="263"/>
      <c r="C873" s="263"/>
      <c r="D873" s="4" t="s">
        <v>26</v>
      </c>
      <c r="E873" s="22">
        <v>36185</v>
      </c>
      <c r="F873" s="22">
        <v>105000</v>
      </c>
      <c r="G873" s="22">
        <v>105000</v>
      </c>
      <c r="H873" s="263"/>
      <c r="I873" s="267"/>
      <c r="J873" s="267"/>
      <c r="K873" s="267"/>
      <c r="L873" s="344"/>
    </row>
    <row r="874" spans="1:13" ht="32.25" customHeight="1" thickBot="1" x14ac:dyDescent="0.4">
      <c r="A874" s="124" t="s">
        <v>872</v>
      </c>
      <c r="B874" s="384" t="s">
        <v>873</v>
      </c>
      <c r="C874" s="422"/>
      <c r="D874" s="423"/>
      <c r="E874" s="16">
        <f>E875+E891+E1004</f>
        <v>156585555.84999999</v>
      </c>
      <c r="F874" s="16">
        <f>F875+F891+F1004</f>
        <v>151810947</v>
      </c>
      <c r="G874" s="16">
        <f>G875+G891+G1004</f>
        <v>148091866</v>
      </c>
      <c r="H874" s="388"/>
      <c r="I874" s="389"/>
      <c r="J874" s="389"/>
      <c r="K874" s="389"/>
      <c r="L874" s="390"/>
    </row>
    <row r="875" spans="1:13" ht="32.25" customHeight="1" thickBot="1" x14ac:dyDescent="0.4">
      <c r="A875" s="229" t="s">
        <v>874</v>
      </c>
      <c r="B875" s="424" t="s">
        <v>875</v>
      </c>
      <c r="C875" s="425"/>
      <c r="D875" s="426"/>
      <c r="E875" s="230">
        <f>E876+E887+E889</f>
        <v>3658034.71</v>
      </c>
      <c r="F875" s="230">
        <f>F876+F887+F889</f>
        <v>3463175</v>
      </c>
      <c r="G875" s="230">
        <f>G876+G887+G889</f>
        <v>3346175</v>
      </c>
      <c r="H875" s="427"/>
      <c r="I875" s="428"/>
      <c r="J875" s="428"/>
      <c r="K875" s="428"/>
      <c r="L875" s="429"/>
    </row>
    <row r="876" spans="1:13" ht="48" customHeight="1" thickBot="1" x14ac:dyDescent="0.4">
      <c r="A876" s="159" t="s">
        <v>876</v>
      </c>
      <c r="B876" s="320" t="s">
        <v>877</v>
      </c>
      <c r="C876" s="321"/>
      <c r="D876" s="322"/>
      <c r="E876" s="160">
        <f>E877+E878+E880+E881+E882+E886</f>
        <v>3383664.71</v>
      </c>
      <c r="F876" s="160">
        <f>F877+F878+F880+F881+F882+F886</f>
        <v>3263675</v>
      </c>
      <c r="G876" s="160">
        <f>G877+G878+G880+G881+G882+G886</f>
        <v>3146675</v>
      </c>
      <c r="H876" s="323"/>
      <c r="I876" s="324"/>
      <c r="J876" s="324"/>
      <c r="K876" s="324"/>
      <c r="L876" s="325"/>
    </row>
    <row r="877" spans="1:13" ht="85.5" customHeight="1" thickBot="1" x14ac:dyDescent="0.4">
      <c r="A877" s="127" t="s">
        <v>878</v>
      </c>
      <c r="B877" s="11" t="s">
        <v>879</v>
      </c>
      <c r="C877" s="11" t="s">
        <v>880</v>
      </c>
      <c r="D877" s="12" t="s">
        <v>26</v>
      </c>
      <c r="E877" s="19">
        <v>601154.71</v>
      </c>
      <c r="F877" s="19">
        <v>533000</v>
      </c>
      <c r="G877" s="19">
        <v>416000</v>
      </c>
      <c r="H877" s="11" t="s">
        <v>881</v>
      </c>
      <c r="I877" s="12" t="s">
        <v>133</v>
      </c>
      <c r="J877" s="12" t="s">
        <v>543</v>
      </c>
      <c r="K877" s="12" t="s">
        <v>543</v>
      </c>
      <c r="L877" s="128" t="s">
        <v>543</v>
      </c>
    </row>
    <row r="878" spans="1:13" ht="83.15" customHeight="1" x14ac:dyDescent="0.35">
      <c r="A878" s="264" t="s">
        <v>882</v>
      </c>
      <c r="B878" s="265" t="s">
        <v>883</v>
      </c>
      <c r="C878" s="265" t="s">
        <v>880</v>
      </c>
      <c r="D878" s="258" t="s">
        <v>26</v>
      </c>
      <c r="E878" s="256">
        <f>SUM(E879:E879)+311574</f>
        <v>311574</v>
      </c>
      <c r="F878" s="256">
        <f>SUM(F879:F879)+311574</f>
        <v>311574</v>
      </c>
      <c r="G878" s="256">
        <f>SUM(G879:G879)+311574</f>
        <v>311574</v>
      </c>
      <c r="H878" s="11" t="s">
        <v>884</v>
      </c>
      <c r="I878" s="12" t="s">
        <v>133</v>
      </c>
      <c r="J878" s="12" t="s">
        <v>271</v>
      </c>
      <c r="K878" s="12" t="s">
        <v>580</v>
      </c>
      <c r="L878" s="128" t="s">
        <v>272</v>
      </c>
    </row>
    <row r="879" spans="1:13" ht="62.5" customHeight="1" thickBot="1" x14ac:dyDescent="0.4">
      <c r="A879" s="261"/>
      <c r="B879" s="263"/>
      <c r="C879" s="263"/>
      <c r="D879" s="267"/>
      <c r="E879" s="288"/>
      <c r="F879" s="288"/>
      <c r="G879" s="288"/>
      <c r="H879" s="3" t="s">
        <v>885</v>
      </c>
      <c r="I879" s="4" t="s">
        <v>133</v>
      </c>
      <c r="J879" s="4" t="s">
        <v>272</v>
      </c>
      <c r="K879" s="4" t="s">
        <v>272</v>
      </c>
      <c r="L879" s="64" t="s">
        <v>272</v>
      </c>
    </row>
    <row r="880" spans="1:13" ht="115.5" customHeight="1" thickBot="1" x14ac:dyDescent="0.4">
      <c r="A880" s="150" t="s">
        <v>886</v>
      </c>
      <c r="B880" s="151" t="s">
        <v>887</v>
      </c>
      <c r="C880" s="151" t="s">
        <v>880</v>
      </c>
      <c r="D880" s="152" t="s">
        <v>96</v>
      </c>
      <c r="E880" s="153">
        <v>1962400</v>
      </c>
      <c r="F880" s="153">
        <v>1962400</v>
      </c>
      <c r="G880" s="153">
        <v>1962400</v>
      </c>
      <c r="H880" s="151" t="s">
        <v>888</v>
      </c>
      <c r="I880" s="152" t="s">
        <v>133</v>
      </c>
      <c r="J880" s="152" t="s">
        <v>194</v>
      </c>
      <c r="K880" s="152" t="s">
        <v>194</v>
      </c>
      <c r="L880" s="154" t="s">
        <v>194</v>
      </c>
    </row>
    <row r="881" spans="1:18" ht="82" customHeight="1" thickBot="1" x14ac:dyDescent="0.4">
      <c r="A881" s="148" t="s">
        <v>889</v>
      </c>
      <c r="B881" s="54" t="s">
        <v>890</v>
      </c>
      <c r="C881" s="54" t="s">
        <v>880</v>
      </c>
      <c r="D881" s="52" t="s">
        <v>26</v>
      </c>
      <c r="E881" s="49">
        <v>9792</v>
      </c>
      <c r="F881" s="49">
        <v>9792</v>
      </c>
      <c r="G881" s="49">
        <v>9792</v>
      </c>
      <c r="H881" s="54" t="s">
        <v>891</v>
      </c>
      <c r="I881" s="52" t="s">
        <v>41</v>
      </c>
      <c r="J881" s="52" t="s">
        <v>93</v>
      </c>
      <c r="K881" s="52" t="s">
        <v>93</v>
      </c>
      <c r="L881" s="69" t="s">
        <v>93</v>
      </c>
    </row>
    <row r="882" spans="1:18" ht="34.5" customHeight="1" x14ac:dyDescent="0.35">
      <c r="A882" s="264" t="s">
        <v>892</v>
      </c>
      <c r="B882" s="265" t="s">
        <v>893</v>
      </c>
      <c r="C882" s="265" t="s">
        <v>58</v>
      </c>
      <c r="D882" s="12" t="s">
        <v>104</v>
      </c>
      <c r="E882" s="21">
        <f t="shared" ref="E882:G882" si="62">SUM(E883:E885)</f>
        <v>51835</v>
      </c>
      <c r="F882" s="21">
        <f t="shared" si="62"/>
        <v>0</v>
      </c>
      <c r="G882" s="21">
        <f t="shared" si="62"/>
        <v>0</v>
      </c>
      <c r="H882" s="11" t="s">
        <v>774</v>
      </c>
      <c r="I882" s="12" t="s">
        <v>133</v>
      </c>
      <c r="J882" s="12" t="s">
        <v>230</v>
      </c>
      <c r="K882" s="12" t="s">
        <v>61</v>
      </c>
      <c r="L882" s="128" t="s">
        <v>61</v>
      </c>
      <c r="O882" s="35"/>
      <c r="P882" s="35"/>
      <c r="Q882" s="35"/>
    </row>
    <row r="883" spans="1:18" ht="22" customHeight="1" x14ac:dyDescent="0.35">
      <c r="A883" s="260"/>
      <c r="B883" s="262"/>
      <c r="C883" s="262"/>
      <c r="D883" s="4" t="s">
        <v>669</v>
      </c>
      <c r="E883" s="22">
        <v>44059</v>
      </c>
      <c r="F883" s="22">
        <v>0</v>
      </c>
      <c r="G883" s="22">
        <v>0</v>
      </c>
      <c r="H883" s="289" t="s">
        <v>894</v>
      </c>
      <c r="I883" s="300" t="s">
        <v>41</v>
      </c>
      <c r="J883" s="300" t="s">
        <v>895</v>
      </c>
      <c r="K883" s="300" t="s">
        <v>61</v>
      </c>
      <c r="L883" s="301" t="s">
        <v>61</v>
      </c>
    </row>
    <row r="884" spans="1:18" x14ac:dyDescent="0.35">
      <c r="A884" s="260"/>
      <c r="B884" s="262"/>
      <c r="C884" s="262"/>
      <c r="D884" s="4" t="s">
        <v>777</v>
      </c>
      <c r="E884" s="22">
        <v>3888</v>
      </c>
      <c r="F884" s="22"/>
      <c r="G884" s="22"/>
      <c r="H884" s="262"/>
      <c r="I884" s="266"/>
      <c r="J884" s="266"/>
      <c r="K884" s="266"/>
      <c r="L884" s="302"/>
    </row>
    <row r="885" spans="1:18" ht="16" thickBot="1" x14ac:dyDescent="0.4">
      <c r="A885" s="261"/>
      <c r="B885" s="263"/>
      <c r="C885" s="263"/>
      <c r="D885" s="4" t="s">
        <v>26</v>
      </c>
      <c r="E885" s="22">
        <v>3888</v>
      </c>
      <c r="F885" s="22"/>
      <c r="G885" s="22"/>
      <c r="H885" s="263"/>
      <c r="I885" s="267"/>
      <c r="J885" s="267"/>
      <c r="K885" s="267"/>
      <c r="L885" s="344"/>
    </row>
    <row r="886" spans="1:18" ht="83.5" customHeight="1" thickBot="1" x14ac:dyDescent="0.4">
      <c r="A886" s="127" t="s">
        <v>896</v>
      </c>
      <c r="B886" s="11" t="s">
        <v>897</v>
      </c>
      <c r="C886" s="11" t="s">
        <v>880</v>
      </c>
      <c r="D886" s="12" t="s">
        <v>26</v>
      </c>
      <c r="E886" s="19">
        <v>446909</v>
      </c>
      <c r="F886" s="19">
        <v>446909</v>
      </c>
      <c r="G886" s="19">
        <v>446909</v>
      </c>
      <c r="H886" s="11" t="s">
        <v>898</v>
      </c>
      <c r="I886" s="12" t="s">
        <v>133</v>
      </c>
      <c r="J886" s="12" t="s">
        <v>61</v>
      </c>
      <c r="K886" s="12" t="s">
        <v>272</v>
      </c>
      <c r="L886" s="128" t="s">
        <v>61</v>
      </c>
    </row>
    <row r="887" spans="1:18" ht="32.25" customHeight="1" thickBot="1" x14ac:dyDescent="0.4">
      <c r="A887" s="217" t="s">
        <v>899</v>
      </c>
      <c r="B887" s="352" t="s">
        <v>900</v>
      </c>
      <c r="C887" s="353"/>
      <c r="D887" s="354"/>
      <c r="E887" s="157">
        <f t="shared" ref="E887:G887" si="63">SUM(E888:E888)</f>
        <v>199500</v>
      </c>
      <c r="F887" s="157">
        <f t="shared" si="63"/>
        <v>199500</v>
      </c>
      <c r="G887" s="157">
        <f t="shared" si="63"/>
        <v>199500</v>
      </c>
      <c r="H887" s="415"/>
      <c r="I887" s="416"/>
      <c r="J887" s="416"/>
      <c r="K887" s="416"/>
      <c r="L887" s="417"/>
    </row>
    <row r="888" spans="1:18" ht="94" customHeight="1" thickBot="1" x14ac:dyDescent="0.4">
      <c r="A888" s="148" t="s">
        <v>901</v>
      </c>
      <c r="B888" s="192" t="s">
        <v>902</v>
      </c>
      <c r="C888" s="192" t="s">
        <v>880</v>
      </c>
      <c r="D888" s="176" t="s">
        <v>96</v>
      </c>
      <c r="E888" s="196">
        <v>199500</v>
      </c>
      <c r="F888" s="196">
        <v>199500</v>
      </c>
      <c r="G888" s="196">
        <v>199500</v>
      </c>
      <c r="H888" s="192" t="s">
        <v>903</v>
      </c>
      <c r="I888" s="176" t="s">
        <v>133</v>
      </c>
      <c r="J888" s="176" t="s">
        <v>543</v>
      </c>
      <c r="K888" s="176" t="s">
        <v>543</v>
      </c>
      <c r="L888" s="193" t="s">
        <v>543</v>
      </c>
    </row>
    <row r="889" spans="1:18" ht="32.25" customHeight="1" thickBot="1" x14ac:dyDescent="0.4">
      <c r="A889" s="126" t="s">
        <v>904</v>
      </c>
      <c r="B889" s="337" t="s">
        <v>905</v>
      </c>
      <c r="C889" s="338"/>
      <c r="D889" s="339"/>
      <c r="E889" s="18">
        <f t="shared" ref="E889:G889" si="64">SUM(E890:E890)</f>
        <v>74870</v>
      </c>
      <c r="F889" s="18">
        <f t="shared" si="64"/>
        <v>0</v>
      </c>
      <c r="G889" s="18">
        <f t="shared" si="64"/>
        <v>0</v>
      </c>
      <c r="H889" s="340"/>
      <c r="I889" s="341"/>
      <c r="J889" s="341"/>
      <c r="K889" s="341"/>
      <c r="L889" s="342"/>
    </row>
    <row r="890" spans="1:18" ht="55.5" customHeight="1" thickBot="1" x14ac:dyDescent="0.4">
      <c r="A890" s="127" t="s">
        <v>906</v>
      </c>
      <c r="B890" s="11" t="s">
        <v>907</v>
      </c>
      <c r="C890" s="11" t="s">
        <v>880</v>
      </c>
      <c r="D890" s="12" t="s">
        <v>26</v>
      </c>
      <c r="E890" s="19">
        <v>74870</v>
      </c>
      <c r="F890" s="19">
        <v>0</v>
      </c>
      <c r="G890" s="19">
        <v>0</v>
      </c>
      <c r="H890" s="11" t="s">
        <v>908</v>
      </c>
      <c r="I890" s="12" t="s">
        <v>41</v>
      </c>
      <c r="J890" s="12" t="s">
        <v>261</v>
      </c>
      <c r="K890" s="12" t="s">
        <v>61</v>
      </c>
      <c r="L890" s="128" t="s">
        <v>61</v>
      </c>
    </row>
    <row r="891" spans="1:18" ht="57" customHeight="1" thickBot="1" x14ac:dyDescent="0.4">
      <c r="A891" s="125" t="s">
        <v>909</v>
      </c>
      <c r="B891" s="346" t="s">
        <v>910</v>
      </c>
      <c r="C891" s="347"/>
      <c r="D891" s="348"/>
      <c r="E891" s="17">
        <f>E892+E933+E938+E1002+E1003</f>
        <v>152855521.13999999</v>
      </c>
      <c r="F891" s="17">
        <f>F892+F933+F938+F1002+F1003</f>
        <v>148275772</v>
      </c>
      <c r="G891" s="17">
        <f>G892+G933+G938+G1002+G1003</f>
        <v>144673691</v>
      </c>
      <c r="H891" s="349"/>
      <c r="I891" s="350"/>
      <c r="J891" s="350"/>
      <c r="K891" s="350"/>
      <c r="L891" s="351"/>
      <c r="N891" s="27"/>
    </row>
    <row r="892" spans="1:18" ht="43" customHeight="1" thickBot="1" x14ac:dyDescent="0.4">
      <c r="A892" s="126" t="s">
        <v>911</v>
      </c>
      <c r="B892" s="352" t="s">
        <v>912</v>
      </c>
      <c r="C892" s="353"/>
      <c r="D892" s="354"/>
      <c r="E892" s="157">
        <f>E893+E894+E895+E897+E901+E902+E906+E909+E913+E918+E922+E923+E926+E930+E931+E932</f>
        <v>17702206.479999997</v>
      </c>
      <c r="F892" s="157">
        <f>F893+F894+F895+F897+F901+F902+F906+F909+F913+F918+F922+F923+F926+F930+F931+F932</f>
        <v>18031692</v>
      </c>
      <c r="G892" s="157">
        <f>G893+G894+G895+G897+G901+G902+G906+G909+G913+G918+G922+G923+G926+G930+G931+G932</f>
        <v>15012616</v>
      </c>
      <c r="H892" s="340"/>
      <c r="I892" s="341"/>
      <c r="J892" s="341"/>
      <c r="K892" s="341"/>
      <c r="L892" s="342"/>
    </row>
    <row r="893" spans="1:18" ht="39" customHeight="1" thickBot="1" x14ac:dyDescent="0.4">
      <c r="A893" s="129" t="s">
        <v>913</v>
      </c>
      <c r="B893" s="45" t="s">
        <v>914</v>
      </c>
      <c r="C893" s="45" t="s">
        <v>770</v>
      </c>
      <c r="D893" s="52" t="s">
        <v>26</v>
      </c>
      <c r="E893" s="49">
        <v>200000</v>
      </c>
      <c r="F893" s="49">
        <v>3000000</v>
      </c>
      <c r="G893" s="49">
        <v>3000000</v>
      </c>
      <c r="H893" s="11" t="s">
        <v>915</v>
      </c>
      <c r="I893" s="12" t="s">
        <v>133</v>
      </c>
      <c r="J893" s="12" t="s">
        <v>306</v>
      </c>
      <c r="K893" s="12" t="s">
        <v>916</v>
      </c>
      <c r="L893" s="128" t="s">
        <v>134</v>
      </c>
      <c r="O893" s="35"/>
      <c r="P893" s="35"/>
      <c r="Q893" s="35"/>
      <c r="R893" s="35">
        <f>SUM(H902,H906,H909,H913,H918,H922,H923,H926,H932,H939,H967,H971,H973,H978,H980,H983,H986,H991,H1008)</f>
        <v>0</v>
      </c>
    </row>
    <row r="894" spans="1:18" ht="78" customHeight="1" thickBot="1" x14ac:dyDescent="0.4">
      <c r="A894" s="150" t="s">
        <v>917</v>
      </c>
      <c r="B894" s="151" t="s">
        <v>918</v>
      </c>
      <c r="C894" s="151" t="s">
        <v>880</v>
      </c>
      <c r="D894" s="152" t="s">
        <v>26</v>
      </c>
      <c r="E894" s="153">
        <v>5096</v>
      </c>
      <c r="F894" s="153">
        <v>5096</v>
      </c>
      <c r="G894" s="153">
        <v>5096</v>
      </c>
      <c r="H894" s="151" t="s">
        <v>919</v>
      </c>
      <c r="I894" s="152" t="s">
        <v>41</v>
      </c>
      <c r="J894" s="152" t="s">
        <v>183</v>
      </c>
      <c r="K894" s="152" t="s">
        <v>183</v>
      </c>
      <c r="L894" s="154" t="s">
        <v>183</v>
      </c>
      <c r="O894" s="35"/>
      <c r="P894" s="35"/>
      <c r="Q894" s="35"/>
    </row>
    <row r="895" spans="1:18" ht="35.25" customHeight="1" x14ac:dyDescent="0.35">
      <c r="A895" s="260" t="s">
        <v>920</v>
      </c>
      <c r="B895" s="262" t="s">
        <v>921</v>
      </c>
      <c r="C895" s="262" t="s">
        <v>58</v>
      </c>
      <c r="D895" s="266" t="s">
        <v>26</v>
      </c>
      <c r="E895" s="345">
        <f>SUM(E896:E896)+10000</f>
        <v>10000</v>
      </c>
      <c r="F895" s="345">
        <f>SUM(F896:F896)</f>
        <v>0</v>
      </c>
      <c r="G895" s="345">
        <f>SUM(G896:G896)</f>
        <v>0</v>
      </c>
      <c r="H895" s="54" t="s">
        <v>774</v>
      </c>
      <c r="I895" s="52" t="s">
        <v>133</v>
      </c>
      <c r="J895" s="52" t="s">
        <v>60</v>
      </c>
      <c r="K895" s="52" t="s">
        <v>61</v>
      </c>
      <c r="L895" s="69" t="s">
        <v>61</v>
      </c>
    </row>
    <row r="896" spans="1:18" ht="97.5" customHeight="1" thickBot="1" x14ac:dyDescent="0.4">
      <c r="A896" s="261"/>
      <c r="B896" s="263"/>
      <c r="C896" s="263"/>
      <c r="D896" s="267"/>
      <c r="E896" s="288"/>
      <c r="F896" s="288"/>
      <c r="G896" s="288"/>
      <c r="H896" s="3" t="s">
        <v>922</v>
      </c>
      <c r="I896" s="4" t="s">
        <v>41</v>
      </c>
      <c r="J896" s="4" t="s">
        <v>261</v>
      </c>
      <c r="K896" s="4" t="s">
        <v>61</v>
      </c>
      <c r="L896" s="64" t="s">
        <v>61</v>
      </c>
    </row>
    <row r="897" spans="1:12" ht="41.25" customHeight="1" x14ac:dyDescent="0.35">
      <c r="A897" s="264" t="s">
        <v>923</v>
      </c>
      <c r="B897" s="265" t="s">
        <v>924</v>
      </c>
      <c r="C897" s="265" t="s">
        <v>58</v>
      </c>
      <c r="D897" s="12" t="s">
        <v>104</v>
      </c>
      <c r="E897" s="21">
        <f t="shared" ref="E897:G897" si="65">SUM(E898:E900)</f>
        <v>6000</v>
      </c>
      <c r="F897" s="21">
        <f t="shared" si="65"/>
        <v>0</v>
      </c>
      <c r="G897" s="21">
        <f t="shared" si="65"/>
        <v>0</v>
      </c>
      <c r="H897" s="11" t="s">
        <v>774</v>
      </c>
      <c r="I897" s="12" t="s">
        <v>133</v>
      </c>
      <c r="J897" s="12" t="s">
        <v>230</v>
      </c>
      <c r="K897" s="12" t="s">
        <v>61</v>
      </c>
      <c r="L897" s="128" t="s">
        <v>61</v>
      </c>
    </row>
    <row r="898" spans="1:12" ht="36.75" customHeight="1" x14ac:dyDescent="0.35">
      <c r="A898" s="260"/>
      <c r="B898" s="262"/>
      <c r="C898" s="262"/>
      <c r="D898" s="4" t="s">
        <v>669</v>
      </c>
      <c r="E898" s="22">
        <v>5100</v>
      </c>
      <c r="F898" s="22">
        <v>0</v>
      </c>
      <c r="G898" s="22">
        <v>0</v>
      </c>
      <c r="H898" s="289" t="s">
        <v>925</v>
      </c>
      <c r="I898" s="300" t="s">
        <v>41</v>
      </c>
      <c r="J898" s="300" t="s">
        <v>194</v>
      </c>
      <c r="K898" s="300" t="s">
        <v>61</v>
      </c>
      <c r="L898" s="301" t="s">
        <v>61</v>
      </c>
    </row>
    <row r="899" spans="1:12" x14ac:dyDescent="0.35">
      <c r="A899" s="260"/>
      <c r="B899" s="262"/>
      <c r="C899" s="262"/>
      <c r="D899" s="4" t="s">
        <v>26</v>
      </c>
      <c r="E899" s="22">
        <v>450</v>
      </c>
      <c r="F899" s="22"/>
      <c r="G899" s="22"/>
      <c r="H899" s="262"/>
      <c r="I899" s="266"/>
      <c r="J899" s="266"/>
      <c r="K899" s="266"/>
      <c r="L899" s="302"/>
    </row>
    <row r="900" spans="1:12" ht="16" thickBot="1" x14ac:dyDescent="0.4">
      <c r="A900" s="261"/>
      <c r="B900" s="263"/>
      <c r="C900" s="263"/>
      <c r="D900" s="4" t="s">
        <v>777</v>
      </c>
      <c r="E900" s="22">
        <v>450</v>
      </c>
      <c r="F900" s="22"/>
      <c r="G900" s="22"/>
      <c r="H900" s="263"/>
      <c r="I900" s="267"/>
      <c r="J900" s="267"/>
      <c r="K900" s="267"/>
      <c r="L900" s="344"/>
    </row>
    <row r="901" spans="1:12" ht="47" thickBot="1" x14ac:dyDescent="0.4">
      <c r="A901" s="150" t="s">
        <v>926</v>
      </c>
      <c r="B901" s="151" t="s">
        <v>927</v>
      </c>
      <c r="C901" s="151" t="s">
        <v>795</v>
      </c>
      <c r="D901" s="152" t="s">
        <v>26</v>
      </c>
      <c r="E901" s="153">
        <v>4000000</v>
      </c>
      <c r="F901" s="153">
        <v>3022931</v>
      </c>
      <c r="G901" s="153">
        <v>0</v>
      </c>
      <c r="H901" s="151" t="s">
        <v>774</v>
      </c>
      <c r="I901" s="152" t="s">
        <v>133</v>
      </c>
      <c r="J901" s="152" t="s">
        <v>87</v>
      </c>
      <c r="K901" s="152" t="s">
        <v>163</v>
      </c>
      <c r="L901" s="154" t="s">
        <v>61</v>
      </c>
    </row>
    <row r="902" spans="1:12" ht="64.5" customHeight="1" x14ac:dyDescent="0.35">
      <c r="A902" s="260" t="s">
        <v>928</v>
      </c>
      <c r="B902" s="262" t="s">
        <v>929</v>
      </c>
      <c r="C902" s="262" t="s">
        <v>930</v>
      </c>
      <c r="D902" s="176" t="s">
        <v>104</v>
      </c>
      <c r="E902" s="177">
        <f>SUM(E903:E905)</f>
        <v>1507115.8</v>
      </c>
      <c r="F902" s="177">
        <f>SUM(F903:F905)</f>
        <v>1479852</v>
      </c>
      <c r="G902" s="177">
        <f>SUM(G903:G905)</f>
        <v>1479852</v>
      </c>
      <c r="H902" s="192" t="s">
        <v>931</v>
      </c>
      <c r="I902" s="176" t="s">
        <v>41</v>
      </c>
      <c r="J902" s="176" t="s">
        <v>610</v>
      </c>
      <c r="K902" s="176" t="s">
        <v>610</v>
      </c>
      <c r="L902" s="193" t="s">
        <v>610</v>
      </c>
    </row>
    <row r="903" spans="1:12" ht="129.75" customHeight="1" x14ac:dyDescent="0.35">
      <c r="A903" s="260"/>
      <c r="B903" s="262"/>
      <c r="C903" s="262"/>
      <c r="D903" s="4" t="s">
        <v>114</v>
      </c>
      <c r="E903" s="22">
        <v>4514.8</v>
      </c>
      <c r="F903" s="22">
        <v>2250</v>
      </c>
      <c r="G903" s="22">
        <v>2250</v>
      </c>
      <c r="H903" s="289" t="s">
        <v>932</v>
      </c>
      <c r="I903" s="300" t="s">
        <v>133</v>
      </c>
      <c r="J903" s="300" t="s">
        <v>543</v>
      </c>
      <c r="K903" s="300" t="s">
        <v>543</v>
      </c>
      <c r="L903" s="301" t="s">
        <v>543</v>
      </c>
    </row>
    <row r="904" spans="1:12" x14ac:dyDescent="0.35">
      <c r="A904" s="260"/>
      <c r="B904" s="262"/>
      <c r="C904" s="262"/>
      <c r="D904" s="4" t="s">
        <v>26</v>
      </c>
      <c r="E904" s="22">
        <v>1477602</v>
      </c>
      <c r="F904" s="22">
        <v>1477602</v>
      </c>
      <c r="G904" s="22">
        <v>1477602</v>
      </c>
      <c r="H904" s="262"/>
      <c r="I904" s="266"/>
      <c r="J904" s="266"/>
      <c r="K904" s="266"/>
      <c r="L904" s="302"/>
    </row>
    <row r="905" spans="1:12" ht="22.5" customHeight="1" thickBot="1" x14ac:dyDescent="0.4">
      <c r="A905" s="260"/>
      <c r="B905" s="262"/>
      <c r="C905" s="262"/>
      <c r="D905" s="47" t="s">
        <v>296</v>
      </c>
      <c r="E905" s="48">
        <v>24999</v>
      </c>
      <c r="F905" s="48"/>
      <c r="G905" s="48"/>
      <c r="H905" s="262"/>
      <c r="I905" s="266"/>
      <c r="J905" s="266"/>
      <c r="K905" s="266"/>
      <c r="L905" s="302"/>
    </row>
    <row r="906" spans="1:12" ht="62.5" thickBot="1" x14ac:dyDescent="0.4">
      <c r="A906" s="106" t="s">
        <v>933</v>
      </c>
      <c r="B906" s="101" t="s">
        <v>934</v>
      </c>
      <c r="C906" s="101" t="s">
        <v>930</v>
      </c>
      <c r="D906" s="102" t="s">
        <v>104</v>
      </c>
      <c r="E906" s="107">
        <f>SUM(E907:E908)</f>
        <v>2422867.12</v>
      </c>
      <c r="F906" s="107">
        <f>SUM(F907:F908)</f>
        <v>2404968</v>
      </c>
      <c r="G906" s="107">
        <f>SUM(G907:G908)</f>
        <v>2392323</v>
      </c>
      <c r="H906" s="101" t="s">
        <v>935</v>
      </c>
      <c r="I906" s="102" t="s">
        <v>41</v>
      </c>
      <c r="J906" s="102" t="s">
        <v>610</v>
      </c>
      <c r="K906" s="102" t="s">
        <v>610</v>
      </c>
      <c r="L906" s="108" t="s">
        <v>610</v>
      </c>
    </row>
    <row r="907" spans="1:12" ht="141.75" customHeight="1" x14ac:dyDescent="0.35">
      <c r="A907" s="284"/>
      <c r="B907" s="266"/>
      <c r="C907" s="266"/>
      <c r="D907" s="52" t="s">
        <v>114</v>
      </c>
      <c r="E907" s="49">
        <v>47332.12</v>
      </c>
      <c r="F907" s="49">
        <v>29433</v>
      </c>
      <c r="G907" s="49">
        <v>16788</v>
      </c>
      <c r="H907" s="262" t="s">
        <v>932</v>
      </c>
      <c r="I907" s="266" t="s">
        <v>133</v>
      </c>
      <c r="J907" s="266" t="s">
        <v>548</v>
      </c>
      <c r="K907" s="266" t="s">
        <v>548</v>
      </c>
      <c r="L907" s="302" t="s">
        <v>548</v>
      </c>
    </row>
    <row r="908" spans="1:12" ht="24" customHeight="1" thickBot="1" x14ac:dyDescent="0.4">
      <c r="A908" s="304"/>
      <c r="B908" s="267"/>
      <c r="C908" s="267"/>
      <c r="D908" s="4" t="s">
        <v>26</v>
      </c>
      <c r="E908" s="22">
        <v>2375535</v>
      </c>
      <c r="F908" s="22">
        <v>2375535</v>
      </c>
      <c r="G908" s="22">
        <v>2375535</v>
      </c>
      <c r="H908" s="263"/>
      <c r="I908" s="267"/>
      <c r="J908" s="267"/>
      <c r="K908" s="267"/>
      <c r="L908" s="344"/>
    </row>
    <row r="909" spans="1:12" ht="62" x14ac:dyDescent="0.35">
      <c r="A909" s="264" t="s">
        <v>936</v>
      </c>
      <c r="B909" s="265" t="s">
        <v>937</v>
      </c>
      <c r="C909" s="265" t="s">
        <v>930</v>
      </c>
      <c r="D909" s="12" t="s">
        <v>104</v>
      </c>
      <c r="E909" s="21">
        <f>SUM(E910:E912)</f>
        <v>3563356.05</v>
      </c>
      <c r="F909" s="21">
        <f>SUM(F910:F912)</f>
        <v>3562961</v>
      </c>
      <c r="G909" s="21">
        <f>SUM(G910:G912)</f>
        <v>3564361</v>
      </c>
      <c r="H909" s="11" t="s">
        <v>938</v>
      </c>
      <c r="I909" s="12" t="s">
        <v>41</v>
      </c>
      <c r="J909" s="12" t="s">
        <v>610</v>
      </c>
      <c r="K909" s="12" t="s">
        <v>610</v>
      </c>
      <c r="L909" s="128" t="s">
        <v>610</v>
      </c>
    </row>
    <row r="910" spans="1:12" ht="132" customHeight="1" x14ac:dyDescent="0.35">
      <c r="A910" s="260"/>
      <c r="B910" s="262"/>
      <c r="C910" s="262"/>
      <c r="D910" s="4" t="s">
        <v>96</v>
      </c>
      <c r="E910" s="22">
        <v>607703</v>
      </c>
      <c r="F910" s="22">
        <v>607703</v>
      </c>
      <c r="G910" s="22">
        <v>607703</v>
      </c>
      <c r="H910" s="289" t="s">
        <v>932</v>
      </c>
      <c r="I910" s="300" t="s">
        <v>133</v>
      </c>
      <c r="J910" s="300" t="s">
        <v>543</v>
      </c>
      <c r="K910" s="300" t="s">
        <v>543</v>
      </c>
      <c r="L910" s="301" t="s">
        <v>543</v>
      </c>
    </row>
    <row r="911" spans="1:12" x14ac:dyDescent="0.35">
      <c r="A911" s="260"/>
      <c r="B911" s="262"/>
      <c r="C911" s="262"/>
      <c r="D911" s="4" t="s">
        <v>114</v>
      </c>
      <c r="E911" s="22">
        <v>111755.05</v>
      </c>
      <c r="F911" s="22">
        <v>111360</v>
      </c>
      <c r="G911" s="22">
        <v>112760</v>
      </c>
      <c r="H911" s="262"/>
      <c r="I911" s="266"/>
      <c r="J911" s="266"/>
      <c r="K911" s="266"/>
      <c r="L911" s="302"/>
    </row>
    <row r="912" spans="1:12" ht="16" thickBot="1" x14ac:dyDescent="0.4">
      <c r="A912" s="293"/>
      <c r="B912" s="291"/>
      <c r="C912" s="291"/>
      <c r="D912" s="65" t="s">
        <v>26</v>
      </c>
      <c r="E912" s="66">
        <v>2843898</v>
      </c>
      <c r="F912" s="66">
        <v>2843898</v>
      </c>
      <c r="G912" s="66">
        <v>2843898</v>
      </c>
      <c r="H912" s="291"/>
      <c r="I912" s="275"/>
      <c r="J912" s="275"/>
      <c r="K912" s="275"/>
      <c r="L912" s="303"/>
    </row>
    <row r="913" spans="1:12" ht="66" customHeight="1" x14ac:dyDescent="0.35">
      <c r="A913" s="260" t="s">
        <v>939</v>
      </c>
      <c r="B913" s="262" t="s">
        <v>940</v>
      </c>
      <c r="C913" s="262" t="s">
        <v>930</v>
      </c>
      <c r="D913" s="176" t="s">
        <v>104</v>
      </c>
      <c r="E913" s="177">
        <f>SUM(E914:E917)</f>
        <v>1927843.18</v>
      </c>
      <c r="F913" s="177">
        <f>SUM(F914:F917)</f>
        <v>1929779</v>
      </c>
      <c r="G913" s="177">
        <f>SUM(G914:G917)</f>
        <v>1932779</v>
      </c>
      <c r="H913" s="192" t="s">
        <v>941</v>
      </c>
      <c r="I913" s="176" t="s">
        <v>41</v>
      </c>
      <c r="J913" s="176" t="s">
        <v>610</v>
      </c>
      <c r="K913" s="176" t="s">
        <v>610</v>
      </c>
      <c r="L913" s="193" t="s">
        <v>610</v>
      </c>
    </row>
    <row r="914" spans="1:12" ht="117" customHeight="1" x14ac:dyDescent="0.35">
      <c r="A914" s="260"/>
      <c r="B914" s="262"/>
      <c r="C914" s="262"/>
      <c r="D914" s="4" t="s">
        <v>96</v>
      </c>
      <c r="E914" s="22">
        <v>800239</v>
      </c>
      <c r="F914" s="22">
        <v>800239</v>
      </c>
      <c r="G914" s="22">
        <v>800239</v>
      </c>
      <c r="H914" s="289" t="s">
        <v>932</v>
      </c>
      <c r="I914" s="300" t="s">
        <v>133</v>
      </c>
      <c r="J914" s="300" t="s">
        <v>543</v>
      </c>
      <c r="K914" s="300" t="s">
        <v>543</v>
      </c>
      <c r="L914" s="301" t="s">
        <v>543</v>
      </c>
    </row>
    <row r="915" spans="1:12" x14ac:dyDescent="0.35">
      <c r="A915" s="260"/>
      <c r="B915" s="262"/>
      <c r="C915" s="262"/>
      <c r="D915" s="4" t="s">
        <v>114</v>
      </c>
      <c r="E915" s="22">
        <v>171503.18</v>
      </c>
      <c r="F915" s="22">
        <v>174000</v>
      </c>
      <c r="G915" s="22">
        <v>177000</v>
      </c>
      <c r="H915" s="262"/>
      <c r="I915" s="266"/>
      <c r="J915" s="266"/>
      <c r="K915" s="266"/>
      <c r="L915" s="302"/>
    </row>
    <row r="916" spans="1:12" x14ac:dyDescent="0.35">
      <c r="A916" s="260"/>
      <c r="B916" s="262"/>
      <c r="C916" s="262"/>
      <c r="D916" s="4" t="s">
        <v>26</v>
      </c>
      <c r="E916" s="22">
        <v>955540</v>
      </c>
      <c r="F916" s="22">
        <v>955540</v>
      </c>
      <c r="G916" s="22">
        <v>955540</v>
      </c>
      <c r="H916" s="262"/>
      <c r="I916" s="266"/>
      <c r="J916" s="266"/>
      <c r="K916" s="266"/>
      <c r="L916" s="302"/>
    </row>
    <row r="917" spans="1:12" ht="16" thickBot="1" x14ac:dyDescent="0.4">
      <c r="A917" s="261"/>
      <c r="B917" s="263"/>
      <c r="C917" s="263"/>
      <c r="D917" s="4" t="s">
        <v>296</v>
      </c>
      <c r="E917" s="22">
        <v>561</v>
      </c>
      <c r="F917" s="22"/>
      <c r="G917" s="22"/>
      <c r="H917" s="263"/>
      <c r="I917" s="267"/>
      <c r="J917" s="267"/>
      <c r="K917" s="267"/>
      <c r="L917" s="344"/>
    </row>
    <row r="918" spans="1:12" ht="68.150000000000006" customHeight="1" thickBot="1" x14ac:dyDescent="0.4">
      <c r="A918" s="150" t="s">
        <v>942</v>
      </c>
      <c r="B918" s="151" t="s">
        <v>943</v>
      </c>
      <c r="C918" s="151" t="s">
        <v>930</v>
      </c>
      <c r="D918" s="152" t="s">
        <v>104</v>
      </c>
      <c r="E918" s="158">
        <f>SUM(E919:E921)</f>
        <v>1202864.33</v>
      </c>
      <c r="F918" s="158">
        <f>SUM(F919:F921)</f>
        <v>1214862</v>
      </c>
      <c r="G918" s="158">
        <f>SUM(G919:G921)</f>
        <v>1226862</v>
      </c>
      <c r="H918" s="151" t="s">
        <v>944</v>
      </c>
      <c r="I918" s="152" t="s">
        <v>41</v>
      </c>
      <c r="J918" s="152" t="s">
        <v>610</v>
      </c>
      <c r="K918" s="152" t="s">
        <v>610</v>
      </c>
      <c r="L918" s="154" t="s">
        <v>610</v>
      </c>
    </row>
    <row r="919" spans="1:12" ht="51" customHeight="1" x14ac:dyDescent="0.35">
      <c r="A919" s="285"/>
      <c r="B919" s="272"/>
      <c r="C919" s="272"/>
      <c r="D919" s="89" t="s">
        <v>114</v>
      </c>
      <c r="E919" s="109">
        <v>307382.33</v>
      </c>
      <c r="F919" s="109">
        <v>319380</v>
      </c>
      <c r="G919" s="109">
        <v>331380</v>
      </c>
      <c r="H919" s="270" t="s">
        <v>932</v>
      </c>
      <c r="I919" s="272" t="s">
        <v>133</v>
      </c>
      <c r="J919" s="272" t="s">
        <v>272</v>
      </c>
      <c r="K919" s="272" t="s">
        <v>144</v>
      </c>
      <c r="L919" s="410" t="s">
        <v>543</v>
      </c>
    </row>
    <row r="920" spans="1:12" ht="51" customHeight="1" x14ac:dyDescent="0.35">
      <c r="A920" s="286"/>
      <c r="B920" s="326"/>
      <c r="C920" s="326"/>
      <c r="D920" s="86" t="s">
        <v>26</v>
      </c>
      <c r="E920" s="88">
        <v>657522</v>
      </c>
      <c r="F920" s="88">
        <v>657522</v>
      </c>
      <c r="G920" s="88">
        <v>657522</v>
      </c>
      <c r="H920" s="356"/>
      <c r="I920" s="326"/>
      <c r="J920" s="326"/>
      <c r="K920" s="326"/>
      <c r="L920" s="411"/>
    </row>
    <row r="921" spans="1:12" ht="58.5" customHeight="1" thickBot="1" x14ac:dyDescent="0.4">
      <c r="A921" s="287"/>
      <c r="B921" s="273"/>
      <c r="C921" s="273"/>
      <c r="D921" s="94" t="s">
        <v>96</v>
      </c>
      <c r="E921" s="95">
        <v>237960</v>
      </c>
      <c r="F921" s="95">
        <v>237960</v>
      </c>
      <c r="G921" s="95">
        <v>237960</v>
      </c>
      <c r="H921" s="271"/>
      <c r="I921" s="273"/>
      <c r="J921" s="273"/>
      <c r="K921" s="273"/>
      <c r="L921" s="412"/>
    </row>
    <row r="922" spans="1:12" ht="160" customHeight="1" thickBot="1" x14ac:dyDescent="0.4">
      <c r="A922" s="144" t="s">
        <v>945</v>
      </c>
      <c r="B922" s="45" t="s">
        <v>946</v>
      </c>
      <c r="C922" s="45" t="s">
        <v>930</v>
      </c>
      <c r="D922" s="52" t="s">
        <v>96</v>
      </c>
      <c r="E922" s="49">
        <v>1392243</v>
      </c>
      <c r="F922" s="49">
        <v>1392243</v>
      </c>
      <c r="G922" s="49">
        <v>1392243</v>
      </c>
      <c r="H922" s="54" t="s">
        <v>932</v>
      </c>
      <c r="I922" s="52" t="s">
        <v>133</v>
      </c>
      <c r="J922" s="52" t="s">
        <v>543</v>
      </c>
      <c r="K922" s="52" t="s">
        <v>543</v>
      </c>
      <c r="L922" s="69" t="s">
        <v>543</v>
      </c>
    </row>
    <row r="923" spans="1:12" ht="38.5" customHeight="1" x14ac:dyDescent="0.35">
      <c r="A923" s="430" t="s">
        <v>947</v>
      </c>
      <c r="B923" s="265" t="s">
        <v>948</v>
      </c>
      <c r="C923" s="265" t="s">
        <v>58</v>
      </c>
      <c r="D923" s="12" t="s">
        <v>104</v>
      </c>
      <c r="E923" s="21">
        <f t="shared" ref="E923:G923" si="66">SUM(E924:E925)</f>
        <v>558657</v>
      </c>
      <c r="F923" s="21">
        <f t="shared" si="66"/>
        <v>0</v>
      </c>
      <c r="G923" s="21">
        <f t="shared" si="66"/>
        <v>0</v>
      </c>
      <c r="H923" s="11" t="s">
        <v>774</v>
      </c>
      <c r="I923" s="12" t="s">
        <v>133</v>
      </c>
      <c r="J923" s="12" t="s">
        <v>140</v>
      </c>
      <c r="K923" s="12" t="s">
        <v>61</v>
      </c>
      <c r="L923" s="128" t="s">
        <v>61</v>
      </c>
    </row>
    <row r="924" spans="1:12" ht="46.5" x14ac:dyDescent="0.35">
      <c r="A924" s="284"/>
      <c r="B924" s="262"/>
      <c r="C924" s="262"/>
      <c r="D924" s="4" t="s">
        <v>669</v>
      </c>
      <c r="E924" s="22">
        <v>298659</v>
      </c>
      <c r="F924" s="22">
        <v>0</v>
      </c>
      <c r="G924" s="22">
        <v>0</v>
      </c>
      <c r="H924" s="3" t="s">
        <v>949</v>
      </c>
      <c r="I924" s="4" t="s">
        <v>41</v>
      </c>
      <c r="J924" s="4" t="s">
        <v>93</v>
      </c>
      <c r="K924" s="4" t="s">
        <v>61</v>
      </c>
      <c r="L924" s="64" t="s">
        <v>61</v>
      </c>
    </row>
    <row r="925" spans="1:12" ht="31.5" thickBot="1" x14ac:dyDescent="0.4">
      <c r="A925" s="277"/>
      <c r="B925" s="291"/>
      <c r="C925" s="291"/>
      <c r="D925" s="65" t="s">
        <v>26</v>
      </c>
      <c r="E925" s="66">
        <v>259998</v>
      </c>
      <c r="F925" s="66">
        <v>0</v>
      </c>
      <c r="G925" s="66">
        <v>0</v>
      </c>
      <c r="H925" s="67" t="s">
        <v>950</v>
      </c>
      <c r="I925" s="65" t="s">
        <v>41</v>
      </c>
      <c r="J925" s="65" t="s">
        <v>51</v>
      </c>
      <c r="K925" s="65" t="s">
        <v>61</v>
      </c>
      <c r="L925" s="68" t="s">
        <v>61</v>
      </c>
    </row>
    <row r="926" spans="1:12" ht="36.75" customHeight="1" x14ac:dyDescent="0.35">
      <c r="A926" s="260" t="s">
        <v>951</v>
      </c>
      <c r="B926" s="262" t="s">
        <v>952</v>
      </c>
      <c r="C926" s="262" t="s">
        <v>58</v>
      </c>
      <c r="D926" s="176" t="s">
        <v>104</v>
      </c>
      <c r="E926" s="177">
        <f t="shared" ref="E926:G926" si="67">SUM(E927:E929)</f>
        <v>740470</v>
      </c>
      <c r="F926" s="177">
        <f t="shared" si="67"/>
        <v>0</v>
      </c>
      <c r="G926" s="177">
        <f t="shared" si="67"/>
        <v>0</v>
      </c>
      <c r="H926" s="192" t="s">
        <v>774</v>
      </c>
      <c r="I926" s="176" t="s">
        <v>133</v>
      </c>
      <c r="J926" s="176" t="s">
        <v>589</v>
      </c>
      <c r="K926" s="176" t="s">
        <v>61</v>
      </c>
      <c r="L926" s="193" t="s">
        <v>61</v>
      </c>
    </row>
    <row r="927" spans="1:12" ht="16.5" customHeight="1" x14ac:dyDescent="0.35">
      <c r="A927" s="260"/>
      <c r="B927" s="262"/>
      <c r="C927" s="262"/>
      <c r="D927" s="4" t="s">
        <v>777</v>
      </c>
      <c r="E927" s="22">
        <v>386612</v>
      </c>
      <c r="F927" s="22">
        <v>0</v>
      </c>
      <c r="G927" s="22">
        <v>0</v>
      </c>
      <c r="H927" s="289" t="s">
        <v>949</v>
      </c>
      <c r="I927" s="300" t="s">
        <v>41</v>
      </c>
      <c r="J927" s="317">
        <v>4</v>
      </c>
      <c r="K927" s="314" t="s">
        <v>61</v>
      </c>
      <c r="L927" s="311" t="s">
        <v>61</v>
      </c>
    </row>
    <row r="928" spans="1:12" x14ac:dyDescent="0.35">
      <c r="A928" s="260"/>
      <c r="B928" s="262"/>
      <c r="C928" s="262"/>
      <c r="D928" s="4" t="s">
        <v>669</v>
      </c>
      <c r="E928" s="22">
        <v>252442</v>
      </c>
      <c r="F928" s="22"/>
      <c r="G928" s="22"/>
      <c r="H928" s="262"/>
      <c r="I928" s="266"/>
      <c r="J928" s="318"/>
      <c r="K928" s="315"/>
      <c r="L928" s="312"/>
    </row>
    <row r="929" spans="1:14" ht="17.25" customHeight="1" thickBot="1" x14ac:dyDescent="0.4">
      <c r="A929" s="261"/>
      <c r="B929" s="263"/>
      <c r="C929" s="263"/>
      <c r="D929" s="4" t="s">
        <v>26</v>
      </c>
      <c r="E929" s="22">
        <v>101416</v>
      </c>
      <c r="F929" s="22"/>
      <c r="G929" s="22"/>
      <c r="H929" s="263"/>
      <c r="I929" s="267"/>
      <c r="J929" s="319"/>
      <c r="K929" s="316"/>
      <c r="L929" s="313"/>
    </row>
    <row r="930" spans="1:14" ht="52.5" customHeight="1" thickBot="1" x14ac:dyDescent="0.4">
      <c r="A930" s="127" t="s">
        <v>953</v>
      </c>
      <c r="B930" s="11" t="s">
        <v>954</v>
      </c>
      <c r="C930" s="11" t="s">
        <v>880</v>
      </c>
      <c r="D930" s="12" t="s">
        <v>96</v>
      </c>
      <c r="E930" s="19">
        <v>4000</v>
      </c>
      <c r="F930" s="19">
        <v>4000</v>
      </c>
      <c r="G930" s="19">
        <v>4100</v>
      </c>
      <c r="H930" s="11" t="s">
        <v>955</v>
      </c>
      <c r="I930" s="12" t="s">
        <v>133</v>
      </c>
      <c r="J930" s="12" t="s">
        <v>119</v>
      </c>
      <c r="K930" s="12" t="s">
        <v>119</v>
      </c>
      <c r="L930" s="128" t="s">
        <v>119</v>
      </c>
    </row>
    <row r="931" spans="1:14" ht="47" thickBot="1" x14ac:dyDescent="0.4">
      <c r="A931" s="127" t="s">
        <v>956</v>
      </c>
      <c r="B931" s="11" t="s">
        <v>957</v>
      </c>
      <c r="C931" s="11" t="s">
        <v>880</v>
      </c>
      <c r="D931" s="12" t="s">
        <v>26</v>
      </c>
      <c r="E931" s="19">
        <v>15000</v>
      </c>
      <c r="F931" s="19">
        <v>15000</v>
      </c>
      <c r="G931" s="19">
        <v>15000</v>
      </c>
      <c r="H931" s="11" t="s">
        <v>958</v>
      </c>
      <c r="I931" s="12" t="s">
        <v>41</v>
      </c>
      <c r="J931" s="12" t="s">
        <v>60</v>
      </c>
      <c r="K931" s="12" t="s">
        <v>60</v>
      </c>
      <c r="L931" s="128" t="s">
        <v>60</v>
      </c>
    </row>
    <row r="932" spans="1:14" ht="72" customHeight="1" thickBot="1" x14ac:dyDescent="0.4">
      <c r="A932" s="150" t="s">
        <v>959</v>
      </c>
      <c r="B932" s="151" t="s">
        <v>960</v>
      </c>
      <c r="C932" s="151" t="s">
        <v>255</v>
      </c>
      <c r="D932" s="152" t="s">
        <v>26</v>
      </c>
      <c r="E932" s="153">
        <v>146694</v>
      </c>
      <c r="F932" s="153">
        <v>0</v>
      </c>
      <c r="G932" s="153">
        <v>0</v>
      </c>
      <c r="H932" s="151" t="s">
        <v>256</v>
      </c>
      <c r="I932" s="152" t="s">
        <v>133</v>
      </c>
      <c r="J932" s="161" t="s">
        <v>134</v>
      </c>
      <c r="K932" s="161" t="s">
        <v>61</v>
      </c>
      <c r="L932" s="162" t="s">
        <v>61</v>
      </c>
    </row>
    <row r="933" spans="1:14" ht="32.25" customHeight="1" thickBot="1" x14ac:dyDescent="0.4">
      <c r="A933" s="159" t="s">
        <v>961</v>
      </c>
      <c r="B933" s="320" t="s">
        <v>962</v>
      </c>
      <c r="C933" s="321"/>
      <c r="D933" s="322"/>
      <c r="E933" s="160"/>
      <c r="F933" s="160"/>
      <c r="G933" s="160"/>
      <c r="H933" s="323"/>
      <c r="I933" s="324"/>
      <c r="J933" s="324"/>
      <c r="K933" s="324"/>
      <c r="L933" s="325"/>
    </row>
    <row r="934" spans="1:14" ht="35.25" customHeight="1" x14ac:dyDescent="0.35">
      <c r="A934" s="264" t="s">
        <v>963</v>
      </c>
      <c r="B934" s="265" t="s">
        <v>964</v>
      </c>
      <c r="C934" s="265" t="s">
        <v>58</v>
      </c>
      <c r="D934" s="258"/>
      <c r="E934" s="256">
        <f>SUM(E935:E935)</f>
        <v>0</v>
      </c>
      <c r="F934" s="256">
        <f>SUM(F935:F935)</f>
        <v>0</v>
      </c>
      <c r="G934" s="256">
        <f>SUM(G935:G935)</f>
        <v>0</v>
      </c>
      <c r="H934" s="11" t="s">
        <v>774</v>
      </c>
      <c r="I934" s="12" t="s">
        <v>133</v>
      </c>
      <c r="J934" s="12" t="s">
        <v>230</v>
      </c>
      <c r="K934" s="12" t="s">
        <v>61</v>
      </c>
      <c r="L934" s="128" t="s">
        <v>61</v>
      </c>
    </row>
    <row r="935" spans="1:14" ht="47" thickBot="1" x14ac:dyDescent="0.4">
      <c r="A935" s="261"/>
      <c r="B935" s="263"/>
      <c r="C935" s="263"/>
      <c r="D935" s="267"/>
      <c r="E935" s="288"/>
      <c r="F935" s="288"/>
      <c r="G935" s="288"/>
      <c r="H935" s="3" t="s">
        <v>965</v>
      </c>
      <c r="I935" s="4" t="s">
        <v>41</v>
      </c>
      <c r="J935" s="4" t="s">
        <v>966</v>
      </c>
      <c r="K935" s="4" t="s">
        <v>61</v>
      </c>
      <c r="L935" s="64" t="s">
        <v>61</v>
      </c>
    </row>
    <row r="936" spans="1:14" ht="63" customHeight="1" thickBot="1" x14ac:dyDescent="0.4">
      <c r="A936" s="127" t="s">
        <v>967</v>
      </c>
      <c r="B936" s="11" t="s">
        <v>968</v>
      </c>
      <c r="C936" s="11" t="s">
        <v>58</v>
      </c>
      <c r="D936" s="12"/>
      <c r="E936" s="21"/>
      <c r="F936" s="21"/>
      <c r="G936" s="21"/>
      <c r="H936" s="11" t="s">
        <v>774</v>
      </c>
      <c r="I936" s="12" t="s">
        <v>133</v>
      </c>
      <c r="J936" s="12" t="s">
        <v>60</v>
      </c>
      <c r="K936" s="12" t="s">
        <v>61</v>
      </c>
      <c r="L936" s="128" t="s">
        <v>61</v>
      </c>
    </row>
    <row r="937" spans="1:14" ht="67.5" customHeight="1" thickBot="1" x14ac:dyDescent="0.4">
      <c r="A937" s="127" t="s">
        <v>969</v>
      </c>
      <c r="B937" s="11" t="s">
        <v>970</v>
      </c>
      <c r="C937" s="11" t="s">
        <v>930</v>
      </c>
      <c r="D937" s="12"/>
      <c r="E937" s="19">
        <v>0</v>
      </c>
      <c r="F937" s="19">
        <v>0</v>
      </c>
      <c r="G937" s="19">
        <v>0</v>
      </c>
      <c r="H937" s="11" t="s">
        <v>971</v>
      </c>
      <c r="I937" s="12" t="s">
        <v>41</v>
      </c>
      <c r="J937" s="12" t="s">
        <v>51</v>
      </c>
      <c r="K937" s="12" t="s">
        <v>51</v>
      </c>
      <c r="L937" s="128" t="s">
        <v>51</v>
      </c>
    </row>
    <row r="938" spans="1:14" ht="23.5" customHeight="1" thickBot="1" x14ac:dyDescent="0.4">
      <c r="A938" s="126" t="s">
        <v>972</v>
      </c>
      <c r="B938" s="337" t="s">
        <v>973</v>
      </c>
      <c r="C938" s="338"/>
      <c r="D938" s="339"/>
      <c r="E938" s="18">
        <f>E939+E940+E943+E944+E945+E946+E947+E948+E949+E950+E951+E952+E954+E955+E956+E957+E958+E960+E961+E962+E963+E964+E965+E966+E967+E971+E973+E975+E978+E980+E983+E986+E991+E992+E996</f>
        <v>135153314.66</v>
      </c>
      <c r="F938" s="18">
        <f>F939+F940+F943+F944+F945+F946+F947+F948+F949+F950+F951+F952+F954+F955+F956+F957+F958+F960+F961+F962+F963+F964+F965+F966+F967+F971+F973+F975+F978+F980+F983+F986+F991+F992+F996</f>
        <v>130244080</v>
      </c>
      <c r="G938" s="18">
        <f>G939+G940+G943+G944+G945+G946+G947+G948+G949+G950+G951+G952+G954+G955+G956+G957+G958+G960+G961+G962+G963+G964+G965+G966+G967+G971+G973+G975+G978+G980+G983+G986+G991+G992+G996</f>
        <v>129661075</v>
      </c>
      <c r="H938" s="340"/>
      <c r="I938" s="341"/>
      <c r="J938" s="341"/>
      <c r="K938" s="341"/>
      <c r="L938" s="342"/>
    </row>
    <row r="939" spans="1:14" ht="84" customHeight="1" x14ac:dyDescent="0.35">
      <c r="A939" s="127" t="s">
        <v>974</v>
      </c>
      <c r="B939" s="11" t="s">
        <v>975</v>
      </c>
      <c r="C939" s="11" t="s">
        <v>770</v>
      </c>
      <c r="D939" s="12" t="s">
        <v>26</v>
      </c>
      <c r="E939" s="19">
        <v>1249005</v>
      </c>
      <c r="F939" s="19">
        <v>918005</v>
      </c>
      <c r="G939" s="19">
        <v>535000</v>
      </c>
      <c r="H939" s="11" t="s">
        <v>848</v>
      </c>
      <c r="I939" s="12" t="s">
        <v>133</v>
      </c>
      <c r="J939" s="12" t="s">
        <v>134</v>
      </c>
      <c r="K939" s="12" t="s">
        <v>134</v>
      </c>
      <c r="L939" s="128" t="s">
        <v>134</v>
      </c>
    </row>
    <row r="940" spans="1:14" ht="17.149999999999999" customHeight="1" x14ac:dyDescent="0.35">
      <c r="A940" s="264" t="s">
        <v>976</v>
      </c>
      <c r="B940" s="265" t="s">
        <v>977</v>
      </c>
      <c r="C940" s="265" t="s">
        <v>978</v>
      </c>
      <c r="D940" s="12" t="s">
        <v>104</v>
      </c>
      <c r="E940" s="21">
        <f t="shared" ref="E940:G940" si="68">SUM(E941:E942)</f>
        <v>826108.71</v>
      </c>
      <c r="F940" s="21">
        <f t="shared" si="68"/>
        <v>800000</v>
      </c>
      <c r="G940" s="21">
        <f t="shared" si="68"/>
        <v>800000</v>
      </c>
      <c r="H940" s="265" t="s">
        <v>979</v>
      </c>
      <c r="I940" s="258" t="s">
        <v>41</v>
      </c>
      <c r="J940" s="308">
        <v>920</v>
      </c>
      <c r="K940" s="308">
        <v>920</v>
      </c>
      <c r="L940" s="305">
        <v>920</v>
      </c>
      <c r="M940" s="413"/>
      <c r="N940" s="413"/>
    </row>
    <row r="941" spans="1:14" x14ac:dyDescent="0.35">
      <c r="A941" s="260"/>
      <c r="B941" s="262"/>
      <c r="C941" s="262"/>
      <c r="D941" s="4" t="s">
        <v>26</v>
      </c>
      <c r="E941" s="22">
        <v>800000</v>
      </c>
      <c r="F941" s="22">
        <v>800000</v>
      </c>
      <c r="G941" s="22">
        <v>800000</v>
      </c>
      <c r="H941" s="262"/>
      <c r="I941" s="266"/>
      <c r="J941" s="309"/>
      <c r="K941" s="309"/>
      <c r="L941" s="306"/>
      <c r="M941" s="413"/>
      <c r="N941" s="413"/>
    </row>
    <row r="942" spans="1:14" ht="16" thickBot="1" x14ac:dyDescent="0.4">
      <c r="A942" s="261"/>
      <c r="B942" s="263"/>
      <c r="C942" s="263"/>
      <c r="D942" s="65" t="s">
        <v>296</v>
      </c>
      <c r="E942" s="66">
        <v>26108.71</v>
      </c>
      <c r="F942" s="66">
        <v>0</v>
      </c>
      <c r="G942" s="66">
        <v>0</v>
      </c>
      <c r="H942" s="263"/>
      <c r="I942" s="267"/>
      <c r="J942" s="310"/>
      <c r="K942" s="310"/>
      <c r="L942" s="307"/>
      <c r="M942" s="413"/>
      <c r="N942" s="413"/>
    </row>
    <row r="943" spans="1:14" ht="35.5" customHeight="1" thickBot="1" x14ac:dyDescent="0.4">
      <c r="A943" s="150" t="s">
        <v>980</v>
      </c>
      <c r="B943" s="151" t="s">
        <v>981</v>
      </c>
      <c r="C943" s="151" t="s">
        <v>978</v>
      </c>
      <c r="D943" s="184" t="s">
        <v>26</v>
      </c>
      <c r="E943" s="183">
        <v>8450000</v>
      </c>
      <c r="F943" s="183">
        <v>8450000</v>
      </c>
      <c r="G943" s="183">
        <v>8450000</v>
      </c>
      <c r="H943" s="151" t="s">
        <v>982</v>
      </c>
      <c r="I943" s="152" t="s">
        <v>41</v>
      </c>
      <c r="J943" s="155">
        <v>6900</v>
      </c>
      <c r="K943" s="155">
        <v>6900</v>
      </c>
      <c r="L943" s="156">
        <v>6900</v>
      </c>
      <c r="M943" s="34"/>
    </row>
    <row r="944" spans="1:14" ht="67" customHeight="1" thickBot="1" x14ac:dyDescent="0.4">
      <c r="A944" s="148" t="s">
        <v>983</v>
      </c>
      <c r="B944" s="192" t="s">
        <v>984</v>
      </c>
      <c r="C944" s="192" t="s">
        <v>978</v>
      </c>
      <c r="D944" s="176" t="s">
        <v>777</v>
      </c>
      <c r="E944" s="196">
        <v>19474200</v>
      </c>
      <c r="F944" s="196">
        <v>19474200</v>
      </c>
      <c r="G944" s="196">
        <v>19474200</v>
      </c>
      <c r="H944" s="192" t="s">
        <v>985</v>
      </c>
      <c r="I944" s="176" t="s">
        <v>28</v>
      </c>
      <c r="J944" s="176" t="s">
        <v>986</v>
      </c>
      <c r="K944" s="176" t="s">
        <v>986</v>
      </c>
      <c r="L944" s="193" t="s">
        <v>986</v>
      </c>
    </row>
    <row r="945" spans="1:14" ht="134.25" customHeight="1" thickBot="1" x14ac:dyDescent="0.4">
      <c r="A945" s="127" t="s">
        <v>987</v>
      </c>
      <c r="B945" s="11" t="s">
        <v>988</v>
      </c>
      <c r="C945" s="11" t="s">
        <v>978</v>
      </c>
      <c r="D945" s="12" t="s">
        <v>777</v>
      </c>
      <c r="E945" s="19">
        <v>779000</v>
      </c>
      <c r="F945" s="19">
        <v>779000</v>
      </c>
      <c r="G945" s="19">
        <v>779000</v>
      </c>
      <c r="H945" s="11" t="s">
        <v>989</v>
      </c>
      <c r="I945" s="12" t="s">
        <v>133</v>
      </c>
      <c r="J945" s="40" t="s">
        <v>990</v>
      </c>
      <c r="K945" s="41" t="s">
        <v>991</v>
      </c>
      <c r="L945" s="145" t="s">
        <v>992</v>
      </c>
    </row>
    <row r="946" spans="1:14" ht="65.5" customHeight="1" thickBot="1" x14ac:dyDescent="0.4">
      <c r="A946" s="150" t="s">
        <v>993</v>
      </c>
      <c r="B946" s="151" t="s">
        <v>994</v>
      </c>
      <c r="C946" s="151" t="s">
        <v>978</v>
      </c>
      <c r="D946" s="152" t="s">
        <v>777</v>
      </c>
      <c r="E946" s="153">
        <v>1960</v>
      </c>
      <c r="F946" s="153">
        <v>1960</v>
      </c>
      <c r="G946" s="153">
        <v>1960</v>
      </c>
      <c r="H946" s="151" t="s">
        <v>995</v>
      </c>
      <c r="I946" s="152" t="s">
        <v>41</v>
      </c>
      <c r="J946" s="152" t="s">
        <v>610</v>
      </c>
      <c r="K946" s="152" t="s">
        <v>610</v>
      </c>
      <c r="L946" s="154" t="s">
        <v>610</v>
      </c>
    </row>
    <row r="947" spans="1:14" ht="62.5" thickBot="1" x14ac:dyDescent="0.4">
      <c r="A947" s="118" t="s">
        <v>996</v>
      </c>
      <c r="B947" s="75" t="s">
        <v>997</v>
      </c>
      <c r="C947" s="75" t="s">
        <v>978</v>
      </c>
      <c r="D947" s="73" t="s">
        <v>777</v>
      </c>
      <c r="E947" s="74">
        <v>835</v>
      </c>
      <c r="F947" s="74">
        <v>0</v>
      </c>
      <c r="G947" s="74">
        <v>0</v>
      </c>
      <c r="H947" s="75" t="s">
        <v>998</v>
      </c>
      <c r="I947" s="73" t="s">
        <v>41</v>
      </c>
      <c r="J947" s="73" t="s">
        <v>261</v>
      </c>
      <c r="K947" s="73" t="s">
        <v>61</v>
      </c>
      <c r="L947" s="76" t="s">
        <v>61</v>
      </c>
    </row>
    <row r="948" spans="1:14" ht="47" thickBot="1" x14ac:dyDescent="0.4">
      <c r="A948" s="148" t="s">
        <v>999</v>
      </c>
      <c r="B948" s="169" t="s">
        <v>1000</v>
      </c>
      <c r="C948" s="169" t="s">
        <v>978</v>
      </c>
      <c r="D948" s="168" t="s">
        <v>777</v>
      </c>
      <c r="E948" s="167">
        <v>68114100</v>
      </c>
      <c r="F948" s="167">
        <v>68114100</v>
      </c>
      <c r="G948" s="167">
        <v>68114100</v>
      </c>
      <c r="H948" s="169" t="s">
        <v>995</v>
      </c>
      <c r="I948" s="168" t="s">
        <v>41</v>
      </c>
      <c r="J948" s="99">
        <v>57700</v>
      </c>
      <c r="K948" s="99">
        <v>57400</v>
      </c>
      <c r="L948" s="142">
        <v>57700</v>
      </c>
      <c r="M948" s="34"/>
    </row>
    <row r="949" spans="1:14" ht="134.25" customHeight="1" thickBot="1" x14ac:dyDescent="0.4">
      <c r="A949" s="127" t="s">
        <v>1001</v>
      </c>
      <c r="B949" s="11" t="s">
        <v>1002</v>
      </c>
      <c r="C949" s="11" t="s">
        <v>978</v>
      </c>
      <c r="D949" s="12" t="s">
        <v>777</v>
      </c>
      <c r="E949" s="19">
        <v>476800</v>
      </c>
      <c r="F949" s="19">
        <v>476800</v>
      </c>
      <c r="G949" s="19">
        <v>476800</v>
      </c>
      <c r="H949" s="11" t="s">
        <v>1003</v>
      </c>
      <c r="I949" s="12" t="s">
        <v>133</v>
      </c>
      <c r="J949" s="40" t="s">
        <v>1004</v>
      </c>
      <c r="K949" s="41" t="s">
        <v>1005</v>
      </c>
      <c r="L949" s="145" t="s">
        <v>1006</v>
      </c>
    </row>
    <row r="950" spans="1:14" ht="109" thickBot="1" x14ac:dyDescent="0.4">
      <c r="A950" s="127" t="s">
        <v>1007</v>
      </c>
      <c r="B950" s="11" t="s">
        <v>1008</v>
      </c>
      <c r="C950" s="11" t="s">
        <v>978</v>
      </c>
      <c r="D950" s="12" t="s">
        <v>296</v>
      </c>
      <c r="E950" s="19">
        <v>478.8</v>
      </c>
      <c r="F950" s="19">
        <v>479</v>
      </c>
      <c r="G950" s="19">
        <v>479</v>
      </c>
      <c r="H950" s="11" t="s">
        <v>1009</v>
      </c>
      <c r="I950" s="12" t="s">
        <v>133</v>
      </c>
      <c r="J950" s="40" t="s">
        <v>76</v>
      </c>
      <c r="K950" s="41" t="s">
        <v>140</v>
      </c>
      <c r="L950" s="145" t="s">
        <v>76</v>
      </c>
    </row>
    <row r="951" spans="1:14" ht="62.5" thickBot="1" x14ac:dyDescent="0.4">
      <c r="A951" s="150" t="s">
        <v>1010</v>
      </c>
      <c r="B951" s="151" t="s">
        <v>1011</v>
      </c>
      <c r="C951" s="151" t="s">
        <v>978</v>
      </c>
      <c r="D951" s="152" t="s">
        <v>96</v>
      </c>
      <c r="E951" s="153">
        <v>4544468</v>
      </c>
      <c r="F951" s="153">
        <v>4544468</v>
      </c>
      <c r="G951" s="153">
        <v>4544468</v>
      </c>
      <c r="H951" s="151" t="s">
        <v>1012</v>
      </c>
      <c r="I951" s="152" t="s">
        <v>133</v>
      </c>
      <c r="J951" s="231" t="s">
        <v>1013</v>
      </c>
      <c r="K951" s="232" t="s">
        <v>1014</v>
      </c>
      <c r="L951" s="233" t="s">
        <v>1015</v>
      </c>
    </row>
    <row r="952" spans="1:14" ht="133" customHeight="1" x14ac:dyDescent="0.35">
      <c r="A952" s="260" t="s">
        <v>1016</v>
      </c>
      <c r="B952" s="262" t="s">
        <v>1017</v>
      </c>
      <c r="C952" s="262" t="s">
        <v>978</v>
      </c>
      <c r="D952" s="266" t="s">
        <v>96</v>
      </c>
      <c r="E952" s="177">
        <f>SUM(E953:E953)+190000</f>
        <v>190000</v>
      </c>
      <c r="F952" s="177">
        <f>SUM(F953:F953)+190000</f>
        <v>190000</v>
      </c>
      <c r="G952" s="177">
        <f>SUM(G953:G953)+190000</f>
        <v>190000</v>
      </c>
      <c r="H952" s="192" t="s">
        <v>1018</v>
      </c>
      <c r="I952" s="176" t="s">
        <v>133</v>
      </c>
      <c r="J952" s="116" t="s">
        <v>1019</v>
      </c>
      <c r="K952" s="117" t="s">
        <v>1020</v>
      </c>
      <c r="L952" s="163" t="s">
        <v>1021</v>
      </c>
    </row>
    <row r="953" spans="1:14" ht="16" thickBot="1" x14ac:dyDescent="0.4">
      <c r="A953" s="261"/>
      <c r="B953" s="263"/>
      <c r="C953" s="263"/>
      <c r="D953" s="267"/>
      <c r="E953" s="22">
        <v>0</v>
      </c>
      <c r="F953" s="22">
        <v>0</v>
      </c>
      <c r="G953" s="22">
        <v>0</v>
      </c>
      <c r="H953" s="3" t="s">
        <v>1022</v>
      </c>
      <c r="I953" s="4" t="s">
        <v>41</v>
      </c>
      <c r="J953" s="42" t="s">
        <v>1023</v>
      </c>
      <c r="K953" s="43" t="s">
        <v>173</v>
      </c>
      <c r="L953" s="146" t="s">
        <v>1024</v>
      </c>
    </row>
    <row r="954" spans="1:14" ht="84.65" customHeight="1" thickBot="1" x14ac:dyDescent="0.4">
      <c r="A954" s="127" t="s">
        <v>1025</v>
      </c>
      <c r="B954" s="11" t="s">
        <v>1026</v>
      </c>
      <c r="C954" s="11" t="s">
        <v>978</v>
      </c>
      <c r="D954" s="12" t="s">
        <v>96</v>
      </c>
      <c r="E954" s="19">
        <v>22000</v>
      </c>
      <c r="F954" s="19">
        <v>22000</v>
      </c>
      <c r="G954" s="19">
        <v>22000</v>
      </c>
      <c r="H954" s="11" t="s">
        <v>995</v>
      </c>
      <c r="I954" s="12" t="s">
        <v>41</v>
      </c>
      <c r="J954" s="32" t="s">
        <v>87</v>
      </c>
      <c r="K954" s="32" t="s">
        <v>1027</v>
      </c>
      <c r="L954" s="136" t="s">
        <v>1028</v>
      </c>
      <c r="M954" s="413"/>
      <c r="N954" s="414"/>
    </row>
    <row r="955" spans="1:14" ht="35.5" customHeight="1" thickBot="1" x14ac:dyDescent="0.4">
      <c r="A955" s="150" t="s">
        <v>1029</v>
      </c>
      <c r="B955" s="151" t="s">
        <v>1030</v>
      </c>
      <c r="C955" s="151" t="s">
        <v>978</v>
      </c>
      <c r="D955" s="152" t="s">
        <v>96</v>
      </c>
      <c r="E955" s="153">
        <v>1670000</v>
      </c>
      <c r="F955" s="153">
        <v>1670000</v>
      </c>
      <c r="G955" s="153">
        <v>1670000</v>
      </c>
      <c r="H955" s="151" t="s">
        <v>995</v>
      </c>
      <c r="I955" s="152" t="s">
        <v>41</v>
      </c>
      <c r="J955" s="152" t="s">
        <v>1031</v>
      </c>
      <c r="K955" s="152" t="s">
        <v>1031</v>
      </c>
      <c r="L955" s="154" t="s">
        <v>1031</v>
      </c>
    </row>
    <row r="956" spans="1:14" ht="129" customHeight="1" thickBot="1" x14ac:dyDescent="0.4">
      <c r="A956" s="148" t="s">
        <v>1032</v>
      </c>
      <c r="B956" s="54" t="s">
        <v>1033</v>
      </c>
      <c r="C956" s="54" t="s">
        <v>978</v>
      </c>
      <c r="D956" s="52" t="s">
        <v>96</v>
      </c>
      <c r="E956" s="49">
        <v>49100</v>
      </c>
      <c r="F956" s="49">
        <v>49100</v>
      </c>
      <c r="G956" s="49">
        <v>49100</v>
      </c>
      <c r="H956" s="54" t="s">
        <v>1034</v>
      </c>
      <c r="I956" s="52" t="s">
        <v>133</v>
      </c>
      <c r="J956" s="116" t="s">
        <v>261</v>
      </c>
      <c r="K956" s="117" t="s">
        <v>1035</v>
      </c>
      <c r="L956" s="163" t="s">
        <v>1036</v>
      </c>
    </row>
    <row r="957" spans="1:14" ht="66.650000000000006" customHeight="1" thickBot="1" x14ac:dyDescent="0.4">
      <c r="A957" s="129" t="s">
        <v>1037</v>
      </c>
      <c r="B957" s="44" t="s">
        <v>1038</v>
      </c>
      <c r="C957" s="44" t="s">
        <v>978</v>
      </c>
      <c r="D957" s="46" t="s">
        <v>96</v>
      </c>
      <c r="E957" s="55">
        <v>277732</v>
      </c>
      <c r="F957" s="55">
        <v>277732</v>
      </c>
      <c r="G957" s="55">
        <v>277732</v>
      </c>
      <c r="H957" s="44" t="s">
        <v>1039</v>
      </c>
      <c r="I957" s="46" t="s">
        <v>133</v>
      </c>
      <c r="J957" s="110" t="s">
        <v>1040</v>
      </c>
      <c r="K957" s="111" t="s">
        <v>1041</v>
      </c>
      <c r="L957" s="147" t="s">
        <v>1042</v>
      </c>
    </row>
    <row r="958" spans="1:14" ht="46.5" x14ac:dyDescent="0.35">
      <c r="A958" s="268" t="s">
        <v>1043</v>
      </c>
      <c r="B958" s="270" t="s">
        <v>1044</v>
      </c>
      <c r="C958" s="270" t="s">
        <v>978</v>
      </c>
      <c r="D958" s="272" t="s">
        <v>26</v>
      </c>
      <c r="E958" s="298">
        <f t="shared" ref="E958:G958" si="69">SUM(E959:E959)+76800</f>
        <v>76800</v>
      </c>
      <c r="F958" s="298">
        <f t="shared" si="69"/>
        <v>76800</v>
      </c>
      <c r="G958" s="298">
        <f t="shared" si="69"/>
        <v>76800</v>
      </c>
      <c r="H958" s="91" t="s">
        <v>1045</v>
      </c>
      <c r="I958" s="89" t="s">
        <v>41</v>
      </c>
      <c r="J958" s="112" t="s">
        <v>1046</v>
      </c>
      <c r="K958" s="112" t="s">
        <v>1046</v>
      </c>
      <c r="L958" s="113" t="s">
        <v>1047</v>
      </c>
    </row>
    <row r="959" spans="1:14" ht="47" thickBot="1" x14ac:dyDescent="0.4">
      <c r="A959" s="269"/>
      <c r="B959" s="271"/>
      <c r="C959" s="271"/>
      <c r="D959" s="273"/>
      <c r="E959" s="299"/>
      <c r="F959" s="299"/>
      <c r="G959" s="299"/>
      <c r="H959" s="96" t="s">
        <v>1048</v>
      </c>
      <c r="I959" s="94" t="s">
        <v>41</v>
      </c>
      <c r="J959" s="114" t="s">
        <v>1049</v>
      </c>
      <c r="K959" s="114" t="s">
        <v>1050</v>
      </c>
      <c r="L959" s="115" t="s">
        <v>1049</v>
      </c>
    </row>
    <row r="960" spans="1:14" ht="54" customHeight="1" thickBot="1" x14ac:dyDescent="0.4">
      <c r="A960" s="118" t="s">
        <v>1051</v>
      </c>
      <c r="B960" s="75" t="s">
        <v>1052</v>
      </c>
      <c r="C960" s="75" t="s">
        <v>978</v>
      </c>
      <c r="D960" s="73" t="s">
        <v>26</v>
      </c>
      <c r="E960" s="74">
        <v>9000</v>
      </c>
      <c r="F960" s="74">
        <v>9000</v>
      </c>
      <c r="G960" s="74">
        <v>9000</v>
      </c>
      <c r="H960" s="75" t="s">
        <v>1053</v>
      </c>
      <c r="I960" s="73" t="s">
        <v>28</v>
      </c>
      <c r="J960" s="73" t="s">
        <v>1054</v>
      </c>
      <c r="K960" s="73" t="s">
        <v>1054</v>
      </c>
      <c r="L960" s="76" t="s">
        <v>1054</v>
      </c>
      <c r="N960" s="27"/>
    </row>
    <row r="961" spans="1:14" ht="96.75" customHeight="1" thickBot="1" x14ac:dyDescent="0.4">
      <c r="A961" s="118" t="s">
        <v>1055</v>
      </c>
      <c r="B961" s="75" t="s">
        <v>1056</v>
      </c>
      <c r="C961" s="75" t="s">
        <v>978</v>
      </c>
      <c r="D961" s="73" t="s">
        <v>26</v>
      </c>
      <c r="E961" s="74">
        <v>3000000</v>
      </c>
      <c r="F961" s="74">
        <v>1600000</v>
      </c>
      <c r="G961" s="74">
        <v>1600000</v>
      </c>
      <c r="H961" s="75" t="s">
        <v>1053</v>
      </c>
      <c r="I961" s="73" t="s">
        <v>28</v>
      </c>
      <c r="J961" s="119" t="s">
        <v>1057</v>
      </c>
      <c r="K961" s="120" t="s">
        <v>1058</v>
      </c>
      <c r="L961" s="121" t="s">
        <v>1059</v>
      </c>
    </row>
    <row r="962" spans="1:14" ht="101.25" customHeight="1" thickBot="1" x14ac:dyDescent="0.4">
      <c r="A962" s="118" t="s">
        <v>1060</v>
      </c>
      <c r="B962" s="75" t="s">
        <v>1061</v>
      </c>
      <c r="C962" s="75" t="s">
        <v>978</v>
      </c>
      <c r="D962" s="73" t="s">
        <v>26</v>
      </c>
      <c r="E962" s="74">
        <v>550000</v>
      </c>
      <c r="F962" s="74">
        <v>300000</v>
      </c>
      <c r="G962" s="74">
        <v>300000</v>
      </c>
      <c r="H962" s="75" t="s">
        <v>1053</v>
      </c>
      <c r="I962" s="73" t="s">
        <v>28</v>
      </c>
      <c r="J962" s="119" t="s">
        <v>1062</v>
      </c>
      <c r="K962" s="120" t="s">
        <v>1063</v>
      </c>
      <c r="L962" s="121" t="s">
        <v>1063</v>
      </c>
    </row>
    <row r="963" spans="1:14" ht="69.75" customHeight="1" thickBot="1" x14ac:dyDescent="0.4">
      <c r="A963" s="118" t="s">
        <v>1064</v>
      </c>
      <c r="B963" s="75" t="s">
        <v>1065</v>
      </c>
      <c r="C963" s="75" t="s">
        <v>978</v>
      </c>
      <c r="D963" s="73" t="s">
        <v>26</v>
      </c>
      <c r="E963" s="74">
        <v>60700</v>
      </c>
      <c r="F963" s="74">
        <v>10700</v>
      </c>
      <c r="G963" s="74">
        <v>10700</v>
      </c>
      <c r="H963" s="75" t="s">
        <v>1053</v>
      </c>
      <c r="I963" s="73" t="s">
        <v>28</v>
      </c>
      <c r="J963" s="119" t="s">
        <v>1066</v>
      </c>
      <c r="K963" s="120" t="s">
        <v>1066</v>
      </c>
      <c r="L963" s="121" t="s">
        <v>1066</v>
      </c>
    </row>
    <row r="964" spans="1:14" ht="83.15" customHeight="1" thickBot="1" x14ac:dyDescent="0.4">
      <c r="A964" s="118" t="s">
        <v>1067</v>
      </c>
      <c r="B964" s="75" t="s">
        <v>1068</v>
      </c>
      <c r="C964" s="75" t="s">
        <v>978</v>
      </c>
      <c r="D964" s="73" t="s">
        <v>26</v>
      </c>
      <c r="E964" s="74">
        <v>453500</v>
      </c>
      <c r="F964" s="74">
        <v>453500</v>
      </c>
      <c r="G964" s="74">
        <v>453500</v>
      </c>
      <c r="H964" s="75" t="s">
        <v>1069</v>
      </c>
      <c r="I964" s="73" t="s">
        <v>41</v>
      </c>
      <c r="J964" s="73" t="s">
        <v>1070</v>
      </c>
      <c r="K964" s="73" t="s">
        <v>1071</v>
      </c>
      <c r="L964" s="76" t="s">
        <v>1072</v>
      </c>
    </row>
    <row r="965" spans="1:14" ht="69.75" customHeight="1" thickBot="1" x14ac:dyDescent="0.4">
      <c r="A965" s="148" t="s">
        <v>1073</v>
      </c>
      <c r="B965" s="54" t="s">
        <v>1074</v>
      </c>
      <c r="C965" s="54" t="s">
        <v>978</v>
      </c>
      <c r="D965" s="52" t="s">
        <v>26</v>
      </c>
      <c r="E965" s="49">
        <v>200000</v>
      </c>
      <c r="F965" s="49">
        <v>200000</v>
      </c>
      <c r="G965" s="49">
        <v>200000</v>
      </c>
      <c r="H965" s="54" t="s">
        <v>1075</v>
      </c>
      <c r="I965" s="52" t="s">
        <v>41</v>
      </c>
      <c r="J965" s="52" t="s">
        <v>167</v>
      </c>
      <c r="K965" s="52" t="s">
        <v>167</v>
      </c>
      <c r="L965" s="69" t="s">
        <v>167</v>
      </c>
    </row>
    <row r="966" spans="1:14" ht="51.65" customHeight="1" thickBot="1" x14ac:dyDescent="0.4">
      <c r="A966" s="127" t="s">
        <v>1076</v>
      </c>
      <c r="B966" s="11" t="s">
        <v>1077</v>
      </c>
      <c r="C966" s="11" t="s">
        <v>978</v>
      </c>
      <c r="D966" s="12" t="s">
        <v>26</v>
      </c>
      <c r="E966" s="19">
        <v>1100000</v>
      </c>
      <c r="F966" s="19">
        <v>1100000</v>
      </c>
      <c r="G966" s="19">
        <v>1100000</v>
      </c>
      <c r="H966" s="11" t="s">
        <v>1078</v>
      </c>
      <c r="I966" s="12" t="s">
        <v>41</v>
      </c>
      <c r="J966" s="12" t="s">
        <v>1079</v>
      </c>
      <c r="K966" s="12" t="s">
        <v>1079</v>
      </c>
      <c r="L966" s="128" t="s">
        <v>1079</v>
      </c>
    </row>
    <row r="967" spans="1:14" ht="111.65" customHeight="1" x14ac:dyDescent="0.35">
      <c r="A967" s="264" t="s">
        <v>1080</v>
      </c>
      <c r="B967" s="265" t="s">
        <v>1081</v>
      </c>
      <c r="C967" s="265" t="s">
        <v>930</v>
      </c>
      <c r="D967" s="12" t="s">
        <v>104</v>
      </c>
      <c r="E967" s="21">
        <f>SUM(E968:E970)</f>
        <v>793614.66</v>
      </c>
      <c r="F967" s="21">
        <f>SUM(F968:F970)</f>
        <v>793618</v>
      </c>
      <c r="G967" s="21">
        <f>SUM(G968:G970)</f>
        <v>793618</v>
      </c>
      <c r="H967" s="265" t="s">
        <v>932</v>
      </c>
      <c r="I967" s="258" t="s">
        <v>133</v>
      </c>
      <c r="J967" s="258" t="s">
        <v>543</v>
      </c>
      <c r="K967" s="258" t="s">
        <v>543</v>
      </c>
      <c r="L967" s="343" t="s">
        <v>543</v>
      </c>
    </row>
    <row r="968" spans="1:14" x14ac:dyDescent="0.35">
      <c r="A968" s="260"/>
      <c r="B968" s="262"/>
      <c r="C968" s="262"/>
      <c r="D968" s="4" t="s">
        <v>114</v>
      </c>
      <c r="E968" s="22">
        <v>140446.66</v>
      </c>
      <c r="F968" s="22">
        <v>140450</v>
      </c>
      <c r="G968" s="22">
        <v>140450</v>
      </c>
      <c r="H968" s="262"/>
      <c r="I968" s="266"/>
      <c r="J968" s="266"/>
      <c r="K968" s="266"/>
      <c r="L968" s="302"/>
    </row>
    <row r="969" spans="1:14" x14ac:dyDescent="0.35">
      <c r="A969" s="260"/>
      <c r="B969" s="262"/>
      <c r="C969" s="262"/>
      <c r="D969" s="4" t="s">
        <v>26</v>
      </c>
      <c r="E969" s="22">
        <v>217171</v>
      </c>
      <c r="F969" s="22">
        <v>217171</v>
      </c>
      <c r="G969" s="22">
        <v>217171</v>
      </c>
      <c r="H969" s="262"/>
      <c r="I969" s="266"/>
      <c r="J969" s="266"/>
      <c r="K969" s="266"/>
      <c r="L969" s="302"/>
    </row>
    <row r="970" spans="1:14" ht="16" thickBot="1" x14ac:dyDescent="0.4">
      <c r="A970" s="260"/>
      <c r="B970" s="262"/>
      <c r="C970" s="262"/>
      <c r="D970" s="47" t="s">
        <v>96</v>
      </c>
      <c r="E970" s="48">
        <v>435997</v>
      </c>
      <c r="F970" s="48">
        <v>435997</v>
      </c>
      <c r="G970" s="48">
        <v>435997</v>
      </c>
      <c r="H970" s="262"/>
      <c r="I970" s="266"/>
      <c r="J970" s="266"/>
      <c r="K970" s="266"/>
      <c r="L970" s="302"/>
    </row>
    <row r="971" spans="1:14" ht="50.15" customHeight="1" x14ac:dyDescent="0.35">
      <c r="A971" s="292" t="s">
        <v>1082</v>
      </c>
      <c r="B971" s="290" t="s">
        <v>1083</v>
      </c>
      <c r="C971" s="290" t="s">
        <v>930</v>
      </c>
      <c r="D971" s="274" t="s">
        <v>669</v>
      </c>
      <c r="E971" s="294">
        <v>165000</v>
      </c>
      <c r="F971" s="294">
        <v>0</v>
      </c>
      <c r="G971" s="294">
        <v>0</v>
      </c>
      <c r="H971" s="62" t="s">
        <v>1084</v>
      </c>
      <c r="I971" s="60" t="s">
        <v>133</v>
      </c>
      <c r="J971" s="60" t="s">
        <v>230</v>
      </c>
      <c r="K971" s="60" t="s">
        <v>61</v>
      </c>
      <c r="L971" s="63" t="s">
        <v>61</v>
      </c>
    </row>
    <row r="972" spans="1:14" ht="66.75" customHeight="1" thickBot="1" x14ac:dyDescent="0.4">
      <c r="A972" s="293"/>
      <c r="B972" s="291"/>
      <c r="C972" s="291"/>
      <c r="D972" s="275"/>
      <c r="E972" s="295"/>
      <c r="F972" s="295"/>
      <c r="G972" s="295"/>
      <c r="H972" s="67" t="s">
        <v>1083</v>
      </c>
      <c r="I972" s="65" t="s">
        <v>41</v>
      </c>
      <c r="J972" s="65" t="s">
        <v>261</v>
      </c>
      <c r="K972" s="65" t="s">
        <v>61</v>
      </c>
      <c r="L972" s="68" t="s">
        <v>61</v>
      </c>
    </row>
    <row r="973" spans="1:14" ht="38.25" customHeight="1" x14ac:dyDescent="0.35">
      <c r="A973" s="276" t="s">
        <v>1085</v>
      </c>
      <c r="B973" s="290" t="s">
        <v>1086</v>
      </c>
      <c r="C973" s="290" t="s">
        <v>58</v>
      </c>
      <c r="D973" s="274" t="s">
        <v>26</v>
      </c>
      <c r="E973" s="294">
        <v>50000</v>
      </c>
      <c r="F973" s="296">
        <f>SUM(F974:F974)</f>
        <v>0</v>
      </c>
      <c r="G973" s="296">
        <f>SUM(G974:G974)</f>
        <v>0</v>
      </c>
      <c r="H973" s="62" t="s">
        <v>1087</v>
      </c>
      <c r="I973" s="60" t="s">
        <v>41</v>
      </c>
      <c r="J973" s="60" t="s">
        <v>261</v>
      </c>
      <c r="K973" s="60" t="s">
        <v>61</v>
      </c>
      <c r="L973" s="63" t="s">
        <v>61</v>
      </c>
    </row>
    <row r="974" spans="1:14" ht="31.5" thickBot="1" x14ac:dyDescent="0.4">
      <c r="A974" s="277"/>
      <c r="B974" s="291"/>
      <c r="C974" s="291"/>
      <c r="D974" s="275"/>
      <c r="E974" s="295"/>
      <c r="F974" s="297"/>
      <c r="G974" s="297"/>
      <c r="H974" s="67" t="s">
        <v>774</v>
      </c>
      <c r="I974" s="65" t="s">
        <v>133</v>
      </c>
      <c r="J974" s="65" t="s">
        <v>90</v>
      </c>
      <c r="K974" s="65" t="s">
        <v>61</v>
      </c>
      <c r="L974" s="68" t="s">
        <v>61</v>
      </c>
    </row>
    <row r="975" spans="1:14" ht="36.65" customHeight="1" x14ac:dyDescent="0.35">
      <c r="A975" s="260" t="s">
        <v>1088</v>
      </c>
      <c r="B975" s="262" t="s">
        <v>1089</v>
      </c>
      <c r="C975" s="262" t="s">
        <v>978</v>
      </c>
      <c r="D975" s="176" t="s">
        <v>104</v>
      </c>
      <c r="E975" s="177">
        <f t="shared" ref="E975:G975" si="70">SUM(E976:E977)</f>
        <v>362370.55</v>
      </c>
      <c r="F975" s="177">
        <f t="shared" si="70"/>
        <v>254400</v>
      </c>
      <c r="G975" s="177">
        <f t="shared" si="70"/>
        <v>254400</v>
      </c>
      <c r="H975" s="262" t="s">
        <v>1090</v>
      </c>
      <c r="I975" s="266" t="s">
        <v>28</v>
      </c>
      <c r="J975" s="418">
        <v>1200</v>
      </c>
      <c r="K975" s="418">
        <v>1250</v>
      </c>
      <c r="L975" s="420">
        <v>1320</v>
      </c>
      <c r="M975" s="408"/>
      <c r="N975" s="409"/>
    </row>
    <row r="976" spans="1:14" x14ac:dyDescent="0.35">
      <c r="A976" s="260"/>
      <c r="B976" s="262"/>
      <c r="C976" s="262"/>
      <c r="D976" s="4" t="s">
        <v>296</v>
      </c>
      <c r="E976" s="22">
        <v>107970.55</v>
      </c>
      <c r="F976" s="22">
        <v>0</v>
      </c>
      <c r="G976" s="22">
        <v>0</v>
      </c>
      <c r="H976" s="262"/>
      <c r="I976" s="266"/>
      <c r="J976" s="418"/>
      <c r="K976" s="418"/>
      <c r="L976" s="420"/>
      <c r="M976" s="408"/>
      <c r="N976" s="409"/>
    </row>
    <row r="977" spans="1:14" ht="27" customHeight="1" x14ac:dyDescent="0.35">
      <c r="A977" s="261"/>
      <c r="B977" s="263"/>
      <c r="C977" s="263"/>
      <c r="D977" s="4" t="s">
        <v>96</v>
      </c>
      <c r="E977" s="22">
        <v>254400</v>
      </c>
      <c r="F977" s="22">
        <v>254400</v>
      </c>
      <c r="G977" s="22">
        <v>254400</v>
      </c>
      <c r="H977" s="263"/>
      <c r="I977" s="267"/>
      <c r="J977" s="419"/>
      <c r="K977" s="419"/>
      <c r="L977" s="421"/>
      <c r="M977" s="408"/>
      <c r="N977" s="409"/>
    </row>
    <row r="978" spans="1:14" ht="69" customHeight="1" x14ac:dyDescent="0.35">
      <c r="A978" s="264" t="s">
        <v>1091</v>
      </c>
      <c r="B978" s="265" t="s">
        <v>1092</v>
      </c>
      <c r="C978" s="265" t="s">
        <v>930</v>
      </c>
      <c r="D978" s="258" t="s">
        <v>96</v>
      </c>
      <c r="E978" s="256">
        <f>SUM(E979:E979)+1055500</f>
        <v>1055500</v>
      </c>
      <c r="F978" s="256">
        <f>SUM(F979:F979)+1055500</f>
        <v>1055500</v>
      </c>
      <c r="G978" s="256">
        <f>SUM(G979:G979)+1055500</f>
        <v>1055500</v>
      </c>
      <c r="H978" s="11" t="s">
        <v>1093</v>
      </c>
      <c r="I978" s="12" t="s">
        <v>41</v>
      </c>
      <c r="J978" s="12" t="s">
        <v>1094</v>
      </c>
      <c r="K978" s="12" t="s">
        <v>619</v>
      </c>
      <c r="L978" s="128" t="s">
        <v>1095</v>
      </c>
    </row>
    <row r="979" spans="1:14" ht="97.5" customHeight="1" thickBot="1" x14ac:dyDescent="0.4">
      <c r="A979" s="261"/>
      <c r="B979" s="263"/>
      <c r="C979" s="263"/>
      <c r="D979" s="267"/>
      <c r="E979" s="288"/>
      <c r="F979" s="288"/>
      <c r="G979" s="288"/>
      <c r="H979" s="67" t="s">
        <v>1092</v>
      </c>
      <c r="I979" s="65" t="s">
        <v>41</v>
      </c>
      <c r="J979" s="65" t="s">
        <v>1096</v>
      </c>
      <c r="K979" s="65" t="s">
        <v>1096</v>
      </c>
      <c r="L979" s="68" t="s">
        <v>529</v>
      </c>
    </row>
    <row r="980" spans="1:14" ht="195.75" customHeight="1" x14ac:dyDescent="0.35">
      <c r="A980" s="264" t="s">
        <v>1097</v>
      </c>
      <c r="B980" s="265" t="s">
        <v>1098</v>
      </c>
      <c r="C980" s="265" t="s">
        <v>930</v>
      </c>
      <c r="D980" s="12" t="s">
        <v>104</v>
      </c>
      <c r="E980" s="21">
        <f t="shared" ref="E980:G980" si="71">SUM(E981:E982)</f>
        <v>7133258</v>
      </c>
      <c r="F980" s="21">
        <f t="shared" si="71"/>
        <v>7133258</v>
      </c>
      <c r="G980" s="21">
        <f t="shared" si="71"/>
        <v>7133258</v>
      </c>
      <c r="H980" s="54" t="s">
        <v>1099</v>
      </c>
      <c r="I980" s="52" t="s">
        <v>133</v>
      </c>
      <c r="J980" s="78">
        <v>42</v>
      </c>
      <c r="K980" s="78">
        <v>44</v>
      </c>
      <c r="L980" s="138">
        <v>46</v>
      </c>
    </row>
    <row r="981" spans="1:14" ht="21.75" customHeight="1" x14ac:dyDescent="0.35">
      <c r="A981" s="260"/>
      <c r="B981" s="262"/>
      <c r="C981" s="262"/>
      <c r="D981" s="4" t="s">
        <v>296</v>
      </c>
      <c r="E981" s="22">
        <v>532100</v>
      </c>
      <c r="F981" s="22">
        <v>532100</v>
      </c>
      <c r="G981" s="22">
        <v>532100</v>
      </c>
      <c r="H981" s="289" t="s">
        <v>1098</v>
      </c>
      <c r="I981" s="300" t="s">
        <v>41</v>
      </c>
      <c r="J981" s="327">
        <v>4400</v>
      </c>
      <c r="K981" s="327">
        <v>4600</v>
      </c>
      <c r="L981" s="329">
        <v>4800</v>
      </c>
    </row>
    <row r="982" spans="1:14" ht="16" thickBot="1" x14ac:dyDescent="0.4">
      <c r="A982" s="261"/>
      <c r="B982" s="263"/>
      <c r="C982" s="263"/>
      <c r="D982" s="4" t="s">
        <v>96</v>
      </c>
      <c r="E982" s="22">
        <v>6601158</v>
      </c>
      <c r="F982" s="22">
        <v>6601158</v>
      </c>
      <c r="G982" s="22">
        <v>6601158</v>
      </c>
      <c r="H982" s="263"/>
      <c r="I982" s="267"/>
      <c r="J982" s="310"/>
      <c r="K982" s="310"/>
      <c r="L982" s="307"/>
    </row>
    <row r="983" spans="1:14" ht="195.75" customHeight="1" thickBot="1" x14ac:dyDescent="0.4">
      <c r="A983" s="150" t="s">
        <v>1100</v>
      </c>
      <c r="B983" s="151" t="s">
        <v>1101</v>
      </c>
      <c r="C983" s="151" t="s">
        <v>930</v>
      </c>
      <c r="D983" s="152" t="s">
        <v>104</v>
      </c>
      <c r="E983" s="158">
        <f t="shared" ref="E983:G983" si="72">SUM(E984:E985)</f>
        <v>6498400.9400000004</v>
      </c>
      <c r="F983" s="158">
        <f t="shared" si="72"/>
        <v>6441477</v>
      </c>
      <c r="G983" s="158">
        <f t="shared" si="72"/>
        <v>6441477</v>
      </c>
      <c r="H983" s="151" t="s">
        <v>1102</v>
      </c>
      <c r="I983" s="152" t="s">
        <v>133</v>
      </c>
      <c r="J983" s="155">
        <v>32</v>
      </c>
      <c r="K983" s="155">
        <v>34</v>
      </c>
      <c r="L983" s="156">
        <v>36</v>
      </c>
    </row>
    <row r="984" spans="1:14" ht="132.75" customHeight="1" thickBot="1" x14ac:dyDescent="0.4">
      <c r="A984" s="215"/>
      <c r="B984" s="214"/>
      <c r="C984" s="214"/>
      <c r="D984" s="184" t="s">
        <v>296</v>
      </c>
      <c r="E984" s="183">
        <v>143356.94</v>
      </c>
      <c r="F984" s="183">
        <v>86377</v>
      </c>
      <c r="G984" s="183">
        <v>86377</v>
      </c>
      <c r="H984" s="185" t="s">
        <v>1104</v>
      </c>
      <c r="I984" s="184" t="s">
        <v>133</v>
      </c>
      <c r="J984" s="220">
        <v>28</v>
      </c>
      <c r="K984" s="220">
        <v>32</v>
      </c>
      <c r="L984" s="221" t="s">
        <v>1103</v>
      </c>
    </row>
    <row r="985" spans="1:14" ht="98.25" customHeight="1" thickBot="1" x14ac:dyDescent="0.4">
      <c r="A985" s="71"/>
      <c r="B985" s="72"/>
      <c r="C985" s="72"/>
      <c r="D985" s="73" t="s">
        <v>26</v>
      </c>
      <c r="E985" s="74">
        <v>6355044</v>
      </c>
      <c r="F985" s="74">
        <v>6355100</v>
      </c>
      <c r="G985" s="74">
        <v>6355100</v>
      </c>
      <c r="H985" s="75" t="s">
        <v>1105</v>
      </c>
      <c r="I985" s="73" t="s">
        <v>133</v>
      </c>
      <c r="J985" s="79">
        <v>68</v>
      </c>
      <c r="K985" s="79">
        <v>72</v>
      </c>
      <c r="L985" s="80">
        <v>75</v>
      </c>
    </row>
    <row r="986" spans="1:14" ht="66.75" customHeight="1" x14ac:dyDescent="0.35">
      <c r="A986" s="260" t="s">
        <v>1106</v>
      </c>
      <c r="B986" s="262" t="s">
        <v>1107</v>
      </c>
      <c r="C986" s="262" t="s">
        <v>930</v>
      </c>
      <c r="D986" s="266" t="s">
        <v>104</v>
      </c>
      <c r="E986" s="345">
        <f t="shared" ref="E986:G986" si="73">SUM(E987:E990)</f>
        <v>2106571</v>
      </c>
      <c r="F986" s="345">
        <f t="shared" si="73"/>
        <v>2106571</v>
      </c>
      <c r="G986" s="345">
        <f t="shared" si="73"/>
        <v>2106571</v>
      </c>
      <c r="H986" s="54" t="s">
        <v>1108</v>
      </c>
      <c r="I986" s="52" t="s">
        <v>41</v>
      </c>
      <c r="J986" s="52" t="s">
        <v>108</v>
      </c>
      <c r="K986" s="52" t="s">
        <v>108</v>
      </c>
      <c r="L986" s="69" t="s">
        <v>108</v>
      </c>
    </row>
    <row r="987" spans="1:14" ht="51" customHeight="1" x14ac:dyDescent="0.35">
      <c r="A987" s="260"/>
      <c r="B987" s="262"/>
      <c r="C987" s="262"/>
      <c r="D987" s="283"/>
      <c r="E987" s="332"/>
      <c r="F987" s="332"/>
      <c r="G987" s="332"/>
      <c r="H987" s="3" t="s">
        <v>1109</v>
      </c>
      <c r="I987" s="4" t="s">
        <v>41</v>
      </c>
      <c r="J987" s="4" t="s">
        <v>87</v>
      </c>
      <c r="K987" s="4" t="s">
        <v>86</v>
      </c>
      <c r="L987" s="64" t="s">
        <v>183</v>
      </c>
    </row>
    <row r="988" spans="1:14" ht="54" customHeight="1" x14ac:dyDescent="0.35">
      <c r="A988" s="260"/>
      <c r="B988" s="262"/>
      <c r="C988" s="262"/>
      <c r="D988" s="4" t="s">
        <v>26</v>
      </c>
      <c r="E988" s="22">
        <v>255000</v>
      </c>
      <c r="F988" s="22">
        <v>207500</v>
      </c>
      <c r="G988" s="22">
        <v>247600</v>
      </c>
      <c r="H988" s="3" t="s">
        <v>1110</v>
      </c>
      <c r="I988" s="4" t="s">
        <v>41</v>
      </c>
      <c r="J988" s="4" t="s">
        <v>87</v>
      </c>
      <c r="K988" s="4" t="s">
        <v>47</v>
      </c>
      <c r="L988" s="64" t="s">
        <v>183</v>
      </c>
    </row>
    <row r="989" spans="1:14" ht="50.25" customHeight="1" x14ac:dyDescent="0.35">
      <c r="A989" s="260"/>
      <c r="B989" s="262"/>
      <c r="C989" s="262"/>
      <c r="D989" s="4" t="s">
        <v>296</v>
      </c>
      <c r="E989" s="22">
        <v>1671571</v>
      </c>
      <c r="F989" s="22">
        <v>1671571</v>
      </c>
      <c r="G989" s="22">
        <v>1671571</v>
      </c>
      <c r="H989" s="289" t="s">
        <v>1111</v>
      </c>
      <c r="I989" s="300" t="s">
        <v>133</v>
      </c>
      <c r="J989" s="300" t="s">
        <v>83</v>
      </c>
      <c r="K989" s="300" t="s">
        <v>272</v>
      </c>
      <c r="L989" s="301" t="s">
        <v>272</v>
      </c>
    </row>
    <row r="990" spans="1:14" ht="16" thickBot="1" x14ac:dyDescent="0.4">
      <c r="A990" s="261"/>
      <c r="B990" s="263"/>
      <c r="C990" s="263"/>
      <c r="D990" s="65" t="s">
        <v>114</v>
      </c>
      <c r="E990" s="66">
        <v>180000</v>
      </c>
      <c r="F990" s="66">
        <v>227500</v>
      </c>
      <c r="G990" s="66">
        <v>187400</v>
      </c>
      <c r="H990" s="263"/>
      <c r="I990" s="267"/>
      <c r="J990" s="267"/>
      <c r="K990" s="267"/>
      <c r="L990" s="344"/>
    </row>
    <row r="991" spans="1:14" ht="82.5" customHeight="1" thickBot="1" x14ac:dyDescent="0.4">
      <c r="A991" s="127" t="s">
        <v>1112</v>
      </c>
      <c r="B991" s="11" t="s">
        <v>1113</v>
      </c>
      <c r="C991" s="11" t="s">
        <v>1114</v>
      </c>
      <c r="D991" s="52" t="s">
        <v>806</v>
      </c>
      <c r="E991" s="49">
        <v>2500000</v>
      </c>
      <c r="F991" s="49">
        <v>200000</v>
      </c>
      <c r="G991" s="49">
        <v>0</v>
      </c>
      <c r="H991" s="11" t="s">
        <v>1115</v>
      </c>
      <c r="I991" s="12" t="s">
        <v>1116</v>
      </c>
      <c r="J991" s="12" t="s">
        <v>1117</v>
      </c>
      <c r="K991" s="12" t="s">
        <v>61</v>
      </c>
      <c r="L991" s="128" t="s">
        <v>61</v>
      </c>
    </row>
    <row r="992" spans="1:14" ht="87.65" customHeight="1" x14ac:dyDescent="0.35">
      <c r="A992" s="264" t="s">
        <v>1118</v>
      </c>
      <c r="B992" s="265" t="s">
        <v>1119</v>
      </c>
      <c r="C992" s="265" t="s">
        <v>66</v>
      </c>
      <c r="D992" s="258" t="s">
        <v>96</v>
      </c>
      <c r="E992" s="256">
        <f t="shared" ref="E992:G992" si="74">SUM(E993:E995)+38912</f>
        <v>38912</v>
      </c>
      <c r="F992" s="256">
        <f t="shared" si="74"/>
        <v>38912</v>
      </c>
      <c r="G992" s="256">
        <f t="shared" si="74"/>
        <v>38912</v>
      </c>
      <c r="H992" s="11" t="s">
        <v>1120</v>
      </c>
      <c r="I992" s="12" t="s">
        <v>133</v>
      </c>
      <c r="J992" s="12" t="s">
        <v>209</v>
      </c>
      <c r="K992" s="12" t="s">
        <v>209</v>
      </c>
      <c r="L992" s="128" t="s">
        <v>209</v>
      </c>
    </row>
    <row r="993" spans="1:12" ht="83.15" customHeight="1" thickBot="1" x14ac:dyDescent="0.4">
      <c r="A993" s="293"/>
      <c r="B993" s="291"/>
      <c r="C993" s="291"/>
      <c r="D993" s="275"/>
      <c r="E993" s="297"/>
      <c r="F993" s="297"/>
      <c r="G993" s="297"/>
      <c r="H993" s="67" t="s">
        <v>1121</v>
      </c>
      <c r="I993" s="65" t="s">
        <v>133</v>
      </c>
      <c r="J993" s="65" t="s">
        <v>134</v>
      </c>
      <c r="K993" s="65" t="s">
        <v>134</v>
      </c>
      <c r="L993" s="68" t="s">
        <v>134</v>
      </c>
    </row>
    <row r="994" spans="1:12" ht="66" customHeight="1" thickBot="1" x14ac:dyDescent="0.4">
      <c r="A994" s="215"/>
      <c r="B994" s="214"/>
      <c r="C994" s="214"/>
      <c r="D994" s="214"/>
      <c r="E994" s="216"/>
      <c r="F994" s="216"/>
      <c r="G994" s="216"/>
      <c r="H994" s="185" t="s">
        <v>1122</v>
      </c>
      <c r="I994" s="184" t="s">
        <v>28</v>
      </c>
      <c r="J994" s="184" t="s">
        <v>43</v>
      </c>
      <c r="K994" s="184" t="s">
        <v>43</v>
      </c>
      <c r="L994" s="191" t="s">
        <v>43</v>
      </c>
    </row>
    <row r="995" spans="1:12" ht="104.5" customHeight="1" thickBot="1" x14ac:dyDescent="0.4">
      <c r="A995" s="71"/>
      <c r="B995" s="72"/>
      <c r="C995" s="72"/>
      <c r="D995" s="72"/>
      <c r="E995" s="100"/>
      <c r="F995" s="100"/>
      <c r="G995" s="100"/>
      <c r="H995" s="75" t="s">
        <v>1123</v>
      </c>
      <c r="I995" s="73" t="s">
        <v>41</v>
      </c>
      <c r="J995" s="73" t="s">
        <v>235</v>
      </c>
      <c r="K995" s="73" t="s">
        <v>235</v>
      </c>
      <c r="L995" s="76" t="s">
        <v>235</v>
      </c>
    </row>
    <row r="996" spans="1:12" ht="33.75" customHeight="1" x14ac:dyDescent="0.35">
      <c r="A996" s="260" t="s">
        <v>1124</v>
      </c>
      <c r="B996" s="262" t="s">
        <v>1125</v>
      </c>
      <c r="C996" s="262" t="s">
        <v>1114</v>
      </c>
      <c r="D996" s="266" t="s">
        <v>114</v>
      </c>
      <c r="E996" s="345">
        <f>SUM(E997:E1001)+2873900</f>
        <v>2873900</v>
      </c>
      <c r="F996" s="345">
        <f>SUM(F997:F1001)+2702500</f>
        <v>2702500</v>
      </c>
      <c r="G996" s="345">
        <f>SUM(G997:G1001)+2702500</f>
        <v>2702500</v>
      </c>
      <c r="H996" s="54" t="s">
        <v>1126</v>
      </c>
      <c r="I996" s="52" t="s">
        <v>133</v>
      </c>
      <c r="J996" s="52" t="s">
        <v>230</v>
      </c>
      <c r="K996" s="52" t="s">
        <v>230</v>
      </c>
      <c r="L996" s="69" t="s">
        <v>230</v>
      </c>
    </row>
    <row r="997" spans="1:12" ht="18.75" customHeight="1" x14ac:dyDescent="0.35">
      <c r="A997" s="260"/>
      <c r="B997" s="262"/>
      <c r="C997" s="262"/>
      <c r="D997" s="266"/>
      <c r="E997" s="345"/>
      <c r="F997" s="345"/>
      <c r="G997" s="345"/>
      <c r="H997" s="3" t="s">
        <v>1127</v>
      </c>
      <c r="I997" s="4" t="s">
        <v>41</v>
      </c>
      <c r="J997" s="4" t="s">
        <v>811</v>
      </c>
      <c r="K997" s="4" t="s">
        <v>812</v>
      </c>
      <c r="L997" s="64" t="s">
        <v>812</v>
      </c>
    </row>
    <row r="998" spans="1:12" ht="46.5" x14ac:dyDescent="0.35">
      <c r="A998" s="260"/>
      <c r="B998" s="262"/>
      <c r="C998" s="262"/>
      <c r="D998" s="266"/>
      <c r="E998" s="345"/>
      <c r="F998" s="345"/>
      <c r="G998" s="345"/>
      <c r="H998" s="3" t="s">
        <v>1128</v>
      </c>
      <c r="I998" s="4" t="s">
        <v>133</v>
      </c>
      <c r="J998" s="4" t="s">
        <v>272</v>
      </c>
      <c r="K998" s="4" t="s">
        <v>119</v>
      </c>
      <c r="L998" s="64" t="s">
        <v>119</v>
      </c>
    </row>
    <row r="999" spans="1:12" ht="46.5" x14ac:dyDescent="0.35">
      <c r="A999" s="260"/>
      <c r="B999" s="262"/>
      <c r="C999" s="262"/>
      <c r="D999" s="266"/>
      <c r="E999" s="345"/>
      <c r="F999" s="345"/>
      <c r="G999" s="345"/>
      <c r="H999" s="3" t="s">
        <v>1129</v>
      </c>
      <c r="I999" s="4" t="s">
        <v>41</v>
      </c>
      <c r="J999" s="4" t="s">
        <v>76</v>
      </c>
      <c r="K999" s="4" t="s">
        <v>76</v>
      </c>
      <c r="L999" s="64" t="s">
        <v>76</v>
      </c>
    </row>
    <row r="1000" spans="1:12" ht="30.75" customHeight="1" x14ac:dyDescent="0.35">
      <c r="A1000" s="260"/>
      <c r="B1000" s="262"/>
      <c r="C1000" s="262"/>
      <c r="D1000" s="266"/>
      <c r="E1000" s="345"/>
      <c r="F1000" s="345"/>
      <c r="G1000" s="345"/>
      <c r="H1000" s="3" t="s">
        <v>1130</v>
      </c>
      <c r="I1000" s="4" t="s">
        <v>41</v>
      </c>
      <c r="J1000" s="4" t="s">
        <v>1131</v>
      </c>
      <c r="K1000" s="4" t="s">
        <v>76</v>
      </c>
      <c r="L1000" s="64" t="s">
        <v>76</v>
      </c>
    </row>
    <row r="1001" spans="1:12" ht="33" customHeight="1" thickBot="1" x14ac:dyDescent="0.4">
      <c r="A1001" s="261"/>
      <c r="B1001" s="263"/>
      <c r="C1001" s="263"/>
      <c r="D1001" s="267"/>
      <c r="E1001" s="288"/>
      <c r="F1001" s="288"/>
      <c r="G1001" s="288"/>
      <c r="H1001" s="3" t="s">
        <v>1132</v>
      </c>
      <c r="I1001" s="4" t="s">
        <v>146</v>
      </c>
      <c r="J1001" s="33" t="s">
        <v>1133</v>
      </c>
      <c r="K1001" s="33" t="s">
        <v>1134</v>
      </c>
      <c r="L1001" s="149" t="s">
        <v>1134</v>
      </c>
    </row>
    <row r="1002" spans="1:12" ht="51.75" customHeight="1" thickBot="1" x14ac:dyDescent="0.4">
      <c r="A1002" s="126" t="s">
        <v>1135</v>
      </c>
      <c r="B1002" s="337" t="s">
        <v>1136</v>
      </c>
      <c r="C1002" s="338"/>
      <c r="D1002" s="339"/>
      <c r="E1002" s="20">
        <v>0</v>
      </c>
      <c r="F1002" s="20">
        <v>0</v>
      </c>
      <c r="G1002" s="20">
        <v>0</v>
      </c>
      <c r="H1002" s="340"/>
      <c r="I1002" s="341"/>
      <c r="J1002" s="341"/>
      <c r="K1002" s="341"/>
      <c r="L1002" s="342"/>
    </row>
    <row r="1003" spans="1:12" ht="32.25" customHeight="1" thickBot="1" x14ac:dyDescent="0.4">
      <c r="A1003" s="126" t="s">
        <v>1137</v>
      </c>
      <c r="B1003" s="337" t="s">
        <v>1138</v>
      </c>
      <c r="C1003" s="338"/>
      <c r="D1003" s="339"/>
      <c r="E1003" s="20">
        <v>0</v>
      </c>
      <c r="F1003" s="20">
        <v>0</v>
      </c>
      <c r="G1003" s="20">
        <v>0</v>
      </c>
      <c r="H1003" s="340"/>
      <c r="I1003" s="341"/>
      <c r="J1003" s="341"/>
      <c r="K1003" s="341"/>
      <c r="L1003" s="342"/>
    </row>
    <row r="1004" spans="1:12" ht="19.5" customHeight="1" thickBot="1" x14ac:dyDescent="0.4">
      <c r="A1004" s="125" t="s">
        <v>1139</v>
      </c>
      <c r="B1004" s="346" t="s">
        <v>1140</v>
      </c>
      <c r="C1004" s="347"/>
      <c r="D1004" s="348"/>
      <c r="E1004" s="17">
        <f t="shared" ref="E1004:G1004" si="75">SUM(E1005:E1007)</f>
        <v>72000</v>
      </c>
      <c r="F1004" s="17">
        <f t="shared" si="75"/>
        <v>72000</v>
      </c>
      <c r="G1004" s="17">
        <f t="shared" si="75"/>
        <v>72000</v>
      </c>
      <c r="H1004" s="349"/>
      <c r="I1004" s="350"/>
      <c r="J1004" s="350"/>
      <c r="K1004" s="350"/>
      <c r="L1004" s="351"/>
    </row>
    <row r="1005" spans="1:12" ht="33" customHeight="1" thickBot="1" x14ac:dyDescent="0.4">
      <c r="A1005" s="126" t="s">
        <v>1141</v>
      </c>
      <c r="B1005" s="337" t="s">
        <v>1142</v>
      </c>
      <c r="C1005" s="338"/>
      <c r="D1005" s="339"/>
      <c r="E1005" s="20">
        <v>0</v>
      </c>
      <c r="F1005" s="20">
        <v>0</v>
      </c>
      <c r="G1005" s="20">
        <v>0</v>
      </c>
      <c r="H1005" s="340"/>
      <c r="I1005" s="341"/>
      <c r="J1005" s="341"/>
      <c r="K1005" s="341"/>
      <c r="L1005" s="342"/>
    </row>
    <row r="1006" spans="1:12" ht="32.25" customHeight="1" thickBot="1" x14ac:dyDescent="0.4">
      <c r="A1006" s="126" t="s">
        <v>1143</v>
      </c>
      <c r="B1006" s="337" t="s">
        <v>1144</v>
      </c>
      <c r="C1006" s="338"/>
      <c r="D1006" s="339"/>
      <c r="E1006" s="20">
        <v>0</v>
      </c>
      <c r="F1006" s="20">
        <v>0</v>
      </c>
      <c r="G1006" s="20">
        <v>0</v>
      </c>
      <c r="H1006" s="340"/>
      <c r="I1006" s="341"/>
      <c r="J1006" s="341"/>
      <c r="K1006" s="341"/>
      <c r="L1006" s="342"/>
    </row>
    <row r="1007" spans="1:12" ht="36" customHeight="1" thickBot="1" x14ac:dyDescent="0.4">
      <c r="A1007" s="126" t="s">
        <v>1145</v>
      </c>
      <c r="B1007" s="337" t="s">
        <v>1146</v>
      </c>
      <c r="C1007" s="338"/>
      <c r="D1007" s="339"/>
      <c r="E1007" s="18">
        <f t="shared" ref="E1007:G1007" si="76">SUM(E1008:E1008)</f>
        <v>72000</v>
      </c>
      <c r="F1007" s="18">
        <f t="shared" si="76"/>
        <v>72000</v>
      </c>
      <c r="G1007" s="18">
        <f t="shared" si="76"/>
        <v>72000</v>
      </c>
      <c r="H1007" s="340"/>
      <c r="I1007" s="341"/>
      <c r="J1007" s="341"/>
      <c r="K1007" s="341"/>
      <c r="L1007" s="342"/>
    </row>
    <row r="1008" spans="1:12" ht="49.5" customHeight="1" thickBot="1" x14ac:dyDescent="0.4">
      <c r="A1008" s="150" t="s">
        <v>1147</v>
      </c>
      <c r="B1008" s="151" t="s">
        <v>1148</v>
      </c>
      <c r="C1008" s="151" t="s">
        <v>930</v>
      </c>
      <c r="D1008" s="152" t="s">
        <v>26</v>
      </c>
      <c r="E1008" s="153">
        <v>72000</v>
      </c>
      <c r="F1008" s="153">
        <v>72000</v>
      </c>
      <c r="G1008" s="153">
        <v>72000</v>
      </c>
      <c r="H1008" s="151" t="s">
        <v>1149</v>
      </c>
      <c r="I1008" s="152" t="s">
        <v>133</v>
      </c>
      <c r="J1008" s="252">
        <v>45</v>
      </c>
      <c r="K1008" s="252">
        <v>45</v>
      </c>
      <c r="L1008" s="253">
        <v>45</v>
      </c>
    </row>
    <row r="1009" spans="1:12" s="10" customFormat="1" x14ac:dyDescent="0.35">
      <c r="A1009" s="24"/>
      <c r="B1009" s="5"/>
      <c r="C1009" s="6"/>
      <c r="D1009" s="6"/>
      <c r="E1009" s="7"/>
      <c r="F1009" s="7"/>
      <c r="G1009" s="7"/>
      <c r="H1009" s="6"/>
      <c r="I1009" s="8"/>
      <c r="J1009" s="9"/>
      <c r="K1009" s="9"/>
      <c r="L1009" s="9"/>
    </row>
    <row r="1010" spans="1:12" s="10" customFormat="1" ht="16" thickBot="1" x14ac:dyDescent="0.4">
      <c r="A1010" s="24"/>
      <c r="B1010" s="5"/>
      <c r="C1010" s="6"/>
      <c r="D1010" s="6"/>
      <c r="E1010" s="14"/>
      <c r="F1010" s="14"/>
      <c r="G1010" s="14"/>
      <c r="H1010" s="6"/>
      <c r="I1010" s="8"/>
      <c r="J1010" s="9"/>
      <c r="K1010" s="9"/>
      <c r="L1010" s="9"/>
    </row>
    <row r="1011" spans="1:12" s="10" customFormat="1" x14ac:dyDescent="0.35">
      <c r="A1011" s="24"/>
      <c r="B1011" s="5"/>
      <c r="C1011" s="6"/>
      <c r="D1011" s="6"/>
      <c r="E1011" s="15"/>
      <c r="F1011" s="15"/>
      <c r="G1011" s="15"/>
      <c r="H1011" s="6"/>
      <c r="I1011" s="8"/>
      <c r="J1011" s="9"/>
      <c r="K1011" s="9"/>
      <c r="L1011" s="9"/>
    </row>
    <row r="1012" spans="1:12" s="10" customFormat="1" x14ac:dyDescent="0.35">
      <c r="A1012" s="24"/>
      <c r="B1012" s="5"/>
      <c r="C1012" s="6"/>
      <c r="D1012" s="6"/>
      <c r="E1012" s="7"/>
      <c r="F1012" s="7"/>
      <c r="G1012" s="7"/>
      <c r="H1012" s="6"/>
      <c r="I1012" s="8"/>
      <c r="J1012" s="9"/>
      <c r="K1012" s="9"/>
      <c r="L1012" s="9"/>
    </row>
  </sheetData>
  <mergeCells count="1469">
    <mergeCell ref="A136:A137"/>
    <mergeCell ref="C138:C140"/>
    <mergeCell ref="B138:B140"/>
    <mergeCell ref="A138:A140"/>
    <mergeCell ref="C150:C152"/>
    <mergeCell ref="B150:B152"/>
    <mergeCell ref="A150:A152"/>
    <mergeCell ref="C163:C165"/>
    <mergeCell ref="B163:B165"/>
    <mergeCell ref="A163:A165"/>
    <mergeCell ref="C192:C194"/>
    <mergeCell ref="G992:G993"/>
    <mergeCell ref="F992:F993"/>
    <mergeCell ref="E992:E993"/>
    <mergeCell ref="D992:D993"/>
    <mergeCell ref="C992:C993"/>
    <mergeCell ref="B992:B993"/>
    <mergeCell ref="A992:A993"/>
    <mergeCell ref="A837:A842"/>
    <mergeCell ref="B837:B842"/>
    <mergeCell ref="C837:C842"/>
    <mergeCell ref="E837:E842"/>
    <mergeCell ref="F837:F842"/>
    <mergeCell ref="G837:G842"/>
    <mergeCell ref="D837:D842"/>
    <mergeCell ref="A319:A321"/>
    <mergeCell ref="C347:C348"/>
    <mergeCell ref="B347:B348"/>
    <mergeCell ref="A347:A348"/>
    <mergeCell ref="C349:C350"/>
    <mergeCell ref="B349:B350"/>
    <mergeCell ref="A349:A350"/>
    <mergeCell ref="B94:B99"/>
    <mergeCell ref="A94:A99"/>
    <mergeCell ref="D96:D99"/>
    <mergeCell ref="E96:E99"/>
    <mergeCell ref="F96:F99"/>
    <mergeCell ref="G96:G99"/>
    <mergeCell ref="F100:F102"/>
    <mergeCell ref="G100:G102"/>
    <mergeCell ref="A125:A130"/>
    <mergeCell ref="B125:B130"/>
    <mergeCell ref="C125:C130"/>
    <mergeCell ref="D125:D130"/>
    <mergeCell ref="E125:E130"/>
    <mergeCell ref="G103:G107"/>
    <mergeCell ref="F103:F107"/>
    <mergeCell ref="E103:E107"/>
    <mergeCell ref="D103:D107"/>
    <mergeCell ref="F115:F116"/>
    <mergeCell ref="G115:G116"/>
    <mergeCell ref="A118:A120"/>
    <mergeCell ref="B118:B120"/>
    <mergeCell ref="C118:C120"/>
    <mergeCell ref="A115:A116"/>
    <mergeCell ref="B115:B116"/>
    <mergeCell ref="C115:C116"/>
    <mergeCell ref="D115:D116"/>
    <mergeCell ref="E115:E116"/>
    <mergeCell ref="G109:G114"/>
    <mergeCell ref="C103:C107"/>
    <mergeCell ref="B103:B107"/>
    <mergeCell ref="A103:A107"/>
    <mergeCell ref="K883:K885"/>
    <mergeCell ref="L883:L885"/>
    <mergeCell ref="B874:D874"/>
    <mergeCell ref="H874:L874"/>
    <mergeCell ref="B875:D875"/>
    <mergeCell ref="H875:L875"/>
    <mergeCell ref="B876:D876"/>
    <mergeCell ref="H876:L876"/>
    <mergeCell ref="C934:C935"/>
    <mergeCell ref="C940:C942"/>
    <mergeCell ref="H940:H942"/>
    <mergeCell ref="C923:C925"/>
    <mergeCell ref="B923:B925"/>
    <mergeCell ref="A926:A929"/>
    <mergeCell ref="B926:B929"/>
    <mergeCell ref="C926:C929"/>
    <mergeCell ref="B938:D938"/>
    <mergeCell ref="A923:A925"/>
    <mergeCell ref="A878:A879"/>
    <mergeCell ref="M975:N977"/>
    <mergeCell ref="C895:C896"/>
    <mergeCell ref="D895:D896"/>
    <mergeCell ref="E895:E896"/>
    <mergeCell ref="G895:G896"/>
    <mergeCell ref="F895:F896"/>
    <mergeCell ref="L981:L982"/>
    <mergeCell ref="K981:K982"/>
    <mergeCell ref="J981:J982"/>
    <mergeCell ref="I981:I982"/>
    <mergeCell ref="K903:K905"/>
    <mergeCell ref="L903:L905"/>
    <mergeCell ref="H907:H908"/>
    <mergeCell ref="I907:I908"/>
    <mergeCell ref="J907:J908"/>
    <mergeCell ref="K907:K908"/>
    <mergeCell ref="L907:L908"/>
    <mergeCell ref="K914:K917"/>
    <mergeCell ref="L914:L917"/>
    <mergeCell ref="H919:H921"/>
    <mergeCell ref="I919:I921"/>
    <mergeCell ref="J919:J921"/>
    <mergeCell ref="K919:K921"/>
    <mergeCell ref="L919:L921"/>
    <mergeCell ref="H938:L938"/>
    <mergeCell ref="M940:N942"/>
    <mergeCell ref="M954:N954"/>
    <mergeCell ref="H967:H970"/>
    <mergeCell ref="L967:L970"/>
    <mergeCell ref="J967:J970"/>
    <mergeCell ref="I967:I970"/>
    <mergeCell ref="K967:K970"/>
    <mergeCell ref="A996:A1001"/>
    <mergeCell ref="B996:B1001"/>
    <mergeCell ref="C996:C1001"/>
    <mergeCell ref="D996:D1001"/>
    <mergeCell ref="E996:E1001"/>
    <mergeCell ref="F996:F1001"/>
    <mergeCell ref="G996:G1001"/>
    <mergeCell ref="A980:A982"/>
    <mergeCell ref="B980:B982"/>
    <mergeCell ref="C980:C982"/>
    <mergeCell ref="H981:H982"/>
    <mergeCell ref="H989:H990"/>
    <mergeCell ref="A986:A990"/>
    <mergeCell ref="B986:B990"/>
    <mergeCell ref="C986:C990"/>
    <mergeCell ref="D986:D987"/>
    <mergeCell ref="E986:E987"/>
    <mergeCell ref="F986:F987"/>
    <mergeCell ref="G986:G987"/>
    <mergeCell ref="I975:I977"/>
    <mergeCell ref="B1007:D1007"/>
    <mergeCell ref="H1007:L1007"/>
    <mergeCell ref="B1002:D1002"/>
    <mergeCell ref="H1002:L1002"/>
    <mergeCell ref="B1003:D1003"/>
    <mergeCell ref="H1003:L1003"/>
    <mergeCell ref="B1004:D1004"/>
    <mergeCell ref="H1004:L1004"/>
    <mergeCell ref="B1005:D1005"/>
    <mergeCell ref="H1005:L1005"/>
    <mergeCell ref="B1006:D1006"/>
    <mergeCell ref="H1006:L1006"/>
    <mergeCell ref="B891:D891"/>
    <mergeCell ref="H891:L891"/>
    <mergeCell ref="B892:D892"/>
    <mergeCell ref="H892:L892"/>
    <mergeCell ref="I914:I917"/>
    <mergeCell ref="J914:J917"/>
    <mergeCell ref="I989:I990"/>
    <mergeCell ref="J989:J990"/>
    <mergeCell ref="K989:K990"/>
    <mergeCell ref="L989:L990"/>
    <mergeCell ref="J975:J977"/>
    <mergeCell ref="K975:K977"/>
    <mergeCell ref="L975:L977"/>
    <mergeCell ref="A895:A896"/>
    <mergeCell ref="B895:B896"/>
    <mergeCell ref="A897:A900"/>
    <mergeCell ref="B897:B900"/>
    <mergeCell ref="C897:C900"/>
    <mergeCell ref="H898:H900"/>
    <mergeCell ref="I898:I900"/>
    <mergeCell ref="J898:J900"/>
    <mergeCell ref="K898:K900"/>
    <mergeCell ref="L898:L900"/>
    <mergeCell ref="A902:A905"/>
    <mergeCell ref="B902:B905"/>
    <mergeCell ref="C902:C905"/>
    <mergeCell ref="H903:H905"/>
    <mergeCell ref="I903:I905"/>
    <mergeCell ref="J903:J905"/>
    <mergeCell ref="B878:B879"/>
    <mergeCell ref="C878:C879"/>
    <mergeCell ref="D878:D879"/>
    <mergeCell ref="E878:E879"/>
    <mergeCell ref="F878:F879"/>
    <mergeCell ref="G878:G879"/>
    <mergeCell ref="B887:D887"/>
    <mergeCell ref="H887:L887"/>
    <mergeCell ref="H889:L889"/>
    <mergeCell ref="B889:D889"/>
    <mergeCell ref="A882:A885"/>
    <mergeCell ref="B882:B885"/>
    <mergeCell ref="C882:C885"/>
    <mergeCell ref="H883:H885"/>
    <mergeCell ref="I883:I885"/>
    <mergeCell ref="J883:J885"/>
    <mergeCell ref="K868:K870"/>
    <mergeCell ref="L868:L870"/>
    <mergeCell ref="H871:H873"/>
    <mergeCell ref="I871:I873"/>
    <mergeCell ref="J871:J873"/>
    <mergeCell ref="K871:K873"/>
    <mergeCell ref="L871:L873"/>
    <mergeCell ref="A871:A873"/>
    <mergeCell ref="B871:B873"/>
    <mergeCell ref="C871:C873"/>
    <mergeCell ref="A859:A861"/>
    <mergeCell ref="B859:B861"/>
    <mergeCell ref="C859:C861"/>
    <mergeCell ref="H859:H861"/>
    <mergeCell ref="I859:I861"/>
    <mergeCell ref="J859:J861"/>
    <mergeCell ref="K859:K861"/>
    <mergeCell ref="L859:L861"/>
    <mergeCell ref="A868:A870"/>
    <mergeCell ref="B868:B870"/>
    <mergeCell ref="C868:C870"/>
    <mergeCell ref="H868:H870"/>
    <mergeCell ref="I868:I870"/>
    <mergeCell ref="J868:J870"/>
    <mergeCell ref="F856:F857"/>
    <mergeCell ref="G856:G857"/>
    <mergeCell ref="A854:A857"/>
    <mergeCell ref="B854:B857"/>
    <mergeCell ref="C854:C857"/>
    <mergeCell ref="C833:C836"/>
    <mergeCell ref="A848:A850"/>
    <mergeCell ref="B848:B850"/>
    <mergeCell ref="C848:C850"/>
    <mergeCell ref="H849:H850"/>
    <mergeCell ref="I849:I850"/>
    <mergeCell ref="J849:J850"/>
    <mergeCell ref="K849:K850"/>
    <mergeCell ref="L849:L850"/>
    <mergeCell ref="H851:H853"/>
    <mergeCell ref="I851:I853"/>
    <mergeCell ref="J851:J853"/>
    <mergeCell ref="K851:K853"/>
    <mergeCell ref="L851:L853"/>
    <mergeCell ref="A851:A853"/>
    <mergeCell ref="B851:B853"/>
    <mergeCell ref="C851:C853"/>
    <mergeCell ref="A843:A844"/>
    <mergeCell ref="B843:B844"/>
    <mergeCell ref="C843:C844"/>
    <mergeCell ref="D843:D844"/>
    <mergeCell ref="E843:E844"/>
    <mergeCell ref="F843:F844"/>
    <mergeCell ref="G843:G844"/>
    <mergeCell ref="A845:A846"/>
    <mergeCell ref="J830:J832"/>
    <mergeCell ref="K830:K832"/>
    <mergeCell ref="L830:L832"/>
    <mergeCell ref="A833:A836"/>
    <mergeCell ref="B833:B836"/>
    <mergeCell ref="B845:B846"/>
    <mergeCell ref="C845:C846"/>
    <mergeCell ref="D845:D846"/>
    <mergeCell ref="E845:E846"/>
    <mergeCell ref="F845:F846"/>
    <mergeCell ref="G845:G846"/>
    <mergeCell ref="F813:F815"/>
    <mergeCell ref="G813:G815"/>
    <mergeCell ref="A816:A818"/>
    <mergeCell ref="B816:B818"/>
    <mergeCell ref="C816:C818"/>
    <mergeCell ref="D816:D818"/>
    <mergeCell ref="E816:E818"/>
    <mergeCell ref="F816:F818"/>
    <mergeCell ref="G816:G818"/>
    <mergeCell ref="H833:H836"/>
    <mergeCell ref="I833:I836"/>
    <mergeCell ref="C822:C823"/>
    <mergeCell ref="B822:B823"/>
    <mergeCell ref="A822:A823"/>
    <mergeCell ref="A819:A821"/>
    <mergeCell ref="B819:B821"/>
    <mergeCell ref="C819:C821"/>
    <mergeCell ref="D819:D821"/>
    <mergeCell ref="E819:E821"/>
    <mergeCell ref="F819:F821"/>
    <mergeCell ref="G819:G821"/>
    <mergeCell ref="H807:L807"/>
    <mergeCell ref="A809:A812"/>
    <mergeCell ref="B809:B812"/>
    <mergeCell ref="C809:C812"/>
    <mergeCell ref="A802:A805"/>
    <mergeCell ref="B802:B805"/>
    <mergeCell ref="C802:C805"/>
    <mergeCell ref="D802:D805"/>
    <mergeCell ref="E802:E805"/>
    <mergeCell ref="F802:F805"/>
    <mergeCell ref="G802:G805"/>
    <mergeCell ref="H810:H811"/>
    <mergeCell ref="I810:I811"/>
    <mergeCell ref="J810:J811"/>
    <mergeCell ref="K810:K811"/>
    <mergeCell ref="L810:L811"/>
    <mergeCell ref="J833:J836"/>
    <mergeCell ref="K833:K836"/>
    <mergeCell ref="L833:L836"/>
    <mergeCell ref="A827:A829"/>
    <mergeCell ref="B827:B829"/>
    <mergeCell ref="C827:C829"/>
    <mergeCell ref="H827:H829"/>
    <mergeCell ref="I827:I829"/>
    <mergeCell ref="J827:J829"/>
    <mergeCell ref="K827:K829"/>
    <mergeCell ref="L827:L829"/>
    <mergeCell ref="A830:A832"/>
    <mergeCell ref="B830:B832"/>
    <mergeCell ref="C830:C832"/>
    <mergeCell ref="H830:H832"/>
    <mergeCell ref="I830:I832"/>
    <mergeCell ref="F794:F795"/>
    <mergeCell ref="G794:G795"/>
    <mergeCell ref="A797:A798"/>
    <mergeCell ref="B797:B798"/>
    <mergeCell ref="C797:C798"/>
    <mergeCell ref="D797:D798"/>
    <mergeCell ref="E797:E798"/>
    <mergeCell ref="F797:F798"/>
    <mergeCell ref="G797:G798"/>
    <mergeCell ref="A790:A791"/>
    <mergeCell ref="B790:B791"/>
    <mergeCell ref="C790:C791"/>
    <mergeCell ref="D790:D791"/>
    <mergeCell ref="E790:E791"/>
    <mergeCell ref="F790:F791"/>
    <mergeCell ref="G790:G791"/>
    <mergeCell ref="A792:A793"/>
    <mergeCell ref="B792:B793"/>
    <mergeCell ref="C792:C793"/>
    <mergeCell ref="D792:D793"/>
    <mergeCell ref="E792:E793"/>
    <mergeCell ref="F792:F793"/>
    <mergeCell ref="G792:G793"/>
    <mergeCell ref="H779:H781"/>
    <mergeCell ref="I779:I781"/>
    <mergeCell ref="J779:J781"/>
    <mergeCell ref="K779:K781"/>
    <mergeCell ref="L779:L781"/>
    <mergeCell ref="A788:A789"/>
    <mergeCell ref="B788:B789"/>
    <mergeCell ref="C788:C789"/>
    <mergeCell ref="D788:D789"/>
    <mergeCell ref="E788:E789"/>
    <mergeCell ref="F788:F789"/>
    <mergeCell ref="G788:G789"/>
    <mergeCell ref="A775:A777"/>
    <mergeCell ref="B775:B777"/>
    <mergeCell ref="C775:C777"/>
    <mergeCell ref="D775:D777"/>
    <mergeCell ref="E775:E777"/>
    <mergeCell ref="F775:F777"/>
    <mergeCell ref="G775:G777"/>
    <mergeCell ref="A779:A781"/>
    <mergeCell ref="B779:B781"/>
    <mergeCell ref="C779:C781"/>
    <mergeCell ref="H788:H789"/>
    <mergeCell ref="I788:I789"/>
    <mergeCell ref="J788:J789"/>
    <mergeCell ref="K788:K789"/>
    <mergeCell ref="L788:L789"/>
    <mergeCell ref="K765:K766"/>
    <mergeCell ref="L765:L766"/>
    <mergeCell ref="A771:A773"/>
    <mergeCell ref="B771:B773"/>
    <mergeCell ref="C771:C773"/>
    <mergeCell ref="H771:H773"/>
    <mergeCell ref="I771:I773"/>
    <mergeCell ref="J771:J773"/>
    <mergeCell ref="K771:K773"/>
    <mergeCell ref="L771:L773"/>
    <mergeCell ref="A762:A764"/>
    <mergeCell ref="B762:B764"/>
    <mergeCell ref="C762:C764"/>
    <mergeCell ref="A765:A766"/>
    <mergeCell ref="B765:B766"/>
    <mergeCell ref="C765:C766"/>
    <mergeCell ref="H765:H766"/>
    <mergeCell ref="I765:I766"/>
    <mergeCell ref="J765:J766"/>
    <mergeCell ref="C767:C768"/>
    <mergeCell ref="B767:B768"/>
    <mergeCell ref="A767:A768"/>
    <mergeCell ref="F765:F766"/>
    <mergeCell ref="G765:G766"/>
    <mergeCell ref="D729:D730"/>
    <mergeCell ref="E729:E730"/>
    <mergeCell ref="F729:F730"/>
    <mergeCell ref="G729:G730"/>
    <mergeCell ref="A728:A731"/>
    <mergeCell ref="B728:B731"/>
    <mergeCell ref="C728:C731"/>
    <mergeCell ref="C732:C733"/>
    <mergeCell ref="B732:B733"/>
    <mergeCell ref="A732:A733"/>
    <mergeCell ref="C734:C735"/>
    <mergeCell ref="B734:B735"/>
    <mergeCell ref="A734:A735"/>
    <mergeCell ref="D734:D735"/>
    <mergeCell ref="E734:E735"/>
    <mergeCell ref="F734:F735"/>
    <mergeCell ref="A756:A761"/>
    <mergeCell ref="B756:B761"/>
    <mergeCell ref="C756:C761"/>
    <mergeCell ref="D756:D757"/>
    <mergeCell ref="E756:E757"/>
    <mergeCell ref="F756:F757"/>
    <mergeCell ref="G756:G757"/>
    <mergeCell ref="D758:D759"/>
    <mergeCell ref="E758:E759"/>
    <mergeCell ref="F758:F759"/>
    <mergeCell ref="G758:G759"/>
    <mergeCell ref="D760:D761"/>
    <mergeCell ref="E760:E761"/>
    <mergeCell ref="F760:F761"/>
    <mergeCell ref="G760:G761"/>
    <mergeCell ref="A745:A747"/>
    <mergeCell ref="G717:G718"/>
    <mergeCell ref="A720:A723"/>
    <mergeCell ref="B720:B723"/>
    <mergeCell ref="C720:C723"/>
    <mergeCell ref="D720:D721"/>
    <mergeCell ref="E720:E721"/>
    <mergeCell ref="F720:F721"/>
    <mergeCell ref="G720:G721"/>
    <mergeCell ref="A724:A727"/>
    <mergeCell ref="B724:B727"/>
    <mergeCell ref="C724:C727"/>
    <mergeCell ref="D726:D727"/>
    <mergeCell ref="E726:E727"/>
    <mergeCell ref="F726:F727"/>
    <mergeCell ref="G726:G727"/>
    <mergeCell ref="A711:A715"/>
    <mergeCell ref="B711:B715"/>
    <mergeCell ref="C711:C715"/>
    <mergeCell ref="A716:A719"/>
    <mergeCell ref="B716:B719"/>
    <mergeCell ref="C716:C719"/>
    <mergeCell ref="D717:D718"/>
    <mergeCell ref="E717:E718"/>
    <mergeCell ref="F717:F718"/>
    <mergeCell ref="H714:H715"/>
    <mergeCell ref="I714:I715"/>
    <mergeCell ref="J714:J715"/>
    <mergeCell ref="K714:K715"/>
    <mergeCell ref="L714:L715"/>
    <mergeCell ref="H703:H705"/>
    <mergeCell ref="I703:I705"/>
    <mergeCell ref="J703:J705"/>
    <mergeCell ref="K703:K705"/>
    <mergeCell ref="L703:L705"/>
    <mergeCell ref="A701:A705"/>
    <mergeCell ref="B701:B705"/>
    <mergeCell ref="C701:C705"/>
    <mergeCell ref="H708:H710"/>
    <mergeCell ref="I708:I710"/>
    <mergeCell ref="J708:J710"/>
    <mergeCell ref="K708:K710"/>
    <mergeCell ref="L708:L710"/>
    <mergeCell ref="A706:A710"/>
    <mergeCell ref="B706:B710"/>
    <mergeCell ref="C706:C710"/>
    <mergeCell ref="A692:A695"/>
    <mergeCell ref="B692:B695"/>
    <mergeCell ref="C692:C695"/>
    <mergeCell ref="H698:H700"/>
    <mergeCell ref="I698:I700"/>
    <mergeCell ref="J698:J700"/>
    <mergeCell ref="K698:K700"/>
    <mergeCell ref="L698:L700"/>
    <mergeCell ref="A696:A700"/>
    <mergeCell ref="B696:B700"/>
    <mergeCell ref="C696:C700"/>
    <mergeCell ref="D684:D685"/>
    <mergeCell ref="E684:E685"/>
    <mergeCell ref="F684:F685"/>
    <mergeCell ref="G684:G685"/>
    <mergeCell ref="A682:A686"/>
    <mergeCell ref="B682:B686"/>
    <mergeCell ref="C682:C686"/>
    <mergeCell ref="C687:C690"/>
    <mergeCell ref="B687:B690"/>
    <mergeCell ref="A687:A690"/>
    <mergeCell ref="G689:G690"/>
    <mergeCell ref="F689:F690"/>
    <mergeCell ref="E689:E690"/>
    <mergeCell ref="D689:D690"/>
    <mergeCell ref="A672:A676"/>
    <mergeCell ref="B672:B676"/>
    <mergeCell ref="C672:C676"/>
    <mergeCell ref="D674:D675"/>
    <mergeCell ref="E674:E675"/>
    <mergeCell ref="F674:F675"/>
    <mergeCell ref="G674:G675"/>
    <mergeCell ref="D679:D680"/>
    <mergeCell ref="E679:E680"/>
    <mergeCell ref="F679:F680"/>
    <mergeCell ref="G679:G680"/>
    <mergeCell ref="D664:D666"/>
    <mergeCell ref="E664:E666"/>
    <mergeCell ref="F664:F666"/>
    <mergeCell ref="G664:G666"/>
    <mergeCell ref="A662:A666"/>
    <mergeCell ref="B662:B666"/>
    <mergeCell ref="C662:C666"/>
    <mergeCell ref="D669:D670"/>
    <mergeCell ref="E669:E670"/>
    <mergeCell ref="F669:F670"/>
    <mergeCell ref="G669:G670"/>
    <mergeCell ref="A667:A671"/>
    <mergeCell ref="B667:B671"/>
    <mergeCell ref="C667:C671"/>
    <mergeCell ref="C678:C681"/>
    <mergeCell ref="B678:B681"/>
    <mergeCell ref="A678:A681"/>
    <mergeCell ref="D660:D661"/>
    <mergeCell ref="E660:E661"/>
    <mergeCell ref="F660:F661"/>
    <mergeCell ref="G660:G661"/>
    <mergeCell ref="D658:D659"/>
    <mergeCell ref="E658:E659"/>
    <mergeCell ref="F658:F659"/>
    <mergeCell ref="G658:G659"/>
    <mergeCell ref="D656:D657"/>
    <mergeCell ref="E656:E657"/>
    <mergeCell ref="F656:F657"/>
    <mergeCell ref="G656:G657"/>
    <mergeCell ref="D654:D655"/>
    <mergeCell ref="E654:E655"/>
    <mergeCell ref="F654:F655"/>
    <mergeCell ref="G654:G655"/>
    <mergeCell ref="A660:A661"/>
    <mergeCell ref="C660:C661"/>
    <mergeCell ref="B660:B661"/>
    <mergeCell ref="A654:A659"/>
    <mergeCell ref="B654:B659"/>
    <mergeCell ref="C654:C659"/>
    <mergeCell ref="D651:D652"/>
    <mergeCell ref="E651:E652"/>
    <mergeCell ref="F651:F652"/>
    <mergeCell ref="G651:G652"/>
    <mergeCell ref="D649:D650"/>
    <mergeCell ref="E649:E650"/>
    <mergeCell ref="F649:F650"/>
    <mergeCell ref="G649:G650"/>
    <mergeCell ref="A649:A653"/>
    <mergeCell ref="B649:B653"/>
    <mergeCell ref="C649:C653"/>
    <mergeCell ref="A644:A648"/>
    <mergeCell ref="B644:B648"/>
    <mergeCell ref="C644:C648"/>
    <mergeCell ref="D644:D645"/>
    <mergeCell ref="E644:E645"/>
    <mergeCell ref="F644:F645"/>
    <mergeCell ref="G644:G645"/>
    <mergeCell ref="D646:D647"/>
    <mergeCell ref="E646:E647"/>
    <mergeCell ref="F646:F647"/>
    <mergeCell ref="G646:G647"/>
    <mergeCell ref="D636:D637"/>
    <mergeCell ref="E636:E637"/>
    <mergeCell ref="F636:F637"/>
    <mergeCell ref="G636:G637"/>
    <mergeCell ref="A634:A638"/>
    <mergeCell ref="B634:B638"/>
    <mergeCell ref="C634:C638"/>
    <mergeCell ref="D641:D642"/>
    <mergeCell ref="E641:E642"/>
    <mergeCell ref="F641:F642"/>
    <mergeCell ref="G641:G642"/>
    <mergeCell ref="A639:A643"/>
    <mergeCell ref="B639:B643"/>
    <mergeCell ref="C639:C643"/>
    <mergeCell ref="A624:A628"/>
    <mergeCell ref="B624:B628"/>
    <mergeCell ref="C624:C628"/>
    <mergeCell ref="D626:D627"/>
    <mergeCell ref="E626:E627"/>
    <mergeCell ref="F626:F627"/>
    <mergeCell ref="G626:G627"/>
    <mergeCell ref="A629:A633"/>
    <mergeCell ref="B629:B633"/>
    <mergeCell ref="C629:C633"/>
    <mergeCell ref="A614:A618"/>
    <mergeCell ref="B614:B618"/>
    <mergeCell ref="C614:C618"/>
    <mergeCell ref="D616:D617"/>
    <mergeCell ref="E616:E617"/>
    <mergeCell ref="F616:F617"/>
    <mergeCell ref="G616:G617"/>
    <mergeCell ref="A619:A623"/>
    <mergeCell ref="B619:B623"/>
    <mergeCell ref="C619:C623"/>
    <mergeCell ref="D621:D622"/>
    <mergeCell ref="E621:E622"/>
    <mergeCell ref="F621:F622"/>
    <mergeCell ref="G621:G622"/>
    <mergeCell ref="A604:A608"/>
    <mergeCell ref="B604:B608"/>
    <mergeCell ref="C604:C608"/>
    <mergeCell ref="D606:D607"/>
    <mergeCell ref="E606:E607"/>
    <mergeCell ref="F606:F607"/>
    <mergeCell ref="G606:G607"/>
    <mergeCell ref="A609:A613"/>
    <mergeCell ref="B609:B613"/>
    <mergeCell ref="C609:C613"/>
    <mergeCell ref="D611:D612"/>
    <mergeCell ref="E611:E612"/>
    <mergeCell ref="F611:F612"/>
    <mergeCell ref="G611:G612"/>
    <mergeCell ref="D596:D597"/>
    <mergeCell ref="E596:E597"/>
    <mergeCell ref="F596:F597"/>
    <mergeCell ref="G596:G597"/>
    <mergeCell ref="A599:A603"/>
    <mergeCell ref="B599:B603"/>
    <mergeCell ref="C599:C603"/>
    <mergeCell ref="D601:D602"/>
    <mergeCell ref="E601:E602"/>
    <mergeCell ref="F601:F602"/>
    <mergeCell ref="G601:G602"/>
    <mergeCell ref="A589:A593"/>
    <mergeCell ref="B589:B593"/>
    <mergeCell ref="C589:C593"/>
    <mergeCell ref="A594:A598"/>
    <mergeCell ref="B594:B598"/>
    <mergeCell ref="C594:C598"/>
    <mergeCell ref="D579:D580"/>
    <mergeCell ref="E579:E580"/>
    <mergeCell ref="F579:F580"/>
    <mergeCell ref="G579:G580"/>
    <mergeCell ref="A584:A588"/>
    <mergeCell ref="B584:B588"/>
    <mergeCell ref="C584:C588"/>
    <mergeCell ref="D586:D587"/>
    <mergeCell ref="E586:E587"/>
    <mergeCell ref="F586:F587"/>
    <mergeCell ref="G586:G587"/>
    <mergeCell ref="H572:H573"/>
    <mergeCell ref="I572:I573"/>
    <mergeCell ref="J572:J573"/>
    <mergeCell ref="C579:C582"/>
    <mergeCell ref="B579:B582"/>
    <mergeCell ref="A579:A582"/>
    <mergeCell ref="K572:K573"/>
    <mergeCell ref="L572:L573"/>
    <mergeCell ref="D574:D575"/>
    <mergeCell ref="E574:E575"/>
    <mergeCell ref="F574:F575"/>
    <mergeCell ref="G574:G575"/>
    <mergeCell ref="A563:A567"/>
    <mergeCell ref="B563:B567"/>
    <mergeCell ref="C563:C567"/>
    <mergeCell ref="D565:D566"/>
    <mergeCell ref="E565:E566"/>
    <mergeCell ref="F565:F566"/>
    <mergeCell ref="G565:G566"/>
    <mergeCell ref="A568:A573"/>
    <mergeCell ref="B568:B573"/>
    <mergeCell ref="C568:C573"/>
    <mergeCell ref="D568:D569"/>
    <mergeCell ref="E568:E569"/>
    <mergeCell ref="F568:F569"/>
    <mergeCell ref="G568:G569"/>
    <mergeCell ref="D570:D571"/>
    <mergeCell ref="E570:E571"/>
    <mergeCell ref="F570:F571"/>
    <mergeCell ref="G570:G571"/>
    <mergeCell ref="A574:A577"/>
    <mergeCell ref="B574:B577"/>
    <mergeCell ref="C574:C577"/>
    <mergeCell ref="D556:D557"/>
    <mergeCell ref="E556:E557"/>
    <mergeCell ref="F556:F557"/>
    <mergeCell ref="G556:G557"/>
    <mergeCell ref="A558:A562"/>
    <mergeCell ref="B558:B562"/>
    <mergeCell ref="C558:C562"/>
    <mergeCell ref="D559:D560"/>
    <mergeCell ref="E559:E560"/>
    <mergeCell ref="F559:F560"/>
    <mergeCell ref="G559:G560"/>
    <mergeCell ref="A549:A551"/>
    <mergeCell ref="B549:B551"/>
    <mergeCell ref="C549:C551"/>
    <mergeCell ref="C552:C553"/>
    <mergeCell ref="B552:B553"/>
    <mergeCell ref="A552:A553"/>
    <mergeCell ref="C554:C557"/>
    <mergeCell ref="B554:B557"/>
    <mergeCell ref="A554:A557"/>
    <mergeCell ref="H543:H544"/>
    <mergeCell ref="I543:I544"/>
    <mergeCell ref="J543:J544"/>
    <mergeCell ref="K543:K544"/>
    <mergeCell ref="L543:L544"/>
    <mergeCell ref="A541:A544"/>
    <mergeCell ref="B541:B544"/>
    <mergeCell ref="C541:C544"/>
    <mergeCell ref="H547:H548"/>
    <mergeCell ref="I547:I548"/>
    <mergeCell ref="J547:J548"/>
    <mergeCell ref="K547:K548"/>
    <mergeCell ref="L547:L548"/>
    <mergeCell ref="A545:A548"/>
    <mergeCell ref="B545:B548"/>
    <mergeCell ref="C545:C548"/>
    <mergeCell ref="H535:H536"/>
    <mergeCell ref="I535:I536"/>
    <mergeCell ref="J535:J536"/>
    <mergeCell ref="K535:K536"/>
    <mergeCell ref="L535:L536"/>
    <mergeCell ref="A533:A536"/>
    <mergeCell ref="B533:B536"/>
    <mergeCell ref="C533:C536"/>
    <mergeCell ref="H539:H540"/>
    <mergeCell ref="I539:I540"/>
    <mergeCell ref="J539:J540"/>
    <mergeCell ref="K539:K540"/>
    <mergeCell ref="L539:L540"/>
    <mergeCell ref="A537:A540"/>
    <mergeCell ref="B537:B540"/>
    <mergeCell ref="C537:C540"/>
    <mergeCell ref="H527:H528"/>
    <mergeCell ref="I527:I528"/>
    <mergeCell ref="J527:J528"/>
    <mergeCell ref="K527:K528"/>
    <mergeCell ref="L527:L528"/>
    <mergeCell ref="A525:A528"/>
    <mergeCell ref="B525:B528"/>
    <mergeCell ref="C525:C528"/>
    <mergeCell ref="H531:H532"/>
    <mergeCell ref="I531:I532"/>
    <mergeCell ref="J531:J532"/>
    <mergeCell ref="K531:K532"/>
    <mergeCell ref="L531:L532"/>
    <mergeCell ref="A529:A532"/>
    <mergeCell ref="B529:B532"/>
    <mergeCell ref="C529:C532"/>
    <mergeCell ref="H519:H520"/>
    <mergeCell ref="I519:I520"/>
    <mergeCell ref="J519:J520"/>
    <mergeCell ref="K519:K520"/>
    <mergeCell ref="L519:L520"/>
    <mergeCell ref="A517:A520"/>
    <mergeCell ref="B517:B520"/>
    <mergeCell ref="C517:C520"/>
    <mergeCell ref="H523:H524"/>
    <mergeCell ref="I523:I524"/>
    <mergeCell ref="J523:J524"/>
    <mergeCell ref="K523:K524"/>
    <mergeCell ref="L523:L524"/>
    <mergeCell ref="A521:A524"/>
    <mergeCell ref="B521:B524"/>
    <mergeCell ref="C521:C524"/>
    <mergeCell ref="H511:H512"/>
    <mergeCell ref="I511:I512"/>
    <mergeCell ref="J511:J512"/>
    <mergeCell ref="K511:K512"/>
    <mergeCell ref="L511:L512"/>
    <mergeCell ref="A509:A512"/>
    <mergeCell ref="B509:B512"/>
    <mergeCell ref="C509:C512"/>
    <mergeCell ref="H515:H516"/>
    <mergeCell ref="I515:I516"/>
    <mergeCell ref="J515:J516"/>
    <mergeCell ref="K515:K516"/>
    <mergeCell ref="L515:L516"/>
    <mergeCell ref="A513:A516"/>
    <mergeCell ref="B513:B516"/>
    <mergeCell ref="C513:C516"/>
    <mergeCell ref="H503:H504"/>
    <mergeCell ref="I503:I504"/>
    <mergeCell ref="J503:J504"/>
    <mergeCell ref="K503:K504"/>
    <mergeCell ref="L503:L504"/>
    <mergeCell ref="A501:A504"/>
    <mergeCell ref="B501:B504"/>
    <mergeCell ref="C501:C504"/>
    <mergeCell ref="H507:H508"/>
    <mergeCell ref="I507:I508"/>
    <mergeCell ref="J507:J508"/>
    <mergeCell ref="K507:K508"/>
    <mergeCell ref="L507:L508"/>
    <mergeCell ref="A505:A508"/>
    <mergeCell ref="B505:B508"/>
    <mergeCell ref="C505:C508"/>
    <mergeCell ref="H495:H496"/>
    <mergeCell ref="I495:I496"/>
    <mergeCell ref="J495:J496"/>
    <mergeCell ref="K495:K496"/>
    <mergeCell ref="L495:L496"/>
    <mergeCell ref="A493:A496"/>
    <mergeCell ref="B493:B496"/>
    <mergeCell ref="C493:C496"/>
    <mergeCell ref="H499:H500"/>
    <mergeCell ref="I499:I500"/>
    <mergeCell ref="J499:J500"/>
    <mergeCell ref="K499:K500"/>
    <mergeCell ref="L499:L500"/>
    <mergeCell ref="A497:A500"/>
    <mergeCell ref="B497:B500"/>
    <mergeCell ref="C497:C500"/>
    <mergeCell ref="H487:H488"/>
    <mergeCell ref="I487:I488"/>
    <mergeCell ref="J487:J488"/>
    <mergeCell ref="K487:K488"/>
    <mergeCell ref="L487:L488"/>
    <mergeCell ref="A485:A488"/>
    <mergeCell ref="B485:B488"/>
    <mergeCell ref="C485:C488"/>
    <mergeCell ref="H491:H492"/>
    <mergeCell ref="I491:I492"/>
    <mergeCell ref="J491:J492"/>
    <mergeCell ref="K491:K492"/>
    <mergeCell ref="L491:L492"/>
    <mergeCell ref="A489:A492"/>
    <mergeCell ref="B489:B492"/>
    <mergeCell ref="C489:C492"/>
    <mergeCell ref="A481:A484"/>
    <mergeCell ref="B481:B484"/>
    <mergeCell ref="C481:C484"/>
    <mergeCell ref="A1:L1"/>
    <mergeCell ref="A4:A6"/>
    <mergeCell ref="B4:B6"/>
    <mergeCell ref="C4:C6"/>
    <mergeCell ref="D4:D6"/>
    <mergeCell ref="E4:E6"/>
    <mergeCell ref="F4:F6"/>
    <mergeCell ref="G4:G6"/>
    <mergeCell ref="H475:H476"/>
    <mergeCell ref="I475:I476"/>
    <mergeCell ref="J475:J476"/>
    <mergeCell ref="K475:K476"/>
    <mergeCell ref="L475:L476"/>
    <mergeCell ref="A473:A476"/>
    <mergeCell ref="B473:B476"/>
    <mergeCell ref="C473:C476"/>
    <mergeCell ref="B18:D18"/>
    <mergeCell ref="B19:D19"/>
    <mergeCell ref="H12:L12"/>
    <mergeCell ref="H13:L13"/>
    <mergeCell ref="H14:L14"/>
    <mergeCell ref="C91:C92"/>
    <mergeCell ref="B91:B92"/>
    <mergeCell ref="A91:A92"/>
    <mergeCell ref="B192:B194"/>
    <mergeCell ref="F94:F95"/>
    <mergeCell ref="E94:E95"/>
    <mergeCell ref="D94:D95"/>
    <mergeCell ref="C94:C99"/>
    <mergeCell ref="H18:L18"/>
    <mergeCell ref="H19:L19"/>
    <mergeCell ref="A2:L2"/>
    <mergeCell ref="B7:D7"/>
    <mergeCell ref="B8:D8"/>
    <mergeCell ref="B9:D9"/>
    <mergeCell ref="H7:L7"/>
    <mergeCell ref="H8:L8"/>
    <mergeCell ref="H9:L9"/>
    <mergeCell ref="B10:D10"/>
    <mergeCell ref="B12:D12"/>
    <mergeCell ref="B13:D13"/>
    <mergeCell ref="B14:D14"/>
    <mergeCell ref="H10:L10"/>
    <mergeCell ref="H5:H6"/>
    <mergeCell ref="I5:I6"/>
    <mergeCell ref="H4:L4"/>
    <mergeCell ref="J5:L5"/>
    <mergeCell ref="B32:D32"/>
    <mergeCell ref="B33:D33"/>
    <mergeCell ref="H32:L32"/>
    <mergeCell ref="H33:L33"/>
    <mergeCell ref="H21:L21"/>
    <mergeCell ref="A22:A30"/>
    <mergeCell ref="B22:B30"/>
    <mergeCell ref="C22:C30"/>
    <mergeCell ref="D22:D30"/>
    <mergeCell ref="E22:E30"/>
    <mergeCell ref="F22:F30"/>
    <mergeCell ref="G22:G30"/>
    <mergeCell ref="B21:D21"/>
    <mergeCell ref="B38:D38"/>
    <mergeCell ref="H38:L38"/>
    <mergeCell ref="C36:C37"/>
    <mergeCell ref="B36:B37"/>
    <mergeCell ref="A36:A37"/>
    <mergeCell ref="C34:C35"/>
    <mergeCell ref="B34:B35"/>
    <mergeCell ref="A34:A35"/>
    <mergeCell ref="H39:L39"/>
    <mergeCell ref="D40:D43"/>
    <mergeCell ref="E40:E43"/>
    <mergeCell ref="F40:F43"/>
    <mergeCell ref="G40:G43"/>
    <mergeCell ref="C40:C45"/>
    <mergeCell ref="B40:B45"/>
    <mergeCell ref="A40:A45"/>
    <mergeCell ref="G44:G45"/>
    <mergeCell ref="F44:F45"/>
    <mergeCell ref="E44:E45"/>
    <mergeCell ref="D44:D45"/>
    <mergeCell ref="G47:G51"/>
    <mergeCell ref="F47:F51"/>
    <mergeCell ref="E47:E51"/>
    <mergeCell ref="D47:D51"/>
    <mergeCell ref="C47:C51"/>
    <mergeCell ref="B47:B51"/>
    <mergeCell ref="A47:A51"/>
    <mergeCell ref="E64:E67"/>
    <mergeCell ref="F64:F67"/>
    <mergeCell ref="G64:G67"/>
    <mergeCell ref="C58:C63"/>
    <mergeCell ref="B58:B63"/>
    <mergeCell ref="A58:A63"/>
    <mergeCell ref="E58:E59"/>
    <mergeCell ref="F58:F59"/>
    <mergeCell ref="G58:G59"/>
    <mergeCell ref="E56:E57"/>
    <mergeCell ref="F56:F57"/>
    <mergeCell ref="G56:G57"/>
    <mergeCell ref="D58:D59"/>
    <mergeCell ref="D56:D57"/>
    <mergeCell ref="A52:A57"/>
    <mergeCell ref="B52:B57"/>
    <mergeCell ref="B39:D39"/>
    <mergeCell ref="A64:A67"/>
    <mergeCell ref="C52:C57"/>
    <mergeCell ref="C64:C67"/>
    <mergeCell ref="B64:B67"/>
    <mergeCell ref="D52:D55"/>
    <mergeCell ref="E52:E55"/>
    <mergeCell ref="F52:F55"/>
    <mergeCell ref="G52:G55"/>
    <mergeCell ref="D60:D63"/>
    <mergeCell ref="E60:E63"/>
    <mergeCell ref="F60:F63"/>
    <mergeCell ref="G60:G63"/>
    <mergeCell ref="D64:D67"/>
    <mergeCell ref="D72:D75"/>
    <mergeCell ref="E72:E75"/>
    <mergeCell ref="F72:F75"/>
    <mergeCell ref="G72:G75"/>
    <mergeCell ref="D76:D79"/>
    <mergeCell ref="E76:E79"/>
    <mergeCell ref="F76:F79"/>
    <mergeCell ref="G76:G79"/>
    <mergeCell ref="D84:D87"/>
    <mergeCell ref="E84:E87"/>
    <mergeCell ref="F84:F87"/>
    <mergeCell ref="G84:G87"/>
    <mergeCell ref="A100:A102"/>
    <mergeCell ref="B100:B102"/>
    <mergeCell ref="C100:C102"/>
    <mergeCell ref="D100:D102"/>
    <mergeCell ref="E100:E102"/>
    <mergeCell ref="A76:A79"/>
    <mergeCell ref="B76:B79"/>
    <mergeCell ref="C76:C79"/>
    <mergeCell ref="G88:G90"/>
    <mergeCell ref="F88:F90"/>
    <mergeCell ref="E88:E90"/>
    <mergeCell ref="D88:D90"/>
    <mergeCell ref="C88:C90"/>
    <mergeCell ref="B88:B90"/>
    <mergeCell ref="A88:A90"/>
    <mergeCell ref="D91:D92"/>
    <mergeCell ref="E91:E92"/>
    <mergeCell ref="F91:F92"/>
    <mergeCell ref="G91:G92"/>
    <mergeCell ref="G94:G95"/>
    <mergeCell ref="F109:F114"/>
    <mergeCell ref="E109:E114"/>
    <mergeCell ref="D109:D114"/>
    <mergeCell ref="C109:C114"/>
    <mergeCell ref="B109:B114"/>
    <mergeCell ref="A109:A114"/>
    <mergeCell ref="F125:F130"/>
    <mergeCell ref="G125:G130"/>
    <mergeCell ref="H118:H120"/>
    <mergeCell ref="I118:I120"/>
    <mergeCell ref="B131:D131"/>
    <mergeCell ref="H131:L131"/>
    <mergeCell ref="B132:D132"/>
    <mergeCell ref="H132:L132"/>
    <mergeCell ref="B133:D133"/>
    <mergeCell ref="H133:L133"/>
    <mergeCell ref="B122:D122"/>
    <mergeCell ref="H122:L122"/>
    <mergeCell ref="B124:D124"/>
    <mergeCell ref="H124:L124"/>
    <mergeCell ref="B134:D134"/>
    <mergeCell ref="H134:L134"/>
    <mergeCell ref="H139:H140"/>
    <mergeCell ref="I139:I140"/>
    <mergeCell ref="J139:J140"/>
    <mergeCell ref="K139:K140"/>
    <mergeCell ref="L139:L140"/>
    <mergeCell ref="J118:J120"/>
    <mergeCell ref="K118:K120"/>
    <mergeCell ref="L118:L120"/>
    <mergeCell ref="K157:K158"/>
    <mergeCell ref="L157:L158"/>
    <mergeCell ref="J144:J145"/>
    <mergeCell ref="K144:K145"/>
    <mergeCell ref="L144:L145"/>
    <mergeCell ref="D144:D145"/>
    <mergeCell ref="E144:E145"/>
    <mergeCell ref="F144:F145"/>
    <mergeCell ref="G144:G145"/>
    <mergeCell ref="C146:C148"/>
    <mergeCell ref="B146:B148"/>
    <mergeCell ref="C136:C137"/>
    <mergeCell ref="B136:B137"/>
    <mergeCell ref="A141:A145"/>
    <mergeCell ref="B141:B145"/>
    <mergeCell ref="C141:C145"/>
    <mergeCell ref="H144:H145"/>
    <mergeCell ref="I144:I145"/>
    <mergeCell ref="A154:A158"/>
    <mergeCell ref="B154:B158"/>
    <mergeCell ref="C154:C158"/>
    <mergeCell ref="H157:H158"/>
    <mergeCell ref="I157:I158"/>
    <mergeCell ref="J157:J158"/>
    <mergeCell ref="A175:A178"/>
    <mergeCell ref="B175:B178"/>
    <mergeCell ref="C175:C178"/>
    <mergeCell ref="A167:A170"/>
    <mergeCell ref="B167:B170"/>
    <mergeCell ref="C167:C170"/>
    <mergeCell ref="A146:A148"/>
    <mergeCell ref="C159:C160"/>
    <mergeCell ref="B159:B160"/>
    <mergeCell ref="A159:A160"/>
    <mergeCell ref="C161:C162"/>
    <mergeCell ref="B161:B162"/>
    <mergeCell ref="A161:A162"/>
    <mergeCell ref="C171:C172"/>
    <mergeCell ref="B171:B172"/>
    <mergeCell ref="A171:A172"/>
    <mergeCell ref="C173:C174"/>
    <mergeCell ref="B173:B174"/>
    <mergeCell ref="A173:A174"/>
    <mergeCell ref="A187:A190"/>
    <mergeCell ref="B187:B190"/>
    <mergeCell ref="C187:C190"/>
    <mergeCell ref="A179:A182"/>
    <mergeCell ref="B179:B182"/>
    <mergeCell ref="C179:C182"/>
    <mergeCell ref="K210:K211"/>
    <mergeCell ref="L210:L211"/>
    <mergeCell ref="A207:A211"/>
    <mergeCell ref="B207:B211"/>
    <mergeCell ref="C207:C211"/>
    <mergeCell ref="A199:A202"/>
    <mergeCell ref="B199:B202"/>
    <mergeCell ref="C199:C202"/>
    <mergeCell ref="C205:C206"/>
    <mergeCell ref="B205:B206"/>
    <mergeCell ref="A205:A206"/>
    <mergeCell ref="A183:A184"/>
    <mergeCell ref="C185:C186"/>
    <mergeCell ref="B185:B186"/>
    <mergeCell ref="A185:A186"/>
    <mergeCell ref="C195:C197"/>
    <mergeCell ref="B195:B197"/>
    <mergeCell ref="A195:A197"/>
    <mergeCell ref="A192:A194"/>
    <mergeCell ref="C203:C204"/>
    <mergeCell ref="B203:B204"/>
    <mergeCell ref="A203:A204"/>
    <mergeCell ref="C183:C184"/>
    <mergeCell ref="B183:B184"/>
    <mergeCell ref="A212:A215"/>
    <mergeCell ref="B212:B215"/>
    <mergeCell ref="C212:C215"/>
    <mergeCell ref="A216:A219"/>
    <mergeCell ref="B216:B219"/>
    <mergeCell ref="C216:C219"/>
    <mergeCell ref="H210:H211"/>
    <mergeCell ref="I210:I211"/>
    <mergeCell ref="J210:J211"/>
    <mergeCell ref="K235:K236"/>
    <mergeCell ref="L235:L236"/>
    <mergeCell ref="A228:A231"/>
    <mergeCell ref="B228:B231"/>
    <mergeCell ref="C228:C231"/>
    <mergeCell ref="A232:A236"/>
    <mergeCell ref="B232:B236"/>
    <mergeCell ref="C232:C236"/>
    <mergeCell ref="A220:A223"/>
    <mergeCell ref="B220:B223"/>
    <mergeCell ref="C220:C223"/>
    <mergeCell ref="C225:C227"/>
    <mergeCell ref="B225:B227"/>
    <mergeCell ref="A225:A227"/>
    <mergeCell ref="A241:A244"/>
    <mergeCell ref="B241:B244"/>
    <mergeCell ref="C241:C244"/>
    <mergeCell ref="H235:H236"/>
    <mergeCell ref="I235:I236"/>
    <mergeCell ref="J235:J236"/>
    <mergeCell ref="H252:H253"/>
    <mergeCell ref="I252:I253"/>
    <mergeCell ref="J252:J253"/>
    <mergeCell ref="K252:K253"/>
    <mergeCell ref="L252:L253"/>
    <mergeCell ref="A245:A248"/>
    <mergeCell ref="B245:B248"/>
    <mergeCell ref="C245:C248"/>
    <mergeCell ref="A249:A253"/>
    <mergeCell ref="B249:B253"/>
    <mergeCell ref="C249:C253"/>
    <mergeCell ref="A237:A238"/>
    <mergeCell ref="B237:B238"/>
    <mergeCell ref="C237:C238"/>
    <mergeCell ref="C239:C240"/>
    <mergeCell ref="B239:B240"/>
    <mergeCell ref="A239:A240"/>
    <mergeCell ref="A262:A265"/>
    <mergeCell ref="B262:B265"/>
    <mergeCell ref="C262:C265"/>
    <mergeCell ref="A254:A257"/>
    <mergeCell ref="B254:B257"/>
    <mergeCell ref="C254:C257"/>
    <mergeCell ref="A258:A261"/>
    <mergeCell ref="B258:B261"/>
    <mergeCell ref="C258:C261"/>
    <mergeCell ref="A283:A286"/>
    <mergeCell ref="B283:B286"/>
    <mergeCell ref="C283:C286"/>
    <mergeCell ref="C266:C267"/>
    <mergeCell ref="B266:B267"/>
    <mergeCell ref="A266:A267"/>
    <mergeCell ref="C268:C269"/>
    <mergeCell ref="B268:B269"/>
    <mergeCell ref="A268:A269"/>
    <mergeCell ref="C279:C281"/>
    <mergeCell ref="B279:B281"/>
    <mergeCell ref="A279:A281"/>
    <mergeCell ref="J273:J274"/>
    <mergeCell ref="K273:K274"/>
    <mergeCell ref="L273:L274"/>
    <mergeCell ref="A275:A278"/>
    <mergeCell ref="B275:B278"/>
    <mergeCell ref="C275:C278"/>
    <mergeCell ref="A270:A274"/>
    <mergeCell ref="B270:B274"/>
    <mergeCell ref="C270:C274"/>
    <mergeCell ref="H273:H274"/>
    <mergeCell ref="I273:I274"/>
    <mergeCell ref="A295:A298"/>
    <mergeCell ref="B295:B298"/>
    <mergeCell ref="C295:C298"/>
    <mergeCell ref="A299:A302"/>
    <mergeCell ref="B299:B302"/>
    <mergeCell ref="C299:C302"/>
    <mergeCell ref="A287:A290"/>
    <mergeCell ref="B287:B290"/>
    <mergeCell ref="C287:C290"/>
    <mergeCell ref="A291:A294"/>
    <mergeCell ref="B291:B294"/>
    <mergeCell ref="C291:C294"/>
    <mergeCell ref="A311:A314"/>
    <mergeCell ref="B311:B314"/>
    <mergeCell ref="C311:C314"/>
    <mergeCell ref="A315:A318"/>
    <mergeCell ref="B315:B318"/>
    <mergeCell ref="C315:C318"/>
    <mergeCell ref="A303:A306"/>
    <mergeCell ref="B303:B306"/>
    <mergeCell ref="C303:C306"/>
    <mergeCell ref="A327:A330"/>
    <mergeCell ref="B327:B330"/>
    <mergeCell ref="C327:C330"/>
    <mergeCell ref="A331:A334"/>
    <mergeCell ref="B331:B334"/>
    <mergeCell ref="C331:C334"/>
    <mergeCell ref="A323:A326"/>
    <mergeCell ref="B323:B326"/>
    <mergeCell ref="C323:C326"/>
    <mergeCell ref="C307:C308"/>
    <mergeCell ref="B307:B308"/>
    <mergeCell ref="A307:A308"/>
    <mergeCell ref="C309:C310"/>
    <mergeCell ref="B309:B310"/>
    <mergeCell ref="A309:A310"/>
    <mergeCell ref="C319:C321"/>
    <mergeCell ref="B319:B321"/>
    <mergeCell ref="A343:A346"/>
    <mergeCell ref="B343:B346"/>
    <mergeCell ref="C343:C346"/>
    <mergeCell ref="A335:A338"/>
    <mergeCell ref="B335:B338"/>
    <mergeCell ref="A339:A342"/>
    <mergeCell ref="B339:B342"/>
    <mergeCell ref="C339:C342"/>
    <mergeCell ref="A359:A362"/>
    <mergeCell ref="B359:B362"/>
    <mergeCell ref="C359:C362"/>
    <mergeCell ref="A363:A366"/>
    <mergeCell ref="B363:B366"/>
    <mergeCell ref="C363:C366"/>
    <mergeCell ref="A351:A354"/>
    <mergeCell ref="B351:B354"/>
    <mergeCell ref="C351:C354"/>
    <mergeCell ref="A355:A358"/>
    <mergeCell ref="B355:B358"/>
    <mergeCell ref="C355:C358"/>
    <mergeCell ref="C335:C338"/>
    <mergeCell ref="A379:A382"/>
    <mergeCell ref="B379:B382"/>
    <mergeCell ref="C379:C382"/>
    <mergeCell ref="A367:A370"/>
    <mergeCell ref="B367:B370"/>
    <mergeCell ref="C367:C370"/>
    <mergeCell ref="A371:A374"/>
    <mergeCell ref="B371:B374"/>
    <mergeCell ref="C371:C374"/>
    <mergeCell ref="L394:L395"/>
    <mergeCell ref="A396:A399"/>
    <mergeCell ref="B396:B399"/>
    <mergeCell ref="C396:C399"/>
    <mergeCell ref="A391:A395"/>
    <mergeCell ref="B391:B395"/>
    <mergeCell ref="C391:C395"/>
    <mergeCell ref="H394:H395"/>
    <mergeCell ref="A383:A386"/>
    <mergeCell ref="B383:B386"/>
    <mergeCell ref="C383:C386"/>
    <mergeCell ref="A387:A390"/>
    <mergeCell ref="B387:B390"/>
    <mergeCell ref="C387:C390"/>
    <mergeCell ref="C375:C376"/>
    <mergeCell ref="B375:B376"/>
    <mergeCell ref="A375:A376"/>
    <mergeCell ref="C377:C378"/>
    <mergeCell ref="B377:B378"/>
    <mergeCell ref="A377:A378"/>
    <mergeCell ref="K394:K395"/>
    <mergeCell ref="A416:A419"/>
    <mergeCell ref="B416:B419"/>
    <mergeCell ref="C416:C419"/>
    <mergeCell ref="A408:A411"/>
    <mergeCell ref="B408:B411"/>
    <mergeCell ref="C408:C411"/>
    <mergeCell ref="A412:A415"/>
    <mergeCell ref="B412:B415"/>
    <mergeCell ref="C412:C415"/>
    <mergeCell ref="J463:J464"/>
    <mergeCell ref="A436:A440"/>
    <mergeCell ref="B436:B440"/>
    <mergeCell ref="C436:C440"/>
    <mergeCell ref="A424:A427"/>
    <mergeCell ref="B424:B427"/>
    <mergeCell ref="C424:C427"/>
    <mergeCell ref="A428:A431"/>
    <mergeCell ref="B428:B431"/>
    <mergeCell ref="C428:C431"/>
    <mergeCell ref="D439:D440"/>
    <mergeCell ref="E439:E440"/>
    <mergeCell ref="F439:F440"/>
    <mergeCell ref="G439:G440"/>
    <mergeCell ref="A441:A445"/>
    <mergeCell ref="B441:B445"/>
    <mergeCell ref="C441:C445"/>
    <mergeCell ref="A421:A423"/>
    <mergeCell ref="C404:C406"/>
    <mergeCell ref="B404:B406"/>
    <mergeCell ref="A404:A406"/>
    <mergeCell ref="C421:C423"/>
    <mergeCell ref="G446:G447"/>
    <mergeCell ref="A451:A455"/>
    <mergeCell ref="B451:B455"/>
    <mergeCell ref="C451:C455"/>
    <mergeCell ref="D454:D455"/>
    <mergeCell ref="E454:E455"/>
    <mergeCell ref="F454:F455"/>
    <mergeCell ref="G454:G455"/>
    <mergeCell ref="D446:D447"/>
    <mergeCell ref="E446:E447"/>
    <mergeCell ref="H463:H464"/>
    <mergeCell ref="I463:I464"/>
    <mergeCell ref="A400:A403"/>
    <mergeCell ref="B400:B403"/>
    <mergeCell ref="C400:C403"/>
    <mergeCell ref="I394:I395"/>
    <mergeCell ref="J394:J395"/>
    <mergeCell ref="B421:B423"/>
    <mergeCell ref="K463:K464"/>
    <mergeCell ref="L463:L464"/>
    <mergeCell ref="F458:F459"/>
    <mergeCell ref="G458:G459"/>
    <mergeCell ref="A461:A464"/>
    <mergeCell ref="B461:B464"/>
    <mergeCell ref="C461:C464"/>
    <mergeCell ref="A456:A460"/>
    <mergeCell ref="B456:B460"/>
    <mergeCell ref="C456:C460"/>
    <mergeCell ref="D458:D459"/>
    <mergeCell ref="E458:E459"/>
    <mergeCell ref="J467:J468"/>
    <mergeCell ref="K467:K468"/>
    <mergeCell ref="L467:L468"/>
    <mergeCell ref="A469:A472"/>
    <mergeCell ref="B469:B472"/>
    <mergeCell ref="C469:C472"/>
    <mergeCell ref="H471:H472"/>
    <mergeCell ref="I471:I472"/>
    <mergeCell ref="J471:J472"/>
    <mergeCell ref="K471:K472"/>
    <mergeCell ref="L471:L472"/>
    <mergeCell ref="A465:A468"/>
    <mergeCell ref="B465:B468"/>
    <mergeCell ref="C465:C468"/>
    <mergeCell ref="H467:H468"/>
    <mergeCell ref="I467:I468"/>
    <mergeCell ref="H483:H484"/>
    <mergeCell ref="A909:A912"/>
    <mergeCell ref="B909:B912"/>
    <mergeCell ref="C909:C912"/>
    <mergeCell ref="H910:H912"/>
    <mergeCell ref="I910:I912"/>
    <mergeCell ref="J910:J912"/>
    <mergeCell ref="K910:K912"/>
    <mergeCell ref="L910:L912"/>
    <mergeCell ref="C907:C908"/>
    <mergeCell ref="B907:B908"/>
    <mergeCell ref="A907:A908"/>
    <mergeCell ref="L940:L942"/>
    <mergeCell ref="K940:K942"/>
    <mergeCell ref="J940:J942"/>
    <mergeCell ref="I940:I942"/>
    <mergeCell ref="L927:L929"/>
    <mergeCell ref="K927:K929"/>
    <mergeCell ref="J927:J929"/>
    <mergeCell ref="I927:I929"/>
    <mergeCell ref="H927:H929"/>
    <mergeCell ref="B933:D933"/>
    <mergeCell ref="H933:L933"/>
    <mergeCell ref="A934:A935"/>
    <mergeCell ref="B934:B935"/>
    <mergeCell ref="D934:D935"/>
    <mergeCell ref="C919:C921"/>
    <mergeCell ref="B919:B921"/>
    <mergeCell ref="I483:I484"/>
    <mergeCell ref="J483:J484"/>
    <mergeCell ref="K483:K484"/>
    <mergeCell ref="L483:L484"/>
    <mergeCell ref="H914:H917"/>
    <mergeCell ref="A978:A979"/>
    <mergeCell ref="B978:B979"/>
    <mergeCell ref="C978:C979"/>
    <mergeCell ref="D978:D979"/>
    <mergeCell ref="G978:G979"/>
    <mergeCell ref="F978:F979"/>
    <mergeCell ref="E978:E979"/>
    <mergeCell ref="B971:B972"/>
    <mergeCell ref="A971:A972"/>
    <mergeCell ref="D971:D972"/>
    <mergeCell ref="C971:C972"/>
    <mergeCell ref="A973:A974"/>
    <mergeCell ref="B973:B974"/>
    <mergeCell ref="C973:C974"/>
    <mergeCell ref="D973:D974"/>
    <mergeCell ref="E971:E972"/>
    <mergeCell ref="F971:F972"/>
    <mergeCell ref="G971:G972"/>
    <mergeCell ref="E973:E974"/>
    <mergeCell ref="F973:F974"/>
    <mergeCell ref="G973:G974"/>
    <mergeCell ref="A975:A977"/>
    <mergeCell ref="B975:B977"/>
    <mergeCell ref="C975:C977"/>
    <mergeCell ref="G958:G959"/>
    <mergeCell ref="F958:F959"/>
    <mergeCell ref="E958:E959"/>
    <mergeCell ref="H975:H977"/>
    <mergeCell ref="G70:G71"/>
    <mergeCell ref="F70:F71"/>
    <mergeCell ref="E70:E71"/>
    <mergeCell ref="D70:D71"/>
    <mergeCell ref="C70:C75"/>
    <mergeCell ref="B70:B75"/>
    <mergeCell ref="A70:A75"/>
    <mergeCell ref="G82:G83"/>
    <mergeCell ref="F82:F83"/>
    <mergeCell ref="E82:E83"/>
    <mergeCell ref="D82:D83"/>
    <mergeCell ref="C82:C87"/>
    <mergeCell ref="B82:B87"/>
    <mergeCell ref="A82:A87"/>
    <mergeCell ref="G734:G735"/>
    <mergeCell ref="C748:C749"/>
    <mergeCell ref="B748:B749"/>
    <mergeCell ref="A748:A749"/>
    <mergeCell ref="A477:A480"/>
    <mergeCell ref="B477:B480"/>
    <mergeCell ref="C477:C480"/>
    <mergeCell ref="D444:D445"/>
    <mergeCell ref="E444:E445"/>
    <mergeCell ref="F444:F445"/>
    <mergeCell ref="G444:G445"/>
    <mergeCell ref="C432:C434"/>
    <mergeCell ref="B432:B434"/>
    <mergeCell ref="A432:A434"/>
    <mergeCell ref="C446:C449"/>
    <mergeCell ref="B446:B449"/>
    <mergeCell ref="A446:A449"/>
    <mergeCell ref="F446:F447"/>
    <mergeCell ref="B750:B751"/>
    <mergeCell ref="A750:A751"/>
    <mergeCell ref="D765:D766"/>
    <mergeCell ref="E765:E766"/>
    <mergeCell ref="C799:C800"/>
    <mergeCell ref="B799:B800"/>
    <mergeCell ref="A799:A800"/>
    <mergeCell ref="A736:A738"/>
    <mergeCell ref="B736:B738"/>
    <mergeCell ref="C736:C738"/>
    <mergeCell ref="A739:A741"/>
    <mergeCell ref="B739:B741"/>
    <mergeCell ref="C739:C741"/>
    <mergeCell ref="A742:A744"/>
    <mergeCell ref="B742:B744"/>
    <mergeCell ref="C742:C744"/>
    <mergeCell ref="B745:B747"/>
    <mergeCell ref="C745:C747"/>
    <mergeCell ref="A752:A755"/>
    <mergeCell ref="B752:B755"/>
    <mergeCell ref="C752:C755"/>
    <mergeCell ref="C750:C751"/>
    <mergeCell ref="A794:A795"/>
    <mergeCell ref="B794:B795"/>
    <mergeCell ref="C794:C795"/>
    <mergeCell ref="D794:D795"/>
    <mergeCell ref="E794:E795"/>
    <mergeCell ref="G799:G800"/>
    <mergeCell ref="F799:F800"/>
    <mergeCell ref="E799:E800"/>
    <mergeCell ref="D799:D800"/>
    <mergeCell ref="A913:A917"/>
    <mergeCell ref="B913:B917"/>
    <mergeCell ref="C913:C917"/>
    <mergeCell ref="A967:A970"/>
    <mergeCell ref="B967:B970"/>
    <mergeCell ref="C967:C970"/>
    <mergeCell ref="A952:A953"/>
    <mergeCell ref="B952:B953"/>
    <mergeCell ref="C952:C953"/>
    <mergeCell ref="D952:D953"/>
    <mergeCell ref="A958:A959"/>
    <mergeCell ref="B958:B959"/>
    <mergeCell ref="C958:C959"/>
    <mergeCell ref="D958:D959"/>
    <mergeCell ref="A940:A942"/>
    <mergeCell ref="B940:B942"/>
    <mergeCell ref="A919:A921"/>
    <mergeCell ref="E934:E935"/>
    <mergeCell ref="G934:G935"/>
    <mergeCell ref="F934:F935"/>
    <mergeCell ref="B807:D807"/>
    <mergeCell ref="A813:A815"/>
    <mergeCell ref="B813:B815"/>
    <mergeCell ref="C813:C815"/>
    <mergeCell ref="D813:D815"/>
    <mergeCell ref="E813:E815"/>
    <mergeCell ref="D856:D857"/>
    <mergeCell ref="E856:E857"/>
  </mergeCells>
  <pageMargins left="0.39370078740157483" right="0.39370078740157483" top="0.39370078740157483" bottom="0.39370078740157483" header="0.39370078740157483" footer="0.39370078740157483"/>
  <pageSetup paperSize="9" scale="70" firstPageNumber="11"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2</vt:i4>
      </vt:variant>
    </vt:vector>
  </HeadingPairs>
  <TitlesOfParts>
    <vt:vector size="3" baseType="lpstr">
      <vt:lpstr>Planas</vt:lpstr>
      <vt:lpstr>Planas!Print_Area</vt:lpstr>
      <vt:lpstr>Planas!Print_Titles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Bačiliūnienė</dc:creator>
  <cp:keywords/>
  <dc:description/>
  <cp:lastModifiedBy>Windows User</cp:lastModifiedBy>
  <cp:revision/>
  <cp:lastPrinted>2023-02-08T08:38:38Z</cp:lastPrinted>
  <dcterms:created xsi:type="dcterms:W3CDTF">2023-01-19T12:42:25Z</dcterms:created>
  <dcterms:modified xsi:type="dcterms:W3CDTF">2023-02-10T06:57:27Z</dcterms:modified>
  <cp:category/>
  <cp:contentStatus/>
</cp:coreProperties>
</file>