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Dokumentu archyvas\Dokumentai\Taryba\Sprendimai\2022\"/>
    </mc:Choice>
  </mc:AlternateContent>
  <bookViews>
    <workbookView xWindow="0" yWindow="0" windowWidth="19410" windowHeight="9000"/>
  </bookViews>
  <sheets>
    <sheet name="Planas" sheetId="2" r:id="rId1"/>
  </sheets>
  <definedNames>
    <definedName name="_xlnm.Print_Area" localSheetId="0">Planas!$A$1:$L$1055</definedName>
    <definedName name="_xlnm.Print_Titles" localSheetId="0">Planas!$4:$6</definedName>
  </definedNames>
  <calcPr calcId="162913"/>
</workbook>
</file>

<file path=xl/calcChain.xml><?xml version="1.0" encoding="utf-8"?>
<calcChain xmlns="http://schemas.openxmlformats.org/spreadsheetml/2006/main">
  <c r="E10" i="2" l="1"/>
  <c r="F10" i="2"/>
  <c r="G10" i="2"/>
  <c r="E13" i="2"/>
  <c r="F13" i="2"/>
  <c r="G13" i="2"/>
  <c r="E15" i="2"/>
  <c r="F15" i="2"/>
  <c r="G15" i="2"/>
  <c r="E19" i="2"/>
  <c r="F19" i="2"/>
  <c r="G19" i="2"/>
  <c r="E23" i="2"/>
  <c r="F23" i="2"/>
  <c r="G23" i="2"/>
  <c r="E27" i="2"/>
  <c r="F27" i="2"/>
  <c r="G27" i="2"/>
  <c r="E31" i="2"/>
  <c r="F31" i="2"/>
  <c r="G31" i="2"/>
  <c r="E35" i="2"/>
  <c r="F35" i="2"/>
  <c r="G35" i="2"/>
  <c r="E39" i="2"/>
  <c r="F39" i="2"/>
  <c r="G39" i="2"/>
  <c r="E43" i="2"/>
  <c r="F43" i="2"/>
  <c r="G43" i="2"/>
  <c r="E47" i="2"/>
  <c r="F47" i="2"/>
  <c r="G47" i="2"/>
  <c r="E51" i="2"/>
  <c r="F51" i="2"/>
  <c r="G51" i="2"/>
  <c r="E55" i="2"/>
  <c r="F55" i="2"/>
  <c r="G55" i="2"/>
  <c r="E59" i="2"/>
  <c r="F59" i="2"/>
  <c r="G59" i="2"/>
  <c r="E63" i="2"/>
  <c r="F63" i="2"/>
  <c r="G63" i="2"/>
  <c r="E67" i="2"/>
  <c r="F67" i="2"/>
  <c r="G67" i="2"/>
  <c r="E71" i="2"/>
  <c r="F71" i="2"/>
  <c r="G71" i="2"/>
  <c r="E75" i="2"/>
  <c r="F75" i="2"/>
  <c r="G75" i="2"/>
  <c r="E79" i="2"/>
  <c r="F79" i="2"/>
  <c r="G79" i="2"/>
  <c r="E83" i="2"/>
  <c r="F83" i="2"/>
  <c r="G83" i="2"/>
  <c r="E87" i="2"/>
  <c r="F87" i="2"/>
  <c r="G87" i="2"/>
  <c r="E91" i="2"/>
  <c r="F91" i="2"/>
  <c r="G91" i="2"/>
  <c r="E95" i="2"/>
  <c r="F95" i="2"/>
  <c r="G95" i="2"/>
  <c r="E99" i="2"/>
  <c r="F99" i="2"/>
  <c r="G99" i="2"/>
  <c r="E103" i="2"/>
  <c r="F103" i="2"/>
  <c r="G103" i="2"/>
  <c r="E107" i="2"/>
  <c r="F107" i="2"/>
  <c r="G107" i="2"/>
  <c r="E111" i="2"/>
  <c r="F111" i="2"/>
  <c r="G111" i="2"/>
  <c r="E115" i="2"/>
  <c r="F115" i="2"/>
  <c r="G115" i="2"/>
  <c r="E119" i="2"/>
  <c r="F119" i="2"/>
  <c r="G119" i="2"/>
  <c r="E123" i="2"/>
  <c r="F123" i="2"/>
  <c r="G123" i="2"/>
  <c r="E127" i="2"/>
  <c r="F127" i="2"/>
  <c r="G127" i="2"/>
  <c r="E131" i="2"/>
  <c r="F131" i="2"/>
  <c r="G131" i="2"/>
  <c r="E135" i="2"/>
  <c r="F135" i="2"/>
  <c r="G135" i="2"/>
  <c r="E139" i="2"/>
  <c r="F139" i="2"/>
  <c r="G139" i="2"/>
  <c r="E143" i="2"/>
  <c r="F143" i="2"/>
  <c r="G143" i="2"/>
  <c r="E147" i="2"/>
  <c r="F147" i="2"/>
  <c r="G147" i="2"/>
  <c r="E151" i="2"/>
  <c r="F151" i="2"/>
  <c r="G151" i="2"/>
  <c r="E155" i="2"/>
  <c r="F155" i="2"/>
  <c r="G155" i="2"/>
  <c r="E159" i="2"/>
  <c r="F159" i="2"/>
  <c r="G159" i="2"/>
  <c r="E163" i="2"/>
  <c r="F163" i="2"/>
  <c r="G163" i="2"/>
  <c r="E167" i="2"/>
  <c r="F167" i="2"/>
  <c r="G167" i="2"/>
  <c r="E171" i="2"/>
  <c r="F171" i="2"/>
  <c r="G171" i="2"/>
  <c r="E175" i="2"/>
  <c r="F175" i="2"/>
  <c r="G175" i="2"/>
  <c r="E179" i="2"/>
  <c r="F179" i="2"/>
  <c r="G179" i="2"/>
  <c r="E183" i="2"/>
  <c r="F183" i="2"/>
  <c r="G183" i="2"/>
  <c r="E187" i="2"/>
  <c r="F187" i="2"/>
  <c r="G187" i="2"/>
  <c r="E191" i="2"/>
  <c r="F191" i="2"/>
  <c r="G191" i="2"/>
  <c r="E195" i="2"/>
  <c r="F195" i="2"/>
  <c r="G195" i="2"/>
  <c r="E199" i="2"/>
  <c r="F199" i="2"/>
  <c r="G199" i="2"/>
  <c r="E203" i="2"/>
  <c r="F203" i="2"/>
  <c r="G203" i="2"/>
  <c r="E207" i="2"/>
  <c r="F207" i="2"/>
  <c r="G207" i="2"/>
  <c r="E211" i="2"/>
  <c r="F211" i="2"/>
  <c r="G211" i="2"/>
  <c r="E215" i="2"/>
  <c r="F215" i="2"/>
  <c r="G215" i="2"/>
  <c r="E219" i="2"/>
  <c r="F219" i="2"/>
  <c r="G219" i="2"/>
  <c r="E223" i="2"/>
  <c r="F223" i="2"/>
  <c r="G223" i="2"/>
  <c r="E227" i="2"/>
  <c r="F227" i="2"/>
  <c r="G227" i="2"/>
  <c r="E231" i="2"/>
  <c r="F231" i="2"/>
  <c r="G231" i="2"/>
  <c r="E235" i="2"/>
  <c r="F235" i="2"/>
  <c r="G235" i="2"/>
  <c r="E239" i="2"/>
  <c r="F239" i="2"/>
  <c r="G239" i="2"/>
  <c r="E243" i="2"/>
  <c r="F243" i="2"/>
  <c r="G243" i="2"/>
  <c r="E247" i="2"/>
  <c r="F247" i="2"/>
  <c r="G247" i="2"/>
  <c r="E251" i="2"/>
  <c r="F251" i="2"/>
  <c r="G251" i="2"/>
  <c r="E255" i="2"/>
  <c r="F255" i="2"/>
  <c r="G255" i="2"/>
  <c r="E259" i="2"/>
  <c r="F259" i="2"/>
  <c r="G259" i="2"/>
  <c r="E263" i="2"/>
  <c r="F263" i="2"/>
  <c r="G263" i="2"/>
  <c r="E267" i="2"/>
  <c r="F267" i="2"/>
  <c r="G267" i="2"/>
  <c r="E271" i="2"/>
  <c r="F271" i="2"/>
  <c r="G271" i="2"/>
  <c r="E275" i="2"/>
  <c r="F275" i="2"/>
  <c r="G275" i="2"/>
  <c r="E279" i="2"/>
  <c r="F279" i="2"/>
  <c r="G279" i="2"/>
  <c r="E283" i="2"/>
  <c r="F283" i="2"/>
  <c r="G283" i="2"/>
  <c r="E287" i="2"/>
  <c r="F287" i="2"/>
  <c r="G287" i="2"/>
  <c r="E291" i="2"/>
  <c r="F291" i="2"/>
  <c r="G291" i="2"/>
  <c r="E295" i="2"/>
  <c r="F295" i="2"/>
  <c r="G295" i="2"/>
  <c r="E299" i="2"/>
  <c r="F299" i="2"/>
  <c r="G299" i="2"/>
  <c r="E303" i="2"/>
  <c r="F303" i="2"/>
  <c r="G303" i="2"/>
  <c r="E307" i="2"/>
  <c r="F307" i="2"/>
  <c r="G307" i="2"/>
  <c r="E311" i="2"/>
  <c r="F311" i="2"/>
  <c r="G311" i="2"/>
  <c r="E315" i="2"/>
  <c r="F315" i="2"/>
  <c r="G315" i="2"/>
  <c r="E319" i="2"/>
  <c r="F319" i="2"/>
  <c r="G319" i="2"/>
  <c r="E323" i="2"/>
  <c r="F323" i="2"/>
  <c r="G323" i="2"/>
  <c r="E329" i="2"/>
  <c r="F329" i="2"/>
  <c r="G329" i="2"/>
  <c r="E335" i="2"/>
  <c r="F335" i="2"/>
  <c r="G335" i="2"/>
  <c r="E341" i="2"/>
  <c r="F341" i="2"/>
  <c r="G341" i="2"/>
  <c r="E347" i="2"/>
  <c r="F347" i="2"/>
  <c r="G347" i="2"/>
  <c r="E353" i="2"/>
  <c r="F353" i="2"/>
  <c r="G353" i="2"/>
  <c r="E357" i="2"/>
  <c r="F357" i="2"/>
  <c r="G357" i="2"/>
  <c r="E361" i="2"/>
  <c r="F361" i="2"/>
  <c r="G361" i="2"/>
  <c r="E365" i="2"/>
  <c r="F365" i="2"/>
  <c r="G365" i="2"/>
  <c r="E369" i="2"/>
  <c r="F369" i="2"/>
  <c r="G369" i="2"/>
  <c r="E375" i="2"/>
  <c r="F375" i="2"/>
  <c r="G375" i="2"/>
  <c r="E379" i="2"/>
  <c r="F379" i="2"/>
  <c r="G379" i="2"/>
  <c r="E383" i="2"/>
  <c r="F383" i="2"/>
  <c r="G383" i="2"/>
  <c r="E387" i="2"/>
  <c r="F387" i="2"/>
  <c r="G387" i="2"/>
  <c r="E391" i="2"/>
  <c r="F391" i="2"/>
  <c r="G391" i="2"/>
  <c r="E395" i="2"/>
  <c r="F395" i="2"/>
  <c r="G395" i="2"/>
  <c r="E399" i="2"/>
  <c r="F399" i="2"/>
  <c r="G399" i="2"/>
  <c r="E403" i="2"/>
  <c r="F403" i="2"/>
  <c r="G403" i="2"/>
  <c r="E407" i="2"/>
  <c r="F407" i="2"/>
  <c r="G407" i="2"/>
  <c r="E411" i="2"/>
  <c r="F411" i="2"/>
  <c r="G411" i="2"/>
  <c r="E415" i="2"/>
  <c r="F415" i="2"/>
  <c r="G415" i="2"/>
  <c r="E419" i="2"/>
  <c r="F419" i="2"/>
  <c r="G419" i="2"/>
  <c r="E423" i="2"/>
  <c r="F423" i="2"/>
  <c r="G423" i="2"/>
  <c r="E427" i="2"/>
  <c r="F427" i="2"/>
  <c r="G427" i="2"/>
  <c r="E431" i="2"/>
  <c r="F431" i="2"/>
  <c r="G431" i="2"/>
  <c r="E435" i="2"/>
  <c r="F435" i="2"/>
  <c r="G435" i="2"/>
  <c r="E439" i="2"/>
  <c r="F439" i="2"/>
  <c r="G439" i="2"/>
  <c r="E443" i="2"/>
  <c r="F443" i="2"/>
  <c r="G443" i="2"/>
  <c r="E446" i="2"/>
  <c r="F446" i="2"/>
  <c r="G446" i="2"/>
  <c r="E453" i="2"/>
  <c r="F453" i="2"/>
  <c r="G453" i="2"/>
  <c r="E459" i="2"/>
  <c r="F459" i="2"/>
  <c r="G459" i="2"/>
  <c r="E465" i="2"/>
  <c r="F465" i="2"/>
  <c r="G465" i="2"/>
  <c r="E471" i="2"/>
  <c r="F471" i="2"/>
  <c r="G471" i="2"/>
  <c r="E477" i="2"/>
  <c r="F477" i="2"/>
  <c r="G477" i="2"/>
  <c r="E483" i="2"/>
  <c r="F483" i="2"/>
  <c r="G483" i="2"/>
  <c r="E488" i="2"/>
  <c r="F488" i="2"/>
  <c r="G488" i="2"/>
  <c r="E494" i="2"/>
  <c r="F494" i="2"/>
  <c r="G494" i="2"/>
  <c r="E499" i="2"/>
  <c r="F499" i="2"/>
  <c r="G499" i="2"/>
  <c r="E504" i="2"/>
  <c r="F504" i="2"/>
  <c r="G504" i="2"/>
  <c r="E509" i="2"/>
  <c r="F509" i="2"/>
  <c r="G509" i="2"/>
  <c r="E514" i="2"/>
  <c r="F514" i="2"/>
  <c r="G514" i="2"/>
  <c r="E519" i="2"/>
  <c r="F519" i="2"/>
  <c r="G519" i="2"/>
  <c r="E524" i="2"/>
  <c r="F524" i="2"/>
  <c r="G524" i="2"/>
  <c r="E529" i="2"/>
  <c r="F529" i="2"/>
  <c r="G529" i="2"/>
  <c r="E534" i="2"/>
  <c r="F534" i="2"/>
  <c r="G534" i="2"/>
  <c r="E539" i="2"/>
  <c r="F539" i="2"/>
  <c r="G539" i="2"/>
  <c r="E544" i="2"/>
  <c r="F544" i="2"/>
  <c r="G544" i="2"/>
  <c r="E549" i="2"/>
  <c r="F549" i="2"/>
  <c r="G549" i="2"/>
  <c r="E554" i="2"/>
  <c r="F554" i="2"/>
  <c r="G554" i="2"/>
  <c r="E562" i="2"/>
  <c r="F562" i="2"/>
  <c r="G562" i="2"/>
  <c r="E567" i="2"/>
  <c r="F567" i="2"/>
  <c r="G567" i="2"/>
  <c r="E572" i="2"/>
  <c r="F572" i="2"/>
  <c r="G572" i="2"/>
  <c r="E577" i="2"/>
  <c r="F577" i="2"/>
  <c r="G577" i="2"/>
  <c r="E582" i="2"/>
  <c r="F582" i="2"/>
  <c r="G582" i="2"/>
  <c r="E587" i="2"/>
  <c r="F587" i="2"/>
  <c r="G587" i="2"/>
  <c r="E592" i="2"/>
  <c r="F592" i="2"/>
  <c r="G592" i="2"/>
  <c r="E597" i="2"/>
  <c r="F597" i="2"/>
  <c r="G597" i="2"/>
  <c r="E601" i="2"/>
  <c r="F601" i="2"/>
  <c r="G601" i="2"/>
  <c r="E606" i="2"/>
  <c r="F606" i="2"/>
  <c r="G606" i="2"/>
  <c r="E611" i="2"/>
  <c r="F611" i="2"/>
  <c r="G611" i="2"/>
  <c r="E615" i="2"/>
  <c r="F615" i="2"/>
  <c r="G615" i="2"/>
  <c r="E620" i="2"/>
  <c r="F620" i="2"/>
  <c r="G620" i="2"/>
  <c r="E624" i="2"/>
  <c r="F624" i="2"/>
  <c r="G624" i="2"/>
  <c r="E628" i="2"/>
  <c r="F628" i="2"/>
  <c r="G628" i="2"/>
  <c r="E632" i="2"/>
  <c r="F632" i="2"/>
  <c r="G632" i="2"/>
  <c r="E636" i="2"/>
  <c r="F636" i="2"/>
  <c r="G636" i="2"/>
  <c r="E640" i="2"/>
  <c r="F640" i="2"/>
  <c r="G640" i="2"/>
  <c r="E643" i="2"/>
  <c r="F643" i="2"/>
  <c r="G643" i="2"/>
  <c r="E646" i="2"/>
  <c r="F646" i="2"/>
  <c r="G646" i="2"/>
  <c r="E649" i="2"/>
  <c r="F649" i="2"/>
  <c r="G649" i="2"/>
  <c r="E652" i="2"/>
  <c r="F652" i="2"/>
  <c r="G652" i="2"/>
  <c r="E655" i="2"/>
  <c r="F655" i="2"/>
  <c r="G655" i="2"/>
  <c r="E659" i="2"/>
  <c r="F659" i="2"/>
  <c r="G659" i="2"/>
  <c r="E663" i="2"/>
  <c r="F663" i="2"/>
  <c r="G663" i="2"/>
  <c r="E670" i="2"/>
  <c r="F670" i="2"/>
  <c r="G670" i="2"/>
  <c r="E684" i="2"/>
  <c r="F684" i="2"/>
  <c r="G684" i="2"/>
  <c r="E689" i="2"/>
  <c r="F689" i="2"/>
  <c r="G689" i="2"/>
  <c r="E692" i="2"/>
  <c r="F692" i="2"/>
  <c r="G692" i="2"/>
  <c r="E700" i="2"/>
  <c r="F700" i="2"/>
  <c r="G700" i="2"/>
  <c r="E707" i="2"/>
  <c r="F707" i="2"/>
  <c r="G707" i="2"/>
  <c r="E719" i="2"/>
  <c r="F719" i="2"/>
  <c r="G719" i="2"/>
  <c r="E721" i="2"/>
  <c r="F721" i="2"/>
  <c r="G721" i="2"/>
  <c r="E725" i="2"/>
  <c r="F725" i="2"/>
  <c r="G725" i="2"/>
  <c r="E727" i="2"/>
  <c r="F727" i="2"/>
  <c r="G727" i="2"/>
  <c r="E729" i="2"/>
  <c r="F729" i="2"/>
  <c r="G729" i="2"/>
  <c r="E734" i="2"/>
  <c r="F734" i="2"/>
  <c r="G734" i="2"/>
  <c r="E737" i="2"/>
  <c r="F737" i="2"/>
  <c r="G737" i="2"/>
  <c r="E739" i="2"/>
  <c r="F739" i="2"/>
  <c r="G739" i="2"/>
  <c r="E752" i="2"/>
  <c r="F752" i="2"/>
  <c r="G752" i="2"/>
  <c r="E759" i="2"/>
  <c r="F759" i="2"/>
  <c r="G759" i="2"/>
  <c r="E767" i="2"/>
  <c r="F767" i="2"/>
  <c r="G767" i="2"/>
  <c r="E775" i="2"/>
  <c r="F775" i="2"/>
  <c r="G775" i="2"/>
  <c r="E783" i="2"/>
  <c r="F783" i="2"/>
  <c r="G783" i="2"/>
  <c r="E791" i="2"/>
  <c r="F791" i="2"/>
  <c r="G791" i="2"/>
  <c r="E794" i="2"/>
  <c r="F794" i="2"/>
  <c r="G794" i="2"/>
  <c r="E801" i="2"/>
  <c r="F801" i="2"/>
  <c r="G801" i="2"/>
  <c r="E811" i="2"/>
  <c r="F811" i="2"/>
  <c r="G811" i="2"/>
  <c r="E817" i="2"/>
  <c r="F817" i="2"/>
  <c r="G817" i="2"/>
  <c r="E819" i="2"/>
  <c r="F819" i="2"/>
  <c r="G819" i="2"/>
  <c r="E822" i="2"/>
  <c r="F822" i="2"/>
  <c r="G822" i="2"/>
  <c r="E825" i="2"/>
  <c r="F825" i="2"/>
  <c r="G825" i="2"/>
  <c r="E829" i="2"/>
  <c r="F829" i="2"/>
  <c r="G829" i="2"/>
  <c r="E831" i="2"/>
  <c r="E833" i="2"/>
  <c r="F833" i="2"/>
  <c r="G833" i="2"/>
  <c r="E837" i="2"/>
  <c r="F837" i="2"/>
  <c r="G837" i="2"/>
  <c r="E855" i="2"/>
  <c r="F844" i="2"/>
  <c r="G844" i="2"/>
  <c r="E859" i="2"/>
  <c r="F859" i="2"/>
  <c r="G859" i="2"/>
  <c r="E865" i="2"/>
  <c r="F865" i="2"/>
  <c r="G865" i="2"/>
  <c r="E873" i="2"/>
  <c r="F873" i="2"/>
  <c r="G873" i="2"/>
  <c r="E876" i="2"/>
  <c r="F876" i="2"/>
  <c r="G876" i="2"/>
  <c r="E880" i="2"/>
  <c r="F880" i="2"/>
  <c r="G880" i="2"/>
  <c r="E885" i="2"/>
  <c r="F885" i="2"/>
  <c r="G885" i="2"/>
  <c r="E893" i="2"/>
  <c r="F893" i="2"/>
  <c r="G893" i="2"/>
  <c r="E910" i="2"/>
  <c r="F910" i="2"/>
  <c r="G910" i="2"/>
  <c r="E913" i="2"/>
  <c r="F913" i="2"/>
  <c r="G913" i="2"/>
  <c r="E917" i="2"/>
  <c r="F917" i="2"/>
  <c r="G917" i="2"/>
  <c r="E924" i="2"/>
  <c r="F924" i="2"/>
  <c r="G924" i="2"/>
  <c r="F928" i="2"/>
  <c r="G928" i="2"/>
  <c r="E930" i="2"/>
  <c r="F930" i="2"/>
  <c r="G930" i="2"/>
  <c r="E933" i="2"/>
  <c r="F933" i="2"/>
  <c r="G933" i="2"/>
  <c r="E936" i="2"/>
  <c r="F936" i="2"/>
  <c r="G936" i="2"/>
  <c r="E939" i="2"/>
  <c r="F939" i="2"/>
  <c r="G939" i="2"/>
  <c r="E941" i="2"/>
  <c r="F941" i="2"/>
  <c r="G941" i="2"/>
  <c r="E946" i="2"/>
  <c r="E948" i="2"/>
  <c r="F948" i="2"/>
  <c r="G948" i="2"/>
  <c r="E958" i="2"/>
  <c r="F958" i="2"/>
  <c r="G958" i="2"/>
  <c r="E963" i="2"/>
  <c r="F963" i="2"/>
  <c r="G963" i="2"/>
  <c r="E968" i="2"/>
  <c r="F968" i="2"/>
  <c r="G968" i="2"/>
  <c r="E976" i="2"/>
  <c r="F976" i="2"/>
  <c r="G976" i="2"/>
  <c r="E982" i="2"/>
  <c r="E986" i="2"/>
  <c r="F986" i="2"/>
  <c r="G986" i="2"/>
  <c r="E993" i="2"/>
  <c r="F993" i="2"/>
  <c r="G993" i="2"/>
  <c r="E997" i="2"/>
  <c r="F997" i="2"/>
  <c r="G997" i="2"/>
  <c r="E1000" i="2"/>
  <c r="F1000" i="2"/>
  <c r="G1000" i="2"/>
  <c r="E1005" i="2"/>
  <c r="F1005" i="2"/>
  <c r="G1005" i="2"/>
  <c r="E1007" i="2"/>
  <c r="F1007" i="2"/>
  <c r="G1007" i="2"/>
  <c r="E1011" i="2"/>
  <c r="F1011" i="2"/>
  <c r="G1011" i="2"/>
  <c r="F1013" i="2"/>
  <c r="E1013" i="2"/>
  <c r="E1035" i="2"/>
  <c r="E1034" i="2" s="1"/>
  <c r="F1035" i="2"/>
  <c r="F1034" i="2" s="1"/>
  <c r="G1035" i="2"/>
  <c r="G1034" i="2" s="1"/>
  <c r="E1045" i="2"/>
  <c r="F1045" i="2"/>
  <c r="G1045" i="2"/>
  <c r="E1050" i="2"/>
  <c r="F1050" i="2"/>
  <c r="G1050" i="2"/>
  <c r="G1013" i="2" l="1"/>
  <c r="E1042" i="2"/>
  <c r="E1033" i="2" s="1"/>
  <c r="G922" i="2"/>
  <c r="G1042" i="2"/>
  <c r="G1033" i="2" s="1"/>
  <c r="F1042" i="2"/>
  <c r="F1033" i="2" s="1"/>
  <c r="E705" i="2"/>
  <c r="G989" i="2"/>
  <c r="E922" i="2"/>
  <c r="F9" i="2"/>
  <c r="E9" i="2"/>
  <c r="G9" i="2"/>
  <c r="F891" i="2"/>
  <c r="F989" i="2"/>
  <c r="G954" i="2"/>
  <c r="E891" i="2"/>
  <c r="E793" i="2"/>
  <c r="E751" i="2"/>
  <c r="F705" i="2"/>
  <c r="F922" i="2"/>
  <c r="G793" i="2"/>
  <c r="E989" i="2"/>
  <c r="G891" i="2"/>
  <c r="F793" i="2"/>
  <c r="E954" i="2"/>
  <c r="F954" i="2"/>
  <c r="F870" i="2"/>
  <c r="E870" i="2"/>
  <c r="G870" i="2"/>
  <c r="E844" i="2"/>
  <c r="F751" i="2"/>
  <c r="G751" i="2"/>
  <c r="G705" i="2"/>
  <c r="F953" i="2" l="1"/>
  <c r="G953" i="2"/>
  <c r="E953" i="2"/>
  <c r="G843" i="2"/>
  <c r="E750" i="2"/>
  <c r="E8" i="2"/>
  <c r="F8" i="2"/>
  <c r="G750" i="2"/>
  <c r="E843" i="2"/>
  <c r="F750" i="2"/>
  <c r="F843" i="2"/>
  <c r="G8" i="2"/>
  <c r="E7" i="2" l="1"/>
  <c r="G7" i="2"/>
  <c r="F7" i="2"/>
</calcChain>
</file>

<file path=xl/sharedStrings.xml><?xml version="1.0" encoding="utf-8"?>
<sst xmlns="http://schemas.openxmlformats.org/spreadsheetml/2006/main" count="6735" uniqueCount="1412">
  <si>
    <t>Kodas</t>
  </si>
  <si>
    <t>Vykdytojas</t>
  </si>
  <si>
    <t>SP lėšos</t>
  </si>
  <si>
    <t>Mato vnt.</t>
  </si>
  <si>
    <t>Planas</t>
  </si>
  <si>
    <t>Sumanios ir pilietiškos visuomenės ugdymo programa</t>
  </si>
  <si>
    <t>02.01</t>
  </si>
  <si>
    <t>Teikti besimokančios visuomenės poreikius atitinkančias švietimo paslaugas</t>
  </si>
  <si>
    <t>02.01.01</t>
  </si>
  <si>
    <t>Formuoti efektyvų formaliojo ir neformaliojo ugdymo įstaigų tinklą</t>
  </si>
  <si>
    <t>02.01.01.001</t>
  </si>
  <si>
    <t>Pastatų ir kiemo statinių priežiūra ir remontas</t>
  </si>
  <si>
    <t>Bendrųjų reikalų skyrius</t>
  </si>
  <si>
    <t>Atliktų remontų dalis nuo planuotų atlikti remontų</t>
  </si>
  <si>
    <t>Proc.</t>
  </si>
  <si>
    <t>100,00</t>
  </si>
  <si>
    <t>1.1.2.</t>
  </si>
  <si>
    <t>1.1.1.</t>
  </si>
  <si>
    <t>02.01.01.002</t>
  </si>
  <si>
    <t>Finansų ir ekonomikos skyrius</t>
  </si>
  <si>
    <t>Mokinių skaičius</t>
  </si>
  <si>
    <t>Asm.</t>
  </si>
  <si>
    <t>5 500,00</t>
  </si>
  <si>
    <t>5 600,00</t>
  </si>
  <si>
    <t>5 700,00</t>
  </si>
  <si>
    <t>1.3.2.</t>
  </si>
  <si>
    <t>02.01.01.003</t>
  </si>
  <si>
    <t>Ugdymo kokybės gerinimas Kauno Aleksoto lopšelyje-darželyje</t>
  </si>
  <si>
    <t>Švietimo skyrius</t>
  </si>
  <si>
    <t>Vienam pedagogui tenkantis vaikų skaičius</t>
  </si>
  <si>
    <t>Vnt.</t>
  </si>
  <si>
    <t>12,00</t>
  </si>
  <si>
    <t>Ikimokyklinio amžiaus vaikų pasiekimų ir pažangos lygio, atitinkančio vaiko raidą, dalis</t>
  </si>
  <si>
    <t>86,00</t>
  </si>
  <si>
    <t>87,00</t>
  </si>
  <si>
    <t>88,00</t>
  </si>
  <si>
    <t>Labai gerai ir gerai ugdymo kokybę vertinančių tėvų (globėjų, rūpintojų) dalis</t>
  </si>
  <si>
    <t>81,00</t>
  </si>
  <si>
    <t>82,00</t>
  </si>
  <si>
    <t>83,00</t>
  </si>
  <si>
    <t>Labai gerai ir gerai vaiko savijautą vertinančių tėvų (globėjų, įtėvių, rūpintojų) dalis</t>
  </si>
  <si>
    <t>02.01.01.004</t>
  </si>
  <si>
    <t>Ugdymo kokybės gerinimas Kauno lopšelyje-darželyje „Aušrinė“</t>
  </si>
  <si>
    <t>9,00</t>
  </si>
  <si>
    <t>02.01.01.005</t>
  </si>
  <si>
    <t>Ugdymo kokybės gerinimas Kauno lopšelyje-darželyje „Aviliukas“</t>
  </si>
  <si>
    <t>8,00</t>
  </si>
  <si>
    <t>91,00</t>
  </si>
  <si>
    <t>92,00</t>
  </si>
  <si>
    <t>02.01.01.007</t>
  </si>
  <si>
    <t>Ugdymo kokybės gerinimas Kauno lopšelyje-darželyje „Ąžuoliukas“</t>
  </si>
  <si>
    <t>13,00</t>
  </si>
  <si>
    <t>10,00</t>
  </si>
  <si>
    <t>80,00</t>
  </si>
  <si>
    <t>85,00</t>
  </si>
  <si>
    <t>75,00</t>
  </si>
  <si>
    <t>70,00</t>
  </si>
  <si>
    <t>02.01.01.008</t>
  </si>
  <si>
    <t>Ugdymo kokybės gerinimas Kauno lopšelyje-darželyje „Bitutė“</t>
  </si>
  <si>
    <t>76,00</t>
  </si>
  <si>
    <t>02.01.01.009</t>
  </si>
  <si>
    <t>Ugdymo kokybės gerinimas Kauno lopšelyje-darželyje  „Boružėlė“</t>
  </si>
  <si>
    <t>02.01.01.010</t>
  </si>
  <si>
    <t>Ugdymo kokybės gerinimas Kauno lopšelyje-darželyje „Čiauškutis“</t>
  </si>
  <si>
    <t>66,00</t>
  </si>
  <si>
    <t>67,00</t>
  </si>
  <si>
    <t>68,00</t>
  </si>
  <si>
    <t>77,00</t>
  </si>
  <si>
    <t>78,00</t>
  </si>
  <si>
    <t>02.01.01.011</t>
  </si>
  <si>
    <t>Ugdymo kokybės gerinimas Kauno lopšelyje-darželyje „Daigelis“</t>
  </si>
  <si>
    <t>7,00</t>
  </si>
  <si>
    <t>71,00</t>
  </si>
  <si>
    <t>72,00</t>
  </si>
  <si>
    <t>73,00</t>
  </si>
  <si>
    <t>02.01.01.012</t>
  </si>
  <si>
    <t>Ugdymo kokybės gerinimas Kauno lopšelyje-darželyje „Dobilėlis“</t>
  </si>
  <si>
    <t>15,00</t>
  </si>
  <si>
    <t>96,00</t>
  </si>
  <si>
    <t>98,00</t>
  </si>
  <si>
    <t>89,00</t>
  </si>
  <si>
    <t>90,00</t>
  </si>
  <si>
    <t>02.01.01.013</t>
  </si>
  <si>
    <t>Ugdymo kokybės gerinimas Kauno lopšelyje-darželyje „Drevinukas“</t>
  </si>
  <si>
    <t>02.01.01.015</t>
  </si>
  <si>
    <t>Ugdymo kokybės gerinimas Kauno  lopšelyje-darželyje „Ežiukas“</t>
  </si>
  <si>
    <t>6,00</t>
  </si>
  <si>
    <t>02.01.01.016</t>
  </si>
  <si>
    <t>Ugdymo kokybės gerinimas Kauno lopšelyje-darželyje „Gandriukas“</t>
  </si>
  <si>
    <t>02.01.01.017</t>
  </si>
  <si>
    <t>Ugdymo kokybės gerinimas Kauno lopšelyje-darželyje „Giliukas“</t>
  </si>
  <si>
    <t>02.01.01.018</t>
  </si>
  <si>
    <t>Ugdymo kokybės gerinimas Kauno lopšelyje-darželyje „Gintarėlis“</t>
  </si>
  <si>
    <t>60,00</t>
  </si>
  <si>
    <t>65,00</t>
  </si>
  <si>
    <t>02.01.01.019</t>
  </si>
  <si>
    <t>Ugdymo kokybės gerinimas Kauno lopšelyje-darželyje „Girinukas“</t>
  </si>
  <si>
    <t>94,00</t>
  </si>
  <si>
    <t>95,00</t>
  </si>
  <si>
    <t>02.01.01.020</t>
  </si>
  <si>
    <t>Ugdymo kokybės gerinimas Kauno lopšelyje-darželyje „Girstutis“</t>
  </si>
  <si>
    <t>02.01.01.021</t>
  </si>
  <si>
    <t>Ugdymo kokybės gerinimas Kauno lopšelyje-darželyje „Klausutis“</t>
  </si>
  <si>
    <t>14,00</t>
  </si>
  <si>
    <t>84,00</t>
  </si>
  <si>
    <t>02.01.01.022</t>
  </si>
  <si>
    <t>Ugdymo kokybės gerinimas Kauno lopšelyje-darželyje „Klevelis“</t>
  </si>
  <si>
    <t>17,00</t>
  </si>
  <si>
    <t>02.01.01.023</t>
  </si>
  <si>
    <t>Ugdymo kokybės gerinimas Kauno lopšelyje-darželyje „Klumpelė“</t>
  </si>
  <si>
    <t>02.01.01.024</t>
  </si>
  <si>
    <t>Ugdymo kokybės gerinimas Kauno lopšelyje-darželyje „Kodėlčiukas“</t>
  </si>
  <si>
    <t>74,00</t>
  </si>
  <si>
    <t>02.01.01.025</t>
  </si>
  <si>
    <t>Ugdymo kokybės gerinimas Kauno lopšelyje-darželyje „Kregždutė“</t>
  </si>
  <si>
    <t>02.01.01.026</t>
  </si>
  <si>
    <t>Ugdymo kokybės gerinimas Kauno lopšelyje-darželyje „Kūlverstukas“</t>
  </si>
  <si>
    <t>02.01.01.027</t>
  </si>
  <si>
    <t>Ugdymo kokybės gerinimas Kauno lopšelyje-darželyje „Lakštutė“</t>
  </si>
  <si>
    <t>11,00</t>
  </si>
  <si>
    <t>02.01.01.028</t>
  </si>
  <si>
    <t>Ugdymo kokybės gerinimas Kauno lopšelyje-darželyje „Liepaitė“</t>
  </si>
  <si>
    <t>02.01.01.029</t>
  </si>
  <si>
    <t>Ugdymo kokybės gerinimas Kauno lopšelyje-darželyje „Linelis“</t>
  </si>
  <si>
    <t>93,00</t>
  </si>
  <si>
    <t>02.01.01.030</t>
  </si>
  <si>
    <t>Ugdymo kokybės gerinimas Kauno lopšelyje-darželyje „Malūnėlis“</t>
  </si>
  <si>
    <t>02.01.01.031</t>
  </si>
  <si>
    <t>Ugdymo kokybės gerinimas Kauno lopšelyje-darželyje „Mažylis“</t>
  </si>
  <si>
    <t>02.01.01.032</t>
  </si>
  <si>
    <t>Ugdymo kokybės gerinimas Kauno lopšelyje-darželyje „Naminukas“</t>
  </si>
  <si>
    <t>02.01.01.033</t>
  </si>
  <si>
    <t>Ugdymo kokybės gerinimas Kauno lopšelyje-darželyje „Nežiniukas“</t>
  </si>
  <si>
    <t>02.01.01.034</t>
  </si>
  <si>
    <t>Ugdymo kokybės gerinimas Kauno lopšelyje-darželyje „Obelėlė“</t>
  </si>
  <si>
    <t>79,00</t>
  </si>
  <si>
    <t>02.01.01.035</t>
  </si>
  <si>
    <t>Ugdymo kokybės gerinimas Kauno lopšelyje-darželyje „Pagrandukas“</t>
  </si>
  <si>
    <t>02.01.01.036</t>
  </si>
  <si>
    <t>Ugdymo kokybės gerinimas Kauno Panemunės lopšelyje-darželyje</t>
  </si>
  <si>
    <t>02.01.01.037</t>
  </si>
  <si>
    <t>Ugdymo kokybės gerinimas Kauno lopšelyje-darželyje „Pasaka“</t>
  </si>
  <si>
    <t>02.01.01.038</t>
  </si>
  <si>
    <t>Ugdymo kokybės gerinimas Kauno sanatoriniame lopšelyje-darželyje „Pienė“</t>
  </si>
  <si>
    <t>02.01.01.039</t>
  </si>
  <si>
    <t>Ugdymo kokybės gerinimas Kauno lopšelyje-darželyje „Pušaitė“</t>
  </si>
  <si>
    <t>02.01.01.040</t>
  </si>
  <si>
    <t>Ugdymo kokybės gerinimas Kauno sanatoriniame lopšelyje-darželyje „Pušynėlis“</t>
  </si>
  <si>
    <t>97,00</t>
  </si>
  <si>
    <t>02.01.01.041</t>
  </si>
  <si>
    <t>Ugdymo kokybės gerinimas Kauno lopšelyje-darželyje „Radastėlė“</t>
  </si>
  <si>
    <t>02.01.01.042</t>
  </si>
  <si>
    <t>Ugdymo kokybės gerinimas Kauno lopšelyje-darželyje  „Rasytė“</t>
  </si>
  <si>
    <t>02.01.01.043</t>
  </si>
  <si>
    <t>Ugdymo kokybės gerinimas Kauno lopšelyje-darželyje „Rokutis“</t>
  </si>
  <si>
    <t>02.01.01.044</t>
  </si>
  <si>
    <t>Ugdymo kokybės gerinimas Kauno lopšelyje-darželyje „Sadutė“</t>
  </si>
  <si>
    <t>02.01.01.045</t>
  </si>
  <si>
    <t>Ugdymo kokybės gerinimas Kauno lopšelyje-darželyje „Saulutė“</t>
  </si>
  <si>
    <t>02.01.01.046</t>
  </si>
  <si>
    <t>Ugdymo kokybės gerinimas Kauno lopšelyje-darželyje „Smalsutis“</t>
  </si>
  <si>
    <t>02.01.01.047</t>
  </si>
  <si>
    <t>Ugdymo kokybės gerinimas Kauno lopšelyje-darželyje „Spindulėlis“</t>
  </si>
  <si>
    <t>4,00</t>
  </si>
  <si>
    <t>02.01.01.048</t>
  </si>
  <si>
    <t>Ugdymo kokybės gerinimas Kauno lopšelyje-darželyje „Spindulys“</t>
  </si>
  <si>
    <t>02.01.01.049</t>
  </si>
  <si>
    <t>Ugdymo kokybės gerinimas Kauno lopšelyje-darželyje „Spragtukas“</t>
  </si>
  <si>
    <t>02.01.01.050</t>
  </si>
  <si>
    <t>Ugdymo kokybės gerinimas Kauno lopšelyje-darželyje „Svirnelis“</t>
  </si>
  <si>
    <t>02.01.01.051</t>
  </si>
  <si>
    <t>Ugdymo kokybės gerinimas Kauno Šančių lopšelyje-darželyje</t>
  </si>
  <si>
    <t>02.01.01.052</t>
  </si>
  <si>
    <t>Ugdymo kokybės gerinimas Kauno lopšelyje-darželyje „Šermukšnėlis“</t>
  </si>
  <si>
    <t>02.01.01.053</t>
  </si>
  <si>
    <t>Ugdymo kokybės gerinimas Kauno lopšelyje-darželyje „Šilelis“</t>
  </si>
  <si>
    <t>69,00</t>
  </si>
  <si>
    <t>02.01.01.054</t>
  </si>
  <si>
    <t>Ugdymo kokybės gerinimas Kauno lopšelyje-darželyje „Šilinukas“</t>
  </si>
  <si>
    <t>02.01.01.055</t>
  </si>
  <si>
    <t>Ugdymo kokybės gerinimas Kauno lopšelyje-darželyje „Šnekutis“</t>
  </si>
  <si>
    <t>16,00</t>
  </si>
  <si>
    <t>02.01.01.056</t>
  </si>
  <si>
    <t>Ugdymo kokybės gerinimas Kauno Tirkiliškių lopšelyje-darželyje</t>
  </si>
  <si>
    <t>02.01.01.057</t>
  </si>
  <si>
    <t>Ugdymo kokybės gerinimas Kauno lopšelyje-darželyje „Tukas“</t>
  </si>
  <si>
    <t>63,00</t>
  </si>
  <si>
    <t>02.01.01.058</t>
  </si>
  <si>
    <t>Ugdymo kokybės gerinimas Kauno lopšelyje-darželyje „Vaidilutė“</t>
  </si>
  <si>
    <t>02.01.01.059</t>
  </si>
  <si>
    <t>Ugdymo kokybės gerinimas Kauno lopšelyje-darželyje „Vaikystė“</t>
  </si>
  <si>
    <t>02.01.01.060</t>
  </si>
  <si>
    <t>Ugdymo kokybės gerinimas Kauno lopšelyje-darželyje „Varpelis“</t>
  </si>
  <si>
    <t>02.01.01.061</t>
  </si>
  <si>
    <t>Ugdymo kokybės gerinimas Kauno lopšelyje-darželyje „Vėrinėlis“</t>
  </si>
  <si>
    <t>02.01.01.062</t>
  </si>
  <si>
    <t>Ugdymo kokybės gerinimas Kauno lopšelyje-darželyje „Vilnelė“</t>
  </si>
  <si>
    <t>02.01.01.063</t>
  </si>
  <si>
    <t>Ugdymo kokybės gerinimas Kauno lopšelyje-darželyje „Vyturėlis“</t>
  </si>
  <si>
    <t>0,00</t>
  </si>
  <si>
    <t>02.01.01.064</t>
  </si>
  <si>
    <t>Ugdymo kokybės gerinimas Kauno lopšelyje-darželyje „Volungėlė“</t>
  </si>
  <si>
    <t>02.01.01.065</t>
  </si>
  <si>
    <t>Ugdymo kokybės gerinimas Kauno Žaliakalnio lopšelyje-darželyje</t>
  </si>
  <si>
    <t>02.01.01.066</t>
  </si>
  <si>
    <t>Ugdymo kokybės gerinimas Kauno lopšelyje-darželyje „Žara“</t>
  </si>
  <si>
    <t>02.01.01.067</t>
  </si>
  <si>
    <t>Ugdymo kokybės gerinimas Kauno lopšelyje-darželyje „Želmenėlis“</t>
  </si>
  <si>
    <t>02.01.01.068</t>
  </si>
  <si>
    <t>Ugdymo kokybės gerinimas Kauno lopšelyje-darželyje „Žemyna“</t>
  </si>
  <si>
    <t>02.01.01.069</t>
  </si>
  <si>
    <t>Ugdymo kokybės gerinimas Kauno lopšelyje-darželyje „Židinėlis“</t>
  </si>
  <si>
    <t>02.01.01.070</t>
  </si>
  <si>
    <t>Ugdymo kokybės gerinimas Kauno lopšelyje-darželyje „Žiedelis“</t>
  </si>
  <si>
    <t>64,00</t>
  </si>
  <si>
    <t>02.01.01.071</t>
  </si>
  <si>
    <t>Ugdymo kokybės gerinimas Kauno lopšelyje-darželyje „Žilvitis“</t>
  </si>
  <si>
    <t>02.01.01.072</t>
  </si>
  <si>
    <t>Ugdymo kokybės gerinimas Kauno lopšelyje-darželyje „Žingsnelis“</t>
  </si>
  <si>
    <t>62,00</t>
  </si>
  <si>
    <t>02.01.01.073</t>
  </si>
  <si>
    <t>Ugdymo kokybės gerinimas Kauno lopšelyje-darželyje „Žuvintas“</t>
  </si>
  <si>
    <t>02.01.01.074</t>
  </si>
  <si>
    <t>Ugdymo kokybės gerinimas Kauno lopšelyje-darželyje „Žvangutis“</t>
  </si>
  <si>
    <t>02.01.01.075</t>
  </si>
  <si>
    <t>Ugdymo kokybės gerinimas Kauno vaikų lopšelyje-darželyje „Dvarelis“</t>
  </si>
  <si>
    <t>02.01.01.077</t>
  </si>
  <si>
    <t>Ugdymo kokybės gerinimas menų darželyje „Etiudas“</t>
  </si>
  <si>
    <t>02.01.01.079</t>
  </si>
  <si>
    <t>Ugdymo kokybės gerinimas Kauno vaikų darželyje „Raudonkepuraitė“</t>
  </si>
  <si>
    <t>02.01.01.081</t>
  </si>
  <si>
    <t>Ugdymo kokybės gerinimas Kauno vaikų darželyje „Rudnosiukas“</t>
  </si>
  <si>
    <t>02.01.01.082</t>
  </si>
  <si>
    <t>Ugdymo kokybės gerinimas Kauno Valdorfo darželyje „Šaltinėlis“</t>
  </si>
  <si>
    <t>02.01.01.083</t>
  </si>
  <si>
    <t>Ugdymo kokybės gerinimas Kauno vaikų lopšelyje-darželyje „Šarkelė“</t>
  </si>
  <si>
    <t>02.01.01.084</t>
  </si>
  <si>
    <t>Ugdymo kokybės gerinimas Kauno vaikų lopšelyje-darželyje „Vaivorykštė“</t>
  </si>
  <si>
    <t>02.01.01.087</t>
  </si>
  <si>
    <t>Ugdymo kokybės gerinimas Kauno mokykloje-darželyje „Rūtelė“</t>
  </si>
  <si>
    <t>4 klasės mokinių, pasiekusių rašymo pagrindinį ir aukštesnįjį lygius, dalis</t>
  </si>
  <si>
    <t>Patyčių pokytis 4-ose klasėse</t>
  </si>
  <si>
    <t>0,03</t>
  </si>
  <si>
    <t>02.01.01.088</t>
  </si>
  <si>
    <t>Ugdymo kokybės gerinimas Kauno mokykloje-darželyje „Šviesa“</t>
  </si>
  <si>
    <t>0,02</t>
  </si>
  <si>
    <t>0,01</t>
  </si>
  <si>
    <t>02.01.01.089</t>
  </si>
  <si>
    <t>Ugdymo kokybės gerinimas Kauno Tirkiliškių mokykloje-darželyje</t>
  </si>
  <si>
    <t>0,04</t>
  </si>
  <si>
    <t>0,05</t>
  </si>
  <si>
    <t>02.01.01.090</t>
  </si>
  <si>
    <t>Ugdymo kokybės gerinimas Kauno Motiejaus Valančiaus mokykloje-darželyje</t>
  </si>
  <si>
    <t>99,00</t>
  </si>
  <si>
    <t>02.01.01.091</t>
  </si>
  <si>
    <t>Ugdymo kokybės gerinimas Kauno Montesori mokykloje-darželyje „Žiburėlis“</t>
  </si>
  <si>
    <t>0,25</t>
  </si>
  <si>
    <t>0,50</t>
  </si>
  <si>
    <t>02.01.01.093</t>
  </si>
  <si>
    <t>Ugdymo kokybės gerinimas Kauno Prano Mašioto pradinėje mokykloje</t>
  </si>
  <si>
    <t>Vaikų skaičiaus pradinio ugdymo programoje vidurkis</t>
  </si>
  <si>
    <t>26,00</t>
  </si>
  <si>
    <t>25,00</t>
  </si>
  <si>
    <t>02.01.01.094</t>
  </si>
  <si>
    <t>Ugdymo kokybės gerinimas Kauno Panemunės pradinėje mokykloje</t>
  </si>
  <si>
    <t>24,00</t>
  </si>
  <si>
    <t>0,60</t>
  </si>
  <si>
    <t>02.01.01.095</t>
  </si>
  <si>
    <t>Ugdymo kokybės gerinimas Kauno „Paparčio“ pradinėje mokykloje</t>
  </si>
  <si>
    <t>Vaikų skaičiaus vidurkis pradinio ugdymo programoje</t>
  </si>
  <si>
    <t>22,00</t>
  </si>
  <si>
    <t>0,30</t>
  </si>
  <si>
    <t>02.01.01.096</t>
  </si>
  <si>
    <t>Ugdymo kokybės gerinimas Kauno „Ryto“ pradinėje mokykloje</t>
  </si>
  <si>
    <t>0,10</t>
  </si>
  <si>
    <t>0,15</t>
  </si>
  <si>
    <t>02.01.01.097</t>
  </si>
  <si>
    <t>Mokinių skaičiaus vidurkis pagrindinio ugdymo programoje</t>
  </si>
  <si>
    <t>21,00</t>
  </si>
  <si>
    <t>Patyčių 6-ose klasėse pokytis</t>
  </si>
  <si>
    <t>23,00</t>
  </si>
  <si>
    <t>02.01.01.098</t>
  </si>
  <si>
    <t>Ugdymo kokybės gerinimas Kauno „Šilo“ pradinėje mokykloje</t>
  </si>
  <si>
    <t>02.01.01.099</t>
  </si>
  <si>
    <t>Ugdymo kokybės gerinimas Kauno „Varpelio“ pradinėje mokykloje</t>
  </si>
  <si>
    <t>80,50</t>
  </si>
  <si>
    <t>02.01.01.100</t>
  </si>
  <si>
    <t>Ugdymo kokybės gerinimas Vytauto Didžiojo universiteto „Atžalyno“ progimnazijoje</t>
  </si>
  <si>
    <t>8 klasės mokinių, pasiekusių rašymo pagrindinį ir aukštesnįjį lygius, dalis</t>
  </si>
  <si>
    <t>Mokinių skaičiaus vidurkis klasėje</t>
  </si>
  <si>
    <t>02.01.01.102</t>
  </si>
  <si>
    <t>Ugdymo kokybės gerinimas Kauno Simono Daukanto progimnazijoje</t>
  </si>
  <si>
    <t>02.01.01.103</t>
  </si>
  <si>
    <t>Ugdymo kokybės gerinimas Kauno Jurgio Dobkevičiaus progimnazijoje</t>
  </si>
  <si>
    <t>02.01.01.104</t>
  </si>
  <si>
    <t>Ugdymo kokybės gerinimas Kauno Kazio Griniaus progimnazijoje</t>
  </si>
  <si>
    <t>0,20</t>
  </si>
  <si>
    <t>02.01.01.105</t>
  </si>
  <si>
    <t>Ugdymo kokybės gerinimas Kauno Tado Ivanausko progimnazijoje</t>
  </si>
  <si>
    <t>78,50</t>
  </si>
  <si>
    <t>02.01.01.106</t>
  </si>
  <si>
    <t>Ugdymo kokybės gerinimas Kauno šv. Kazimiero progimnazijoje</t>
  </si>
  <si>
    <t>02.01.01.107</t>
  </si>
  <si>
    <t>Ugdymo kokybės gerinimas Kauno Vinco Kudirkos progimnazijoje</t>
  </si>
  <si>
    <t>81,50</t>
  </si>
  <si>
    <t>0,06</t>
  </si>
  <si>
    <t>02.01.01.108</t>
  </si>
  <si>
    <t>Ugdymo kokybės gerinimas Kauno Petrašiūnų progimnazijoje</t>
  </si>
  <si>
    <t>02.01.01.109</t>
  </si>
  <si>
    <t>Ugdymo kokybės gerinimas Kauno Senamiesčio progimnazijoje</t>
  </si>
  <si>
    <t>02.01.01.110</t>
  </si>
  <si>
    <t>Ugdymo kokybės gerinimas Kauno technologijos universiteto Vaižganto progimnazijoje</t>
  </si>
  <si>
    <t>02.01.01.111</t>
  </si>
  <si>
    <t>Ugdymo kokybės gerinimas Kauno Žaliakalnio progimnazijoje</t>
  </si>
  <si>
    <t>02.01.01.112</t>
  </si>
  <si>
    <t>Ugdymo kokybės gerinimas Kauno Viktoro Kuprevičiaus progimnazijoje</t>
  </si>
  <si>
    <t>02.01.01.114</t>
  </si>
  <si>
    <t>Ugdymo kokybės gerinimas Kauno Martyno Mažvydo progimnazijoje</t>
  </si>
  <si>
    <t>02.01.01.115</t>
  </si>
  <si>
    <t>Ugdymo kokybės gerinimas Kauno Milikonių progimnazijoje</t>
  </si>
  <si>
    <t>27,00</t>
  </si>
  <si>
    <t>28,00</t>
  </si>
  <si>
    <t>02.01.01.116</t>
  </si>
  <si>
    <t>Ugdymo kokybės gerinimas Kauno Pilėnų progimnazijoje</t>
  </si>
  <si>
    <t>02.01.01.117</t>
  </si>
  <si>
    <t>Ugdymo kokybės gerinimas Kauno Juozo Urbšio progimnazijoje</t>
  </si>
  <si>
    <t>40,00</t>
  </si>
  <si>
    <t>61,00</t>
  </si>
  <si>
    <t>02.01.01.119</t>
  </si>
  <si>
    <t>Ugdymo kokybės gerinimas Kauno Bernardo Brazdžionio mokykloje</t>
  </si>
  <si>
    <t>51,00</t>
  </si>
  <si>
    <t>52,00</t>
  </si>
  <si>
    <t>02.01.01.120</t>
  </si>
  <si>
    <t>Ugdymo kokybės gerinimas Kauno „Nemuno“ mokykloje</t>
  </si>
  <si>
    <t>42,00</t>
  </si>
  <si>
    <t>43,00</t>
  </si>
  <si>
    <t>02.01.01.121</t>
  </si>
  <si>
    <t>71,50</t>
  </si>
  <si>
    <t>0,56</t>
  </si>
  <si>
    <t>9,50</t>
  </si>
  <si>
    <t>84,50</t>
  </si>
  <si>
    <t>85,50</t>
  </si>
  <si>
    <t>91,50</t>
  </si>
  <si>
    <t>92,50</t>
  </si>
  <si>
    <t>02.01.01.122</t>
  </si>
  <si>
    <t>48,00</t>
  </si>
  <si>
    <t>50,00</t>
  </si>
  <si>
    <t>5,00</t>
  </si>
  <si>
    <t>02.01.01.123</t>
  </si>
  <si>
    <t>02.01.01.124</t>
  </si>
  <si>
    <t>Ugdymo kokybės gerinimas Kauno Jono ir Petro Vileišių mokykloje</t>
  </si>
  <si>
    <t>02.01.01.128</t>
  </si>
  <si>
    <t>Ugdymo kokybės gerinimas Kauno Veršvų gimnazijoje</t>
  </si>
  <si>
    <t>Išlaikiusių matematikos pagrindinio ugdymo pasiekimų patikroje  7-10 balais mokinių dalis nuo bendro dalyvavusių skaičiaus</t>
  </si>
  <si>
    <t>35,00</t>
  </si>
  <si>
    <t>36,00</t>
  </si>
  <si>
    <t>37,00</t>
  </si>
  <si>
    <t>Abiturientų, išlaikiusių lietuvių kalbos ir lit. valstybinį egzaminą nuo 36 iki 100 balų, dalis nuo bendro pasirinkusiųjų skaičiaus</t>
  </si>
  <si>
    <t>30,00</t>
  </si>
  <si>
    <t>31,00</t>
  </si>
  <si>
    <t>Įgijusių vidurinį išsilavinimą dalis nuo bendro abiturientų skaičiaus</t>
  </si>
  <si>
    <t>Įgijusių pagrindinį išsilavinimą dalis nuo bendro 10-okų skaičiaus</t>
  </si>
  <si>
    <t>02.01.01.129</t>
  </si>
  <si>
    <t>Patyčių 8-ose klasėse pokytis</t>
  </si>
  <si>
    <t>20,00</t>
  </si>
  <si>
    <t>1.3.6.</t>
  </si>
  <si>
    <t>55,00</t>
  </si>
  <si>
    <t>02.01.01.130</t>
  </si>
  <si>
    <t>Ugdymo kokybės gerinimas Kauno „Aušros“ gimnazijoje</t>
  </si>
  <si>
    <t>46,00</t>
  </si>
  <si>
    <t>47,00</t>
  </si>
  <si>
    <t>02.01.01.131</t>
  </si>
  <si>
    <t>Ugdymo kokybės gerinimas Kauno Jono Basanavičiaus gimnazijoje</t>
  </si>
  <si>
    <t>56,00</t>
  </si>
  <si>
    <t>02.01.01.132</t>
  </si>
  <si>
    <t>Ugdymo kokybės gerinimas Kauno Stepono Dariaus ir Stasio Girėno gimnazijoje</t>
  </si>
  <si>
    <t>02.01.01.133</t>
  </si>
  <si>
    <t>Ugdymo kokybės gerinimas Kauno Gedimino sporto ir sveikatinimo gimnazijoje</t>
  </si>
  <si>
    <t>32,00</t>
  </si>
  <si>
    <t>33,00</t>
  </si>
  <si>
    <t>02.01.01.134</t>
  </si>
  <si>
    <t>Ugdymo kokybės gerinimas Kauno Juozo Grušo meno gimnazijoje</t>
  </si>
  <si>
    <t>49,00</t>
  </si>
  <si>
    <t>58,00</t>
  </si>
  <si>
    <t>59,00</t>
  </si>
  <si>
    <t>02.01.01.135</t>
  </si>
  <si>
    <t>Ugdymo kokybės gerinimas Kauno technologijos universiteto inžinerijos licėjuje</t>
  </si>
  <si>
    <t>02.01.01.136</t>
  </si>
  <si>
    <t>Ugdymo kokybės gerinimas Kauno Jono Jablonskio gimnazijoje</t>
  </si>
  <si>
    <t>39,00</t>
  </si>
  <si>
    <t>02.01.01.137</t>
  </si>
  <si>
    <t>Ugdymo kokybės gerinimas Kauno Kovo 11-osios gimnazijoje</t>
  </si>
  <si>
    <t>38,00</t>
  </si>
  <si>
    <t>02.01.01.138</t>
  </si>
  <si>
    <t>Ugdymo kokybės gerinimas Kauno Maironio universitetinėje gimnazijoje</t>
  </si>
  <si>
    <t>53,00</t>
  </si>
  <si>
    <t>02.01.01.139</t>
  </si>
  <si>
    <t>Ugdymo kokybės gerinimas Kauno Palemono gimnazijoje</t>
  </si>
  <si>
    <t>54,00</t>
  </si>
  <si>
    <t>Išlaikiusių matematikos pagrindinio ugdymo pasiekimų patikroje 7-10 balais mokinių dalis nuo bendro dalyvavusių skaičiaus</t>
  </si>
  <si>
    <t>02.01.01.140</t>
  </si>
  <si>
    <t>Ugdymo kokybės gerinimas viešojoje įstaigoje Generolo Povilo Plechavičiaus kadetų licėjuje</t>
  </si>
  <si>
    <t>02.01.01.141</t>
  </si>
  <si>
    <t>Ugdymo kokybės gerinimas viešojoje įstaigoje Prezidento Valdo Adamkaus gimnazijoje</t>
  </si>
  <si>
    <t>02.01.01.142</t>
  </si>
  <si>
    <t>Ugdymo kokybės gerinimas Kauno Aleksandro Puškino gimnazijoje</t>
  </si>
  <si>
    <t>02.01.01.143</t>
  </si>
  <si>
    <t>Ugdymo kokybės gerinimas Vytauto Didžiojo universiteto „Rasos“ gimnazijoje</t>
  </si>
  <si>
    <t>02.01.01.144</t>
  </si>
  <si>
    <t>Ugdymo kokybės gerinimas Kauno Rokų gimnazijoje</t>
  </si>
  <si>
    <t>41,00</t>
  </si>
  <si>
    <t>10,50</t>
  </si>
  <si>
    <t>02.01.01.145</t>
  </si>
  <si>
    <t>Ugdymo kokybės gerinimas Kauno „Santaros“ gimnazijoje</t>
  </si>
  <si>
    <t>02.01.01.146</t>
  </si>
  <si>
    <t>Ugdymo kokybės gerinimas Kauno „Saulės“ gimnazijoje</t>
  </si>
  <si>
    <t>02.01.01.147</t>
  </si>
  <si>
    <t>Ugdymo kokybės gerinimas Kauno Antano Smetonos gimnazijoje</t>
  </si>
  <si>
    <t>02.01.01.148</t>
  </si>
  <si>
    <t>Ugdymo kokybės gerinimas Kauno „Varpo“ gimnazijoje</t>
  </si>
  <si>
    <t>02.01.01.149</t>
  </si>
  <si>
    <t>Ugdymo kokybės gerinimas viešojoje įstaigoje  „Vyturio“ gimnazijoje</t>
  </si>
  <si>
    <t>02.01.01.150</t>
  </si>
  <si>
    <t>Ugdymo kokybės gerinimas Kauno „Aitvaro“ mokykloje</t>
  </si>
  <si>
    <t>2,00</t>
  </si>
  <si>
    <t>02.01.01.151</t>
  </si>
  <si>
    <t>Ugdymo kokybės gerinimas Kauno Prano Daunio ugdymo centre</t>
  </si>
  <si>
    <t>Pagalbos specialistų skaičius</t>
  </si>
  <si>
    <t>Pagrindinio ugdymo programą baigusių asmenų skaičius</t>
  </si>
  <si>
    <t>02.01.01.152</t>
  </si>
  <si>
    <t>Ugdymo kokybės gerinimas Kauno kurčiųjų ir neprigirdinčiųjų ugdymo centre</t>
  </si>
  <si>
    <t>1,40</t>
  </si>
  <si>
    <t>1,00</t>
  </si>
  <si>
    <t>02.01.01.153</t>
  </si>
  <si>
    <t>Ugdymo kokybės gerinimas  Kauno Jono Laužiko mokykloje</t>
  </si>
  <si>
    <t>02.01.01.154</t>
  </si>
  <si>
    <t>Ugdymo kokybės gerinimas Kauno specialiojoje mokykloje</t>
  </si>
  <si>
    <t>3,00</t>
  </si>
  <si>
    <t>Vidurinį išsilavinimą įgijusių asmenų skaičius</t>
  </si>
  <si>
    <t>02.01.01.156</t>
  </si>
  <si>
    <t>Ugdymo kokybės gerinimas Kauno Aleksandro Kačanausko muzikos mokykloje</t>
  </si>
  <si>
    <t>Tarptautinių konkursų laureatų dalis nuo bendro vaikų skaičiaus</t>
  </si>
  <si>
    <t>Dalyvaujančių vaikų skaičius neformaliojo švietimo programose</t>
  </si>
  <si>
    <t>700,00</t>
  </si>
  <si>
    <t>Mokinių, nutraukusių  mokymąsi, skaičius</t>
  </si>
  <si>
    <t>45,00</t>
  </si>
  <si>
    <t>02.01.01.157</t>
  </si>
  <si>
    <t>1 300,00</t>
  </si>
  <si>
    <t>1 320,00</t>
  </si>
  <si>
    <t>1 340,00</t>
  </si>
  <si>
    <t>150,00</t>
  </si>
  <si>
    <t>145,00</t>
  </si>
  <si>
    <t>140,00</t>
  </si>
  <si>
    <t>02.01.01.158</t>
  </si>
  <si>
    <t>Ugdymo kokybės gerinimas Kauno sakralinės muzikos mokykloje</t>
  </si>
  <si>
    <t>1,50</t>
  </si>
  <si>
    <t>2,50</t>
  </si>
  <si>
    <t>235,00</t>
  </si>
  <si>
    <t>240,00</t>
  </si>
  <si>
    <t>245,00</t>
  </si>
  <si>
    <t>02.01.01.159</t>
  </si>
  <si>
    <t>Ugdymo kokybės gerinimas Kauno berniukų chorinio dainavimo mokykloje „Varpelis“</t>
  </si>
  <si>
    <t>230,00</t>
  </si>
  <si>
    <t>02.01.01.160</t>
  </si>
  <si>
    <t>Ugdymo kokybės gerinimas Kauno 1-ojoje muzikos mokykloje</t>
  </si>
  <si>
    <t>1 252,00</t>
  </si>
  <si>
    <t>1 254,00</t>
  </si>
  <si>
    <t>1 256,00</t>
  </si>
  <si>
    <t>7,60</t>
  </si>
  <si>
    <t>7,80</t>
  </si>
  <si>
    <t>02.01.01.161</t>
  </si>
  <si>
    <t>Ugdymo kokybės gerinimas Kauno Antano Martinaičio dailės mokykloje</t>
  </si>
  <si>
    <t>120,00</t>
  </si>
  <si>
    <t>850,00</t>
  </si>
  <si>
    <t>02.01.01.166</t>
  </si>
  <si>
    <t>Ugdymo kokybės gerinimas Kauno moksleivių techninės kūrybos centre</t>
  </si>
  <si>
    <t>555,00</t>
  </si>
  <si>
    <t>1 000,00</t>
  </si>
  <si>
    <t>02.01.01.167</t>
  </si>
  <si>
    <t>Ugdymo kokybės gerinimas Kauno tautinės kultūros centre</t>
  </si>
  <si>
    <t>1 010,00</t>
  </si>
  <si>
    <t>1 050,00</t>
  </si>
  <si>
    <t>800,00</t>
  </si>
  <si>
    <t>34,00</t>
  </si>
  <si>
    <t>02.01.01.170</t>
  </si>
  <si>
    <t>Ugdymo kokybės gerinimas Kauno Algio Žikevičiaus saugaus vaiko mokykloje</t>
  </si>
  <si>
    <t>Įgyvendintų projektų skaičius</t>
  </si>
  <si>
    <t>1 150,00</t>
  </si>
  <si>
    <t>1 200,00</t>
  </si>
  <si>
    <t>1 250,00</t>
  </si>
  <si>
    <t>02.01.01.171</t>
  </si>
  <si>
    <t>Įgyvendinamų projektų, tarptautinių renginių  skaičius</t>
  </si>
  <si>
    <t>Organizuotų metodinių renginių skaičius</t>
  </si>
  <si>
    <t>123,00</t>
  </si>
  <si>
    <t>125,00</t>
  </si>
  <si>
    <t>126,00</t>
  </si>
  <si>
    <t>Įgyvendinamų kvalifikacijos tobulinimo programų skaičius</t>
  </si>
  <si>
    <t>147,00</t>
  </si>
  <si>
    <t>148,00</t>
  </si>
  <si>
    <t>149,00</t>
  </si>
  <si>
    <t>02.01.01.172</t>
  </si>
  <si>
    <t>Pagalbos mokytojui, mokiniui, tėvams teikimo gerinimas Kauno pedagoginėje psichologinėje tarnyboje</t>
  </si>
  <si>
    <t>Konsultuotų ugdymo įstaigų ir/ar jose dirbančių švietimo pagalbos specialistų skaičius</t>
  </si>
  <si>
    <t>900,00</t>
  </si>
  <si>
    <t>1 100,00</t>
  </si>
  <si>
    <t>Mokinių specialiųjų ugdymosi poreikių įvertinimų skaičius</t>
  </si>
  <si>
    <t>1 220,00</t>
  </si>
  <si>
    <t>Psichologinės pagalbos (individualiai ir grupėse) gavėjų skaičius</t>
  </si>
  <si>
    <t>Profesinė švietimo pagalbos specialistų priežiūra</t>
  </si>
  <si>
    <t>190,00</t>
  </si>
  <si>
    <t>200,00</t>
  </si>
  <si>
    <t>250,00</t>
  </si>
  <si>
    <t>02.01.01.173</t>
  </si>
  <si>
    <t>Ugdymo kokybės gerinimas Kauno lopšelyje-darželyje „Atžalėlė“</t>
  </si>
  <si>
    <t>02.01.01.174</t>
  </si>
  <si>
    <t>Aleksoto bendrojo ugdymo įstaigų modernizavimas didinant paslaugų efektyvumą (Prezidento Valdo Adamkaus gimnazija)</t>
  </si>
  <si>
    <t>Investicijų ir projektų skyrius</t>
  </si>
  <si>
    <t>Atliktų veiklų dalis nuo visų projekto veiklų</t>
  </si>
  <si>
    <t>3.</t>
  </si>
  <si>
    <t>2.</t>
  </si>
  <si>
    <t>02.01.01.177</t>
  </si>
  <si>
    <t>Kauno lopšelio-darželio "Svirnelis" modernizavimas didinant paslaugų prieinamumą</t>
  </si>
  <si>
    <t>02.01.01.178</t>
  </si>
  <si>
    <t>Kauno lopšelio-darželio „Boružėlė“ modernizavimas didinant paslaugų prieinamumą</t>
  </si>
  <si>
    <t>02.01.01.180</t>
  </si>
  <si>
    <t>Kauno Žaliakalnio lopšelio-darželio modernizavimas didinant paslaugų prieinamumą</t>
  </si>
  <si>
    <t>02.01.01.181</t>
  </si>
  <si>
    <t>Neformaliojo vaikų švietimo paslaugų plėtra</t>
  </si>
  <si>
    <t>Mokinių, gaunančių neformaliojo švietimo finansavimą, skaičius</t>
  </si>
  <si>
    <t>10 000,00</t>
  </si>
  <si>
    <t>10 500,00</t>
  </si>
  <si>
    <t>11 000,00</t>
  </si>
  <si>
    <t>Vykdomų NVŠ programų skaičius</t>
  </si>
  <si>
    <t>195,00</t>
  </si>
  <si>
    <t>197,00</t>
  </si>
  <si>
    <t>NVŠ paslaugos teikėjų skaičius</t>
  </si>
  <si>
    <t>02.01.01.182</t>
  </si>
  <si>
    <t>Įstaigų, kurių steigėja ir savininkė nėra Savivaldybė, mokinių pavėžėjimas iki Kauno mieste esančių mokyklų</t>
  </si>
  <si>
    <t>Pervežtų mokinių skaičius</t>
  </si>
  <si>
    <t>1 477,00</t>
  </si>
  <si>
    <t>1 692,00</t>
  </si>
  <si>
    <t>02.01.01.183</t>
  </si>
  <si>
    <t>Centralizuotas lėšų paskirstymas teisės aktuose numatytoms priemonėms vykdyti</t>
  </si>
  <si>
    <t>Patenkinto įstaigų poreikio dalis nuo visų pateiktų įstaigų poreikio</t>
  </si>
  <si>
    <t>02.01.01.188</t>
  </si>
  <si>
    <t>Prezidento Valdo Adamkaus gimnazijos pastato Bitininkų g. 31 energetinio efektyvumo didinimas</t>
  </si>
  <si>
    <t>Statybos valdymo skyrius</t>
  </si>
  <si>
    <t>Mokslo paskirties pastato – ikimokyklinio ugdymo mokyklos statyba žemės sklype Kuršių g. 49B</t>
  </si>
  <si>
    <t>02.01.01.200</t>
  </si>
  <si>
    <t>Bendrojo ugdymo mokyklų tinklo optimizavimo plano įgyvendinimas</t>
  </si>
  <si>
    <t>Įgyvendintų veiklų dalis</t>
  </si>
  <si>
    <t>02.01.01.204</t>
  </si>
  <si>
    <t>Verslumo ugdymas bendrojo ugdymo mokyklose</t>
  </si>
  <si>
    <t>Mokinių mokomųjų bendrovių  skaičius</t>
  </si>
  <si>
    <t>Tarptautinėje mugėje dalyvavusių bendrovių skaičius</t>
  </si>
  <si>
    <t>Užsienio šalių dalyvių dalis nuo bendro skaičiaus</t>
  </si>
  <si>
    <t>02.01.01.213</t>
  </si>
  <si>
    <t>Ikimokyklinio ugdymo grupių plėtra</t>
  </si>
  <si>
    <t>Naujai atidarytų grupių skaičius</t>
  </si>
  <si>
    <t>02.01.01.214</t>
  </si>
  <si>
    <t>Kauno Algio Žikevičiaus saugaus vaiko mokyklos infrastruktūros tobulinimas</t>
  </si>
  <si>
    <t>Rekonstruoto pastato ploto dalis nuo viso pastato ploto</t>
  </si>
  <si>
    <t>Atlikta veiklų dalis nuo visų projekto veiklų</t>
  </si>
  <si>
    <t>Kauno Maironio universitetinės gimnazijos pastatų rekonstravimas ir sporto paskirties pastato statyba</t>
  </si>
  <si>
    <t>02.01.01.216</t>
  </si>
  <si>
    <t>Projekto  „Mokinių ugdymosi pasiekimų gerinimas diegiant kokybės krepšelį“   įgyvendinimas</t>
  </si>
  <si>
    <t>Dalyvaujančių įstaigų skaičius</t>
  </si>
  <si>
    <t>Įstaigų, pasiekusių ne žemesnį kaip 3 lygį, dalis</t>
  </si>
  <si>
    <t>02.01.01.217</t>
  </si>
  <si>
    <t>Kauno 1-osios muzikos mokyklos infrastruktūros tobulinimas</t>
  </si>
  <si>
    <t>02.01.01.218</t>
  </si>
  <si>
    <t>Projekto „Tarptautinės grupės ikimokyklinukams“ (0010) įgyvendinimas</t>
  </si>
  <si>
    <t>Pagal veiksmų programą ESF finansavimą ugdymo kokybei gerinti gavusios ikimokyklinio ugdymo mokyklos</t>
  </si>
  <si>
    <t>02.01.01.219</t>
  </si>
  <si>
    <t>Projekto „Ikimokyklinio ugdymo mokyklų veiklos tobulinimas, telkiant bendruomenę ugdymo kokybės ir aplinkų gerinimui“ (0011) įgyvendinimas</t>
  </si>
  <si>
    <t>02.01.01.220</t>
  </si>
  <si>
    <t>Projekto „Auklėtojo padėjėja įtraukiajam ugdymui“ (0012) įgyvendinimas</t>
  </si>
  <si>
    <t>02.01.01.221</t>
  </si>
  <si>
    <t>Projekto „Mokymosi per judesį metodikos taikymas ikimokykliniame ugdyme, integruojant specialiųjų poreikių vaikus“ (0014) įgyvendinimas</t>
  </si>
  <si>
    <t>02.01.01.222</t>
  </si>
  <si>
    <t>Projekto „Žaidžiu. Kuriu. Dalinuosi“ (0017) įgyvendinimas</t>
  </si>
  <si>
    <t>02.01.01.223</t>
  </si>
  <si>
    <t>Ugdymo kokybės gerinimas Kauno lopšelyje-darželyje „Kuršiai“</t>
  </si>
  <si>
    <t>Įrengtų bendrųjų patalpų dalis nuo bendro pastato ploto</t>
  </si>
  <si>
    <t>Įrengtų edukacinių patalpų dalis nuo bendro pastato ploto</t>
  </si>
  <si>
    <t>Pastato Jūratės g. 19, Kaune rekonstravimas, keičiant pastato paskirtį į mokslo (lopšelio-darželio)</t>
  </si>
  <si>
    <t>Atliktų rekonstravimo darbų dalis nuo planuotų atlikti darbų</t>
  </si>
  <si>
    <t>Vaikų darželio pastato Vijūkų g. 78, Kaune, statyba</t>
  </si>
  <si>
    <t>Atliktų statybos darbų dalis nuo planuotų atlikti darbų</t>
  </si>
  <si>
    <t>Mokyklos pastato Vijūkų g. 78, Kaune, statyba</t>
  </si>
  <si>
    <t>02.01.02</t>
  </si>
  <si>
    <t>Plėtoti akademinį, besimokantį ir sumanų miestą</t>
  </si>
  <si>
    <t>02.01.02.001</t>
  </si>
  <si>
    <t>Švietimo renginių organizavimas ir techninės pagalbos švietimo įstaigoms teikimas Kauno moksleivių techninės kūrybos centre</t>
  </si>
  <si>
    <t>Dalyvavusių veiklose asmenų skaičius</t>
  </si>
  <si>
    <t>1 500,00</t>
  </si>
  <si>
    <t>2 000,00</t>
  </si>
  <si>
    <t>2 500,00</t>
  </si>
  <si>
    <t>Mokslo ir technologijų populiarinimo centro Kaune sukūrimas</t>
  </si>
  <si>
    <t>1.2.</t>
  </si>
  <si>
    <t>02.01.02.005</t>
  </si>
  <si>
    <t>Edukacinių švietimo renginių organizavimas Kauno tautinės kultūros centre</t>
  </si>
  <si>
    <t>920,00</t>
  </si>
  <si>
    <t>930,00</t>
  </si>
  <si>
    <t>02.01.02.007</t>
  </si>
  <si>
    <t>Muzikinių, edukacinių renginių organizavimas Kauno 1-ojoje muzikos mokykloje</t>
  </si>
  <si>
    <t>980,00</t>
  </si>
  <si>
    <t>985,00</t>
  </si>
  <si>
    <t>990,00</t>
  </si>
  <si>
    <t>02.01.02.008</t>
  </si>
  <si>
    <t>Konkursų, olimpiadų, sporto ir sveikatinimo, karjeros bei kitų renginių organizavimas Kauno miesto mokyklose</t>
  </si>
  <si>
    <t>Respublikinių, tarptautinių olimpiadų, konkursų prizinių vietų laimėtojų skaičius 10 000 gyventojų</t>
  </si>
  <si>
    <t>02.01.02.010</t>
  </si>
  <si>
    <t>Konkursų, prevencijai skirtų renginių organizavimas Kauno Algio Žikevičiaus saugaus vaiko mokykloje</t>
  </si>
  <si>
    <t>4 800,00</t>
  </si>
  <si>
    <t>5 000,00</t>
  </si>
  <si>
    <t>02.01.02.012</t>
  </si>
  <si>
    <t>Muzikinių konkursų ir edukacinių renginių organizavimas Kauno Aleksandro Kačanausko muzikos mokykloje</t>
  </si>
  <si>
    <t>650,00</t>
  </si>
  <si>
    <t>660,00</t>
  </si>
  <si>
    <t>670,00</t>
  </si>
  <si>
    <t>02.01.02.013</t>
  </si>
  <si>
    <t>9 000,00</t>
  </si>
  <si>
    <t>8 500,00</t>
  </si>
  <si>
    <t>8 900,00</t>
  </si>
  <si>
    <t>02.01.02.014</t>
  </si>
  <si>
    <t>Vaikų vasaros poilsio ir laisvalaikio organizavimas Kauno miesto savivaldybėje</t>
  </si>
  <si>
    <t>Vasaros poilsį užtikrinančių paslaugų teikėjų skaičius</t>
  </si>
  <si>
    <t>02.01.02.015</t>
  </si>
  <si>
    <t>Apdovanojimų, laisvalaikio švietimo srityje organizavimas Kauno miesto savivaldybėje</t>
  </si>
  <si>
    <t>Apdovanojamų asmenų skaičius</t>
  </si>
  <si>
    <t>180,00</t>
  </si>
  <si>
    <t>Apdovanotų mokinių skaičius</t>
  </si>
  <si>
    <t>210,00</t>
  </si>
  <si>
    <t>220,00</t>
  </si>
  <si>
    <t>02.01.02.016</t>
  </si>
  <si>
    <t>Tarpdisciplininis itin gabių mokinių ugdymas</t>
  </si>
  <si>
    <t>Programose dalyvaujančių mokinių skaičius</t>
  </si>
  <si>
    <t>350,00</t>
  </si>
  <si>
    <t>Programose lankytų užsiėmimų dalis</t>
  </si>
  <si>
    <t>Vykdomų programų ar jų modulių skaičius</t>
  </si>
  <si>
    <t>Atsisakiusių toliau dalyvauti programoje mokinių skaičius</t>
  </si>
  <si>
    <t>02.01.02.017</t>
  </si>
  <si>
    <t>Edukacinių renginių organizavimas Kauno Antano Martinaičio dailės mokykloje</t>
  </si>
  <si>
    <t>Dalyvių iš užsienio šalių skaičius</t>
  </si>
  <si>
    <t>Dalyvių skaičius</t>
  </si>
  <si>
    <t>02.01.02.018</t>
  </si>
  <si>
    <t>Muzikinių renginių organizavimas Kauno sakralinės muzikos mokykloje</t>
  </si>
  <si>
    <t>Renginių  skaičius</t>
  </si>
  <si>
    <t>160,00</t>
  </si>
  <si>
    <t>170,00</t>
  </si>
  <si>
    <t>02.01.02.019</t>
  </si>
  <si>
    <t>Muzikinių renginių organizavimas Kauno berniukų chorinio dainavimo mokykloje „Varpelis“</t>
  </si>
  <si>
    <t>02.01.02.020</t>
  </si>
  <si>
    <t>Bakalaureato programos įgyvendinimas Jono Jablonskio gimnazijoje</t>
  </si>
  <si>
    <t>Parengtų dirbti mokytojų skaičius</t>
  </si>
  <si>
    <t>02.01.02.021</t>
  </si>
  <si>
    <t>Bakalaureato programos įgyvendinimas Jurgio Dobkevičiaus progimnazijoje</t>
  </si>
  <si>
    <t>02.01.02.025</t>
  </si>
  <si>
    <t>Bakalaureato programos įgyvendinimas Kauno Panemunės pradinėje mokykloje</t>
  </si>
  <si>
    <t>02.01.02.026</t>
  </si>
  <si>
    <t>Atnaujinto ugdymo turinio įgyvendinimo programa</t>
  </si>
  <si>
    <t>Įrengtų gamtos mokslų laboratorijų skaičius</t>
  </si>
  <si>
    <t>Parengtų neformaliojo švietimo Steam programų skaičius</t>
  </si>
  <si>
    <t>Bendrojo ugdymo mokyklose besimokančių didelių ir labai didelių specialiųjų poreikių mokinių dalis</t>
  </si>
  <si>
    <t>44,00</t>
  </si>
  <si>
    <t>02.01.02.027</t>
  </si>
  <si>
    <t>Muzikinių ir kitų edukacinių renginių organizavimas Kauno Miko Petrausko scenos menų mokykloje</t>
  </si>
  <si>
    <t>950,00</t>
  </si>
  <si>
    <t>960,00</t>
  </si>
  <si>
    <t>02.01.03</t>
  </si>
  <si>
    <t>Užtikrinti kryptingą jaunimo politikos įgyvendinimą</t>
  </si>
  <si>
    <t>02.01.03.001</t>
  </si>
  <si>
    <t>Jaunimui skirtų paslaugų gerinimas ir plėtra</t>
  </si>
  <si>
    <t>Administracija</t>
  </si>
  <si>
    <t>Unikalių lankytojų savivaldybės finansuojamuose AJC ir AJE skaičius</t>
  </si>
  <si>
    <t>750,00</t>
  </si>
  <si>
    <t>Jaunų žmonių gaunančių darbo su jaunimu gatvėje paslaugą skaičius</t>
  </si>
  <si>
    <t>400,00</t>
  </si>
  <si>
    <t>Jaunimo įgūdžių ir lyderystės ugdymo programos dalyvių skaičius</t>
  </si>
  <si>
    <t>Į veiklas įtrauktų jaunų žmonių skaičius</t>
  </si>
  <si>
    <t>12 300,00</t>
  </si>
  <si>
    <t>13 000,00</t>
  </si>
  <si>
    <t>13 500,00</t>
  </si>
  <si>
    <t>Į ilgalaikę savanorystę įtrauktų jaunų  žmonių skaičius</t>
  </si>
  <si>
    <t>105,00</t>
  </si>
  <si>
    <t>110,00</t>
  </si>
  <si>
    <t>Sukurtų atvirų jaunimo erdvių skaičius</t>
  </si>
  <si>
    <t>Suorganizuotų jaunimui ir jaunimo organizacijoms skirtų renginių skaičius</t>
  </si>
  <si>
    <t>Parengta jaunimo veiklos koordinavimą gerinančių dokumentų skaičius</t>
  </si>
  <si>
    <t>Darbo su jaunimu gatvėje ir mobiliojo darbo su jaunimu plėtojimas</t>
  </si>
  <si>
    <t>02.01.03.003</t>
  </si>
  <si>
    <t>Žmogaus (jaunimo) teisių apsauga  (valstybinė funkcija)</t>
  </si>
  <si>
    <t>1.3.1.</t>
  </si>
  <si>
    <t>Koordinuotų veiklų ir iniciatyvų skaičius</t>
  </si>
  <si>
    <t>02.02</t>
  </si>
  <si>
    <t>Sudaryti sąlygas visų socialinių grupių įtraukimui į sporto veiklą</t>
  </si>
  <si>
    <t>02.02.01</t>
  </si>
  <si>
    <t>Užtikrinti sporto paslaugų kokybę ir prieinamumą Kauno miesto sporto mokyklose</t>
  </si>
  <si>
    <t>02.02.01.001</t>
  </si>
  <si>
    <t>Kauno sporto mokyklos „Gaja“  sportinio ugdymo proceso užtikrinimas</t>
  </si>
  <si>
    <t>Sporto skyrius</t>
  </si>
  <si>
    <t>Biudžetinių įstaigų pajamos už teikiamas mokamas  paslaugas</t>
  </si>
  <si>
    <t>Eur</t>
  </si>
  <si>
    <t>166 000,00</t>
  </si>
  <si>
    <t>166 200,00</t>
  </si>
  <si>
    <t>Dalyvaujančių ugdymo veikloje sportuojančių asmenų skaičius</t>
  </si>
  <si>
    <t>Išlaidų vidurkis vienam sportuojančiam asmeniui</t>
  </si>
  <si>
    <t>1 286,00</t>
  </si>
  <si>
    <t>1 321,00</t>
  </si>
  <si>
    <t>1 382,00</t>
  </si>
  <si>
    <t>Mokyklos auklėtinių, dalyvavusių Europos ir pasaulio čempionatuose, skaičius</t>
  </si>
  <si>
    <t>Iškovotų prizinių vietų dalis nuo visų galimų, atitinkamų sporto šakų prizinių vietų</t>
  </si>
  <si>
    <t>Išlaidų, iš Kauno miesto savivaldybės biudžeto, vidurkis vienam sportininkui</t>
  </si>
  <si>
    <t>1 181,00</t>
  </si>
  <si>
    <t>1 216,00</t>
  </si>
  <si>
    <t>1 277,00</t>
  </si>
  <si>
    <t>Gautos rėmėjų lėšos</t>
  </si>
  <si>
    <t>02.02.01.004</t>
  </si>
  <si>
    <t>Kauno plaukimo mokyklos sportinio ugdymo proceso užtikrinimas</t>
  </si>
  <si>
    <t>397 810,00</t>
  </si>
  <si>
    <t>401 000,00</t>
  </si>
  <si>
    <t>403 000,00</t>
  </si>
  <si>
    <t>1 700,00</t>
  </si>
  <si>
    <t>1 900,00</t>
  </si>
  <si>
    <t>Iškovotų prizinių vietų visų amžiaus grupių Lietuvos čempionatuose, pirmenybėse ir Lietuvos sporto žaidynėse skaičius</t>
  </si>
  <si>
    <t>1 143,00</t>
  </si>
  <si>
    <t>1 172,00</t>
  </si>
  <si>
    <t>906,00</t>
  </si>
  <si>
    <t>934,00</t>
  </si>
  <si>
    <t>02.02.01.006</t>
  </si>
  <si>
    <t>Kauno sporto mokyklos „Bangpūtys“ sportinio ugdymo proceso užtikrinimas</t>
  </si>
  <si>
    <t>71 350,00</t>
  </si>
  <si>
    <t>72 400,00</t>
  </si>
  <si>
    <t>73 500,00</t>
  </si>
  <si>
    <t>500,00</t>
  </si>
  <si>
    <t>130,00</t>
  </si>
  <si>
    <t>1 788,00</t>
  </si>
  <si>
    <t>1 839,00</t>
  </si>
  <si>
    <t>1 926,00</t>
  </si>
  <si>
    <t>1 645,00</t>
  </si>
  <si>
    <t>1 695,00</t>
  </si>
  <si>
    <t>1 779,00</t>
  </si>
  <si>
    <t>02.02.01.007</t>
  </si>
  <si>
    <t>Kauno krepšinio mokyklos „Žalgiris“ sportinio ugdymo proceso užtikrinimas</t>
  </si>
  <si>
    <t>429 400,00</t>
  </si>
  <si>
    <t>431 000,00</t>
  </si>
  <si>
    <t>434 000,00</t>
  </si>
  <si>
    <t>1 040,00</t>
  </si>
  <si>
    <t>1 094,00</t>
  </si>
  <si>
    <t>1 115,00</t>
  </si>
  <si>
    <t>1 157,00</t>
  </si>
  <si>
    <t>667,00</t>
  </si>
  <si>
    <t>687,00</t>
  </si>
  <si>
    <t>721,00</t>
  </si>
  <si>
    <t>20 000,00</t>
  </si>
  <si>
    <t>22 000,00</t>
  </si>
  <si>
    <t>02.02.01.009</t>
  </si>
  <si>
    <t>Kauno sporto mokyklos „Startas“ sportinio ugdymo proceso užtikrinimas</t>
  </si>
  <si>
    <t>552 430,00</t>
  </si>
  <si>
    <t>555 000,00</t>
  </si>
  <si>
    <t>559 000,00</t>
  </si>
  <si>
    <t>2 150,00</t>
  </si>
  <si>
    <t>730,00</t>
  </si>
  <si>
    <t>1 393,00</t>
  </si>
  <si>
    <t>1 428,00</t>
  </si>
  <si>
    <t>1 488,00</t>
  </si>
  <si>
    <t>1 134,00</t>
  </si>
  <si>
    <t>1 168,00</t>
  </si>
  <si>
    <t>1 226,00</t>
  </si>
  <si>
    <t>30 000,00</t>
  </si>
  <si>
    <t>02.02.01.010</t>
  </si>
  <si>
    <t>Sporto biudžetinių įstaigų paslaugų kokybės užtikrinimas gerinant įstaigų materialinę bazę</t>
  </si>
  <si>
    <t>Sportininkų dalis nuo visų sportininkų,  kuriai pagerėjo paslaugos kokybė</t>
  </si>
  <si>
    <t>18,00</t>
  </si>
  <si>
    <t>02.02.02.</t>
  </si>
  <si>
    <t>Skatinti miesto bendruomenės sporto iniciatyvas ir plėtoti viešąją sporto infrastruktūrą</t>
  </si>
  <si>
    <t>02.02.02.001</t>
  </si>
  <si>
    <t>Viešosios paskirties sporto ir laisvalaikio infrastruktūros miesto viešose erdvėse įrengimas, atnaujinimas ir priežiūra</t>
  </si>
  <si>
    <t>Naujai  įrengtų sporto erdvių skaičius</t>
  </si>
  <si>
    <t>Naujai įrengtų vaikų žaidimo aikštelių skaičius</t>
  </si>
  <si>
    <t>Atnaujintų, prižiūrimų, ar naujai įrengtų objektų skaičius jau esančiose sporto erdvėse</t>
  </si>
  <si>
    <t>Atnaujintų, prižiūrimų, ar naujai įrengtų objektų skaičius jau esančiose vaikų žaidimų aikštelėse</t>
  </si>
  <si>
    <t>260,00</t>
  </si>
  <si>
    <t>265,00</t>
  </si>
  <si>
    <t>270,00</t>
  </si>
  <si>
    <t>Lėšų,  skirtų viešąjai sporto ir laisvalaikio  infrastrukūrai sutvarkyti ar įrengti, tenkanti vienam Kauno gyventojui, kiekis</t>
  </si>
  <si>
    <t>0,43</t>
  </si>
  <si>
    <t>0,44</t>
  </si>
  <si>
    <t>0,45</t>
  </si>
  <si>
    <t>02.02.02.002</t>
  </si>
  <si>
    <t>Mokinių sportinio užimtumo infrastruktūros atnaujinimas ir plėtra, ją atveriant vietos bendruomenėms (sporto aikštynų prie bendrojo ugdymo įstaigų atnaujinimas)</t>
  </si>
  <si>
    <t>Rekonstruotų sporto aikštynų kiekis</t>
  </si>
  <si>
    <t>02.02.02.006</t>
  </si>
  <si>
    <t>Miesto bendruomenės įtraukimas finansuojant programos „Iniciatyvos Kaunui“ fizinio aktyvumo ir sporto plėtojimo srities projektus</t>
  </si>
  <si>
    <t>Sportininkų, dalyvaujančių Lietuvos čempionatuose, pirmenybėse, reitinginiuose turnyruose vaikų-jaunimo amžiaus grupėse, skaičius</t>
  </si>
  <si>
    <t>380,00</t>
  </si>
  <si>
    <t>Kauno mieste organizuojamų fizinio aktyvumo ir sporto renginių dalyvių skaičius</t>
  </si>
  <si>
    <t>15 000,00</t>
  </si>
  <si>
    <t>16 000,00</t>
  </si>
  <si>
    <t>Neįgaliųjų sportininkų, dalyvaujančių Lietuvos čempionatuose ir pirmenybėse, skaičius</t>
  </si>
  <si>
    <t>300,00</t>
  </si>
  <si>
    <t>Suorganizuotų fizinio aktyvumo ir sporto renginių neįgaliesiems skaičius</t>
  </si>
  <si>
    <t>Kauno mieste organizuojamų fizinio aktyvumo ir sporto renginių neįgaliesiems dalyvių skaičius</t>
  </si>
  <si>
    <t>Nacionalinius čempionatus laimėjusių komandų skaičius</t>
  </si>
  <si>
    <t>Sportinių žaidimų sporto šakų, kurių nacionalinėse aukščiausiose lygose dalyvauja Kauno miesto komandos, skaičius</t>
  </si>
  <si>
    <t>Reprezentacinių sporto renginių skaičius</t>
  </si>
  <si>
    <t>Į socialines veiklas įtrauktų dalyvių skaičius</t>
  </si>
  <si>
    <t>Kauno miesto komandų, dalyvavusių tarptautiniuose klubiniuose turnyruose, skaičius</t>
  </si>
  <si>
    <t>02.02.02.013</t>
  </si>
  <si>
    <t>Baseinų infrastruktūros gerinimas Kauno mieste</t>
  </si>
  <si>
    <t>Atliktos Kauno plaukimo mokyklos baseino „Šilainiai“ rekonstrukcijos  veiklų dalis nuo viso projekto veiklų</t>
  </si>
  <si>
    <t>Rekonstruoto sporto paskirties pastato ploto dalis nuo viso pastato ploto</t>
  </si>
  <si>
    <t>Atliktų projekto baseino Panemunėje statybos veiklų dalis nuo viso projekto veiklų</t>
  </si>
  <si>
    <t>Pastatyto sporto paskirties pastato ploto dalis nuo viso pastato ploto</t>
  </si>
  <si>
    <t>02.02.02.014</t>
  </si>
  <si>
    <t>Tarptautinius reikalavimus atitinkančios irklavimo trasos įrengimas Lampėdžio ežere</t>
  </si>
  <si>
    <t>Įrengta irklavimo trasa</t>
  </si>
  <si>
    <t>02.02.02.015</t>
  </si>
  <si>
    <t>Regbio sporto komplekso Partizanų g., Kaune, 192, įrengimas</t>
  </si>
  <si>
    <t>02.02.02.016</t>
  </si>
  <si>
    <t>Kauno sporto mokyklos „Gaja“ pastato Partizanų g. 180, Kaune, rekonstravimas</t>
  </si>
  <si>
    <t>Rekonstruoto visuomeninės paskirties pastato ploto dalis nuo viso pastato ploto</t>
  </si>
  <si>
    <t>Kauno marių įlankos uosto ir buriavimo sporto bazės R. Kalantos g. 130, Kaune, įrengimas</t>
  </si>
  <si>
    <t>Įrengto pastato plotas</t>
  </si>
  <si>
    <t>Kv. m</t>
  </si>
  <si>
    <t>S. Dariaus ir S. Girėno sporto centro stadiono rekonstravimas</t>
  </si>
  <si>
    <t>02.02.02.020</t>
  </si>
  <si>
    <t>Apdovanojimus gavusių sportininkų santykis su visais sportuojančiais Kaune mieste</t>
  </si>
  <si>
    <t>0,80</t>
  </si>
  <si>
    <t>Gautų prašymų dėl stipendijų skyrimo santykis su sportuojančiais olimpinėse individualiose sporto šakose Kauno mieste</t>
  </si>
  <si>
    <t>Suorganizuotų renginių skaičius</t>
  </si>
  <si>
    <t>02.02.02.021</t>
  </si>
  <si>
    <t>Kauno miesto antrokų mokymas plaukti</t>
  </si>
  <si>
    <t>Nutraukusių mokymąsi mokinių dalis</t>
  </si>
  <si>
    <t>Išmokytų plaukti moksleivių santykis su visais Kauno miesto antrokais</t>
  </si>
  <si>
    <t>02.02.02.022</t>
  </si>
  <si>
    <t>Kauno miesto savivaldybės valdomos sporto infrastruktūros plėtra</t>
  </si>
  <si>
    <t>Esamos ekstremalaus sporto infrastruktūros vertinamų objektų skaičius</t>
  </si>
  <si>
    <t>Kauno pramogų ir sporto rūmų Nemuno saloje, Karaliaus Mindaugo pr. 50, rekonstravimas</t>
  </si>
  <si>
    <t>02.02.02.026</t>
  </si>
  <si>
    <t>Sporto įstaigų pastatų ir kiemo statinių priežiūra ir remontas</t>
  </si>
  <si>
    <t>Lengvosios atletikos maniežo projektavimas ir statyba</t>
  </si>
  <si>
    <t>Atliktų veiklų dalis nuo visų veiklų</t>
  </si>
  <si>
    <t>Pastatyto objekto dalis nuo viso objekto</t>
  </si>
  <si>
    <t>02.02.02.029</t>
  </si>
  <si>
    <t>Projekto „Sportas vienijantis visuomenę: teisė gyventi sveikame mieste" įgyvendinimas</t>
  </si>
  <si>
    <t>Atliktų projekto veiklų dalis nuo viso projekto</t>
  </si>
  <si>
    <t>02.02.02.030</t>
  </si>
  <si>
    <t>Jaunimo užimtumo, laisvalaikio, sporto ir kultūros komplekso sukūrimas Julijanavo g. 1, Kaune</t>
  </si>
  <si>
    <t>02.02.02.031</t>
  </si>
  <si>
    <t>Sporto paslaugų, kurias teikia viešosios įstaigos, kurių savininkė ar dalininkė yra Kauno miesto savivaldybė, kokybės užtikrinimas</t>
  </si>
  <si>
    <t>Suderintų ataskaitų skaičius</t>
  </si>
  <si>
    <t>02.03</t>
  </si>
  <si>
    <t>Teikti kokybiškas ir visiems prieinamas sveikatos priežiūros ir socialines paslaugas, mažinti socialinę atskirtį</t>
  </si>
  <si>
    <t>02.03.01</t>
  </si>
  <si>
    <t>Užtikrinti kokybiškas ir saugias sveikatos priežiūros paslaugas</t>
  </si>
  <si>
    <t>02.03.01.003</t>
  </si>
  <si>
    <t>Sveikatos priežiūros paslaugų prieinamumo didinimas</t>
  </si>
  <si>
    <t>Sveikatos apsaugos skyrius</t>
  </si>
  <si>
    <t>Pacientų, turinčių galimybę pasinaudoti pagerintomis sveikatos priežiūros paslaugomis skaičius</t>
  </si>
  <si>
    <t>02.03.01.005</t>
  </si>
  <si>
    <t>Visuomenės sveikatos stiprinimo  iniciatyvos Kaunui, įgyvendinamos pagal Visuomenės sveikatos rėmimo specialiosios programos finansavimo planą</t>
  </si>
  <si>
    <t>Įgyvendintų visuomenės sveikatos stiprinimo veiklų dalis nuo finansuotų veiklų</t>
  </si>
  <si>
    <t>02.03.01.007</t>
  </si>
  <si>
    <t>Sveikatos priežiūros paslaugų prieinamumo užtikrinimas renginių metu</t>
  </si>
  <si>
    <t>Renginių, kurių metu buvo užtikrintas sveikatos priežiūros paslaugų prieinamumas, skaičius</t>
  </si>
  <si>
    <t>02.03.01.008</t>
  </si>
  <si>
    <t>Pilnamečių neveiksnių ir ribotai veiksnių asmenų būklės peržiūrėjimo funkcijai atlikti (valstybinė funkcija)</t>
  </si>
  <si>
    <t>Peržiūrėtų teismo sprendimų dalis nuo priimtų sprendimų</t>
  </si>
  <si>
    <t>02.03.01.009</t>
  </si>
  <si>
    <t>Mokinių visuomenės sveikatos priežiūra mokyklose ir ikimokyklinio ugdymo įstaigose</t>
  </si>
  <si>
    <t>Sveikatą stiprinančiose veiklose dalyvavusių mokinių (unikalių asmenų) dalis nuo visų Kauno mieste besimokančių mokinių</t>
  </si>
  <si>
    <t>Ikimokyklinio ugdymo įstaigų dalis nuo visų įstaigų, kuriose įvertinti vaikų maitinimosi įpročiai</t>
  </si>
  <si>
    <t>02.03.01.010</t>
  </si>
  <si>
    <t>Visuomenės sveikatos stiprinimas ir stebėsena Kauno miesto savivaldybėje</t>
  </si>
  <si>
    <t>Sveikatą stiprinančiose veiklose dalyvavusių Kauno miesto gyventojų (unikalių asmenų) dalis nuo bendro Kauno miesto gyventojų skaičiaus</t>
  </si>
  <si>
    <t>02.03.01.011</t>
  </si>
  <si>
    <t>Neapdraustų privalomuoju sveikatos draudimu asmenų sveikatos stiprinimas</t>
  </si>
  <si>
    <t>Neapdraustų privalomuoju sveikatos draudimu asmenų, pasinaudojusių sveikatos priežiūros paslaugomis, skaičius</t>
  </si>
  <si>
    <t>116,00</t>
  </si>
  <si>
    <t>02.03.01.012</t>
  </si>
  <si>
    <t>Aplinką ir sveikatą tausojančiai infrastruktūrai planuoti ir įrengti</t>
  </si>
  <si>
    <t>Atnaujintų dokumentų kiekis</t>
  </si>
  <si>
    <t>02.03.01.015</t>
  </si>
  <si>
    <t>Sveikatos priežiūros paslaugų prieinamumo gerinimas Kaune</t>
  </si>
  <si>
    <t>Viešąsias sveikatos priežiūros paslaugas teikiančių įstaigų, kuriose pagerinta paslaugų teikimo infrastruktūra, skaičius</t>
  </si>
  <si>
    <t>02.03.01.018</t>
  </si>
  <si>
    <t>Sveikos gyvensenos skatinimas Kauno mieste</t>
  </si>
  <si>
    <t>Veiklose dalyvavusių Kauno miesto gyventojų tikslinės grupės asmenų skaičius</t>
  </si>
  <si>
    <t>5 658,00</t>
  </si>
  <si>
    <t>02.03.01.019</t>
  </si>
  <si>
    <t>Priemonių, gerinančių ambulatorinių sveikatos priežiūros paslaugų prieinamumą tuberkulioze sergantiems asmenims, įgyvendinimas Kauno mieste</t>
  </si>
  <si>
    <t>Tuberkulioze sergančių pacientų skaičius, kuriems buvo suteiktos socialinės paramos priemonės</t>
  </si>
  <si>
    <t>02.03.01.020</t>
  </si>
  <si>
    <t>Vaikų maitinimo organizavimas Kauno miesto priešmokyklinio ir ikimokyklinio ugdymo įstaigose</t>
  </si>
  <si>
    <t>Ikimokyklinio ugdymo įstaigų dalis nuo visų įstaigų, kuriose atliktas nuomonės tyrimas dėl mokinių maitinimo organizavimo</t>
  </si>
  <si>
    <t>02.03.01.021</t>
  </si>
  <si>
    <t>Savižudybių prevencija ir psichikos sveikatos stiprinimas</t>
  </si>
  <si>
    <t>Psichoaktyvių medžiagų vartojimo prevencijos užsiėmimuose dalyvavusių dalyvių, pagerinusių žinias 20 proc. ir daugiau, dalis nuo visų dalyvavusių apklausoje</t>
  </si>
  <si>
    <t>02.03.01.022</t>
  </si>
  <si>
    <t>Projekto „Žemo slenksčio paslaugų kokybės gerinimas Kauno mieste“ įgyvendinimas</t>
  </si>
  <si>
    <t>57,00</t>
  </si>
  <si>
    <t>Apsilankymai žemo slenksčio paslaugų kabinetuose</t>
  </si>
  <si>
    <t>25 733,00</t>
  </si>
  <si>
    <t>02.03.01.023</t>
  </si>
  <si>
    <t>Projekto „Integruotų priklausomybės ligų gydymo paslaugų kokybės ir prieinamumo gerinimas“ įgyvendinimas</t>
  </si>
  <si>
    <t>Gydymo paskirties pastato – ligoninės Josvainių g. 2, Kaune, statyba</t>
  </si>
  <si>
    <t>02.03.02</t>
  </si>
  <si>
    <t>Užtikrinti savivaldybės biudžetinių įstaigų teikiamų socialinių paslaugų kokybę ir prieinamumą</t>
  </si>
  <si>
    <t>02.03.02.001</t>
  </si>
  <si>
    <t>Trumpalaikės socialinės globos teikimo užtikrinimas vaikams, likusiems be tėvų globos, ir  pagalbos užtikrinimas globėjams (rūpintojams) ir įvaikintojams Vaikų gerovės centre „Pastogė“</t>
  </si>
  <si>
    <t>Socialinių paslaugų skyrius</t>
  </si>
  <si>
    <t>Vaikų globėjų (rūpintojų), įvaikintojų, gavusių paslaugas dalis nuo visų vaikų globėjų (rūpintojų), įvaikintojų</t>
  </si>
  <si>
    <t>Globėjų (rūpintojų) susiduriančių su sunkumais globojant (rūpinant) vaikus, bei esančių krizinėje situacijoje, teigiamai išspręstų krizinių situacijų dalis, gavus intensyvią specialistų pagalbą, nuo visų globėjų (rūpintojų) krizinių atvejų skaičiaus</t>
  </si>
  <si>
    <t>02.03.02.002</t>
  </si>
  <si>
    <t>Socialinių paslaugų teikimas vaikams (vaikams su negalia), likusiems be tėvų globos  Kauno savivaldybės vaikų globos namuose</t>
  </si>
  <si>
    <t>Vaikų, kurių elgesio (ir/ar delinkventinio) rezultatai pagerėjo dalis nuo bendro paslaugas Kauno savivaldybės vaikų globos namuose gaunančių vaikų skaičiaus</t>
  </si>
  <si>
    <t>02.03.02.004</t>
  </si>
  <si>
    <t>Socialinių paslaugų teikimas Kauno miesto gyventojams, turintiems socialinių problemų, Kauno miesto socialinių paslaugų centre</t>
  </si>
  <si>
    <t>Patenkintų gautomis kokybiškomis paslaugomis asmenų dalis nuo visų gavusių paslaugas</t>
  </si>
  <si>
    <t>Socialinės priežiūros (pagalbos į namus) senyvo amžiaus asmenims bei neįgaliems asmenims jų namuose ir senyvo amžiaus asmenims dienos centre paslaugas gavusių asmenų skaičius, nutolinant stacionarios globos paslaugų teikimą</t>
  </si>
  <si>
    <t>Socialinę riziką patiriančių asmenų atkūrusių/įgijusių socialinius įgūdžius dalis nuo visų socialinę riziką patiriančių asmenų, gavusių paslaugas skaičiaus</t>
  </si>
  <si>
    <t>Asmenų, kuriems buvo įvertintas socialinių paslaugų poreikis ir/ar suteiktos bendrosios socialinės paslaugos dalis nuo visų Kauno miesto gyventojų</t>
  </si>
  <si>
    <t>02.03.02.006</t>
  </si>
  <si>
    <t>Socialinių paslaugų užtikrinimas asmenims su negalia Negalią turinčių asmenų centre „Korys“</t>
  </si>
  <si>
    <t>Socialinius įgūdžius įgijusių asmenų dalis nuo visų socialinės priežiūros paslaugas gavusių asmenų</t>
  </si>
  <si>
    <t>Vaikų su negalia (su sunkia negalia) pradėjusių gauti trumpalaikės (atokvėpio) socialinės globos paslaugas įstaigoje skaičius</t>
  </si>
  <si>
    <t>Asmenų su negalia padidinusių savarankiškumo lygį dalis nuo visų dienos socialinės globos paslaugas gavusių asmenų skaičiaus</t>
  </si>
  <si>
    <t>Paslaugas namuose gavusių asmenų skaičius</t>
  </si>
  <si>
    <t>02.03.02.007</t>
  </si>
  <si>
    <t>Socialinių paslaugų užtikrinimas senyvo amžiaus asmenims ir motinoms su vaikais Kauno kartų namuose</t>
  </si>
  <si>
    <t>Mamų, įgijusių profesinę specialybę arba įsidarbinusių, įgijusių socialinius ir tėvystės įgūdžius, leidusius savarankiškai gyventi ir rūpintis savo vaikais dalis nuo visų mamų, gavusių paslaugas skaičiaus</t>
  </si>
  <si>
    <t>Senyvo amžiaus asmenų gavusių socialines paslaugas Kauno kartų namuose skaičius</t>
  </si>
  <si>
    <t>02.03.02.009</t>
  </si>
  <si>
    <t>Socialinių paslaugų įstaigų infrastruktūros gerinimas</t>
  </si>
  <si>
    <t>02.03.02.010</t>
  </si>
  <si>
    <t>Socialinės priežiūros teikimas šeimoms, patiriančioms socialinę riziką, Kauno miesto socialinių paslaugų centre</t>
  </si>
  <si>
    <t>Šeimų, kurioms buvo teikiamos socialinių įgūdžių ugdymo ir palaikymo paslaugos nutrauktas socialinių paslaugų teikimas atstačius jų savarankiškumo funkcionavimo įgūdžius ir užbaigtas atvejo vadybos procesas, dalis nuo visų šeimų</t>
  </si>
  <si>
    <t>02.03.03</t>
  </si>
  <si>
    <t>Didinti socialinės paramos tikslingumą, prieinamumą, administravimo kokybę ir efektyvumą</t>
  </si>
  <si>
    <t>02.03.03.001</t>
  </si>
  <si>
    <t>Vienkartinė socialinė parama Kauno miesto gyventojams</t>
  </si>
  <si>
    <t>Socialinės paramos skyrius</t>
  </si>
  <si>
    <t>Vienkartinės pašalpos gavėjų skaičius</t>
  </si>
  <si>
    <t>1 450,00</t>
  </si>
  <si>
    <t>1 400,00</t>
  </si>
  <si>
    <t>1 380,00</t>
  </si>
  <si>
    <t>02.03.03.002</t>
  </si>
  <si>
    <t>Socialinė pašalpa Kauno miesto nepasiturintiems gyventojams</t>
  </si>
  <si>
    <t>Socialinės pašalpos gavėjų skaičius</t>
  </si>
  <si>
    <t>9 100,00</t>
  </si>
  <si>
    <t>9 050,00</t>
  </si>
  <si>
    <t>Socialinės paramos gavėjų, dalyvavusių Užimtumo didinimo programoje, dalis nuo visų siųstų asmenų dalyvauti toje programoje skaičiaus</t>
  </si>
  <si>
    <t>5,50</t>
  </si>
  <si>
    <t>5,60</t>
  </si>
  <si>
    <t>5,70</t>
  </si>
  <si>
    <t>02.03.03.003</t>
  </si>
  <si>
    <t>Lėšos tikslinėms kompensacijoms mokėti</t>
  </si>
  <si>
    <t>Asmenų, kuriems išmokėtos tikslinės kompensacijos, skaičius tenkantis 1000 gyventojų</t>
  </si>
  <si>
    <t>34,06</t>
  </si>
  <si>
    <t>34,80</t>
  </si>
  <si>
    <t>34,90</t>
  </si>
  <si>
    <t>02.03.03.004</t>
  </si>
  <si>
    <t>Lėšos tikslinėms kompensacijoms administruoti</t>
  </si>
  <si>
    <t>Darbuotojų, kuriems pagerintos darbo sąlygos, skaičius</t>
  </si>
  <si>
    <t>02.03.03.006</t>
  </si>
  <si>
    <t>Vienkartinei išmokai ginkluoto pasipriešinimo 1940–1990 m. okupacijoms dalyvių šeimoms mokėti (valstybinė funkcija)</t>
  </si>
  <si>
    <t>Asmenų, kuriems išmokėtos  išmokos, skaičius</t>
  </si>
  <si>
    <t>02.03.03.007</t>
  </si>
  <si>
    <t>Kompensacijai sovietinėje armijoje sužalotiems asmenims ir žuvusiųjų šeimoms mokėti (valstybinė funkcija)</t>
  </si>
  <si>
    <t>Asmenų, kuriems kompensuotos išlaidos, skaičius</t>
  </si>
  <si>
    <t>02.03.03.008</t>
  </si>
  <si>
    <t>Išmokoms vaikams mokėti  (valstybinė funkcija)</t>
  </si>
  <si>
    <t>56 000,00</t>
  </si>
  <si>
    <t>56 050,00</t>
  </si>
  <si>
    <t>56 100,00</t>
  </si>
  <si>
    <t>02.03.03.009</t>
  </si>
  <si>
    <t>Išmokoms vaikams administruoti (valstybinė funkcija)</t>
  </si>
  <si>
    <t>02.03.03.010</t>
  </si>
  <si>
    <t>Socialinės atskirties mažinimas mokant išmokas neįgaliesiems</t>
  </si>
  <si>
    <t>Išmokas už komunalines paslaugas neįgaliesiems gaunančių asmenų, kuriems nustatyti specialieji poreikiai, dalis nuo bendro gaunančių šias išmokas skaičiaus</t>
  </si>
  <si>
    <t>66,67</t>
  </si>
  <si>
    <t>57,14</t>
  </si>
  <si>
    <t>02.03.03.011</t>
  </si>
  <si>
    <t>Socialinei paramai mokiniams mokėti (už įsigytus maisto produktus) (valstybinė funkcija)</t>
  </si>
  <si>
    <t>Nemokamą maitinimą gavusių  mokinių dalis nuo bendro mokinių skaičiaus Kauno m.</t>
  </si>
  <si>
    <t>33,19</t>
  </si>
  <si>
    <t>35,74</t>
  </si>
  <si>
    <t>38,29</t>
  </si>
  <si>
    <t>02.03.03.012</t>
  </si>
  <si>
    <t>Socialinei paramai mokiniams administruoti (valstybinė funkcija)</t>
  </si>
  <si>
    <t>Socialinei paramai mokiniams administruoti lėšų, skirtų darbo užmokesčiui ir įmokoms socialiniam draudimui, dalis nuo bendro darbuotojų darbo užmokesčio ir įmokų socialiniam draudimui</t>
  </si>
  <si>
    <t>4,50</t>
  </si>
  <si>
    <t>4,60</t>
  </si>
  <si>
    <t>4,70</t>
  </si>
  <si>
    <t>02.03.03.013</t>
  </si>
  <si>
    <t>Kompensacijai už suteiktas lengvatas asmenims, nukentėjusiems nuo 1991 m. sausio 11–13 d. ir po to vykdytos SSRS agresijos, mokėti  (valstybinė funkcija)</t>
  </si>
  <si>
    <t>02.03.03.014</t>
  </si>
  <si>
    <t>Parama mirties atveju Kauno miesto gyventojams</t>
  </si>
  <si>
    <t>4 200,00</t>
  </si>
  <si>
    <t>4 100,00</t>
  </si>
  <si>
    <t>4 050,00</t>
  </si>
  <si>
    <t>02.03.03.015</t>
  </si>
  <si>
    <t>Išmokoms ir kompensacijoms administruoti (valstybinė funkcija)</t>
  </si>
  <si>
    <t>4 079,00</t>
  </si>
  <si>
    <t>4 070,00</t>
  </si>
  <si>
    <t>4 060,00</t>
  </si>
  <si>
    <t>02.03.03.016</t>
  </si>
  <si>
    <t>Socialinei paramai mokiniams (už įsigytus mokinio reikmenis) mokėti  (valstybinė funkcija)</t>
  </si>
  <si>
    <t>Paramą mokinio reikmenims įsigyti gavusių mokinių dalis nuo bendro mokinių skaičiaus Kauno m.</t>
  </si>
  <si>
    <t>6,38</t>
  </si>
  <si>
    <t>6,13</t>
  </si>
  <si>
    <t>02.03.03.017</t>
  </si>
  <si>
    <t>Išmokų mokėjimo per bankus ir paštus išlaidų padengimas</t>
  </si>
  <si>
    <t>1 430,00</t>
  </si>
  <si>
    <t>1 420,00</t>
  </si>
  <si>
    <t>02.03.03.018</t>
  </si>
  <si>
    <t>Kompensacija nepasiturintiems Kauno miesto gyventojams už geriamąjį vandenį</t>
  </si>
  <si>
    <t>Kompensacijų gavėjų skaičius tenkantis 1000 gyventojų</t>
  </si>
  <si>
    <t>8,18</t>
  </si>
  <si>
    <t>7,16</t>
  </si>
  <si>
    <t>6,82</t>
  </si>
  <si>
    <t>02.03.03.019</t>
  </si>
  <si>
    <t>Kompensacija nepasiturintiems Kauno miesto gyventojams už šiluminę energiją, patiektą gyvenamosioms patalpoms šildyti (šilumą tiekiant centralizuotai)</t>
  </si>
  <si>
    <t>57,96</t>
  </si>
  <si>
    <t>54,55</t>
  </si>
  <si>
    <t>51,15</t>
  </si>
  <si>
    <t>02.03.03.020</t>
  </si>
  <si>
    <t>Kompensacijoms nepasiturintiems gyventojams už šiluminę energiją, patiektą gyvenamoms patalpoms šildyti (kt. energijos ir kuro rūšimis), mokėti</t>
  </si>
  <si>
    <t>10,23</t>
  </si>
  <si>
    <t>9,88</t>
  </si>
  <si>
    <t>9,55</t>
  </si>
  <si>
    <t>02.03.03.021</t>
  </si>
  <si>
    <t>Kompensacija nepasiturintiems gyventojams už šiluminę energiją, patiektą karštam vandeniui ruošti</t>
  </si>
  <si>
    <t>3,41</t>
  </si>
  <si>
    <t>3,07</t>
  </si>
  <si>
    <t>2,73</t>
  </si>
  <si>
    <t>02.03.03.022</t>
  </si>
  <si>
    <t>Kreditų, paimtų daugiabučiams namams atnaujinti (modernizuoti), ir palūkanų apmokėjimas už asmenis, turinčius teisę į būsto šildymo išlaidų kompensaciją</t>
  </si>
  <si>
    <t>Asmenų, kuriems apmokamas kreditas ir palūkanos, dalis nuo bendro asmenų turinčių teisę į būsto šildymo išlaidų kompensacijas,  skaičiaus</t>
  </si>
  <si>
    <t>7,43</t>
  </si>
  <si>
    <t>7,75</t>
  </si>
  <si>
    <t>8,40</t>
  </si>
  <si>
    <t>02.03.03.023</t>
  </si>
  <si>
    <t>Ikimokyklinio amžiaus vaikų ugdymo užtikrinimas, iš dalies kompensuojant ugdymo išlaidas nevalstybinėse švietimo įstaigose</t>
  </si>
  <si>
    <t>Kompensacijos gavėjų skaičius nuo bendro ikimokyklinio amžiaus vaikų skaičiaus mieste</t>
  </si>
  <si>
    <t>2,75</t>
  </si>
  <si>
    <t>2,59</t>
  </si>
  <si>
    <t>2,43</t>
  </si>
  <si>
    <t>02.03.03.024</t>
  </si>
  <si>
    <t>Pagalba pinigais vaiko laikiniesiems ir nuolatiniams globėjams (rūpintojams), šeimynoms</t>
  </si>
  <si>
    <t>Globojamų (rūpinamų) vaikų, už kuriuos skiriami pagalbos pinigai, dalis nuo bendro globojamų vaikų skaičiaus Kauno mieste</t>
  </si>
  <si>
    <t>116,28</t>
  </si>
  <si>
    <t>115,22</t>
  </si>
  <si>
    <t>114,16</t>
  </si>
  <si>
    <t>02.03.04</t>
  </si>
  <si>
    <t>Skatinti  socialinių paslaugų plėtrą  ir plėtoti socialinių paslaugų  infrastruktūrą</t>
  </si>
  <si>
    <t>02.03.04.008</t>
  </si>
  <si>
    <t>Socialinių paslaugų, kurias teikia viešosios įstaigos, kurių savininkė ar dalininkė yra Kauno miesto savivaldybė, kokybės užtikrinimas</t>
  </si>
  <si>
    <t>02.03.04.009</t>
  </si>
  <si>
    <t>Dienos socialinės globos paslaugos asmenims su negalia ir sunkia negalia Kauno specialiojoje mokykloje</t>
  </si>
  <si>
    <t>02.03.04.015</t>
  </si>
  <si>
    <t>Kompleksinių paslaugų šeimai plėtra Kauno bendruomeniniuose šeimos namuose</t>
  </si>
  <si>
    <t>Gaunamų paslaugų gavėjų skaičius</t>
  </si>
  <si>
    <t>02.03.04.018</t>
  </si>
  <si>
    <t>Savivaldybės socialinio būsto fondo plėtra, mažinant socialinę atskirtį eilėje laukiančiųjų socialinio būsto</t>
  </si>
  <si>
    <t>Patenkintų paraiškų socialiniam būstui nuomoti dalis nuo visų, esančių eilėje socialiniam būstui nuomoti</t>
  </si>
  <si>
    <t>Įsigytų socialinių būstų skaičius</t>
  </si>
  <si>
    <t>02.03.04.019</t>
  </si>
  <si>
    <t>Būsto nuomos ir išperkamosios būsto nuomos mokesčių dalies kompensacija</t>
  </si>
  <si>
    <t>Asmenų, gaunančių kompensacijas, dalis nuo bendro asmenų, turinčių teisę į socialinio būsto nuomą ir įrašytų į sąrašus, skaičiaus</t>
  </si>
  <si>
    <t>26,44</t>
  </si>
  <si>
    <t>27,64</t>
  </si>
  <si>
    <t>28,85</t>
  </si>
  <si>
    <t>Asmenų, gavusių būsto nuomos ar išperkamosios būsto nuomos mokesčio dalies kompensaciją, skaičius, asmenys</t>
  </si>
  <si>
    <t>02.03.04.040</t>
  </si>
  <si>
    <t>Kauno miesto gyventojų, atitinkančių Užimtumo įstatyme apibrėžtą tikslinę grupę, darbinių įgūdžių įgijimo ir įsidarbinimo skatinimas</t>
  </si>
  <si>
    <t>Darbinius įgūdžius  įgijusių ir darbo vietą sukūrusių ar įdarbintų asmenų dalis  nuo visų programoje dalyvavusių asmenų</t>
  </si>
  <si>
    <t>02.03.04.043</t>
  </si>
  <si>
    <t>Socialinių paslaugų teikimas asmenims su sunkia negalia</t>
  </si>
  <si>
    <t>Socialines paslaugas gavusių neįgalių asmenų skaičius</t>
  </si>
  <si>
    <t>1 350,00</t>
  </si>
  <si>
    <t>02.03.04.045</t>
  </si>
  <si>
    <t>Socialinių paslaugų (socialinės priežiūros ir socialinės globos) teikimas vaikams, likusiems be tėvų globos, šeimoms, susiduriančioms su sunkumais, vaikams su negalia, darbingo amžiaus asmenims su negalia ir senyvo amžiaus asmenims</t>
  </si>
  <si>
    <t>Socialinės priežiūros paslaugas gavusių asmenų skaičius</t>
  </si>
  <si>
    <t>1 550,00</t>
  </si>
  <si>
    <t>1 600,00</t>
  </si>
  <si>
    <t>Socialinės globos paslaugas gavusių asmenų skaičius</t>
  </si>
  <si>
    <t>550,00</t>
  </si>
  <si>
    <t>600,00</t>
  </si>
  <si>
    <t>02.03.04.046</t>
  </si>
  <si>
    <t>Neįgaliųjų socialinės reabilitacijos paslaugas gavusių asmenų skaičius</t>
  </si>
  <si>
    <t>2 250,00</t>
  </si>
  <si>
    <t>Asmenų, kuriems pritaikytas būstas neįgaliojo poreikiams dalis nuo visų eilėje būstą pritaikyti laukiančių asmenų</t>
  </si>
  <si>
    <t>02.03.04.047</t>
  </si>
  <si>
    <t>Miesto bendruomenės įtraukimas įgyvendinant programos „Iniciatyvos Kaunui“ socialinės srities projektus</t>
  </si>
  <si>
    <t>Socialines paslaugas teikiančių įstaigų,  įgyvendinant programą „Iniciatyvos Kaunui“ dalis nuo visų (išskyrus Savivaldybės biudžetines įstaigas) socialines paslaugas teikiančių įstaigų</t>
  </si>
  <si>
    <t>02.03.04.048</t>
  </si>
  <si>
    <t>Pastato – bendrabučio Lampėdžių g. 10, Kaune, atnaujinimas ir pritaikymas savarankiško gyvenimo namų ir Savivaldybės būsto poreikiams</t>
  </si>
  <si>
    <t>Nekilnojamojo turto skyrius</t>
  </si>
  <si>
    <t>Įrengtų patalpų plotas</t>
  </si>
  <si>
    <t>3 000,00</t>
  </si>
  <si>
    <t>02.03.04.049</t>
  </si>
  <si>
    <t>Projekto „Vaikų dienos centrų tinklo plėtra Kauno mieste“ įgyvendinimas</t>
  </si>
  <si>
    <t>Investicijas gavę socialinių paslaugų infrastruktūros objektai</t>
  </si>
  <si>
    <t>02.03.04.050</t>
  </si>
  <si>
    <t>Projekto „Bendruomeninių apgyvendinimo bei užimtumo paslaugų asmenims su proto ir (arba) psichikos negalia plėtra Kauno mieste“ įgyvendinimas</t>
  </si>
  <si>
    <t>Irengtų dienos užimtumo centrų ir socialinių dirbtuvių skaičius</t>
  </si>
  <si>
    <t>02.03.04.051</t>
  </si>
  <si>
    <t>Vaiko minimalios ir vidutinės priežiūros priemonių įgyvendinimas</t>
  </si>
  <si>
    <t>Vaikų su pegerėjusiu elgesiu dalis nuo visų vaikų, kuriems paskirtos vaiko minimalios ir vidutinės priežiūros priemonės</t>
  </si>
  <si>
    <t>02.04</t>
  </si>
  <si>
    <t>Teikti aukštos kokybės viešąsias paslaugas, efektyviai valdyti miestą</t>
  </si>
  <si>
    <t>02.04.01.</t>
  </si>
  <si>
    <t>Didinti miesto valdymo efektyvumą</t>
  </si>
  <si>
    <t>02.04.01.002</t>
  </si>
  <si>
    <t>Savivaldybės skoliniams įsipareigojimams vykdyti</t>
  </si>
  <si>
    <t>Laiku grąžintų paskolų dalis nuo visų paskolų</t>
  </si>
  <si>
    <t>02.04.01.003</t>
  </si>
  <si>
    <t>Kauno miesto savivaldybės institucijų žmogiškųjų išteklių valdymas ir kompetencijų tobulinimas</t>
  </si>
  <si>
    <t>Vidutinis mėnesinis darbuotojo darbo užmokestis</t>
  </si>
  <si>
    <t>1 995,00</t>
  </si>
  <si>
    <t>2 105,00</t>
  </si>
  <si>
    <t>2 221,00</t>
  </si>
  <si>
    <t>02.04.01.004</t>
  </si>
  <si>
    <t>Savivaldybės institucijų ūkinio ir materialinio aptarnavimo užtikrinimas</t>
  </si>
  <si>
    <t>Įsigytų prekių ir paslaugų, atliktų remonto darbų dalis nuo visų planuojamų įsigyti prekių ir paslaugų ir planuojamų atlikti remonto darbų</t>
  </si>
  <si>
    <t>02.04.01.005</t>
  </si>
  <si>
    <t>Lietuvos finansinės paramos, ES ir kitų tarptautinių programų, kitų planavimo dokumentų rengimas ir projektų įgyvendinimas</t>
  </si>
  <si>
    <t>Įgyvendinamų projektų skaičius</t>
  </si>
  <si>
    <t>Rengiamų paraiškų skaičius</t>
  </si>
  <si>
    <t>02.04.01.006</t>
  </si>
  <si>
    <t>Mero institucijos ir Savivaldybės tarybos narių veiklos užtikrinimas</t>
  </si>
  <si>
    <t>3 225,00</t>
  </si>
  <si>
    <t>3 403,00</t>
  </si>
  <si>
    <t>3 592,00</t>
  </si>
  <si>
    <t>02.04.01.007</t>
  </si>
  <si>
    <t>Savivaldybės tarybos ir mero sekretoriato veiklos užtikrinimas</t>
  </si>
  <si>
    <t>2 214,00</t>
  </si>
  <si>
    <t>2 336,00</t>
  </si>
  <si>
    <t>2 464,00</t>
  </si>
  <si>
    <t>02.04.01.008</t>
  </si>
  <si>
    <t>2 679,00</t>
  </si>
  <si>
    <t>2 826,00</t>
  </si>
  <si>
    <t>2 982,00</t>
  </si>
  <si>
    <t>02.04.01.009</t>
  </si>
  <si>
    <t>Teisinis konsultavimas, teisinis atstovavimas, teismų sprendimų vykdymas</t>
  </si>
  <si>
    <t>Teisės ir konsultavimo skyrius</t>
  </si>
  <si>
    <t>Taikos sutartimis užbaigtų bylų dalis nuo visų baigtų bylų</t>
  </si>
  <si>
    <t>Taikos sutartimis užbaigtose turtinio ginčo bylose išmokėtų lėšų dalis nuo reikalautos priteisti lėšų sumos</t>
  </si>
  <si>
    <t>Dokumentinio proceso tvarka teismui pateiktų pareiškimų ir ieškinių dalis nuo visų teismui pateiktų ieškinių, pareiškimų ir skundų</t>
  </si>
  <si>
    <t>49,50</t>
  </si>
  <si>
    <t>50,50</t>
  </si>
  <si>
    <t>02.04.01.010</t>
  </si>
  <si>
    <t>Rinkimų rengimo išlaidoms</t>
  </si>
  <si>
    <t>Suorganizuota rinkimų/ referendumų</t>
  </si>
  <si>
    <t>02.04.01.011</t>
  </si>
  <si>
    <t>Informacinės programinės ir techninės bazės modernizavimas, priežiūra  ir plėtra Savivaldybės institucijose</t>
  </si>
  <si>
    <t>E. paslaugų ir informacinių technologijų skyrius</t>
  </si>
  <si>
    <t>Atnaujintų kompiuterių  skaičius</t>
  </si>
  <si>
    <t>Modernizuotų informacinių sistemų skaičius</t>
  </si>
  <si>
    <t>Techninės duomenų saugos atitikties valdymo tarpinių sričių vertinimų vidurkis</t>
  </si>
  <si>
    <t>P.</t>
  </si>
  <si>
    <t>4,20</t>
  </si>
  <si>
    <t>02.04.01.012</t>
  </si>
  <si>
    <t>Administracinės naštos mažinimas diegiant informacines sistemas</t>
  </si>
  <si>
    <t>Įdiegtų informacinių sistemų skaičius</t>
  </si>
  <si>
    <t>02.04.01.014</t>
  </si>
  <si>
    <t>Projektų valdymo kokybės gerinimas</t>
  </si>
  <si>
    <t>Per projektų valdymo sistemą valdomų projektų dalis nuo visų Kauno m. savivaldybėje įgyvendinamų projektų</t>
  </si>
  <si>
    <t>02.04.01.016</t>
  </si>
  <si>
    <t>Dokumentų valdymo procesų tobulinimas</t>
  </si>
  <si>
    <t>Dokumentų skyrius</t>
  </si>
  <si>
    <t>E. parašu vizuotų (pasirašytų) teisės aktų dalis nuo visų užregistruotų teisės aktų skaičiaus</t>
  </si>
  <si>
    <t>E. parašu vizuotų (suderintų), pasirašytų raštų dalis nuo visų užregistruotų siunčiamų raštų skaičiaus</t>
  </si>
  <si>
    <t>02.04.01.017</t>
  </si>
  <si>
    <t>Programų valdymo efektyvumo didinimas</t>
  </si>
  <si>
    <t>Strateginio planavimo, analizės ir programų valdymo skyrius</t>
  </si>
  <si>
    <t>Patenkintų paslaugomis pareiškėjų dalis nuo visų pareiškėjų</t>
  </si>
  <si>
    <t>02.04.01.020</t>
  </si>
  <si>
    <t>Kauno miesto savivaldybės administracijos darbuotojų kompetencijų tobulinimas</t>
  </si>
  <si>
    <t>Personalo valdymo skyrius</t>
  </si>
  <si>
    <t>Darbuotojų kaitos indeksas</t>
  </si>
  <si>
    <t>0,07</t>
  </si>
  <si>
    <t>Mokymuose dalyvavusių darbuotojų /valstybės  tarnautojų dalis nuo viso darbuotojų skaičiaus</t>
  </si>
  <si>
    <t>Mokymuose dalyvavusių vadovų dalis nuo visų vadovų skaičiaus</t>
  </si>
  <si>
    <t>Asmens duomenų apsaugos mokymuose dalyvavusių darbuotojų dalis nuo visų darbuotojų skaičiaus</t>
  </si>
  <si>
    <t>02.04.01.021</t>
  </si>
  <si>
    <t>Užtikrinti vidaus kontrolės vertinimą ir tobulinimą</t>
  </si>
  <si>
    <t>Centralizuotas vidaus audito skyrius</t>
  </si>
  <si>
    <t>Rekomendacijų įgyvendintų pirminiais terminais dalis nuo visų įgyvendintų rekomendacijų</t>
  </si>
  <si>
    <t>02.04.01.022</t>
  </si>
  <si>
    <t>Kauno miesto savivaldybės darbuotojų saugos ir sveikatos užtikrinimas</t>
  </si>
  <si>
    <t>Darbuotojų saugos ir sveikatos užtikrinimo poreikio tenkinimas  nuo atsiradusio poreikio</t>
  </si>
  <si>
    <t>02.04.01.023</t>
  </si>
  <si>
    <t>Strateginio planavimo, analizės ir procesų užtikrinimas</t>
  </si>
  <si>
    <t>Patvirtintų strateginių dokumentų bei jų vykdymo ataskaitų dalis nuo visų teiktų tvirtinti dokumentų</t>
  </si>
  <si>
    <t>Atliktų Kauno miesto savivaldybės Strateginio plėtros plano 2023-2030 m. rengimo paslaugų dalis nuo visų paslaugų</t>
  </si>
  <si>
    <t>02.04.01.024</t>
  </si>
  <si>
    <t>Viešųjų pirkimų efektyvumo didinimas</t>
  </si>
  <si>
    <t>Centrinis viešųjų pirkimų ir koncesijų skyrius</t>
  </si>
  <si>
    <t>Pasiūlymų vertinimo pagal kainos ir kokybės kriterijų dalis nuo visų pirkimų</t>
  </si>
  <si>
    <t>02.04.01.025</t>
  </si>
  <si>
    <t>Viešųjų pirkimų procedūrų kokybės gerinimas</t>
  </si>
  <si>
    <t>Pirkimų, kuriems taikomi žaliųjų pirkimų reikalavimai, apimtis</t>
  </si>
  <si>
    <t>02.04.01.026</t>
  </si>
  <si>
    <t>Administracinės naštos viešuosiuose pirkimuose mažinimas</t>
  </si>
  <si>
    <t>Pirkimų centralizavimas ir stambinimas</t>
  </si>
  <si>
    <t>Pirkimų procedūrų atlikimas pagal įgaliojimus</t>
  </si>
  <si>
    <t>02.04.01.027</t>
  </si>
  <si>
    <t>Sumanios ir pilietiškos visuomenės ugdymui skirtų lėšų panaudojimo efektyvumo didinimas</t>
  </si>
  <si>
    <t>Įgyvendintų iniciatyvų dalis nuo pateiktų iniciatyvų</t>
  </si>
  <si>
    <t>Gerinti teikiamų viešųjų paslaugų kokybę</t>
  </si>
  <si>
    <t>02.04.02.005</t>
  </si>
  <si>
    <t>Archyviniams dokumentams tvarkyti  (valstybinė funkcija)</t>
  </si>
  <si>
    <t>E. parašu vizuotų (pasirašytų) parengtų ir išduotų Archyvų poskyryje pažymų dalis nuo visų išduotų pažymų skaičiaus</t>
  </si>
  <si>
    <t>02.04.02.006</t>
  </si>
  <si>
    <t>Gyventojų registro tvarkymas ir duomenų teikimas valstybės registrams  (valstybinė funkcija)</t>
  </si>
  <si>
    <t>Klientų aptarnavimo ir informavimo skyrius</t>
  </si>
  <si>
    <t>Elektroniniu būdu VĮ „Registrų centras“ perduotų dokumentų skaičius</t>
  </si>
  <si>
    <t>4 500,00</t>
  </si>
  <si>
    <t>4 400,00</t>
  </si>
  <si>
    <t>02.04.02.007</t>
  </si>
  <si>
    <t>Duomenims teikti Suteiktos valstybės pagalbos registrui (valstybinė funkcija)</t>
  </si>
  <si>
    <t>Licencijų, leidimų ir paslaugų skyrius</t>
  </si>
  <si>
    <t>Perduotų įrašų skaičius</t>
  </si>
  <si>
    <t>02.04.02.008</t>
  </si>
  <si>
    <t>Valstybės garantuojamos pirminės teisinės pagalbos teikimas  (valstybinė funkcija)</t>
  </si>
  <si>
    <t>Valstybės garantuojamos pirminės teisinės pagalbos gavėjų skaičiaus santykis su miesto gyventojų skaičiumi</t>
  </si>
  <si>
    <t>1,90</t>
  </si>
  <si>
    <t>Gautų skundų kiekis</t>
  </si>
  <si>
    <t>02.04.02.009</t>
  </si>
  <si>
    <t>Piliečių prašymams atkurti nuosavybės teises nagrinėjimas ir sprendimų dėl nuosavybės atkūrimo priėmimas  (valstybinė funkcija)</t>
  </si>
  <si>
    <t>Priimtų sprendimų ir jų įvykdymo santykis</t>
  </si>
  <si>
    <t>02.04.02.011</t>
  </si>
  <si>
    <t>Valstybės garantijoms nuomininkams vykdyti  (valstybinė funkcija)</t>
  </si>
  <si>
    <t>02.04.02.012</t>
  </si>
  <si>
    <t>Savininkams atlyginti už valstybės išperkamus gyvenamuosius namus, jų dalis, butus (valstybinė funkcija)</t>
  </si>
  <si>
    <t>Gautos lėšos iš valstybės biudžeto</t>
  </si>
  <si>
    <t>400 000,00</t>
  </si>
  <si>
    <t>300 000,00</t>
  </si>
  <si>
    <t>50 000,00</t>
  </si>
  <si>
    <t>Gautų lėšų ir išmokėtų kompensacijų santykis</t>
  </si>
  <si>
    <t>02.04.02.013</t>
  </si>
  <si>
    <t>Gyvenamajai vietai deklaruoti  (valstybinė funkcija)</t>
  </si>
  <si>
    <t>Bendra elektroninėmis deklaravimo paslaugomis pasinaudojusių gyventojų dalis nuo visų deklaravimo paslaugą gavusių gyventojų</t>
  </si>
  <si>
    <t>02.04.02.014</t>
  </si>
  <si>
    <t>Civilinės būklės aktų registravimas  (valstybinė funkcija)</t>
  </si>
  <si>
    <t>Civilinės būklės aktų įregistravimo paslaugos gavėjų skaičius</t>
  </si>
  <si>
    <t>14 000,00</t>
  </si>
  <si>
    <t>Gyventojų, besinaudojančių elektroninėmis paslaugomis dalis nuo visų paslaugos gavėjų</t>
  </si>
  <si>
    <t>02.04.02.015</t>
  </si>
  <si>
    <t>Valstybinės kalbos vartojimo ir taisyklingumo kontrolė (valstybinė funkcija)</t>
  </si>
  <si>
    <t>Viešosios tvarkos skyrius</t>
  </si>
  <si>
    <t>Valstybinės kalbos vartojimo ir taisyklingumo kontrolės procedūrų skaičius</t>
  </si>
  <si>
    <t>02.04.02.016</t>
  </si>
  <si>
    <t>Žemės ūkio funkcijoms vykdyti  (valstybinė funkcija)</t>
  </si>
  <si>
    <t>Miesto tvarkymo skyrius</t>
  </si>
  <si>
    <t>Aptarnautų asmenų skaičius</t>
  </si>
  <si>
    <t>02.04.02.019</t>
  </si>
  <si>
    <t>Kauno biudžetinių įstaigų apskaita</t>
  </si>
  <si>
    <t>Centrinis apskaitos skyrius</t>
  </si>
  <si>
    <t>02.04.02.021</t>
  </si>
  <si>
    <t>Valstybės garantijoms nuomininkams, gyvenantiems savininkams grąžintinuose gyvenamuosiuose namuose, jų dalyse, butuose, vykdyti (valstybinė funkcija)</t>
  </si>
  <si>
    <t>100 000,00</t>
  </si>
  <si>
    <t>Gautų lėšų ir įvykdytų valstybės garantijų santykis</t>
  </si>
  <si>
    <t>02.04.02.022</t>
  </si>
  <si>
    <t>Administracinės naštos mažinimas įgyvendinant projektą „Paslaugų teikimo ir asmenų aptarnavimo kokybės gerinimas Kauno miesto savivaldybėje“</t>
  </si>
  <si>
    <t>Paslaugų, kurių suteikimo laikas buvo optimizuotas, dalis nuo visų paslaugų</t>
  </si>
  <si>
    <t>02.04.02.024</t>
  </si>
  <si>
    <t>Asmenų, besikreipiančių per žinių asistentą ne darbo valandomis, dalis nuo visų besikreipiančių per žinių asistentą</t>
  </si>
  <si>
    <t>02.04.02.025</t>
  </si>
  <si>
    <t>Šeimos gerovės stiprinimas</t>
  </si>
  <si>
    <t>Suteikta pagalba naujagimių šeimoms</t>
  </si>
  <si>
    <t>2 355,00</t>
  </si>
  <si>
    <t>3 500,00</t>
  </si>
  <si>
    <t>Registruotų Kauno mieste naujagimių kiekio pokytis lyginant su praėjusiais metais</t>
  </si>
  <si>
    <t>Savivaldybės juridinių asmenų veiklos efektyvinimas ir resursų valdymas</t>
  </si>
  <si>
    <t>02.04.04.001</t>
  </si>
  <si>
    <t>Juridinių asmenų, kurių steigėja, dalininkė ar savininkė yra Savivaldybė,  veiklos optimizavimas, valdymo ir veiklos efektyvinimas</t>
  </si>
  <si>
    <t>Pertvarkytų, reorganizuotų, likviduotų juridinių asmenų, kurių steigėja, dalininkė ar savininkė yra Savivaldybė, skaičius</t>
  </si>
  <si>
    <t>02.04.04.002</t>
  </si>
  <si>
    <t>Juridinių asmenų, kurių steigėja, dalininkė ar savininkė yra Savivaldybė, inovatyvių stebėsenos sistemų kūrimas</t>
  </si>
  <si>
    <t>Juridinių asmenų, kurių steigėja, savininkė ar dalininkė yra Savivaldybė, pusmečio rezultatų peržiūra, vertinant turto panaudojimo efektyvumą</t>
  </si>
  <si>
    <t>02.04.04.003</t>
  </si>
  <si>
    <t>Bendro Kauno miesto savivaldybės valdomų įmonių ir seniūnijų klientų aptarnavimo centro „Mano Kaunas“ kūrimas</t>
  </si>
  <si>
    <t>Bendro skolų valdymo paslaugų centro steigimas</t>
  </si>
  <si>
    <t>Elektroninės vieningos savitarnos sistemos plėtros, įtraukiant juridinių asmenų specifinių paslaugų aptarnavimą, koordinavimas</t>
  </si>
  <si>
    <t>Savivaldybės valdomų įmonių darbuotojų, vykdančių optimizuotas bendrąsias veiklas UAB Kauno miesto paslaugų centre, skaičiaus sumažėjimas</t>
  </si>
  <si>
    <t>02.04.04.004</t>
  </si>
  <si>
    <t>Kauno miesto savivaldybės kontroliuojamų juridinių asmenų bendrų paslaugų teikimo centrų kūrimas</t>
  </si>
  <si>
    <t>UAB Kauno miesto paslaugų centro optimizuotų bendrųjų veiklų skaičius</t>
  </si>
  <si>
    <t>02.04.04.005</t>
  </si>
  <si>
    <t>Kauno miesto savivaldybės narystės įsipareigojimų vykdymas vietos veiklos grupėse ir kitose organizacijose</t>
  </si>
  <si>
    <t>Veiklose dalyvavusiųjų miesto bendruomenės narių skaičius</t>
  </si>
  <si>
    <t>02.04.04.006</t>
  </si>
  <si>
    <t>Kauno miesto savivaldybės valdomų įmonių veiklos optimizavimas, valdymo ir veiklos efektyvinimas</t>
  </si>
  <si>
    <t>Savivaldybės  valdomų įmonių, kurių pasiektų veiklos tikslų atitiktį joms nustatytiems veiklos tikslams koordinuoja Savivaldybė, skaičius</t>
  </si>
  <si>
    <t>SĮ „Kapinių priežiūra“ veiklos sąnaudų lygis</t>
  </si>
  <si>
    <t>29,70</t>
  </si>
  <si>
    <t>29,10</t>
  </si>
  <si>
    <t>SĮ „Kauno planas“ veiklos sąnaudų lygis</t>
  </si>
  <si>
    <t>18,80</t>
  </si>
  <si>
    <t>18,60</t>
  </si>
  <si>
    <t>18,20</t>
  </si>
  <si>
    <t>UAB „Kauno butų ūkis“ EBITDA marža</t>
  </si>
  <si>
    <t>9,90</t>
  </si>
  <si>
    <t>10,20</t>
  </si>
  <si>
    <t>AB „Kauno energija“ EBITDA marža</t>
  </si>
  <si>
    <t>17,70</t>
  </si>
  <si>
    <t>17,90</t>
  </si>
  <si>
    <t>UAB „Centrinis knygynas“ EBITDA marža</t>
  </si>
  <si>
    <t>UAB „Kauno autobusai“ EBITDA marža</t>
  </si>
  <si>
    <t>15,40</t>
  </si>
  <si>
    <t>15,50</t>
  </si>
  <si>
    <t>15,90</t>
  </si>
  <si>
    <t>UAB „Kauno gatvių apšvietimas“ EBITDA marža</t>
  </si>
  <si>
    <t>21,40</t>
  </si>
  <si>
    <t>21,60</t>
  </si>
  <si>
    <t>UAB „Kauno švara“ EBITDA marža</t>
  </si>
  <si>
    <t>22,20</t>
  </si>
  <si>
    <t>22,70</t>
  </si>
  <si>
    <t>UAB „Kauno vandenys“ EBITDA marža</t>
  </si>
  <si>
    <t>36,30</t>
  </si>
  <si>
    <t>36,70</t>
  </si>
  <si>
    <t>37,40</t>
  </si>
  <si>
    <t>UAB „Laboratorinių bandymų centras“ EBITDA marža</t>
  </si>
  <si>
    <t>30,60</t>
  </si>
  <si>
    <t>30,90</t>
  </si>
  <si>
    <t>31,50</t>
  </si>
  <si>
    <t>UAB „Stoties turgus“ EBITDA marža</t>
  </si>
  <si>
    <t>10,90</t>
  </si>
  <si>
    <t>02.05</t>
  </si>
  <si>
    <t>Kurti saugų ir bendruomenišką miestą</t>
  </si>
  <si>
    <t>Užtikrinti viešąją tvarką mieste</t>
  </si>
  <si>
    <t>02.05.01.001</t>
  </si>
  <si>
    <t>Gyventojų saugumo didinimas užtikrinant vaizdo stebėjimo ir pažeidimų fiksavimo priemonių plėtrą</t>
  </si>
  <si>
    <t>Priemonių viešajai tvarkai užtikrinti skaičius</t>
  </si>
  <si>
    <t>Veikiančių stebėjimo kamerų dalis nuo visų kamerų</t>
  </si>
  <si>
    <t>Sumokėtų baudų dalis nuo paskirtų baudų</t>
  </si>
  <si>
    <t>02.05.01.002</t>
  </si>
  <si>
    <t>Civilinės saugos reikalams ir paslaugoms administruoti</t>
  </si>
  <si>
    <t>Suvaldytų ekstremalių situacijų skaičius nuo visų ekstremalių situacijų</t>
  </si>
  <si>
    <t>02.05.01.003</t>
  </si>
  <si>
    <t>Mobilizacijai administruoti Savivaldybėje</t>
  </si>
  <si>
    <t>Įvykdytų veikų skaičius</t>
  </si>
  <si>
    <t>02.05.01.004</t>
  </si>
  <si>
    <t>Ekstremaliųjų situacijų ir (arba) įvykių prevencija</t>
  </si>
  <si>
    <t>Ekstremaliųjų situacijų ir (arba) įvykių prevencijos priemonių skaičius</t>
  </si>
  <si>
    <t>02.05.01.005</t>
  </si>
  <si>
    <t>Neeksploatuojamų transporto priemonių pašalinimo iš bendro naudojimo vietų prevencija</t>
  </si>
  <si>
    <t>Pašalintų tranporto priemonių dalis nuo visų nustatytų neeksploatuojamų transporto priemonių</t>
  </si>
  <si>
    <t>Skatinti ir ugdyti gyventojų bendruomeniškumą</t>
  </si>
  <si>
    <t>02.05.02.001</t>
  </si>
  <si>
    <t>Nevyriausybinių organizacijų ir miesto bendruomenės įgalinimo iniciatyvų skatinimas</t>
  </si>
  <si>
    <t>Įgyvendintų projektų veiklų, kurioms seniūnijų išplėstinių seniūnaičių sueigų siūlymu skirtas valstybės biudžeto lėšų finansavimas, dalis nuo visų planuotų veiklų</t>
  </si>
  <si>
    <t>02.05.02.015</t>
  </si>
  <si>
    <t>Kauno sporto halės išvystymas į daugiafunkcį centrą visuomenės poreikiams</t>
  </si>
  <si>
    <t>02.05.02.018</t>
  </si>
  <si>
    <t>Projekto „Bendradarbiavimas gamybos srityje, siekiant vystyti žiedinę ekonomiką. Bendruomeninis aspektas“ įgyvendinimas</t>
  </si>
  <si>
    <t>02.05.02.019</t>
  </si>
  <si>
    <t>Seniūnijų įtakos stiprinimas skatinant gyventojų bendruomeniškumą</t>
  </si>
  <si>
    <t>Inicijuotų ir su bendruomene vykdytų renginių dalis nuo visų seniūnijos vykdytų renginių</t>
  </si>
  <si>
    <t>Pagal gautų pranešimų skaičių sutvarkytų objektų dalis nuo visų gautų pranešimų</t>
  </si>
  <si>
    <t>Gyventojų pasitenkinimo seniūnijų teikiamomis administracinėmis paslaugomis indekso vidurkis</t>
  </si>
  <si>
    <t>Kauno miestui atstovaujančių sportininkų ir trenerių skatinimas ir pagerbimas, fizinio aktyvumo ir sporto renginių organizavimas</t>
  </si>
  <si>
    <t>Dalyvavusių Tarptautinėse vaikų žaidynėse  skaičius</t>
  </si>
  <si>
    <t>Savivaldybės kontrolės ir audito tarnybos veiklos užtikrinimas</t>
  </si>
  <si>
    <t>Centralizuotas mokymo lėšų paskirstymas ugdymo procesą vykdančioms įstaigoms, kurių steigėja ir savininkė nėra savivaldybė</t>
  </si>
  <si>
    <t>Paslaugų gavėjų mokėjimų automatizavimas (robotizavimas) nuo visų paslaugų gavėjų mokėjimų</t>
  </si>
  <si>
    <t>Ugdymo kokybės gerinimas Kauno Vaišvydavos  mokykloje</t>
  </si>
  <si>
    <t>Ugdymo kokybės gerinimas Kauno suaugusiųjų ir jaunimo mokymo centre</t>
  </si>
  <si>
    <t>Ugdymo kokybės gerinimas Kauno Miko Petrausko scenos menų mokykloje</t>
  </si>
  <si>
    <t>Ugdymo kokybės gerinimas Vytauto Didžiojo universiteto klasikinio ugdymo mokykloje</t>
  </si>
  <si>
    <t>Ugdymo kokybės gerinimas Kauno Suzuki progimnazijoje</t>
  </si>
  <si>
    <t>Ugdymo kokybės gerinimas Kauno Aleksandro Stulginskio mokykloje</t>
  </si>
  <si>
    <t>Efektyvus renginių organizavimas ir pagalbos švietimo įstaigoms teikimas Kauno švietimo inovacijų centre</t>
  </si>
  <si>
    <t>Renginių, projektų, skirtų kvalifikacijai tobulinti, bei kitų švietimo veiklų organizavimas Kauno švietimo inovacijų centre</t>
  </si>
  <si>
    <t>Neįgaliųjų būsto pritaikymo ir socialinės reabilitacijos programų įgyvendinimo bei neįgaliųjų asmeninės pagalbos paslaugų teikimas</t>
  </si>
  <si>
    <t>Administracinės naštos  mažinimas tobulinat  klientų aptarnavimo procesus Kauno miesto savivaldybės administracijoje</t>
  </si>
  <si>
    <r>
      <rPr>
        <b/>
        <i/>
        <sz val="12"/>
        <rFont val="Times New Roman"/>
        <family val="1"/>
      </rPr>
      <t>*</t>
    </r>
    <r>
      <rPr>
        <i/>
        <sz val="12"/>
        <rFont val="Times New Roman"/>
        <family val="1"/>
      </rPr>
      <t xml:space="preserve"> Prioritetinė socialinės infrastruktūros priemonė (projektas)</t>
    </r>
  </si>
  <si>
    <t>SUMANIOS IR PILIETIŠKOS VISUOMENĖS UGDYMO  PROGRAMOS</t>
  </si>
  <si>
    <t>PRIEMONIŲ IR JŲ IŠLAIDŲ, VERTINIMO KRITERIJŲ IR RODIKLIŲ SUVESTINĖ</t>
  </si>
  <si>
    <t>Pavadinimas</t>
  </si>
  <si>
    <t>2022 m. skirta lėšų</t>
  </si>
  <si>
    <t>2023 m. skirta lėšų</t>
  </si>
  <si>
    <t>Indėlio (Proceso) kriterijai</t>
  </si>
  <si>
    <t>2022 m.</t>
  </si>
  <si>
    <t>2023 m.</t>
  </si>
  <si>
    <t>2024 m. skirta lėšų</t>
  </si>
  <si>
    <t>2024 m.</t>
  </si>
  <si>
    <t>02</t>
  </si>
  <si>
    <t>02.04.02</t>
  </si>
  <si>
    <t>02.04.04</t>
  </si>
  <si>
    <t>02.05.01</t>
  </si>
  <si>
    <t>02.05.02</t>
  </si>
  <si>
    <t>Iš viso</t>
  </si>
  <si>
    <t>Artimųjų (šeimos narių) vertinančių, kad dėka gaunamų socialinių paslaugų gerėja jų gyvenimo kokybė dalis nuo visų apklaustųjų</t>
  </si>
  <si>
    <t>Laimėtų bylų skaičiaus dalis nuo bylų, kuriose KMS/ KMSA buvo ginčo šalimi</t>
  </si>
  <si>
    <t>Sporto šakų skaičius, kuriose buvo pagerinta paslaugų kokybė</t>
  </si>
  <si>
    <t>02.01.01.198*</t>
  </si>
  <si>
    <t>02.01.01.215*</t>
  </si>
  <si>
    <t>02.01.02.002*</t>
  </si>
  <si>
    <t>02.01.01.224*</t>
  </si>
  <si>
    <t>02.01.01.225*</t>
  </si>
  <si>
    <t>02.01.01.226*</t>
  </si>
  <si>
    <t>02.02.02.019*</t>
  </si>
  <si>
    <t>02.02.02.025*</t>
  </si>
  <si>
    <t>02.02.02.028*</t>
  </si>
  <si>
    <t>02.02.02.017*</t>
  </si>
  <si>
    <t>02.03.01.024*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</si>
</sst>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Arial"/>
      <family val="2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sz val="12"/>
      <color rgb="FF000000"/>
      <name val="Times New Roman"/>
      <family val="1"/>
    </font>
    <font>
      <b/>
      <sz val="12"/>
      <color rgb="FF000000"/>
      <name val="Times New Roman"/>
      <family val="1"/>
      <charset val="186"/>
    </font>
    <font>
      <b/>
      <sz val="12"/>
      <name val="Times New Roman"/>
      <family val="1"/>
    </font>
    <font>
      <sz val="12"/>
      <color rgb="FF00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rgb="FFF0D9F5"/>
        <bgColor rgb="FFF0D9F5"/>
      </patternFill>
    </fill>
    <fill>
      <patternFill patternType="solid">
        <fgColor rgb="FFC6F0F4"/>
        <bgColor rgb="FFC6F0F4"/>
      </patternFill>
    </fill>
    <fill>
      <patternFill patternType="solid">
        <fgColor rgb="FFF7F97A"/>
        <bgColor rgb="FFF7F97A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rgb="FFF5EDD1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Border="0"/>
  </cellStyleXfs>
  <cellXfs count="264">
    <xf numFmtId="0" fontId="0" fillId="0" borderId="0" xfId="0" applyNumberFormat="1" applyFill="1" applyAlignment="1" applyProtection="1"/>
    <xf numFmtId="0" fontId="0" fillId="2" borderId="0" xfId="0" applyNumberFormat="1" applyFill="1" applyAlignment="1" applyProtection="1"/>
    <xf numFmtId="0" fontId="1" fillId="2" borderId="0" xfId="0" applyNumberFormat="1" applyFont="1" applyFill="1" applyAlignment="1" applyProtection="1">
      <alignment horizontal="center"/>
    </xf>
    <xf numFmtId="0" fontId="3" fillId="2" borderId="0" xfId="0" applyNumberFormat="1" applyFont="1" applyFill="1" applyAlignment="1" applyProtection="1">
      <alignment horizontal="left" vertical="center"/>
    </xf>
    <xf numFmtId="0" fontId="0" fillId="2" borderId="0" xfId="0" applyNumberFormat="1" applyFill="1" applyAlignment="1" applyProtection="1">
      <alignment horizontal="left" vertical="center"/>
    </xf>
    <xf numFmtId="0" fontId="0" fillId="2" borderId="0" xfId="0" applyNumberFormat="1" applyFill="1" applyAlignment="1" applyProtection="1">
      <alignment horizontal="center" vertical="center"/>
    </xf>
    <xf numFmtId="0" fontId="5" fillId="2" borderId="0" xfId="0" applyNumberFormat="1" applyFont="1" applyFill="1" applyAlignment="1" applyProtection="1">
      <alignment horizontal="left" vertical="center"/>
    </xf>
    <xf numFmtId="0" fontId="7" fillId="6" borderId="2" xfId="0" applyNumberFormat="1" applyFont="1" applyFill="1" applyBorder="1" applyAlignment="1" applyProtection="1">
      <alignment horizontal="center" vertical="center" wrapText="1" readingOrder="1"/>
    </xf>
    <xf numFmtId="0" fontId="7" fillId="6" borderId="3" xfId="0" applyNumberFormat="1" applyFont="1" applyFill="1" applyBorder="1" applyAlignment="1" applyProtection="1">
      <alignment horizontal="center" vertical="center" wrapText="1" readingOrder="1"/>
    </xf>
    <xf numFmtId="0" fontId="1" fillId="0" borderId="0" xfId="0" applyNumberFormat="1" applyFont="1" applyFill="1" applyAlignment="1" applyProtection="1"/>
    <xf numFmtId="0" fontId="0" fillId="8" borderId="0" xfId="0" applyNumberFormat="1" applyFill="1" applyAlignment="1" applyProtection="1"/>
    <xf numFmtId="0" fontId="0" fillId="0" borderId="0" xfId="0" applyNumberFormat="1" applyFill="1" applyAlignment="1" applyProtection="1">
      <alignment horizontal="center" vertical="center"/>
    </xf>
    <xf numFmtId="0" fontId="8" fillId="7" borderId="3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7" borderId="32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8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8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7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7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8" borderId="16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8" borderId="48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7" borderId="35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7" borderId="49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8" borderId="50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8" borderId="45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8" borderId="5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7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7" borderId="52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7" borderId="57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7" borderId="58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8" borderId="55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8" borderId="60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8" borderId="62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8" borderId="63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8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8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2" borderId="0" xfId="0" applyNumberFormat="1" applyFont="1" applyFill="1" applyAlignment="1" applyProtection="1">
      <alignment horizontal="center" vertical="center" readingOrder="1"/>
      <protection locked="0"/>
    </xf>
    <xf numFmtId="0" fontId="0" fillId="0" borderId="0" xfId="0" applyNumberFormat="1" applyFill="1" applyAlignment="1" applyProtection="1">
      <alignment horizontal="left" vertical="center"/>
    </xf>
    <xf numFmtId="0" fontId="8" fillId="7" borderId="31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8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7" borderId="6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8" borderId="16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7" borderId="35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8" borderId="45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7" borderId="10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7" borderId="57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8" borderId="55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8" borderId="62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8" borderId="2" xfId="0" applyNumberFormat="1" applyFont="1" applyFill="1" applyBorder="1" applyAlignment="1" applyProtection="1">
      <alignment horizontal="left" vertical="center" wrapText="1" readingOrder="1"/>
      <protection locked="0"/>
    </xf>
    <xf numFmtId="0" fontId="2" fillId="2" borderId="0" xfId="0" applyNumberFormat="1" applyFont="1" applyFill="1" applyAlignment="1" applyProtection="1">
      <alignment horizontal="left" vertical="center" readingOrder="1"/>
      <protection locked="0"/>
    </xf>
    <xf numFmtId="0" fontId="5" fillId="5" borderId="5" xfId="0" quotePrefix="1" applyNumberFormat="1" applyFont="1" applyFill="1" applyBorder="1" applyAlignment="1" applyProtection="1">
      <alignment horizontal="left" vertical="center" wrapText="1" readingOrder="1"/>
      <protection locked="0"/>
    </xf>
    <xf numFmtId="0" fontId="8" fillId="4" borderId="5" xfId="0" quotePrefix="1" applyNumberFormat="1" applyFont="1" applyFill="1" applyBorder="1" applyAlignment="1" applyProtection="1">
      <alignment horizontal="left" vertical="center" wrapText="1" readingOrder="1"/>
      <protection locked="0"/>
    </xf>
    <xf numFmtId="0" fontId="8" fillId="3" borderId="9" xfId="0" quotePrefix="1" applyNumberFormat="1" applyFont="1" applyFill="1" applyBorder="1" applyAlignment="1" applyProtection="1">
      <alignment horizontal="left" vertical="center" wrapText="1" readingOrder="1"/>
      <protection locked="0"/>
    </xf>
    <xf numFmtId="0" fontId="8" fillId="7" borderId="5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7" borderId="9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3" borderId="5" xfId="0" quotePrefix="1" applyNumberFormat="1" applyFont="1" applyFill="1" applyBorder="1" applyAlignment="1" applyProtection="1">
      <alignment horizontal="left" vertical="center" wrapText="1" readingOrder="1"/>
      <protection locked="0"/>
    </xf>
    <xf numFmtId="0" fontId="8" fillId="7" borderId="30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4" borderId="30" xfId="0" quotePrefix="1" applyNumberFormat="1" applyFont="1" applyFill="1" applyBorder="1" applyAlignment="1" applyProtection="1">
      <alignment horizontal="left" vertical="center" wrapText="1" readingOrder="1"/>
      <protection locked="0"/>
    </xf>
    <xf numFmtId="0" fontId="8" fillId="7" borderId="14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7" borderId="15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7" borderId="15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7" borderId="53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8" borderId="35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8" borderId="35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8" borderId="49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7" borderId="70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7" borderId="71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7" borderId="7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7" borderId="72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3" borderId="30" xfId="0" quotePrefix="1" applyNumberFormat="1" applyFont="1" applyFill="1" applyBorder="1" applyAlignment="1" applyProtection="1">
      <alignment horizontal="left" vertical="center" wrapText="1" readingOrder="1"/>
      <protection locked="0"/>
    </xf>
    <xf numFmtId="0" fontId="8" fillId="7" borderId="73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7" borderId="74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7" borderId="75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7" borderId="75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7" borderId="76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4" borderId="9" xfId="0" quotePrefix="1" applyNumberFormat="1" applyFont="1" applyFill="1" applyBorder="1" applyAlignment="1" applyProtection="1">
      <alignment horizontal="left" vertical="center" wrapText="1" readingOrder="1"/>
      <protection locked="0"/>
    </xf>
    <xf numFmtId="0" fontId="8" fillId="3" borderId="70" xfId="0" quotePrefix="1" applyNumberFormat="1" applyFont="1" applyFill="1" applyBorder="1" applyAlignment="1" applyProtection="1">
      <alignment horizontal="left" vertical="center" wrapText="1" readingOrder="1"/>
      <protection locked="0"/>
    </xf>
    <xf numFmtId="2" fontId="0" fillId="0" borderId="0" xfId="0" applyNumberFormat="1" applyFill="1" applyAlignment="1" applyProtection="1">
      <alignment horizontal="center" vertical="center"/>
    </xf>
    <xf numFmtId="2" fontId="5" fillId="5" borderId="6" xfId="0" applyNumberFormat="1" applyFont="1" applyFill="1" applyBorder="1" applyAlignment="1" applyProtection="1">
      <alignment horizontal="center" vertical="center" wrapText="1" readingOrder="1"/>
    </xf>
    <xf numFmtId="2" fontId="8" fillId="4" borderId="6" xfId="0" applyNumberFormat="1" applyFont="1" applyFill="1" applyBorder="1" applyAlignment="1" applyProtection="1">
      <alignment horizontal="center" vertical="center" wrapText="1" readingOrder="1"/>
    </xf>
    <xf numFmtId="2" fontId="8" fillId="3" borderId="10" xfId="0" applyNumberFormat="1" applyFont="1" applyFill="1" applyBorder="1" applyAlignment="1" applyProtection="1">
      <alignment horizontal="center" vertical="center" wrapText="1" readingOrder="1"/>
    </xf>
    <xf numFmtId="2" fontId="8" fillId="7" borderId="35" xfId="0" applyNumberFormat="1" applyFont="1" applyFill="1" applyBorder="1" applyAlignment="1" applyProtection="1">
      <alignment horizontal="center" vertical="center" wrapText="1" readingOrder="1"/>
    </xf>
    <xf numFmtId="2" fontId="8" fillId="8" borderId="1" xfId="0" applyNumberFormat="1" applyFont="1" applyFill="1" applyBorder="1" applyAlignment="1" applyProtection="1">
      <alignment horizontal="center" vertical="center" wrapText="1" readingOrder="1"/>
      <protection locked="0"/>
    </xf>
    <xf numFmtId="2" fontId="8" fillId="7" borderId="6" xfId="0" applyNumberFormat="1" applyFont="1" applyFill="1" applyBorder="1" applyAlignment="1" applyProtection="1">
      <alignment horizontal="center" vertical="center" wrapText="1" readingOrder="1"/>
    </xf>
    <xf numFmtId="2" fontId="8" fillId="8" borderId="45" xfId="0" applyNumberFormat="1" applyFont="1" applyFill="1" applyBorder="1" applyAlignment="1" applyProtection="1">
      <alignment horizontal="center" vertical="center" wrapText="1" readingOrder="1"/>
      <protection locked="0"/>
    </xf>
    <xf numFmtId="2" fontId="8" fillId="7" borderId="31" xfId="0" applyNumberFormat="1" applyFont="1" applyFill="1" applyBorder="1" applyAlignment="1" applyProtection="1">
      <alignment horizontal="center" vertical="center" wrapText="1" readingOrder="1"/>
    </xf>
    <xf numFmtId="2" fontId="8" fillId="8" borderId="16" xfId="0" applyNumberFormat="1" applyFont="1" applyFill="1" applyBorder="1" applyAlignment="1" applyProtection="1">
      <alignment horizontal="center" vertical="center" wrapText="1" readingOrder="1"/>
      <protection locked="0"/>
    </xf>
    <xf numFmtId="2" fontId="8" fillId="7" borderId="10" xfId="0" applyNumberFormat="1" applyFont="1" applyFill="1" applyBorder="1" applyAlignment="1" applyProtection="1">
      <alignment horizontal="center" vertical="center" wrapText="1" readingOrder="1"/>
      <protection locked="0"/>
    </xf>
    <xf numFmtId="2" fontId="8" fillId="7" borderId="71" xfId="0" applyNumberFormat="1" applyFont="1" applyFill="1" applyBorder="1" applyAlignment="1" applyProtection="1">
      <alignment horizontal="center" vertical="center" wrapText="1" readingOrder="1"/>
      <protection locked="0"/>
    </xf>
    <xf numFmtId="2" fontId="8" fillId="7" borderId="31" xfId="0" applyNumberFormat="1" applyFont="1" applyFill="1" applyBorder="1" applyAlignment="1" applyProtection="1">
      <alignment horizontal="center" vertical="center" wrapText="1" readingOrder="1"/>
      <protection locked="0"/>
    </xf>
    <xf numFmtId="2" fontId="8" fillId="7" borderId="6" xfId="0" applyNumberFormat="1" applyFont="1" applyFill="1" applyBorder="1" applyAlignment="1" applyProtection="1">
      <alignment horizontal="center" vertical="center" wrapText="1" readingOrder="1"/>
      <protection locked="0"/>
    </xf>
    <xf numFmtId="2" fontId="8" fillId="7" borderId="35" xfId="0" applyNumberFormat="1" applyFont="1" applyFill="1" applyBorder="1" applyAlignment="1" applyProtection="1">
      <alignment horizontal="center" vertical="center" wrapText="1" readingOrder="1"/>
      <protection locked="0"/>
    </xf>
    <xf numFmtId="2" fontId="8" fillId="7" borderId="75" xfId="0" applyNumberFormat="1" applyFont="1" applyFill="1" applyBorder="1" applyAlignment="1" applyProtection="1">
      <alignment horizontal="center" vertical="center" wrapText="1" readingOrder="1"/>
      <protection locked="0"/>
    </xf>
    <xf numFmtId="2" fontId="8" fillId="3" borderId="31" xfId="0" applyNumberFormat="1" applyFont="1" applyFill="1" applyBorder="1" applyAlignment="1" applyProtection="1">
      <alignment horizontal="center" vertical="center" wrapText="1" readingOrder="1"/>
    </xf>
    <xf numFmtId="2" fontId="8" fillId="3" borderId="6" xfId="0" applyNumberFormat="1" applyFont="1" applyFill="1" applyBorder="1" applyAlignment="1" applyProtection="1">
      <alignment horizontal="center" vertical="center" wrapText="1" readingOrder="1"/>
    </xf>
    <xf numFmtId="2" fontId="8" fillId="4" borderId="10" xfId="0" applyNumberFormat="1" applyFont="1" applyFill="1" applyBorder="1" applyAlignment="1" applyProtection="1">
      <alignment horizontal="center" vertical="center" wrapText="1" readingOrder="1"/>
    </xf>
    <xf numFmtId="2" fontId="8" fillId="3" borderId="71" xfId="0" applyNumberFormat="1" applyFont="1" applyFill="1" applyBorder="1" applyAlignment="1" applyProtection="1">
      <alignment horizontal="center" vertical="center" wrapText="1" readingOrder="1"/>
    </xf>
    <xf numFmtId="2" fontId="8" fillId="7" borderId="15" xfId="0" applyNumberFormat="1" applyFont="1" applyFill="1" applyBorder="1" applyAlignment="1" applyProtection="1">
      <alignment horizontal="center" vertical="center" wrapText="1" readingOrder="1"/>
      <protection locked="0"/>
    </xf>
    <xf numFmtId="2" fontId="8" fillId="4" borderId="31" xfId="0" applyNumberFormat="1" applyFont="1" applyFill="1" applyBorder="1" applyAlignment="1" applyProtection="1">
      <alignment horizontal="center" vertical="center" wrapText="1" readingOrder="1"/>
    </xf>
    <xf numFmtId="2" fontId="8" fillId="7" borderId="57" xfId="0" applyNumberFormat="1" applyFont="1" applyFill="1" applyBorder="1" applyAlignment="1" applyProtection="1">
      <alignment horizontal="center" vertical="center" wrapText="1" readingOrder="1"/>
    </xf>
    <xf numFmtId="2" fontId="8" fillId="8" borderId="55" xfId="0" applyNumberFormat="1" applyFont="1" applyFill="1" applyBorder="1" applyAlignment="1" applyProtection="1">
      <alignment horizontal="center" vertical="center" wrapText="1" readingOrder="1"/>
      <protection locked="0"/>
    </xf>
    <xf numFmtId="2" fontId="8" fillId="8" borderId="62" xfId="0" applyNumberFormat="1" applyFont="1" applyFill="1" applyBorder="1" applyAlignment="1" applyProtection="1">
      <alignment horizontal="center" vertical="center" wrapText="1" readingOrder="1"/>
      <protection locked="0"/>
    </xf>
    <xf numFmtId="2" fontId="8" fillId="7" borderId="10" xfId="0" applyNumberFormat="1" applyFont="1" applyFill="1" applyBorder="1" applyAlignment="1" applyProtection="1">
      <alignment horizontal="center" vertical="center" wrapText="1" readingOrder="1"/>
    </xf>
    <xf numFmtId="2" fontId="8" fillId="7" borderId="71" xfId="0" applyNumberFormat="1" applyFont="1" applyFill="1" applyBorder="1" applyAlignment="1" applyProtection="1">
      <alignment horizontal="center" vertical="center" wrapText="1" readingOrder="1"/>
    </xf>
    <xf numFmtId="2" fontId="2" fillId="2" borderId="0" xfId="0" applyNumberFormat="1" applyFont="1" applyFill="1" applyAlignment="1" applyProtection="1">
      <alignment horizontal="center" vertical="center" readingOrder="1"/>
      <protection locked="0"/>
    </xf>
    <xf numFmtId="2" fontId="0" fillId="2" borderId="0" xfId="0" applyNumberFormat="1" applyFill="1" applyBorder="1" applyAlignment="1" applyProtection="1">
      <alignment horizontal="center" vertical="center"/>
    </xf>
    <xf numFmtId="2" fontId="0" fillId="2" borderId="8" xfId="0" applyNumberFormat="1" applyFill="1" applyBorder="1" applyAlignment="1" applyProtection="1">
      <alignment horizontal="center" vertical="center"/>
    </xf>
    <xf numFmtId="0" fontId="8" fillId="3" borderId="22" xfId="0" applyNumberFormat="1" applyFont="1" applyFill="1" applyBorder="1" applyAlignment="1" applyProtection="1">
      <alignment horizontal="center" vertical="top" wrapText="1" readingOrder="1"/>
      <protection locked="0"/>
    </xf>
    <xf numFmtId="0" fontId="8" fillId="3" borderId="23" xfId="0" applyNumberFormat="1" applyFont="1" applyFill="1" applyBorder="1" applyAlignment="1" applyProtection="1">
      <alignment horizontal="center" vertical="top" wrapText="1" readingOrder="1"/>
      <protection locked="0"/>
    </xf>
    <xf numFmtId="0" fontId="8" fillId="3" borderId="25" xfId="0" applyNumberFormat="1" applyFont="1" applyFill="1" applyBorder="1" applyAlignment="1" applyProtection="1">
      <alignment horizontal="center" vertical="top" wrapText="1" readingOrder="1"/>
      <protection locked="0"/>
    </xf>
    <xf numFmtId="0" fontId="8" fillId="3" borderId="22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3" borderId="23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3" borderId="24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7" borderId="33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7" borderId="37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7" borderId="39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7" borderId="34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7" borderId="15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7" borderId="21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7" borderId="34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7" borderId="15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7" borderId="2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7" borderId="36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7" borderId="38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7" borderId="40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7" borderId="41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7" borderId="43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7" borderId="10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7" borderId="44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7" borderId="10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7" borderId="44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3" borderId="26" xfId="0" applyNumberFormat="1" applyFont="1" applyFill="1" applyBorder="1" applyAlignment="1" applyProtection="1">
      <alignment horizontal="center" vertical="top" wrapText="1" readingOrder="1"/>
      <protection locked="0"/>
    </xf>
    <xf numFmtId="0" fontId="8" fillId="3" borderId="27" xfId="0" applyNumberFormat="1" applyFont="1" applyFill="1" applyBorder="1" applyAlignment="1" applyProtection="1">
      <alignment horizontal="center" vertical="top" wrapText="1" readingOrder="1"/>
      <protection locked="0"/>
    </xf>
    <xf numFmtId="0" fontId="8" fillId="3" borderId="29" xfId="0" applyNumberFormat="1" applyFont="1" applyFill="1" applyBorder="1" applyAlignment="1" applyProtection="1">
      <alignment horizontal="center" vertical="top" wrapText="1" readingOrder="1"/>
      <protection locked="0"/>
    </xf>
    <xf numFmtId="0" fontId="8" fillId="3" borderId="26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3" borderId="27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3" borderId="28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4" borderId="65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4" borderId="66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4" borderId="67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4" borderId="65" xfId="0" applyNumberFormat="1" applyFont="1" applyFill="1" applyBorder="1" applyAlignment="1" applyProtection="1">
      <alignment horizontal="center" vertical="top" wrapText="1" readingOrder="1"/>
      <protection locked="0"/>
    </xf>
    <xf numFmtId="0" fontId="8" fillId="4" borderId="66" xfId="0" applyNumberFormat="1" applyFont="1" applyFill="1" applyBorder="1" applyAlignment="1" applyProtection="1">
      <alignment horizontal="center" vertical="top" wrapText="1" readingOrder="1"/>
      <protection locked="0"/>
    </xf>
    <xf numFmtId="0" fontId="8" fillId="4" borderId="68" xfId="0" applyNumberFormat="1" applyFont="1" applyFill="1" applyBorder="1" applyAlignment="1" applyProtection="1">
      <alignment horizontal="center" vertical="top" wrapText="1" readingOrder="1"/>
      <protection locked="0"/>
    </xf>
    <xf numFmtId="0" fontId="8" fillId="3" borderId="77" xfId="0" applyNumberFormat="1" applyFont="1" applyFill="1" applyBorder="1" applyAlignment="1" applyProtection="1">
      <alignment horizontal="center" vertical="top" wrapText="1" readingOrder="1"/>
      <protection locked="0"/>
    </xf>
    <xf numFmtId="0" fontId="8" fillId="3" borderId="78" xfId="0" applyNumberFormat="1" applyFont="1" applyFill="1" applyBorder="1" applyAlignment="1" applyProtection="1">
      <alignment horizontal="center" vertical="top" wrapText="1" readingOrder="1"/>
      <protection locked="0"/>
    </xf>
    <xf numFmtId="0" fontId="8" fillId="3" borderId="80" xfId="0" applyNumberFormat="1" applyFont="1" applyFill="1" applyBorder="1" applyAlignment="1" applyProtection="1">
      <alignment horizontal="center" vertical="top" wrapText="1" readingOrder="1"/>
      <protection locked="0"/>
    </xf>
    <xf numFmtId="0" fontId="8" fillId="3" borderId="77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3" borderId="78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3" borderId="79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7" borderId="42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7" borderId="46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4" borderId="26" xfId="0" applyNumberFormat="1" applyFont="1" applyFill="1" applyBorder="1" applyAlignment="1" applyProtection="1">
      <alignment horizontal="center" vertical="top" wrapText="1" readingOrder="1"/>
      <protection locked="0"/>
    </xf>
    <xf numFmtId="0" fontId="8" fillId="4" borderId="27" xfId="0" applyNumberFormat="1" applyFont="1" applyFill="1" applyBorder="1" applyAlignment="1" applyProtection="1">
      <alignment horizontal="center" vertical="top" wrapText="1" readingOrder="1"/>
      <protection locked="0"/>
    </xf>
    <xf numFmtId="0" fontId="8" fillId="4" borderId="29" xfId="0" applyNumberFormat="1" applyFont="1" applyFill="1" applyBorder="1" applyAlignment="1" applyProtection="1">
      <alignment horizontal="center" vertical="top" wrapText="1" readingOrder="1"/>
      <protection locked="0"/>
    </xf>
    <xf numFmtId="0" fontId="8" fillId="4" borderId="26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4" borderId="27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4" borderId="28" xfId="0" applyNumberFormat="1" applyFont="1" applyFill="1" applyBorder="1" applyAlignment="1" applyProtection="1">
      <alignment horizontal="left" vertical="center" wrapText="1" readingOrder="1"/>
      <protection locked="0"/>
    </xf>
    <xf numFmtId="2" fontId="8" fillId="7" borderId="34" xfId="0" applyNumberFormat="1" applyFont="1" applyFill="1" applyBorder="1" applyAlignment="1" applyProtection="1">
      <alignment horizontal="center" vertical="center" wrapText="1" readingOrder="1"/>
      <protection locked="0"/>
    </xf>
    <xf numFmtId="2" fontId="8" fillId="7" borderId="44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3" borderId="77" xfId="0" applyNumberFormat="1" applyFont="1" applyFill="1" applyBorder="1" applyAlignment="1" applyProtection="1">
      <alignment horizontal="left" vertical="top" wrapText="1" readingOrder="1"/>
      <protection locked="0"/>
    </xf>
    <xf numFmtId="0" fontId="8" fillId="3" borderId="78" xfId="0" applyNumberFormat="1" applyFont="1" applyFill="1" applyBorder="1" applyAlignment="1" applyProtection="1">
      <alignment horizontal="left" vertical="top" wrapText="1" readingOrder="1"/>
      <protection locked="0"/>
    </xf>
    <xf numFmtId="0" fontId="8" fillId="3" borderId="79" xfId="0" applyNumberFormat="1" applyFont="1" applyFill="1" applyBorder="1" applyAlignment="1" applyProtection="1">
      <alignment horizontal="left" vertical="top" wrapText="1" readingOrder="1"/>
      <protection locked="0"/>
    </xf>
    <xf numFmtId="2" fontId="8" fillId="7" borderId="10" xfId="0" applyNumberFormat="1" applyFont="1" applyFill="1" applyBorder="1" applyAlignment="1" applyProtection="1">
      <alignment horizontal="center" vertical="center" wrapText="1" readingOrder="1"/>
      <protection locked="0"/>
    </xf>
    <xf numFmtId="2" fontId="8" fillId="7" borderId="15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2" borderId="0" xfId="0" applyNumberFormat="1" applyFont="1" applyFill="1" applyAlignment="1" applyProtection="1">
      <alignment horizontal="center" vertical="center"/>
    </xf>
    <xf numFmtId="0" fontId="7" fillId="6" borderId="9" xfId="0" applyNumberFormat="1" applyFont="1" applyFill="1" applyBorder="1" applyAlignment="1" applyProtection="1">
      <alignment horizontal="center" vertical="center" wrapText="1" readingOrder="1"/>
    </xf>
    <xf numFmtId="0" fontId="7" fillId="6" borderId="14" xfId="0" applyNumberFormat="1" applyFont="1" applyFill="1" applyBorder="1" applyAlignment="1" applyProtection="1">
      <alignment horizontal="center" vertical="center" wrapText="1" readingOrder="1"/>
    </xf>
    <xf numFmtId="0" fontId="7" fillId="6" borderId="20" xfId="0" applyNumberFormat="1" applyFont="1" applyFill="1" applyBorder="1" applyAlignment="1" applyProtection="1">
      <alignment horizontal="center" vertical="center" wrapText="1" readingOrder="1"/>
    </xf>
    <xf numFmtId="0" fontId="7" fillId="6" borderId="10" xfId="0" applyNumberFormat="1" applyFont="1" applyFill="1" applyBorder="1" applyAlignment="1" applyProtection="1">
      <alignment horizontal="center" vertical="center" wrapText="1" readingOrder="1"/>
    </xf>
    <xf numFmtId="0" fontId="7" fillId="6" borderId="15" xfId="0" applyNumberFormat="1" applyFont="1" applyFill="1" applyBorder="1" applyAlignment="1" applyProtection="1">
      <alignment horizontal="center" vertical="center" wrapText="1" readingOrder="1"/>
    </xf>
    <xf numFmtId="0" fontId="7" fillId="6" borderId="21" xfId="0" applyNumberFormat="1" applyFont="1" applyFill="1" applyBorder="1" applyAlignment="1" applyProtection="1">
      <alignment horizontal="center" vertical="center" wrapText="1" readingOrder="1"/>
    </xf>
    <xf numFmtId="2" fontId="7" fillId="6" borderId="10" xfId="0" applyNumberFormat="1" applyFont="1" applyFill="1" applyBorder="1" applyAlignment="1" applyProtection="1">
      <alignment horizontal="center" vertical="center" wrapText="1" readingOrder="1"/>
    </xf>
    <xf numFmtId="2" fontId="7" fillId="6" borderId="15" xfId="0" applyNumberFormat="1" applyFont="1" applyFill="1" applyBorder="1" applyAlignment="1" applyProtection="1">
      <alignment horizontal="center" vertical="center" wrapText="1" readingOrder="1"/>
    </xf>
    <xf numFmtId="2" fontId="7" fillId="6" borderId="21" xfId="0" applyNumberFormat="1" applyFont="1" applyFill="1" applyBorder="1" applyAlignment="1" applyProtection="1">
      <alignment horizontal="center" vertical="center" wrapText="1" readingOrder="1"/>
    </xf>
    <xf numFmtId="0" fontId="7" fillId="6" borderId="16" xfId="0" applyNumberFormat="1" applyFont="1" applyFill="1" applyBorder="1" applyAlignment="1" applyProtection="1">
      <alignment horizontal="center" vertical="center" wrapText="1" readingOrder="1"/>
    </xf>
    <xf numFmtId="0" fontId="7" fillId="6" borderId="11" xfId="0" applyNumberFormat="1" applyFont="1" applyFill="1" applyBorder="1" applyAlignment="1" applyProtection="1">
      <alignment horizontal="center" vertical="center" wrapText="1" readingOrder="1"/>
    </xf>
    <xf numFmtId="0" fontId="7" fillId="6" borderId="12" xfId="0" applyNumberFormat="1" applyFont="1" applyFill="1" applyBorder="1" applyAlignment="1" applyProtection="1">
      <alignment horizontal="center" vertical="center" wrapText="1" readingOrder="1"/>
    </xf>
    <xf numFmtId="0" fontId="7" fillId="6" borderId="13" xfId="0" applyNumberFormat="1" applyFont="1" applyFill="1" applyBorder="1" applyAlignment="1" applyProtection="1">
      <alignment horizontal="center" vertical="center" wrapText="1" readingOrder="1"/>
    </xf>
    <xf numFmtId="0" fontId="7" fillId="6" borderId="17" xfId="0" applyNumberFormat="1" applyFont="1" applyFill="1" applyBorder="1" applyAlignment="1" applyProtection="1">
      <alignment horizontal="center" vertical="center" wrapText="1" readingOrder="1"/>
    </xf>
    <xf numFmtId="0" fontId="7" fillId="6" borderId="18" xfId="0" applyNumberFormat="1" applyFont="1" applyFill="1" applyBorder="1" applyAlignment="1" applyProtection="1">
      <alignment horizontal="center" vertical="center" wrapText="1" readingOrder="1"/>
    </xf>
    <xf numFmtId="0" fontId="7" fillId="6" borderId="19" xfId="0" applyNumberFormat="1" applyFont="1" applyFill="1" applyBorder="1" applyAlignment="1" applyProtection="1">
      <alignment horizontal="center" vertical="center" wrapText="1" readingOrder="1"/>
    </xf>
    <xf numFmtId="0" fontId="8" fillId="4" borderId="22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4" borderId="23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4" borderId="24" xfId="0" applyNumberFormat="1" applyFont="1" applyFill="1" applyBorder="1" applyAlignment="1" applyProtection="1">
      <alignment horizontal="left" vertical="center" wrapText="1" readingOrder="1"/>
      <protection locked="0"/>
    </xf>
    <xf numFmtId="0" fontId="5" fillId="5" borderId="22" xfId="0" applyNumberFormat="1" applyFont="1" applyFill="1" applyBorder="1" applyAlignment="1" applyProtection="1">
      <alignment horizontal="left" vertical="center" wrapText="1" readingOrder="1"/>
      <protection locked="0"/>
    </xf>
    <xf numFmtId="0" fontId="5" fillId="5" borderId="23" xfId="0" applyNumberFormat="1" applyFont="1" applyFill="1" applyBorder="1" applyAlignment="1" applyProtection="1">
      <alignment horizontal="left" vertical="center" wrapText="1" readingOrder="1"/>
      <protection locked="0"/>
    </xf>
    <xf numFmtId="0" fontId="5" fillId="5" borderId="24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4" borderId="22" xfId="0" applyNumberFormat="1" applyFont="1" applyFill="1" applyBorder="1" applyAlignment="1" applyProtection="1">
      <alignment horizontal="center" vertical="top" wrapText="1" readingOrder="1"/>
      <protection locked="0"/>
    </xf>
    <xf numFmtId="0" fontId="8" fillId="4" borderId="23" xfId="0" applyNumberFormat="1" applyFont="1" applyFill="1" applyBorder="1" applyAlignment="1" applyProtection="1">
      <alignment horizontal="center" vertical="top" wrapText="1" readingOrder="1"/>
      <protection locked="0"/>
    </xf>
    <xf numFmtId="0" fontId="8" fillId="4" borderId="25" xfId="0" applyNumberFormat="1" applyFont="1" applyFill="1" applyBorder="1" applyAlignment="1" applyProtection="1">
      <alignment horizontal="center" vertical="top" wrapText="1" readingOrder="1"/>
      <protection locked="0"/>
    </xf>
    <xf numFmtId="0" fontId="5" fillId="5" borderId="22" xfId="0" applyNumberFormat="1" applyFont="1" applyFill="1" applyBorder="1" applyAlignment="1" applyProtection="1">
      <alignment horizontal="center" vertical="top" wrapText="1" readingOrder="1"/>
      <protection locked="0"/>
    </xf>
    <xf numFmtId="0" fontId="5" fillId="5" borderId="23" xfId="0" applyNumberFormat="1" applyFont="1" applyFill="1" applyBorder="1" applyAlignment="1" applyProtection="1">
      <alignment horizontal="center" vertical="top" wrapText="1" readingOrder="1"/>
      <protection locked="0"/>
    </xf>
    <xf numFmtId="0" fontId="5" fillId="5" borderId="25" xfId="0" applyNumberFormat="1" applyFont="1" applyFill="1" applyBorder="1" applyAlignment="1" applyProtection="1">
      <alignment horizontal="center" vertical="top" wrapText="1" readingOrder="1"/>
      <protection locked="0"/>
    </xf>
    <xf numFmtId="0" fontId="8" fillId="7" borderId="47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7" borderId="14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7" borderId="20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8" borderId="34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8" borderId="31" xfId="0" applyNumberFormat="1" applyFont="1" applyFill="1" applyBorder="1" applyAlignment="1" applyProtection="1">
      <alignment horizontal="center" vertical="center" wrapText="1" readingOrder="1"/>
      <protection locked="0"/>
    </xf>
    <xf numFmtId="2" fontId="8" fillId="8" borderId="34" xfId="0" applyNumberFormat="1" applyFont="1" applyFill="1" applyBorder="1" applyAlignment="1" applyProtection="1">
      <alignment horizontal="center" vertical="center" wrapText="1" readingOrder="1"/>
      <protection locked="0"/>
    </xf>
    <xf numFmtId="2" fontId="8" fillId="8" borderId="31" xfId="0" applyNumberFormat="1" applyFont="1" applyFill="1" applyBorder="1" applyAlignment="1" applyProtection="1">
      <alignment horizontal="center" vertical="center" wrapText="1" readingOrder="1"/>
      <protection locked="0"/>
    </xf>
    <xf numFmtId="2" fontId="8" fillId="8" borderId="16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8" borderId="16" xfId="0" applyNumberFormat="1" applyFont="1" applyFill="1" applyBorder="1" applyAlignment="1" applyProtection="1">
      <alignment horizontal="center" vertical="center" wrapText="1" readingOrder="1"/>
      <protection locked="0"/>
    </xf>
    <xf numFmtId="2" fontId="8" fillId="7" borderId="15" xfId="0" applyNumberFormat="1" applyFont="1" applyFill="1" applyBorder="1" applyAlignment="1" applyProtection="1">
      <alignment horizontal="center" vertical="center" wrapText="1" readingOrder="1"/>
    </xf>
    <xf numFmtId="2" fontId="8" fillId="7" borderId="31" xfId="0" applyNumberFormat="1" applyFont="1" applyFill="1" applyBorder="1" applyAlignment="1" applyProtection="1">
      <alignment horizontal="center" vertical="center" wrapText="1" readingOrder="1"/>
    </xf>
    <xf numFmtId="0" fontId="8" fillId="7" borderId="3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7" borderId="9" xfId="0" applyNumberFormat="1" applyFont="1" applyFill="1" applyBorder="1" applyAlignment="1" applyProtection="1">
      <alignment horizontal="left" vertical="center" wrapText="1" readingOrder="1"/>
      <protection locked="0"/>
    </xf>
    <xf numFmtId="2" fontId="8" fillId="7" borderId="34" xfId="0" applyNumberFormat="1" applyFont="1" applyFill="1" applyBorder="1" applyAlignment="1" applyProtection="1">
      <alignment horizontal="center" vertical="center" wrapText="1" readingOrder="1"/>
    </xf>
    <xf numFmtId="2" fontId="8" fillId="7" borderId="10" xfId="0" applyNumberFormat="1" applyFont="1" applyFill="1" applyBorder="1" applyAlignment="1" applyProtection="1">
      <alignment horizontal="center" vertical="center" wrapText="1" readingOrder="1"/>
    </xf>
    <xf numFmtId="2" fontId="8" fillId="8" borderId="2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8" borderId="21" xfId="0" applyNumberFormat="1" applyFont="1" applyFill="1" applyBorder="1" applyAlignment="1" applyProtection="1">
      <alignment horizontal="center" vertical="center" wrapText="1" readingOrder="1"/>
      <protection locked="0"/>
    </xf>
    <xf numFmtId="2" fontId="8" fillId="8" borderId="44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8" borderId="44" xfId="0" applyNumberFormat="1" applyFont="1" applyFill="1" applyBorder="1" applyAlignment="1" applyProtection="1">
      <alignment horizontal="center" vertical="center" wrapText="1" readingOrder="1"/>
      <protection locked="0"/>
    </xf>
    <xf numFmtId="2" fontId="8" fillId="8" borderId="15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8" borderId="15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7" borderId="52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7" borderId="53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7" borderId="54" xfId="0" applyNumberFormat="1" applyFont="1" applyFill="1" applyBorder="1" applyAlignment="1" applyProtection="1">
      <alignment horizontal="center" vertical="center" wrapText="1" readingOrder="1"/>
      <protection locked="0"/>
    </xf>
    <xf numFmtId="2" fontId="8" fillId="7" borderId="21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8" borderId="48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8" borderId="54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8" borderId="16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8" borderId="21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7" borderId="69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7" borderId="31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3" borderId="65" xfId="0" applyNumberFormat="1" applyFont="1" applyFill="1" applyBorder="1" applyAlignment="1" applyProtection="1">
      <alignment horizontal="center" vertical="top" wrapText="1" readingOrder="1"/>
      <protection locked="0"/>
    </xf>
    <xf numFmtId="0" fontId="8" fillId="3" borderId="66" xfId="0" applyNumberFormat="1" applyFont="1" applyFill="1" applyBorder="1" applyAlignment="1" applyProtection="1">
      <alignment horizontal="center" vertical="top" wrapText="1" readingOrder="1"/>
      <protection locked="0"/>
    </xf>
    <xf numFmtId="0" fontId="8" fillId="3" borderId="68" xfId="0" applyNumberFormat="1" applyFont="1" applyFill="1" applyBorder="1" applyAlignment="1" applyProtection="1">
      <alignment horizontal="center" vertical="top" wrapText="1" readingOrder="1"/>
      <protection locked="0"/>
    </xf>
    <xf numFmtId="0" fontId="8" fillId="3" borderId="65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3" borderId="66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3" borderId="67" xfId="0" applyNumberFormat="1" applyFont="1" applyFill="1" applyBorder="1" applyAlignment="1" applyProtection="1">
      <alignment horizontal="left" vertical="center" wrapText="1" readingOrder="1"/>
      <protection locked="0"/>
    </xf>
    <xf numFmtId="2" fontId="8" fillId="7" borderId="21" xfId="0" applyNumberFormat="1" applyFont="1" applyFill="1" applyBorder="1" applyAlignment="1" applyProtection="1">
      <alignment horizontal="center" vertical="center" wrapText="1" readingOrder="1"/>
    </xf>
    <xf numFmtId="2" fontId="8" fillId="7" borderId="44" xfId="0" applyNumberFormat="1" applyFont="1" applyFill="1" applyBorder="1" applyAlignment="1" applyProtection="1">
      <alignment horizontal="center" vertical="center" wrapText="1" readingOrder="1"/>
    </xf>
    <xf numFmtId="2" fontId="8" fillId="7" borderId="57" xfId="0" applyNumberFormat="1" applyFont="1" applyFill="1" applyBorder="1" applyAlignment="1" applyProtection="1">
      <alignment horizontal="center" vertical="center" wrapText="1" readingOrder="1"/>
      <protection locked="0"/>
    </xf>
    <xf numFmtId="2" fontId="8" fillId="7" borderId="55" xfId="0" applyNumberFormat="1" applyFont="1" applyFill="1" applyBorder="1" applyAlignment="1" applyProtection="1">
      <alignment horizontal="center" vertical="center" wrapText="1" readingOrder="1"/>
      <protection locked="0"/>
    </xf>
    <xf numFmtId="2" fontId="8" fillId="8" borderId="55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7" borderId="57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7" borderId="55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7" borderId="62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7" borderId="56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7" borderId="59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7" borderId="61" xfId="0" applyNumberFormat="1" applyFont="1" applyFill="1" applyBorder="1" applyAlignment="1" applyProtection="1">
      <alignment horizontal="left" vertical="center" wrapText="1" readingOrder="1"/>
      <protection locked="0"/>
    </xf>
    <xf numFmtId="2" fontId="8" fillId="7" borderId="57" xfId="0" applyNumberFormat="1" applyFont="1" applyFill="1" applyBorder="1" applyAlignment="1" applyProtection="1">
      <alignment horizontal="center" vertical="center" wrapText="1" readingOrder="1"/>
    </xf>
    <xf numFmtId="2" fontId="8" fillId="7" borderId="55" xfId="0" applyNumberFormat="1" applyFont="1" applyFill="1" applyBorder="1" applyAlignment="1" applyProtection="1">
      <alignment horizontal="center" vertical="center" wrapText="1" readingOrder="1"/>
    </xf>
    <xf numFmtId="0" fontId="8" fillId="7" borderId="57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7" borderId="55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8" borderId="55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7" borderId="62" xfId="0" applyNumberFormat="1" applyFont="1" applyFill="1" applyBorder="1" applyAlignment="1" applyProtection="1">
      <alignment horizontal="center" vertical="center" wrapText="1" readingOrder="1"/>
      <protection locked="0"/>
    </xf>
    <xf numFmtId="2" fontId="8" fillId="7" borderId="62" xfId="0" applyNumberFormat="1" applyFont="1" applyFill="1" applyBorder="1" applyAlignment="1" applyProtection="1">
      <alignment horizontal="center" vertical="center" wrapText="1" readingOrder="1"/>
    </xf>
    <xf numFmtId="2" fontId="8" fillId="7" borderId="62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7" borderId="33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7" borderId="37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7" borderId="43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8" borderId="64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8" borderId="46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8" borderId="44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7" borderId="60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7" borderId="63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7" borderId="58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8" borderId="53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8" borderId="16" xfId="0" applyNumberFormat="1" applyFont="1" applyFill="1" applyBorder="1" applyAlignment="1" applyProtection="1">
      <alignment vertical="center" wrapText="1" readingOrder="1"/>
      <protection locked="0"/>
    </xf>
    <xf numFmtId="0" fontId="8" fillId="8" borderId="15" xfId="0" applyNumberFormat="1" applyFont="1" applyFill="1" applyBorder="1" applyAlignment="1" applyProtection="1">
      <alignment vertical="center" wrapText="1" readingOrder="1"/>
      <protection locked="0"/>
    </xf>
    <xf numFmtId="0" fontId="8" fillId="8" borderId="32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8" borderId="31" xfId="0" applyNumberFormat="1" applyFont="1" applyFill="1" applyBorder="1" applyAlignment="1" applyProtection="1">
      <alignment vertical="center" wrapText="1" readingOrder="1"/>
      <protection locked="0"/>
    </xf>
    <xf numFmtId="0" fontId="8" fillId="8" borderId="69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8" borderId="31" xfId="0" applyNumberFormat="1" applyFont="1" applyFill="1" applyBorder="1" applyAlignment="1" applyProtection="1">
      <alignment horizontal="left" vertical="center" wrapText="1" readingOrder="1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55"/>
  <sheetViews>
    <sheetView tabSelected="1" zoomScale="85" zoomScaleNormal="85" zoomScaleSheetLayoutView="85" workbookViewId="0">
      <selection activeCell="F861" sqref="F861"/>
    </sheetView>
  </sheetViews>
  <sheetFormatPr defaultRowHeight="15" x14ac:dyDescent="0.25"/>
  <cols>
    <col min="1" max="1" width="15.42578125" style="36" customWidth="1"/>
    <col min="2" max="2" width="34.42578125" style="36" customWidth="1"/>
    <col min="3" max="3" width="15.42578125" style="36" customWidth="1"/>
    <col min="4" max="4" width="6.5703125" style="11" customWidth="1"/>
    <col min="5" max="7" width="16.7109375" style="76" customWidth="1"/>
    <col min="8" max="8" width="30.7109375" style="36" customWidth="1"/>
    <col min="9" max="9" width="6.7109375" style="11" customWidth="1"/>
    <col min="10" max="12" width="11.140625" style="11" customWidth="1"/>
  </cols>
  <sheetData>
    <row r="1" spans="1:12" s="2" customFormat="1" ht="21.75" customHeight="1" x14ac:dyDescent="0.25">
      <c r="A1" s="163" t="s">
        <v>1382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2" s="1" customFormat="1" ht="21.75" customHeight="1" x14ac:dyDescent="0.25">
      <c r="A2" s="163" t="s">
        <v>1383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</row>
    <row r="3" spans="1:12" ht="15.75" thickBot="1" x14ac:dyDescent="0.3"/>
    <row r="4" spans="1:12" s="11" customFormat="1" ht="15.75" x14ac:dyDescent="0.25">
      <c r="A4" s="164" t="s">
        <v>0</v>
      </c>
      <c r="B4" s="167" t="s">
        <v>1384</v>
      </c>
      <c r="C4" s="167" t="s">
        <v>1</v>
      </c>
      <c r="D4" s="167" t="s">
        <v>2</v>
      </c>
      <c r="E4" s="170" t="s">
        <v>1385</v>
      </c>
      <c r="F4" s="170" t="s">
        <v>1386</v>
      </c>
      <c r="G4" s="170" t="s">
        <v>1390</v>
      </c>
      <c r="H4" s="174" t="s">
        <v>1387</v>
      </c>
      <c r="I4" s="175"/>
      <c r="J4" s="175"/>
      <c r="K4" s="175"/>
      <c r="L4" s="176"/>
    </row>
    <row r="5" spans="1:12" s="11" customFormat="1" ht="15.75" x14ac:dyDescent="0.25">
      <c r="A5" s="165"/>
      <c r="B5" s="168"/>
      <c r="C5" s="168"/>
      <c r="D5" s="168"/>
      <c r="E5" s="171"/>
      <c r="F5" s="171"/>
      <c r="G5" s="171"/>
      <c r="H5" s="173" t="s">
        <v>1384</v>
      </c>
      <c r="I5" s="173" t="s">
        <v>3</v>
      </c>
      <c r="J5" s="177" t="s">
        <v>4</v>
      </c>
      <c r="K5" s="178"/>
      <c r="L5" s="179"/>
    </row>
    <row r="6" spans="1:12" s="11" customFormat="1" ht="16.5" thickBot="1" x14ac:dyDescent="0.3">
      <c r="A6" s="166"/>
      <c r="B6" s="169"/>
      <c r="C6" s="169"/>
      <c r="D6" s="169"/>
      <c r="E6" s="172"/>
      <c r="F6" s="172"/>
      <c r="G6" s="172"/>
      <c r="H6" s="169"/>
      <c r="I6" s="169"/>
      <c r="J6" s="7" t="s">
        <v>1388</v>
      </c>
      <c r="K6" s="7" t="s">
        <v>1389</v>
      </c>
      <c r="L6" s="8" t="s">
        <v>1391</v>
      </c>
    </row>
    <row r="7" spans="1:12" s="9" customFormat="1" ht="42" customHeight="1" thickBot="1" x14ac:dyDescent="0.3">
      <c r="A7" s="49" t="s">
        <v>1392</v>
      </c>
      <c r="B7" s="183" t="s">
        <v>5</v>
      </c>
      <c r="C7" s="184"/>
      <c r="D7" s="185"/>
      <c r="E7" s="77">
        <f>E8+E750+E843+E953+E1033</f>
        <v>444382744.98000008</v>
      </c>
      <c r="F7" s="77">
        <f>F8+F750+F843+F953+F1033</f>
        <v>427801541.44</v>
      </c>
      <c r="G7" s="77">
        <f>G8+G750+G843+G953+G1033</f>
        <v>429452093</v>
      </c>
      <c r="H7" s="189"/>
      <c r="I7" s="190"/>
      <c r="J7" s="190"/>
      <c r="K7" s="190"/>
      <c r="L7" s="191"/>
    </row>
    <row r="8" spans="1:12" ht="41.25" customHeight="1" thickBot="1" x14ac:dyDescent="0.3">
      <c r="A8" s="50" t="s">
        <v>6</v>
      </c>
      <c r="B8" s="180" t="s">
        <v>7</v>
      </c>
      <c r="C8" s="181"/>
      <c r="D8" s="182"/>
      <c r="E8" s="78">
        <f>E9+E705+E739</f>
        <v>226494253.17000008</v>
      </c>
      <c r="F8" s="78">
        <f>F9+F705+F739</f>
        <v>220939333.40000001</v>
      </c>
      <c r="G8" s="78">
        <f>G9+G705+G739</f>
        <v>235172991.45999998</v>
      </c>
      <c r="H8" s="186"/>
      <c r="I8" s="187"/>
      <c r="J8" s="187"/>
      <c r="K8" s="187"/>
      <c r="L8" s="188"/>
    </row>
    <row r="9" spans="1:12" ht="39.75" customHeight="1" thickBot="1" x14ac:dyDescent="0.3">
      <c r="A9" s="51" t="s">
        <v>8</v>
      </c>
      <c r="B9" s="133" t="s">
        <v>9</v>
      </c>
      <c r="C9" s="134"/>
      <c r="D9" s="135"/>
      <c r="E9" s="79">
        <f>E10+E13+E15+E19+E23+E27+E31+E35+E39+E43+E47+E51+E55+E59+E63+E67+E71+E75+E79+E83+E87+E91+E95+E99+E103+E107+E111+E115+E119+E123+E127+E131+E135+E139+E143+E147+E151+E155+E159+E163+E167+E171+E175+E179+E183+E187+E191+E195+E199+E203+E207+E211+E215+E219+E223+E227+E231+E235+E239+E243+E247+E251+E255+E259+E263+E267+E271+E275+E279+E283+E287+E291+E295+E299+E303+E307+E311+E315+E319+E323+E329+E335+E341+E347+E353+E357+E361+E365+E369+E375+E379+E383+E387+E391+E395+E399+E403+E407+E411+E415+E419+E423+E427+E431+E435+E439+E443+E446+E453+E459+E465+E471+E477+E483+E488+E494+E499+E504+E509+E514+E519+E524+E529+E534+E539+E544+E549+E554+E562+E567+E572+E577+E582+E587+E592+E597+E601+E606+E611+E615+E620+E624+E628+E632+E636+E640+E643+E646+E649+E652+E655+E659+E663+E667+E668+E669+E670+E673+E674+E676+E678+E679+E680+E683+E684+E687+E689+E692+E695+E696+E697+E698+E699+E700+E702+E703+E704</f>
        <v>204841167.17000008</v>
      </c>
      <c r="F9" s="79">
        <f>F10+F13+F15+F19+F23+F27+F31+F35+F39+F43+F47+F51+F55+F59+F63+F67+F71+F75+F79+F83+F87+F91+F95+F99+F103+F107+F111+F115+F119+F123+F127+F131+F135+F139+F143+F147+F151+F155+F159+F163+F167+F171+F175+F179+F183+F187+F191+F195+F199+F203+F207+F211+F215+F219+F223+F227+F231+F235+F239+F243+F247+F251+F255+F259+F263+F267+F271+F275+F279+F283+F287+F291+F295+F299+F303+F307+F311+F315+F319+F323+F329+F335+F341+F347+F353+F357+F361+F365+F369+F375+F379+F383+F387+F391+F395+F399+F403+F407+F411+F415+F419+F423+F427+F431+F435+F439+F443+F446+F453+F459+F465+F471+F477+F483+F488+F494+F499+F504+F509+F514+F519+F524+F529+F534+F539+F544+F549+F554+F562+F567+F572+F577+F582+F587+F592+F597+F601+F606+F611+F615+F620+F624+F628+F632+F636+F640+F643+F646+F649+F652+F655+F659+F663+F667+F668+F669+F670+F673+F674+F676+F678+F679+F680+F683+F684+F687+F689+F692+F695+F696+F697+F698+F699+F700+F702+F703+F704</f>
        <v>218665400.40000001</v>
      </c>
      <c r="G9" s="79">
        <f>G10+G13+G15+G19+G23+G27+G31+G35+G39+G43+G47+G51+G55+G59+G63+G67+G71+G75+G79+G83+G87+G91+G95+G99+G103+G107+G111+G115+G119+G123+G127+G131+G135+G139+G143+G147+G151+G155+G159+G163+G167+G171+G175+G179+G183+G187+G191+G195+G199+G203+G207+G211+G215+G219+G223+G227+G231+G235+G239+G243+G247+G251+G255+G259+G263+G267+G271+G275+G279+G283+G287+G291+G295+G299+G303+G307+G311+G315+G319+G323+G329+G335+G341+G347+G353+G357+G361+G365+G369+G375+G379+G383+G387+G391+G395+G399+G403+G407+G411+G415+G419+G423+G427+G431+G435+G439+G443+G446+G453+G459+G465+G471+G477+G483+G488+G494+G499+G504+G509+G514+G519+G524+G529+G534+G539+G544+G549+G554+G562+G567+G572+G577+G582+G587+G592+G597+G601+G606+G611+G615+G620+G624+G628+G632+G636+G640+G643+G646+G649+G652+G655+G659+G663+G667+G668+G669+G670+G673+G674+G676+G678+G679+G680+G683+G684+G687+G689+G692+G695+G696+G697+G698+G699+G700+G702+G703+G704</f>
        <v>233956407.45999998</v>
      </c>
      <c r="H9" s="130"/>
      <c r="I9" s="131"/>
      <c r="J9" s="131"/>
      <c r="K9" s="131"/>
      <c r="L9" s="132"/>
    </row>
    <row r="10" spans="1:12" ht="33" customHeight="1" x14ac:dyDescent="0.25">
      <c r="A10" s="112" t="s">
        <v>10</v>
      </c>
      <c r="B10" s="115" t="s">
        <v>11</v>
      </c>
      <c r="C10" s="115" t="s">
        <v>12</v>
      </c>
      <c r="D10" s="20" t="s">
        <v>1397</v>
      </c>
      <c r="E10" s="80">
        <f>SUM(E11:E12)</f>
        <v>5991709</v>
      </c>
      <c r="F10" s="80">
        <f>SUM(F11:F12)</f>
        <v>5767543</v>
      </c>
      <c r="G10" s="80">
        <f>SUM(G11:G12)</f>
        <v>5702574</v>
      </c>
      <c r="H10" s="115" t="s">
        <v>13</v>
      </c>
      <c r="I10" s="118" t="s">
        <v>14</v>
      </c>
      <c r="J10" s="118" t="s">
        <v>15</v>
      </c>
      <c r="K10" s="118" t="s">
        <v>15</v>
      </c>
      <c r="L10" s="121" t="s">
        <v>15</v>
      </c>
    </row>
    <row r="11" spans="1:12" ht="20.25" customHeight="1" x14ac:dyDescent="0.25">
      <c r="A11" s="113"/>
      <c r="B11" s="116"/>
      <c r="C11" s="116"/>
      <c r="D11" s="14" t="s">
        <v>16</v>
      </c>
      <c r="E11" s="81">
        <v>5794785.2000000002</v>
      </c>
      <c r="F11" s="81">
        <v>5767543</v>
      </c>
      <c r="G11" s="81">
        <v>5702574</v>
      </c>
      <c r="H11" s="116"/>
      <c r="I11" s="119"/>
      <c r="J11" s="119"/>
      <c r="K11" s="119"/>
      <c r="L11" s="122"/>
    </row>
    <row r="12" spans="1:12" ht="21" customHeight="1" thickBot="1" x14ac:dyDescent="0.3">
      <c r="A12" s="114"/>
      <c r="B12" s="117"/>
      <c r="C12" s="117"/>
      <c r="D12" s="14" t="s">
        <v>17</v>
      </c>
      <c r="E12" s="81">
        <v>196923.8</v>
      </c>
      <c r="F12" s="81">
        <v>0</v>
      </c>
      <c r="G12" s="81">
        <v>0</v>
      </c>
      <c r="H12" s="117"/>
      <c r="I12" s="120"/>
      <c r="J12" s="120"/>
      <c r="K12" s="120"/>
      <c r="L12" s="123"/>
    </row>
    <row r="13" spans="1:12" ht="42" customHeight="1" x14ac:dyDescent="0.25">
      <c r="A13" s="124" t="s">
        <v>18</v>
      </c>
      <c r="B13" s="126" t="s">
        <v>1369</v>
      </c>
      <c r="C13" s="126" t="s">
        <v>19</v>
      </c>
      <c r="D13" s="16"/>
      <c r="E13" s="82">
        <f>SUM(E14:E14)</f>
        <v>11638293</v>
      </c>
      <c r="F13" s="82">
        <f>SUM(F14:F14)</f>
        <v>12220207</v>
      </c>
      <c r="G13" s="82">
        <f>SUM(G14:G14)</f>
        <v>12831218</v>
      </c>
      <c r="H13" s="126" t="s">
        <v>20</v>
      </c>
      <c r="I13" s="128" t="s">
        <v>21</v>
      </c>
      <c r="J13" s="128" t="s">
        <v>22</v>
      </c>
      <c r="K13" s="128" t="s">
        <v>23</v>
      </c>
      <c r="L13" s="148" t="s">
        <v>24</v>
      </c>
    </row>
    <row r="14" spans="1:12" ht="42" customHeight="1" thickBot="1" x14ac:dyDescent="0.3">
      <c r="A14" s="125"/>
      <c r="B14" s="127"/>
      <c r="C14" s="127"/>
      <c r="D14" s="23" t="s">
        <v>25</v>
      </c>
      <c r="E14" s="83">
        <v>11638293</v>
      </c>
      <c r="F14" s="83">
        <v>12220207</v>
      </c>
      <c r="G14" s="83">
        <v>12831218</v>
      </c>
      <c r="H14" s="127"/>
      <c r="I14" s="129"/>
      <c r="J14" s="129"/>
      <c r="K14" s="129"/>
      <c r="L14" s="149"/>
    </row>
    <row r="15" spans="1:12" ht="31.5" x14ac:dyDescent="0.25">
      <c r="A15" s="192" t="s">
        <v>26</v>
      </c>
      <c r="B15" s="115" t="s">
        <v>27</v>
      </c>
      <c r="C15" s="115" t="s">
        <v>28</v>
      </c>
      <c r="D15" s="20" t="s">
        <v>1397</v>
      </c>
      <c r="E15" s="84">
        <f>SUM(E16:E18)</f>
        <v>1009328.26</v>
      </c>
      <c r="F15" s="84">
        <f>SUM(F16:F18)</f>
        <v>1069066</v>
      </c>
      <c r="G15" s="84">
        <f>SUM(G16:G18)</f>
        <v>1145085</v>
      </c>
      <c r="H15" s="37" t="s">
        <v>29</v>
      </c>
      <c r="I15" s="12" t="s">
        <v>30</v>
      </c>
      <c r="J15" s="12" t="s">
        <v>31</v>
      </c>
      <c r="K15" s="12" t="s">
        <v>31</v>
      </c>
      <c r="L15" s="13" t="s">
        <v>31</v>
      </c>
    </row>
    <row r="16" spans="1:12" ht="47.25" x14ac:dyDescent="0.25">
      <c r="A16" s="193"/>
      <c r="B16" s="116"/>
      <c r="C16" s="116"/>
      <c r="D16" s="14" t="s">
        <v>25</v>
      </c>
      <c r="E16" s="81">
        <v>369339</v>
      </c>
      <c r="F16" s="81">
        <v>406273</v>
      </c>
      <c r="G16" s="81">
        <v>446900</v>
      </c>
      <c r="H16" s="38" t="s">
        <v>32</v>
      </c>
      <c r="I16" s="14" t="s">
        <v>14</v>
      </c>
      <c r="J16" s="14" t="s">
        <v>33</v>
      </c>
      <c r="K16" s="14" t="s">
        <v>34</v>
      </c>
      <c r="L16" s="15" t="s">
        <v>35</v>
      </c>
    </row>
    <row r="17" spans="1:12" ht="47.25" x14ac:dyDescent="0.25">
      <c r="A17" s="193"/>
      <c r="B17" s="116"/>
      <c r="C17" s="116"/>
      <c r="D17" s="14" t="s">
        <v>17</v>
      </c>
      <c r="E17" s="81">
        <v>82843.259999999995</v>
      </c>
      <c r="F17" s="81">
        <v>88933</v>
      </c>
      <c r="G17" s="81">
        <v>95632</v>
      </c>
      <c r="H17" s="38" t="s">
        <v>36</v>
      </c>
      <c r="I17" s="14" t="s">
        <v>14</v>
      </c>
      <c r="J17" s="14" t="s">
        <v>37</v>
      </c>
      <c r="K17" s="14" t="s">
        <v>38</v>
      </c>
      <c r="L17" s="15" t="s">
        <v>39</v>
      </c>
    </row>
    <row r="18" spans="1:12" ht="48" thickBot="1" x14ac:dyDescent="0.3">
      <c r="A18" s="193"/>
      <c r="B18" s="116"/>
      <c r="C18" s="116"/>
      <c r="D18" s="18" t="s">
        <v>16</v>
      </c>
      <c r="E18" s="85">
        <v>557146</v>
      </c>
      <c r="F18" s="85">
        <v>573860</v>
      </c>
      <c r="G18" s="85">
        <v>602553</v>
      </c>
      <c r="H18" s="40" t="s">
        <v>40</v>
      </c>
      <c r="I18" s="18" t="s">
        <v>14</v>
      </c>
      <c r="J18" s="18" t="s">
        <v>37</v>
      </c>
      <c r="K18" s="18" t="s">
        <v>38</v>
      </c>
      <c r="L18" s="19" t="s">
        <v>39</v>
      </c>
    </row>
    <row r="19" spans="1:12" ht="31.5" x14ac:dyDescent="0.25">
      <c r="A19" s="112" t="s">
        <v>41</v>
      </c>
      <c r="B19" s="115" t="s">
        <v>42</v>
      </c>
      <c r="C19" s="115" t="s">
        <v>28</v>
      </c>
      <c r="D19" s="20" t="s">
        <v>1397</v>
      </c>
      <c r="E19" s="80">
        <f>SUM(E20:E22)</f>
        <v>1139108.76</v>
      </c>
      <c r="F19" s="80">
        <f>SUM(F20:F22)</f>
        <v>1208534</v>
      </c>
      <c r="G19" s="80">
        <f>SUM(G20:G22)</f>
        <v>1296285</v>
      </c>
      <c r="H19" s="41" t="s">
        <v>29</v>
      </c>
      <c r="I19" s="20" t="s">
        <v>30</v>
      </c>
      <c r="J19" s="20" t="s">
        <v>43</v>
      </c>
      <c r="K19" s="20" t="s">
        <v>43</v>
      </c>
      <c r="L19" s="21" t="s">
        <v>43</v>
      </c>
    </row>
    <row r="20" spans="1:12" ht="47.25" x14ac:dyDescent="0.25">
      <c r="A20" s="113"/>
      <c r="B20" s="116"/>
      <c r="C20" s="116"/>
      <c r="D20" s="14" t="s">
        <v>17</v>
      </c>
      <c r="E20" s="81">
        <v>92450.76</v>
      </c>
      <c r="F20" s="81">
        <v>100281</v>
      </c>
      <c r="G20" s="81">
        <v>108894</v>
      </c>
      <c r="H20" s="38" t="s">
        <v>32</v>
      </c>
      <c r="I20" s="14" t="s">
        <v>14</v>
      </c>
      <c r="J20" s="14" t="s">
        <v>37</v>
      </c>
      <c r="K20" s="14" t="s">
        <v>38</v>
      </c>
      <c r="L20" s="22" t="s">
        <v>39</v>
      </c>
    </row>
    <row r="21" spans="1:12" ht="47.25" x14ac:dyDescent="0.25">
      <c r="A21" s="113"/>
      <c r="B21" s="116"/>
      <c r="C21" s="116"/>
      <c r="D21" s="14" t="s">
        <v>25</v>
      </c>
      <c r="E21" s="81">
        <v>431363</v>
      </c>
      <c r="F21" s="81">
        <v>474499</v>
      </c>
      <c r="G21" s="81">
        <v>521949</v>
      </c>
      <c r="H21" s="38" t="s">
        <v>36</v>
      </c>
      <c r="I21" s="14" t="s">
        <v>14</v>
      </c>
      <c r="J21" s="14" t="s">
        <v>37</v>
      </c>
      <c r="K21" s="14" t="s">
        <v>38</v>
      </c>
      <c r="L21" s="22" t="s">
        <v>39</v>
      </c>
    </row>
    <row r="22" spans="1:12" ht="48" thickBot="1" x14ac:dyDescent="0.3">
      <c r="A22" s="125"/>
      <c r="B22" s="127"/>
      <c r="C22" s="127"/>
      <c r="D22" s="23" t="s">
        <v>16</v>
      </c>
      <c r="E22" s="83">
        <v>615295</v>
      </c>
      <c r="F22" s="83">
        <v>633754</v>
      </c>
      <c r="G22" s="83">
        <v>665442</v>
      </c>
      <c r="H22" s="42" t="s">
        <v>40</v>
      </c>
      <c r="I22" s="23" t="s">
        <v>14</v>
      </c>
      <c r="J22" s="23" t="s">
        <v>37</v>
      </c>
      <c r="K22" s="23" t="s">
        <v>38</v>
      </c>
      <c r="L22" s="24" t="s">
        <v>39</v>
      </c>
    </row>
    <row r="23" spans="1:12" ht="31.5" x14ac:dyDescent="0.25">
      <c r="A23" s="193" t="s">
        <v>44</v>
      </c>
      <c r="B23" s="116" t="s">
        <v>45</v>
      </c>
      <c r="C23" s="116" t="s">
        <v>28</v>
      </c>
      <c r="D23" s="12" t="s">
        <v>1397</v>
      </c>
      <c r="E23" s="84">
        <f>SUM(E24:E26)</f>
        <v>1128789.6099999999</v>
      </c>
      <c r="F23" s="84">
        <f>SUM(F24:F26)</f>
        <v>1196623</v>
      </c>
      <c r="G23" s="84">
        <f>SUM(G24:G26)</f>
        <v>1283059</v>
      </c>
      <c r="H23" s="37" t="s">
        <v>29</v>
      </c>
      <c r="I23" s="12" t="s">
        <v>30</v>
      </c>
      <c r="J23" s="12" t="s">
        <v>46</v>
      </c>
      <c r="K23" s="12" t="s">
        <v>46</v>
      </c>
      <c r="L23" s="13" t="s">
        <v>46</v>
      </c>
    </row>
    <row r="24" spans="1:12" ht="47.25" x14ac:dyDescent="0.25">
      <c r="A24" s="193"/>
      <c r="B24" s="116"/>
      <c r="C24" s="116"/>
      <c r="D24" s="14" t="s">
        <v>17</v>
      </c>
      <c r="E24" s="81">
        <v>75174.61</v>
      </c>
      <c r="F24" s="81">
        <v>82371</v>
      </c>
      <c r="G24" s="81">
        <v>90287</v>
      </c>
      <c r="H24" s="38" t="s">
        <v>32</v>
      </c>
      <c r="I24" s="14" t="s">
        <v>14</v>
      </c>
      <c r="J24" s="14" t="s">
        <v>37</v>
      </c>
      <c r="K24" s="14" t="s">
        <v>38</v>
      </c>
      <c r="L24" s="15" t="s">
        <v>38</v>
      </c>
    </row>
    <row r="25" spans="1:12" ht="47.25" x14ac:dyDescent="0.25">
      <c r="A25" s="193"/>
      <c r="B25" s="116"/>
      <c r="C25" s="116"/>
      <c r="D25" s="14" t="s">
        <v>16</v>
      </c>
      <c r="E25" s="81">
        <v>638921</v>
      </c>
      <c r="F25" s="81">
        <v>658089</v>
      </c>
      <c r="G25" s="81">
        <v>690993</v>
      </c>
      <c r="H25" s="38" t="s">
        <v>36</v>
      </c>
      <c r="I25" s="14" t="s">
        <v>14</v>
      </c>
      <c r="J25" s="14" t="s">
        <v>37</v>
      </c>
      <c r="K25" s="14" t="s">
        <v>38</v>
      </c>
      <c r="L25" s="15" t="s">
        <v>38</v>
      </c>
    </row>
    <row r="26" spans="1:12" ht="48" thickBot="1" x14ac:dyDescent="0.3">
      <c r="A26" s="194"/>
      <c r="B26" s="117"/>
      <c r="C26" s="117"/>
      <c r="D26" s="14" t="s">
        <v>25</v>
      </c>
      <c r="E26" s="81">
        <v>414694</v>
      </c>
      <c r="F26" s="81">
        <v>456163</v>
      </c>
      <c r="G26" s="81">
        <v>501779</v>
      </c>
      <c r="H26" s="38" t="s">
        <v>40</v>
      </c>
      <c r="I26" s="14" t="s">
        <v>14</v>
      </c>
      <c r="J26" s="14" t="s">
        <v>47</v>
      </c>
      <c r="K26" s="14" t="s">
        <v>48</v>
      </c>
      <c r="L26" s="15" t="s">
        <v>48</v>
      </c>
    </row>
    <row r="27" spans="1:12" ht="31.5" x14ac:dyDescent="0.25">
      <c r="A27" s="192" t="s">
        <v>49</v>
      </c>
      <c r="B27" s="115" t="s">
        <v>50</v>
      </c>
      <c r="C27" s="115" t="s">
        <v>28</v>
      </c>
      <c r="D27" s="20" t="s">
        <v>1397</v>
      </c>
      <c r="E27" s="82">
        <f>SUM(E28:E30)</f>
        <v>630110</v>
      </c>
      <c r="F27" s="82">
        <f>SUM(F28:F30)</f>
        <v>666636</v>
      </c>
      <c r="G27" s="82">
        <f>SUM(G28:G30)</f>
        <v>713580</v>
      </c>
      <c r="H27" s="39" t="s">
        <v>29</v>
      </c>
      <c r="I27" s="16" t="s">
        <v>30</v>
      </c>
      <c r="J27" s="16" t="s">
        <v>51</v>
      </c>
      <c r="K27" s="16" t="s">
        <v>52</v>
      </c>
      <c r="L27" s="17" t="s">
        <v>46</v>
      </c>
    </row>
    <row r="28" spans="1:12" ht="47.25" x14ac:dyDescent="0.25">
      <c r="A28" s="193"/>
      <c r="B28" s="116"/>
      <c r="C28" s="116"/>
      <c r="D28" s="14" t="s">
        <v>17</v>
      </c>
      <c r="E28" s="81">
        <v>55206</v>
      </c>
      <c r="F28" s="81">
        <v>59834</v>
      </c>
      <c r="G28" s="81">
        <v>64926</v>
      </c>
      <c r="H28" s="38" t="s">
        <v>32</v>
      </c>
      <c r="I28" s="14" t="s">
        <v>14</v>
      </c>
      <c r="J28" s="14" t="s">
        <v>53</v>
      </c>
      <c r="K28" s="14" t="s">
        <v>39</v>
      </c>
      <c r="L28" s="15" t="s">
        <v>54</v>
      </c>
    </row>
    <row r="29" spans="1:12" ht="47.25" x14ac:dyDescent="0.25">
      <c r="A29" s="193"/>
      <c r="B29" s="116"/>
      <c r="C29" s="116"/>
      <c r="D29" s="14" t="s">
        <v>25</v>
      </c>
      <c r="E29" s="81">
        <v>209297</v>
      </c>
      <c r="F29" s="81">
        <v>230227</v>
      </c>
      <c r="G29" s="81">
        <v>253250</v>
      </c>
      <c r="H29" s="38" t="s">
        <v>36</v>
      </c>
      <c r="I29" s="14" t="s">
        <v>14</v>
      </c>
      <c r="J29" s="14" t="s">
        <v>55</v>
      </c>
      <c r="K29" s="14" t="s">
        <v>53</v>
      </c>
      <c r="L29" s="15" t="s">
        <v>39</v>
      </c>
    </row>
    <row r="30" spans="1:12" ht="48" thickBot="1" x14ac:dyDescent="0.3">
      <c r="A30" s="194"/>
      <c r="B30" s="117"/>
      <c r="C30" s="117"/>
      <c r="D30" s="14" t="s">
        <v>16</v>
      </c>
      <c r="E30" s="81">
        <v>365607</v>
      </c>
      <c r="F30" s="81">
        <v>376575</v>
      </c>
      <c r="G30" s="81">
        <v>395404</v>
      </c>
      <c r="H30" s="38" t="s">
        <v>40</v>
      </c>
      <c r="I30" s="14" t="s">
        <v>14</v>
      </c>
      <c r="J30" s="14" t="s">
        <v>56</v>
      </c>
      <c r="K30" s="14" t="s">
        <v>55</v>
      </c>
      <c r="L30" s="15" t="s">
        <v>53</v>
      </c>
    </row>
    <row r="31" spans="1:12" ht="31.5" x14ac:dyDescent="0.25">
      <c r="A31" s="192" t="s">
        <v>57</v>
      </c>
      <c r="B31" s="115" t="s">
        <v>58</v>
      </c>
      <c r="C31" s="115" t="s">
        <v>28</v>
      </c>
      <c r="D31" s="20" t="s">
        <v>1397</v>
      </c>
      <c r="E31" s="82">
        <f>SUM(E32:E34)</f>
        <v>648836.89</v>
      </c>
      <c r="F31" s="82">
        <f>SUM(F32:F34)</f>
        <v>686230</v>
      </c>
      <c r="G31" s="82">
        <f>SUM(G32:G34)</f>
        <v>734415</v>
      </c>
      <c r="H31" s="39" t="s">
        <v>29</v>
      </c>
      <c r="I31" s="16" t="s">
        <v>30</v>
      </c>
      <c r="J31" s="16" t="s">
        <v>31</v>
      </c>
      <c r="K31" s="16" t="s">
        <v>31</v>
      </c>
      <c r="L31" s="17" t="s">
        <v>31</v>
      </c>
    </row>
    <row r="32" spans="1:12" ht="47.25" x14ac:dyDescent="0.25">
      <c r="A32" s="193"/>
      <c r="B32" s="116"/>
      <c r="C32" s="116"/>
      <c r="D32" s="14" t="s">
        <v>17</v>
      </c>
      <c r="E32" s="81">
        <v>45047.89</v>
      </c>
      <c r="F32" s="81">
        <v>48761</v>
      </c>
      <c r="G32" s="81">
        <v>52843</v>
      </c>
      <c r="H32" s="38" t="s">
        <v>32</v>
      </c>
      <c r="I32" s="14" t="s">
        <v>14</v>
      </c>
      <c r="J32" s="14" t="s">
        <v>54</v>
      </c>
      <c r="K32" s="14" t="s">
        <v>54</v>
      </c>
      <c r="L32" s="15" t="s">
        <v>54</v>
      </c>
    </row>
    <row r="33" spans="1:12" ht="47.25" x14ac:dyDescent="0.25">
      <c r="A33" s="193"/>
      <c r="B33" s="116"/>
      <c r="C33" s="116"/>
      <c r="D33" s="14" t="s">
        <v>25</v>
      </c>
      <c r="E33" s="81">
        <v>222367</v>
      </c>
      <c r="F33" s="81">
        <v>244604</v>
      </c>
      <c r="G33" s="81">
        <v>269064</v>
      </c>
      <c r="H33" s="38" t="s">
        <v>36</v>
      </c>
      <c r="I33" s="14" t="s">
        <v>14</v>
      </c>
      <c r="J33" s="14" t="s">
        <v>38</v>
      </c>
      <c r="K33" s="14" t="s">
        <v>39</v>
      </c>
      <c r="L33" s="15" t="s">
        <v>39</v>
      </c>
    </row>
    <row r="34" spans="1:12" ht="48" thickBot="1" x14ac:dyDescent="0.3">
      <c r="A34" s="193"/>
      <c r="B34" s="116"/>
      <c r="C34" s="116"/>
      <c r="D34" s="18" t="s">
        <v>16</v>
      </c>
      <c r="E34" s="85">
        <v>381422</v>
      </c>
      <c r="F34" s="85">
        <v>392865</v>
      </c>
      <c r="G34" s="85">
        <v>412508</v>
      </c>
      <c r="H34" s="40" t="s">
        <v>40</v>
      </c>
      <c r="I34" s="18" t="s">
        <v>14</v>
      </c>
      <c r="J34" s="18" t="s">
        <v>55</v>
      </c>
      <c r="K34" s="18" t="s">
        <v>59</v>
      </c>
      <c r="L34" s="19" t="s">
        <v>59</v>
      </c>
    </row>
    <row r="35" spans="1:12" ht="31.5" x14ac:dyDescent="0.25">
      <c r="A35" s="112" t="s">
        <v>60</v>
      </c>
      <c r="B35" s="115" t="s">
        <v>61</v>
      </c>
      <c r="C35" s="115" t="s">
        <v>28</v>
      </c>
      <c r="D35" s="20" t="s">
        <v>1397</v>
      </c>
      <c r="E35" s="80">
        <f>SUM(E36:E38)</f>
        <v>1052082.05</v>
      </c>
      <c r="F35" s="80">
        <f>SUM(F36:F38)</f>
        <v>1117468</v>
      </c>
      <c r="G35" s="80">
        <f>SUM(G36:G38)</f>
        <v>1199541</v>
      </c>
      <c r="H35" s="41" t="s">
        <v>29</v>
      </c>
      <c r="I35" s="20" t="s">
        <v>30</v>
      </c>
      <c r="J35" s="20" t="s">
        <v>31</v>
      </c>
      <c r="K35" s="20" t="s">
        <v>31</v>
      </c>
      <c r="L35" s="21" t="s">
        <v>31</v>
      </c>
    </row>
    <row r="36" spans="1:12" ht="47.25" x14ac:dyDescent="0.25">
      <c r="A36" s="113"/>
      <c r="B36" s="116"/>
      <c r="C36" s="116"/>
      <c r="D36" s="14" t="s">
        <v>16</v>
      </c>
      <c r="E36" s="81">
        <v>548485</v>
      </c>
      <c r="F36" s="81">
        <v>564940</v>
      </c>
      <c r="G36" s="81">
        <v>593187</v>
      </c>
      <c r="H36" s="38" t="s">
        <v>32</v>
      </c>
      <c r="I36" s="14" t="s">
        <v>14</v>
      </c>
      <c r="J36" s="14" t="s">
        <v>53</v>
      </c>
      <c r="K36" s="14" t="s">
        <v>37</v>
      </c>
      <c r="L36" s="22" t="s">
        <v>38</v>
      </c>
    </row>
    <row r="37" spans="1:12" ht="47.25" x14ac:dyDescent="0.25">
      <c r="A37" s="113"/>
      <c r="B37" s="116"/>
      <c r="C37" s="116"/>
      <c r="D37" s="14" t="s">
        <v>17</v>
      </c>
      <c r="E37" s="81">
        <v>104572.05</v>
      </c>
      <c r="F37" s="81">
        <v>113600</v>
      </c>
      <c r="G37" s="81">
        <v>123533</v>
      </c>
      <c r="H37" s="38" t="s">
        <v>36</v>
      </c>
      <c r="I37" s="14" t="s">
        <v>14</v>
      </c>
      <c r="J37" s="14" t="s">
        <v>53</v>
      </c>
      <c r="K37" s="14" t="s">
        <v>37</v>
      </c>
      <c r="L37" s="22" t="s">
        <v>38</v>
      </c>
    </row>
    <row r="38" spans="1:12" ht="48" thickBot="1" x14ac:dyDescent="0.3">
      <c r="A38" s="125"/>
      <c r="B38" s="127"/>
      <c r="C38" s="127"/>
      <c r="D38" s="23" t="s">
        <v>25</v>
      </c>
      <c r="E38" s="83">
        <v>399025</v>
      </c>
      <c r="F38" s="83">
        <v>438928</v>
      </c>
      <c r="G38" s="83">
        <v>482821</v>
      </c>
      <c r="H38" s="42" t="s">
        <v>40</v>
      </c>
      <c r="I38" s="23" t="s">
        <v>14</v>
      </c>
      <c r="J38" s="23" t="s">
        <v>53</v>
      </c>
      <c r="K38" s="23" t="s">
        <v>37</v>
      </c>
      <c r="L38" s="24" t="s">
        <v>38</v>
      </c>
    </row>
    <row r="39" spans="1:12" ht="31.5" x14ac:dyDescent="0.25">
      <c r="A39" s="193" t="s">
        <v>62</v>
      </c>
      <c r="B39" s="116" t="s">
        <v>63</v>
      </c>
      <c r="C39" s="116" t="s">
        <v>28</v>
      </c>
      <c r="D39" s="12" t="s">
        <v>1397</v>
      </c>
      <c r="E39" s="84">
        <f>SUM(E40:E42)</f>
        <v>940816.51</v>
      </c>
      <c r="F39" s="84">
        <f>SUM(F40:F42)</f>
        <v>996705</v>
      </c>
      <c r="G39" s="84">
        <f>SUM(G40:G42)</f>
        <v>1067749</v>
      </c>
      <c r="H39" s="37" t="s">
        <v>29</v>
      </c>
      <c r="I39" s="12" t="s">
        <v>30</v>
      </c>
      <c r="J39" s="12" t="s">
        <v>52</v>
      </c>
      <c r="K39" s="12" t="s">
        <v>52</v>
      </c>
      <c r="L39" s="13" t="s">
        <v>43</v>
      </c>
    </row>
    <row r="40" spans="1:12" ht="47.25" x14ac:dyDescent="0.25">
      <c r="A40" s="193"/>
      <c r="B40" s="116"/>
      <c r="C40" s="116"/>
      <c r="D40" s="14" t="s">
        <v>25</v>
      </c>
      <c r="E40" s="81">
        <v>328733</v>
      </c>
      <c r="F40" s="81">
        <v>361606</v>
      </c>
      <c r="G40" s="81">
        <v>397767</v>
      </c>
      <c r="H40" s="38" t="s">
        <v>32</v>
      </c>
      <c r="I40" s="14" t="s">
        <v>14</v>
      </c>
      <c r="J40" s="14" t="s">
        <v>64</v>
      </c>
      <c r="K40" s="14" t="s">
        <v>65</v>
      </c>
      <c r="L40" s="15" t="s">
        <v>66</v>
      </c>
    </row>
    <row r="41" spans="1:12" ht="47.25" x14ac:dyDescent="0.25">
      <c r="A41" s="193"/>
      <c r="B41" s="116"/>
      <c r="C41" s="116"/>
      <c r="D41" s="14" t="s">
        <v>17</v>
      </c>
      <c r="E41" s="81">
        <v>94925.51</v>
      </c>
      <c r="F41" s="81">
        <v>102426</v>
      </c>
      <c r="G41" s="81">
        <v>110676</v>
      </c>
      <c r="H41" s="38" t="s">
        <v>36</v>
      </c>
      <c r="I41" s="14" t="s">
        <v>14</v>
      </c>
      <c r="J41" s="14" t="s">
        <v>67</v>
      </c>
      <c r="K41" s="14" t="s">
        <v>68</v>
      </c>
      <c r="L41" s="15" t="s">
        <v>68</v>
      </c>
    </row>
    <row r="42" spans="1:12" ht="48" thickBot="1" x14ac:dyDescent="0.3">
      <c r="A42" s="194"/>
      <c r="B42" s="117"/>
      <c r="C42" s="117"/>
      <c r="D42" s="14" t="s">
        <v>16</v>
      </c>
      <c r="E42" s="81">
        <v>517158</v>
      </c>
      <c r="F42" s="81">
        <v>532673</v>
      </c>
      <c r="G42" s="81">
        <v>559306</v>
      </c>
      <c r="H42" s="38" t="s">
        <v>40</v>
      </c>
      <c r="I42" s="14" t="s">
        <v>14</v>
      </c>
      <c r="J42" s="14" t="s">
        <v>59</v>
      </c>
      <c r="K42" s="14" t="s">
        <v>59</v>
      </c>
      <c r="L42" s="15" t="s">
        <v>59</v>
      </c>
    </row>
    <row r="43" spans="1:12" ht="31.5" x14ac:dyDescent="0.25">
      <c r="A43" s="192" t="s">
        <v>69</v>
      </c>
      <c r="B43" s="115" t="s">
        <v>70</v>
      </c>
      <c r="C43" s="115" t="s">
        <v>28</v>
      </c>
      <c r="D43" s="20" t="s">
        <v>1397</v>
      </c>
      <c r="E43" s="82">
        <f>SUM(E44:E46)</f>
        <v>625265.16999999993</v>
      </c>
      <c r="F43" s="82">
        <f>SUM(F44:F46)</f>
        <v>661674</v>
      </c>
      <c r="G43" s="82">
        <f>SUM(G44:G46)</f>
        <v>708371</v>
      </c>
      <c r="H43" s="39" t="s">
        <v>29</v>
      </c>
      <c r="I43" s="16" t="s">
        <v>30</v>
      </c>
      <c r="J43" s="16" t="s">
        <v>71</v>
      </c>
      <c r="K43" s="16" t="s">
        <v>71</v>
      </c>
      <c r="L43" s="17" t="s">
        <v>71</v>
      </c>
    </row>
    <row r="44" spans="1:12" ht="47.25" x14ac:dyDescent="0.25">
      <c r="A44" s="193"/>
      <c r="B44" s="116"/>
      <c r="C44" s="116"/>
      <c r="D44" s="14" t="s">
        <v>17</v>
      </c>
      <c r="E44" s="81">
        <v>55497.17</v>
      </c>
      <c r="F44" s="81">
        <v>60082</v>
      </c>
      <c r="G44" s="81">
        <v>65125</v>
      </c>
      <c r="H44" s="38" t="s">
        <v>40</v>
      </c>
      <c r="I44" s="14" t="s">
        <v>14</v>
      </c>
      <c r="J44" s="14" t="s">
        <v>59</v>
      </c>
      <c r="K44" s="14" t="s">
        <v>67</v>
      </c>
      <c r="L44" s="15" t="s">
        <v>68</v>
      </c>
    </row>
    <row r="45" spans="1:12" ht="47.25" x14ac:dyDescent="0.25">
      <c r="A45" s="193"/>
      <c r="B45" s="116"/>
      <c r="C45" s="116"/>
      <c r="D45" s="14" t="s">
        <v>25</v>
      </c>
      <c r="E45" s="81">
        <v>210436</v>
      </c>
      <c r="F45" s="81">
        <v>231480</v>
      </c>
      <c r="G45" s="81">
        <v>254628</v>
      </c>
      <c r="H45" s="38" t="s">
        <v>32</v>
      </c>
      <c r="I45" s="14" t="s">
        <v>14</v>
      </c>
      <c r="J45" s="14" t="s">
        <v>72</v>
      </c>
      <c r="K45" s="14" t="s">
        <v>73</v>
      </c>
      <c r="L45" s="15" t="s">
        <v>74</v>
      </c>
    </row>
    <row r="46" spans="1:12" ht="48" thickBot="1" x14ac:dyDescent="0.3">
      <c r="A46" s="194"/>
      <c r="B46" s="117"/>
      <c r="C46" s="117"/>
      <c r="D46" s="14" t="s">
        <v>16</v>
      </c>
      <c r="E46" s="81">
        <v>359332</v>
      </c>
      <c r="F46" s="81">
        <v>370112</v>
      </c>
      <c r="G46" s="81">
        <v>388618</v>
      </c>
      <c r="H46" s="38" t="s">
        <v>36</v>
      </c>
      <c r="I46" s="14" t="s">
        <v>14</v>
      </c>
      <c r="J46" s="14" t="s">
        <v>59</v>
      </c>
      <c r="K46" s="14" t="s">
        <v>67</v>
      </c>
      <c r="L46" s="15" t="s">
        <v>68</v>
      </c>
    </row>
    <row r="47" spans="1:12" ht="31.5" x14ac:dyDescent="0.25">
      <c r="A47" s="192" t="s">
        <v>75</v>
      </c>
      <c r="B47" s="115" t="s">
        <v>76</v>
      </c>
      <c r="C47" s="115" t="s">
        <v>28</v>
      </c>
      <c r="D47" s="20" t="s">
        <v>1397</v>
      </c>
      <c r="E47" s="82">
        <f>SUM(E48:E50)</f>
        <v>564778.9</v>
      </c>
      <c r="F47" s="82">
        <f>SUM(F48:F50)</f>
        <v>596213</v>
      </c>
      <c r="G47" s="82">
        <f>SUM(G48:G50)</f>
        <v>637152</v>
      </c>
      <c r="H47" s="39" t="s">
        <v>29</v>
      </c>
      <c r="I47" s="16" t="s">
        <v>30</v>
      </c>
      <c r="J47" s="16" t="s">
        <v>77</v>
      </c>
      <c r="K47" s="16" t="s">
        <v>77</v>
      </c>
      <c r="L47" s="17" t="s">
        <v>77</v>
      </c>
    </row>
    <row r="48" spans="1:12" ht="47.25" x14ac:dyDescent="0.25">
      <c r="A48" s="193"/>
      <c r="B48" s="116"/>
      <c r="C48" s="116"/>
      <c r="D48" s="14" t="s">
        <v>17</v>
      </c>
      <c r="E48" s="81">
        <v>44709.9</v>
      </c>
      <c r="F48" s="81">
        <v>48210</v>
      </c>
      <c r="G48" s="81">
        <v>52060</v>
      </c>
      <c r="H48" s="38" t="s">
        <v>32</v>
      </c>
      <c r="I48" s="14" t="s">
        <v>14</v>
      </c>
      <c r="J48" s="14" t="s">
        <v>78</v>
      </c>
      <c r="K48" s="14" t="s">
        <v>79</v>
      </c>
      <c r="L48" s="15" t="s">
        <v>79</v>
      </c>
    </row>
    <row r="49" spans="1:12" ht="47.25" x14ac:dyDescent="0.25">
      <c r="A49" s="193"/>
      <c r="B49" s="116"/>
      <c r="C49" s="116"/>
      <c r="D49" s="14" t="s">
        <v>25</v>
      </c>
      <c r="E49" s="81">
        <v>176165</v>
      </c>
      <c r="F49" s="81">
        <v>193782</v>
      </c>
      <c r="G49" s="81">
        <v>213160</v>
      </c>
      <c r="H49" s="38" t="s">
        <v>36</v>
      </c>
      <c r="I49" s="14" t="s">
        <v>14</v>
      </c>
      <c r="J49" s="14" t="s">
        <v>54</v>
      </c>
      <c r="K49" s="14" t="s">
        <v>35</v>
      </c>
      <c r="L49" s="15" t="s">
        <v>80</v>
      </c>
    </row>
    <row r="50" spans="1:12" ht="48" thickBot="1" x14ac:dyDescent="0.3">
      <c r="A50" s="193"/>
      <c r="B50" s="116"/>
      <c r="C50" s="116"/>
      <c r="D50" s="18" t="s">
        <v>16</v>
      </c>
      <c r="E50" s="85">
        <v>343904</v>
      </c>
      <c r="F50" s="85">
        <v>354221</v>
      </c>
      <c r="G50" s="85">
        <v>371932</v>
      </c>
      <c r="H50" s="40" t="s">
        <v>40</v>
      </c>
      <c r="I50" s="18" t="s">
        <v>14</v>
      </c>
      <c r="J50" s="18" t="s">
        <v>54</v>
      </c>
      <c r="K50" s="18" t="s">
        <v>80</v>
      </c>
      <c r="L50" s="19" t="s">
        <v>81</v>
      </c>
    </row>
    <row r="51" spans="1:12" ht="31.5" x14ac:dyDescent="0.25">
      <c r="A51" s="112" t="s">
        <v>82</v>
      </c>
      <c r="B51" s="115" t="s">
        <v>83</v>
      </c>
      <c r="C51" s="115" t="s">
        <v>28</v>
      </c>
      <c r="D51" s="20" t="s">
        <v>1397</v>
      </c>
      <c r="E51" s="80">
        <f>SUM(E52:E54)</f>
        <v>864539.2</v>
      </c>
      <c r="F51" s="80">
        <f>SUM(F52:F54)</f>
        <v>917175</v>
      </c>
      <c r="G51" s="80">
        <f>SUM(G52:G54)</f>
        <v>983973</v>
      </c>
      <c r="H51" s="41" t="s">
        <v>29</v>
      </c>
      <c r="I51" s="20" t="s">
        <v>30</v>
      </c>
      <c r="J51" s="20" t="s">
        <v>43</v>
      </c>
      <c r="K51" s="20" t="s">
        <v>43</v>
      </c>
      <c r="L51" s="21" t="s">
        <v>43</v>
      </c>
    </row>
    <row r="52" spans="1:12" ht="47.25" x14ac:dyDescent="0.25">
      <c r="A52" s="113"/>
      <c r="B52" s="116"/>
      <c r="C52" s="116"/>
      <c r="D52" s="14" t="s">
        <v>16</v>
      </c>
      <c r="E52" s="81">
        <v>480991</v>
      </c>
      <c r="F52" s="81">
        <v>495421</v>
      </c>
      <c r="G52" s="81">
        <v>520192</v>
      </c>
      <c r="H52" s="38" t="s">
        <v>32</v>
      </c>
      <c r="I52" s="14" t="s">
        <v>14</v>
      </c>
      <c r="J52" s="14" t="s">
        <v>65</v>
      </c>
      <c r="K52" s="14" t="s">
        <v>66</v>
      </c>
      <c r="L52" s="22" t="s">
        <v>56</v>
      </c>
    </row>
    <row r="53" spans="1:12" ht="47.25" x14ac:dyDescent="0.25">
      <c r="A53" s="113"/>
      <c r="B53" s="116"/>
      <c r="C53" s="116"/>
      <c r="D53" s="14" t="s">
        <v>17</v>
      </c>
      <c r="E53" s="81">
        <v>53650.2</v>
      </c>
      <c r="F53" s="81">
        <v>58866</v>
      </c>
      <c r="G53" s="81">
        <v>64604</v>
      </c>
      <c r="H53" s="38" t="s">
        <v>36</v>
      </c>
      <c r="I53" s="14" t="s">
        <v>14</v>
      </c>
      <c r="J53" s="14" t="s">
        <v>55</v>
      </c>
      <c r="K53" s="14" t="s">
        <v>68</v>
      </c>
      <c r="L53" s="22" t="s">
        <v>38</v>
      </c>
    </row>
    <row r="54" spans="1:12" ht="48" thickBot="1" x14ac:dyDescent="0.3">
      <c r="A54" s="125"/>
      <c r="B54" s="127"/>
      <c r="C54" s="127"/>
      <c r="D54" s="23" t="s">
        <v>25</v>
      </c>
      <c r="E54" s="83">
        <v>329898</v>
      </c>
      <c r="F54" s="83">
        <v>362888</v>
      </c>
      <c r="G54" s="83">
        <v>399177</v>
      </c>
      <c r="H54" s="42" t="s">
        <v>40</v>
      </c>
      <c r="I54" s="23" t="s">
        <v>14</v>
      </c>
      <c r="J54" s="23" t="s">
        <v>55</v>
      </c>
      <c r="K54" s="23" t="s">
        <v>53</v>
      </c>
      <c r="L54" s="24" t="s">
        <v>54</v>
      </c>
    </row>
    <row r="55" spans="1:12" ht="31.5" x14ac:dyDescent="0.25">
      <c r="A55" s="193" t="s">
        <v>84</v>
      </c>
      <c r="B55" s="116" t="s">
        <v>85</v>
      </c>
      <c r="C55" s="116" t="s">
        <v>28</v>
      </c>
      <c r="D55" s="12" t="s">
        <v>1397</v>
      </c>
      <c r="E55" s="84">
        <f>SUM(E56:E58)</f>
        <v>620786.81000000006</v>
      </c>
      <c r="F55" s="84">
        <f>SUM(F56:F58)</f>
        <v>658706</v>
      </c>
      <c r="G55" s="84">
        <f>SUM(G56:G58)</f>
        <v>706697</v>
      </c>
      <c r="H55" s="37" t="s">
        <v>29</v>
      </c>
      <c r="I55" s="12" t="s">
        <v>30</v>
      </c>
      <c r="J55" s="12" t="s">
        <v>86</v>
      </c>
      <c r="K55" s="12" t="s">
        <v>86</v>
      </c>
      <c r="L55" s="13" t="s">
        <v>71</v>
      </c>
    </row>
    <row r="56" spans="1:12" ht="47.25" x14ac:dyDescent="0.25">
      <c r="A56" s="193"/>
      <c r="B56" s="116"/>
      <c r="C56" s="116"/>
      <c r="D56" s="14" t="s">
        <v>16</v>
      </c>
      <c r="E56" s="81">
        <v>339593</v>
      </c>
      <c r="F56" s="81">
        <v>349781</v>
      </c>
      <c r="G56" s="81">
        <v>367270</v>
      </c>
      <c r="H56" s="38" t="s">
        <v>32</v>
      </c>
      <c r="I56" s="14" t="s">
        <v>14</v>
      </c>
      <c r="J56" s="14" t="s">
        <v>56</v>
      </c>
      <c r="K56" s="14" t="s">
        <v>55</v>
      </c>
      <c r="L56" s="15" t="s">
        <v>55</v>
      </c>
    </row>
    <row r="57" spans="1:12" ht="47.25" x14ac:dyDescent="0.25">
      <c r="A57" s="193"/>
      <c r="B57" s="116"/>
      <c r="C57" s="116"/>
      <c r="D57" s="14" t="s">
        <v>17</v>
      </c>
      <c r="E57" s="81">
        <v>48928.81</v>
      </c>
      <c r="F57" s="81">
        <v>53433</v>
      </c>
      <c r="G57" s="81">
        <v>58386</v>
      </c>
      <c r="H57" s="38" t="s">
        <v>36</v>
      </c>
      <c r="I57" s="14" t="s">
        <v>14</v>
      </c>
      <c r="J57" s="14" t="s">
        <v>53</v>
      </c>
      <c r="K57" s="14" t="s">
        <v>38</v>
      </c>
      <c r="L57" s="15" t="s">
        <v>54</v>
      </c>
    </row>
    <row r="58" spans="1:12" ht="48" thickBot="1" x14ac:dyDescent="0.3">
      <c r="A58" s="194"/>
      <c r="B58" s="117"/>
      <c r="C58" s="117"/>
      <c r="D58" s="14" t="s">
        <v>25</v>
      </c>
      <c r="E58" s="81">
        <v>232265</v>
      </c>
      <c r="F58" s="81">
        <v>255492</v>
      </c>
      <c r="G58" s="81">
        <v>281041</v>
      </c>
      <c r="H58" s="38" t="s">
        <v>40</v>
      </c>
      <c r="I58" s="14" t="s">
        <v>14</v>
      </c>
      <c r="J58" s="14" t="s">
        <v>53</v>
      </c>
      <c r="K58" s="14" t="s">
        <v>54</v>
      </c>
      <c r="L58" s="15" t="s">
        <v>54</v>
      </c>
    </row>
    <row r="59" spans="1:12" ht="31.5" x14ac:dyDescent="0.25">
      <c r="A59" s="192" t="s">
        <v>87</v>
      </c>
      <c r="B59" s="115" t="s">
        <v>88</v>
      </c>
      <c r="C59" s="115" t="s">
        <v>28</v>
      </c>
      <c r="D59" s="20" t="s">
        <v>1397</v>
      </c>
      <c r="E59" s="82">
        <f>SUM(E60:E62)</f>
        <v>922557.28</v>
      </c>
      <c r="F59" s="82">
        <f>SUM(F60:F62)</f>
        <v>978753</v>
      </c>
      <c r="G59" s="82">
        <f>SUM(G60:G62)</f>
        <v>1050070</v>
      </c>
      <c r="H59" s="39" t="s">
        <v>29</v>
      </c>
      <c r="I59" s="16" t="s">
        <v>30</v>
      </c>
      <c r="J59" s="16" t="s">
        <v>46</v>
      </c>
      <c r="K59" s="16" t="s">
        <v>46</v>
      </c>
      <c r="L59" s="17" t="s">
        <v>46</v>
      </c>
    </row>
    <row r="60" spans="1:12" ht="47.25" x14ac:dyDescent="0.25">
      <c r="A60" s="193"/>
      <c r="B60" s="116"/>
      <c r="C60" s="116"/>
      <c r="D60" s="14" t="s">
        <v>16</v>
      </c>
      <c r="E60" s="81">
        <v>513506</v>
      </c>
      <c r="F60" s="81">
        <v>528911</v>
      </c>
      <c r="G60" s="81">
        <v>555357</v>
      </c>
      <c r="H60" s="38" t="s">
        <v>32</v>
      </c>
      <c r="I60" s="14" t="s">
        <v>14</v>
      </c>
      <c r="J60" s="14" t="s">
        <v>35</v>
      </c>
      <c r="K60" s="14" t="s">
        <v>80</v>
      </c>
      <c r="L60" s="15" t="s">
        <v>81</v>
      </c>
    </row>
    <row r="61" spans="1:12" ht="47.25" x14ac:dyDescent="0.25">
      <c r="A61" s="193"/>
      <c r="B61" s="116"/>
      <c r="C61" s="116"/>
      <c r="D61" s="14" t="s">
        <v>17</v>
      </c>
      <c r="E61" s="81">
        <v>68788.28</v>
      </c>
      <c r="F61" s="81">
        <v>75553</v>
      </c>
      <c r="G61" s="81">
        <v>82995</v>
      </c>
      <c r="H61" s="38" t="s">
        <v>36</v>
      </c>
      <c r="I61" s="14" t="s">
        <v>14</v>
      </c>
      <c r="J61" s="14" t="s">
        <v>80</v>
      </c>
      <c r="K61" s="14" t="s">
        <v>81</v>
      </c>
      <c r="L61" s="15" t="s">
        <v>81</v>
      </c>
    </row>
    <row r="62" spans="1:12" ht="48" thickBot="1" x14ac:dyDescent="0.3">
      <c r="A62" s="194"/>
      <c r="B62" s="117"/>
      <c r="C62" s="117"/>
      <c r="D62" s="14" t="s">
        <v>25</v>
      </c>
      <c r="E62" s="81">
        <v>340263</v>
      </c>
      <c r="F62" s="81">
        <v>374289</v>
      </c>
      <c r="G62" s="81">
        <v>411718</v>
      </c>
      <c r="H62" s="38" t="s">
        <v>40</v>
      </c>
      <c r="I62" s="14" t="s">
        <v>14</v>
      </c>
      <c r="J62" s="14" t="s">
        <v>78</v>
      </c>
      <c r="K62" s="14" t="s">
        <v>78</v>
      </c>
      <c r="L62" s="15" t="s">
        <v>78</v>
      </c>
    </row>
    <row r="63" spans="1:12" ht="31.5" x14ac:dyDescent="0.25">
      <c r="A63" s="192" t="s">
        <v>89</v>
      </c>
      <c r="B63" s="115" t="s">
        <v>90</v>
      </c>
      <c r="C63" s="115" t="s">
        <v>28</v>
      </c>
      <c r="D63" s="20" t="s">
        <v>1397</v>
      </c>
      <c r="E63" s="82">
        <f>SUM(E64:E66)</f>
        <v>1196694.27</v>
      </c>
      <c r="F63" s="82">
        <f>SUM(F64:F66)</f>
        <v>1269737</v>
      </c>
      <c r="G63" s="82">
        <f>SUM(G64:G66)</f>
        <v>1361883</v>
      </c>
      <c r="H63" s="39" t="s">
        <v>29</v>
      </c>
      <c r="I63" s="16" t="s">
        <v>30</v>
      </c>
      <c r="J63" s="16" t="s">
        <v>77</v>
      </c>
      <c r="K63" s="16" t="s">
        <v>77</v>
      </c>
      <c r="L63" s="17" t="s">
        <v>77</v>
      </c>
    </row>
    <row r="64" spans="1:12" ht="47.25" x14ac:dyDescent="0.25">
      <c r="A64" s="193"/>
      <c r="B64" s="116"/>
      <c r="C64" s="116"/>
      <c r="D64" s="14" t="s">
        <v>25</v>
      </c>
      <c r="E64" s="81">
        <v>472363</v>
      </c>
      <c r="F64" s="81">
        <v>519599</v>
      </c>
      <c r="G64" s="81">
        <v>571559</v>
      </c>
      <c r="H64" s="38" t="s">
        <v>32</v>
      </c>
      <c r="I64" s="14" t="s">
        <v>14</v>
      </c>
      <c r="J64" s="14" t="s">
        <v>56</v>
      </c>
      <c r="K64" s="14" t="s">
        <v>55</v>
      </c>
      <c r="L64" s="15" t="s">
        <v>55</v>
      </c>
    </row>
    <row r="65" spans="1:12" ht="47.25" x14ac:dyDescent="0.25">
      <c r="A65" s="193"/>
      <c r="B65" s="116"/>
      <c r="C65" s="116"/>
      <c r="D65" s="14" t="s">
        <v>17</v>
      </c>
      <c r="E65" s="81">
        <v>86474.27</v>
      </c>
      <c r="F65" s="81">
        <v>93145</v>
      </c>
      <c r="G65" s="81">
        <v>100482</v>
      </c>
      <c r="H65" s="38" t="s">
        <v>36</v>
      </c>
      <c r="I65" s="14" t="s">
        <v>14</v>
      </c>
      <c r="J65" s="14" t="s">
        <v>55</v>
      </c>
      <c r="K65" s="14" t="s">
        <v>67</v>
      </c>
      <c r="L65" s="15" t="s">
        <v>67</v>
      </c>
    </row>
    <row r="66" spans="1:12" ht="48" thickBot="1" x14ac:dyDescent="0.3">
      <c r="A66" s="193"/>
      <c r="B66" s="116"/>
      <c r="C66" s="116"/>
      <c r="D66" s="18" t="s">
        <v>16</v>
      </c>
      <c r="E66" s="85">
        <v>637857</v>
      </c>
      <c r="F66" s="85">
        <v>656993</v>
      </c>
      <c r="G66" s="85">
        <v>689842</v>
      </c>
      <c r="H66" s="40" t="s">
        <v>40</v>
      </c>
      <c r="I66" s="18" t="s">
        <v>14</v>
      </c>
      <c r="J66" s="18" t="s">
        <v>53</v>
      </c>
      <c r="K66" s="18" t="s">
        <v>38</v>
      </c>
      <c r="L66" s="19" t="s">
        <v>38</v>
      </c>
    </row>
    <row r="67" spans="1:12" ht="31.5" x14ac:dyDescent="0.25">
      <c r="A67" s="112" t="s">
        <v>91</v>
      </c>
      <c r="B67" s="115" t="s">
        <v>92</v>
      </c>
      <c r="C67" s="115" t="s">
        <v>28</v>
      </c>
      <c r="D67" s="20" t="s">
        <v>1397</v>
      </c>
      <c r="E67" s="80">
        <f>SUM(E68:E70)</f>
        <v>1039673.3200000001</v>
      </c>
      <c r="F67" s="80">
        <f>SUM(F68:F70)</f>
        <v>1104843</v>
      </c>
      <c r="G67" s="80">
        <f>SUM(G68:G70)</f>
        <v>1186659</v>
      </c>
      <c r="H67" s="41" t="s">
        <v>29</v>
      </c>
      <c r="I67" s="20" t="s">
        <v>30</v>
      </c>
      <c r="J67" s="20" t="s">
        <v>52</v>
      </c>
      <c r="K67" s="20" t="s">
        <v>52</v>
      </c>
      <c r="L67" s="21" t="s">
        <v>52</v>
      </c>
    </row>
    <row r="68" spans="1:12" ht="47.25" x14ac:dyDescent="0.25">
      <c r="A68" s="113"/>
      <c r="B68" s="116"/>
      <c r="C68" s="116"/>
      <c r="D68" s="14" t="s">
        <v>25</v>
      </c>
      <c r="E68" s="81">
        <v>391463</v>
      </c>
      <c r="F68" s="81">
        <v>430609</v>
      </c>
      <c r="G68" s="81">
        <v>473670</v>
      </c>
      <c r="H68" s="38" t="s">
        <v>32</v>
      </c>
      <c r="I68" s="14" t="s">
        <v>14</v>
      </c>
      <c r="J68" s="14" t="s">
        <v>56</v>
      </c>
      <c r="K68" s="14" t="s">
        <v>73</v>
      </c>
      <c r="L68" s="22" t="s">
        <v>55</v>
      </c>
    </row>
    <row r="69" spans="1:12" ht="47.25" x14ac:dyDescent="0.25">
      <c r="A69" s="113"/>
      <c r="B69" s="116"/>
      <c r="C69" s="116"/>
      <c r="D69" s="14" t="s">
        <v>17</v>
      </c>
      <c r="E69" s="81">
        <v>100732.32</v>
      </c>
      <c r="F69" s="81">
        <v>110332</v>
      </c>
      <c r="G69" s="81">
        <v>120892</v>
      </c>
      <c r="H69" s="38" t="s">
        <v>36</v>
      </c>
      <c r="I69" s="14" t="s">
        <v>14</v>
      </c>
      <c r="J69" s="14" t="s">
        <v>93</v>
      </c>
      <c r="K69" s="14" t="s">
        <v>94</v>
      </c>
      <c r="L69" s="22" t="s">
        <v>56</v>
      </c>
    </row>
    <row r="70" spans="1:12" ht="48" thickBot="1" x14ac:dyDescent="0.3">
      <c r="A70" s="125"/>
      <c r="B70" s="127"/>
      <c r="C70" s="127"/>
      <c r="D70" s="23" t="s">
        <v>16</v>
      </c>
      <c r="E70" s="83">
        <v>547478</v>
      </c>
      <c r="F70" s="83">
        <v>563902</v>
      </c>
      <c r="G70" s="83">
        <v>592097</v>
      </c>
      <c r="H70" s="42" t="s">
        <v>40</v>
      </c>
      <c r="I70" s="23" t="s">
        <v>14</v>
      </c>
      <c r="J70" s="23" t="s">
        <v>93</v>
      </c>
      <c r="K70" s="23" t="s">
        <v>94</v>
      </c>
      <c r="L70" s="24" t="s">
        <v>56</v>
      </c>
    </row>
    <row r="71" spans="1:12" ht="31.5" x14ac:dyDescent="0.25">
      <c r="A71" s="193" t="s">
        <v>95</v>
      </c>
      <c r="B71" s="116" t="s">
        <v>96</v>
      </c>
      <c r="C71" s="116" t="s">
        <v>28</v>
      </c>
      <c r="D71" s="12" t="s">
        <v>1397</v>
      </c>
      <c r="E71" s="84">
        <f>SUM(E72:E74)</f>
        <v>1068321.47</v>
      </c>
      <c r="F71" s="84">
        <f>SUM(F72:F74)</f>
        <v>1133620</v>
      </c>
      <c r="G71" s="84">
        <f>SUM(G72:G74)</f>
        <v>1216085</v>
      </c>
      <c r="H71" s="37" t="s">
        <v>29</v>
      </c>
      <c r="I71" s="12" t="s">
        <v>30</v>
      </c>
      <c r="J71" s="12" t="s">
        <v>31</v>
      </c>
      <c r="K71" s="12" t="s">
        <v>31</v>
      </c>
      <c r="L71" s="13" t="s">
        <v>31</v>
      </c>
    </row>
    <row r="72" spans="1:12" ht="47.25" x14ac:dyDescent="0.25">
      <c r="A72" s="193"/>
      <c r="B72" s="116"/>
      <c r="C72" s="116"/>
      <c r="D72" s="14" t="s">
        <v>17</v>
      </c>
      <c r="E72" s="81">
        <v>88172.47</v>
      </c>
      <c r="F72" s="81">
        <v>95702</v>
      </c>
      <c r="G72" s="81">
        <v>103985</v>
      </c>
      <c r="H72" s="38" t="s">
        <v>32</v>
      </c>
      <c r="I72" s="14" t="s">
        <v>14</v>
      </c>
      <c r="J72" s="14" t="s">
        <v>97</v>
      </c>
      <c r="K72" s="14" t="s">
        <v>98</v>
      </c>
      <c r="L72" s="15" t="s">
        <v>78</v>
      </c>
    </row>
    <row r="73" spans="1:12" ht="47.25" x14ac:dyDescent="0.25">
      <c r="A73" s="193"/>
      <c r="B73" s="116"/>
      <c r="C73" s="116"/>
      <c r="D73" s="14" t="s">
        <v>25</v>
      </c>
      <c r="E73" s="81">
        <v>405196</v>
      </c>
      <c r="F73" s="81">
        <v>445716</v>
      </c>
      <c r="G73" s="81">
        <v>490288</v>
      </c>
      <c r="H73" s="38" t="s">
        <v>36</v>
      </c>
      <c r="I73" s="14" t="s">
        <v>14</v>
      </c>
      <c r="J73" s="14" t="s">
        <v>34</v>
      </c>
      <c r="K73" s="14" t="s">
        <v>81</v>
      </c>
      <c r="L73" s="15" t="s">
        <v>48</v>
      </c>
    </row>
    <row r="74" spans="1:12" ht="48" thickBot="1" x14ac:dyDescent="0.3">
      <c r="A74" s="194"/>
      <c r="B74" s="117"/>
      <c r="C74" s="117"/>
      <c r="D74" s="14" t="s">
        <v>16</v>
      </c>
      <c r="E74" s="81">
        <v>574953</v>
      </c>
      <c r="F74" s="81">
        <v>592202</v>
      </c>
      <c r="G74" s="81">
        <v>621812</v>
      </c>
      <c r="H74" s="38" t="s">
        <v>40</v>
      </c>
      <c r="I74" s="14" t="s">
        <v>14</v>
      </c>
      <c r="J74" s="14" t="s">
        <v>48</v>
      </c>
      <c r="K74" s="14" t="s">
        <v>97</v>
      </c>
      <c r="L74" s="15" t="s">
        <v>97</v>
      </c>
    </row>
    <row r="75" spans="1:12" ht="31.5" x14ac:dyDescent="0.25">
      <c r="A75" s="192" t="s">
        <v>99</v>
      </c>
      <c r="B75" s="115" t="s">
        <v>100</v>
      </c>
      <c r="C75" s="115" t="s">
        <v>28</v>
      </c>
      <c r="D75" s="20" t="s">
        <v>1397</v>
      </c>
      <c r="E75" s="82">
        <f>SUM(E76:E78)</f>
        <v>860582.41</v>
      </c>
      <c r="F75" s="82">
        <f>SUM(F76:F78)</f>
        <v>911003</v>
      </c>
      <c r="G75" s="82">
        <f>SUM(G76:G78)</f>
        <v>975666</v>
      </c>
      <c r="H75" s="39" t="s">
        <v>29</v>
      </c>
      <c r="I75" s="16" t="s">
        <v>30</v>
      </c>
      <c r="J75" s="16" t="s">
        <v>71</v>
      </c>
      <c r="K75" s="16" t="s">
        <v>46</v>
      </c>
      <c r="L75" s="17" t="s">
        <v>43</v>
      </c>
    </row>
    <row r="76" spans="1:12" ht="47.25" x14ac:dyDescent="0.25">
      <c r="A76" s="193"/>
      <c r="B76" s="116"/>
      <c r="C76" s="116"/>
      <c r="D76" s="14" t="s">
        <v>17</v>
      </c>
      <c r="E76" s="81">
        <v>60174.41</v>
      </c>
      <c r="F76" s="81">
        <v>65375</v>
      </c>
      <c r="G76" s="81">
        <v>71095</v>
      </c>
      <c r="H76" s="38" t="s">
        <v>32</v>
      </c>
      <c r="I76" s="14" t="s">
        <v>14</v>
      </c>
      <c r="J76" s="14" t="s">
        <v>33</v>
      </c>
      <c r="K76" s="14" t="s">
        <v>34</v>
      </c>
      <c r="L76" s="15" t="s">
        <v>35</v>
      </c>
    </row>
    <row r="77" spans="1:12" ht="47.25" x14ac:dyDescent="0.25">
      <c r="A77" s="193"/>
      <c r="B77" s="116"/>
      <c r="C77" s="116"/>
      <c r="D77" s="14" t="s">
        <v>25</v>
      </c>
      <c r="E77" s="81">
        <v>302958</v>
      </c>
      <c r="F77" s="81">
        <v>333254</v>
      </c>
      <c r="G77" s="81">
        <v>366579</v>
      </c>
      <c r="H77" s="38" t="s">
        <v>36</v>
      </c>
      <c r="I77" s="14" t="s">
        <v>14</v>
      </c>
      <c r="J77" s="14" t="s">
        <v>54</v>
      </c>
      <c r="K77" s="14" t="s">
        <v>33</v>
      </c>
      <c r="L77" s="15" t="s">
        <v>34</v>
      </c>
    </row>
    <row r="78" spans="1:12" ht="48" thickBot="1" x14ac:dyDescent="0.3">
      <c r="A78" s="194"/>
      <c r="B78" s="117"/>
      <c r="C78" s="117"/>
      <c r="D78" s="14" t="s">
        <v>16</v>
      </c>
      <c r="E78" s="81">
        <v>497450</v>
      </c>
      <c r="F78" s="81">
        <v>512374</v>
      </c>
      <c r="G78" s="81">
        <v>537992</v>
      </c>
      <c r="H78" s="38" t="s">
        <v>40</v>
      </c>
      <c r="I78" s="14" t="s">
        <v>14</v>
      </c>
      <c r="J78" s="14" t="s">
        <v>54</v>
      </c>
      <c r="K78" s="14" t="s">
        <v>33</v>
      </c>
      <c r="L78" s="15" t="s">
        <v>34</v>
      </c>
    </row>
    <row r="79" spans="1:12" ht="31.5" x14ac:dyDescent="0.25">
      <c r="A79" s="192" t="s">
        <v>101</v>
      </c>
      <c r="B79" s="115" t="s">
        <v>102</v>
      </c>
      <c r="C79" s="115" t="s">
        <v>28</v>
      </c>
      <c r="D79" s="20" t="s">
        <v>1397</v>
      </c>
      <c r="E79" s="82">
        <f>SUM(E80:E82)</f>
        <v>618593.41999999993</v>
      </c>
      <c r="F79" s="82">
        <f>SUM(F80:F82)</f>
        <v>656813</v>
      </c>
      <c r="G79" s="82">
        <f>SUM(G80:G82)</f>
        <v>705030</v>
      </c>
      <c r="H79" s="39" t="s">
        <v>29</v>
      </c>
      <c r="I79" s="16" t="s">
        <v>30</v>
      </c>
      <c r="J79" s="16" t="s">
        <v>103</v>
      </c>
      <c r="K79" s="16" t="s">
        <v>103</v>
      </c>
      <c r="L79" s="17" t="s">
        <v>103</v>
      </c>
    </row>
    <row r="80" spans="1:12" ht="47.25" x14ac:dyDescent="0.25">
      <c r="A80" s="193"/>
      <c r="B80" s="116"/>
      <c r="C80" s="116"/>
      <c r="D80" s="14" t="s">
        <v>17</v>
      </c>
      <c r="E80" s="81">
        <v>51516.42</v>
      </c>
      <c r="F80" s="81">
        <v>56404</v>
      </c>
      <c r="G80" s="81">
        <v>61779</v>
      </c>
      <c r="H80" s="38" t="s">
        <v>32</v>
      </c>
      <c r="I80" s="14" t="s">
        <v>14</v>
      </c>
      <c r="J80" s="14" t="s">
        <v>54</v>
      </c>
      <c r="K80" s="14" t="s">
        <v>33</v>
      </c>
      <c r="L80" s="15" t="s">
        <v>33</v>
      </c>
    </row>
    <row r="81" spans="1:12" ht="47.25" x14ac:dyDescent="0.25">
      <c r="A81" s="193"/>
      <c r="B81" s="116"/>
      <c r="C81" s="116"/>
      <c r="D81" s="14" t="s">
        <v>25</v>
      </c>
      <c r="E81" s="81">
        <v>233125</v>
      </c>
      <c r="F81" s="81">
        <v>256438</v>
      </c>
      <c r="G81" s="81">
        <v>282082</v>
      </c>
      <c r="H81" s="38" t="s">
        <v>36</v>
      </c>
      <c r="I81" s="14" t="s">
        <v>14</v>
      </c>
      <c r="J81" s="14" t="s">
        <v>33</v>
      </c>
      <c r="K81" s="14" t="s">
        <v>34</v>
      </c>
      <c r="L81" s="15" t="s">
        <v>34</v>
      </c>
    </row>
    <row r="82" spans="1:12" ht="48" thickBot="1" x14ac:dyDescent="0.3">
      <c r="A82" s="193"/>
      <c r="B82" s="116"/>
      <c r="C82" s="116"/>
      <c r="D82" s="18" t="s">
        <v>16</v>
      </c>
      <c r="E82" s="85">
        <v>333952</v>
      </c>
      <c r="F82" s="85">
        <v>343971</v>
      </c>
      <c r="G82" s="85">
        <v>361169</v>
      </c>
      <c r="H82" s="40" t="s">
        <v>40</v>
      </c>
      <c r="I82" s="18" t="s">
        <v>14</v>
      </c>
      <c r="J82" s="18" t="s">
        <v>104</v>
      </c>
      <c r="K82" s="18" t="s">
        <v>54</v>
      </c>
      <c r="L82" s="19" t="s">
        <v>33</v>
      </c>
    </row>
    <row r="83" spans="1:12" ht="31.5" x14ac:dyDescent="0.25">
      <c r="A83" s="112" t="s">
        <v>105</v>
      </c>
      <c r="B83" s="115" t="s">
        <v>106</v>
      </c>
      <c r="C83" s="115" t="s">
        <v>28</v>
      </c>
      <c r="D83" s="20" t="s">
        <v>1397</v>
      </c>
      <c r="E83" s="80">
        <f>SUM(E84:E86)</f>
        <v>926200.06</v>
      </c>
      <c r="F83" s="80">
        <f>SUM(F84:F86)</f>
        <v>976576</v>
      </c>
      <c r="G83" s="80">
        <f>SUM(G84:G86)</f>
        <v>1042972</v>
      </c>
      <c r="H83" s="41" t="s">
        <v>29</v>
      </c>
      <c r="I83" s="20" t="s">
        <v>30</v>
      </c>
      <c r="J83" s="20" t="s">
        <v>107</v>
      </c>
      <c r="K83" s="20" t="s">
        <v>107</v>
      </c>
      <c r="L83" s="21" t="s">
        <v>107</v>
      </c>
    </row>
    <row r="84" spans="1:12" ht="47.25" x14ac:dyDescent="0.25">
      <c r="A84" s="113"/>
      <c r="B84" s="116"/>
      <c r="C84" s="116"/>
      <c r="D84" s="14" t="s">
        <v>16</v>
      </c>
      <c r="E84" s="81">
        <v>593830</v>
      </c>
      <c r="F84" s="81">
        <v>611645</v>
      </c>
      <c r="G84" s="81">
        <v>642227</v>
      </c>
      <c r="H84" s="38" t="s">
        <v>32</v>
      </c>
      <c r="I84" s="14" t="s">
        <v>14</v>
      </c>
      <c r="J84" s="14" t="s">
        <v>54</v>
      </c>
      <c r="K84" s="14" t="s">
        <v>81</v>
      </c>
      <c r="L84" s="22" t="s">
        <v>98</v>
      </c>
    </row>
    <row r="85" spans="1:12" ht="47.25" x14ac:dyDescent="0.25">
      <c r="A85" s="113"/>
      <c r="B85" s="116"/>
      <c r="C85" s="116"/>
      <c r="D85" s="14" t="s">
        <v>17</v>
      </c>
      <c r="E85" s="81">
        <v>63451.06</v>
      </c>
      <c r="F85" s="81">
        <v>69120</v>
      </c>
      <c r="G85" s="81">
        <v>75353</v>
      </c>
      <c r="H85" s="38" t="s">
        <v>36</v>
      </c>
      <c r="I85" s="14" t="s">
        <v>14</v>
      </c>
      <c r="J85" s="14" t="s">
        <v>54</v>
      </c>
      <c r="K85" s="14" t="s">
        <v>54</v>
      </c>
      <c r="L85" s="22" t="s">
        <v>54</v>
      </c>
    </row>
    <row r="86" spans="1:12" ht="48" thickBot="1" x14ac:dyDescent="0.3">
      <c r="A86" s="125"/>
      <c r="B86" s="127"/>
      <c r="C86" s="127"/>
      <c r="D86" s="23" t="s">
        <v>25</v>
      </c>
      <c r="E86" s="83">
        <v>268919</v>
      </c>
      <c r="F86" s="83">
        <v>295811</v>
      </c>
      <c r="G86" s="83">
        <v>325392</v>
      </c>
      <c r="H86" s="42" t="s">
        <v>40</v>
      </c>
      <c r="I86" s="23" t="s">
        <v>14</v>
      </c>
      <c r="J86" s="23" t="s">
        <v>54</v>
      </c>
      <c r="K86" s="23" t="s">
        <v>54</v>
      </c>
      <c r="L86" s="24" t="s">
        <v>54</v>
      </c>
    </row>
    <row r="87" spans="1:12" ht="31.5" x14ac:dyDescent="0.25">
      <c r="A87" s="193" t="s">
        <v>108</v>
      </c>
      <c r="B87" s="116" t="s">
        <v>109</v>
      </c>
      <c r="C87" s="116" t="s">
        <v>28</v>
      </c>
      <c r="D87" s="12" t="s">
        <v>1397</v>
      </c>
      <c r="E87" s="84">
        <f>SUM(E88:E90)</f>
        <v>608666.02</v>
      </c>
      <c r="F87" s="84">
        <f>SUM(F88:F90)</f>
        <v>645580</v>
      </c>
      <c r="G87" s="84">
        <f>SUM(G88:G90)</f>
        <v>692306</v>
      </c>
      <c r="H87" s="37" t="s">
        <v>29</v>
      </c>
      <c r="I87" s="12" t="s">
        <v>30</v>
      </c>
      <c r="J87" s="12" t="s">
        <v>46</v>
      </c>
      <c r="K87" s="12" t="s">
        <v>46</v>
      </c>
      <c r="L87" s="13" t="s">
        <v>46</v>
      </c>
    </row>
    <row r="88" spans="1:12" ht="47.25" x14ac:dyDescent="0.25">
      <c r="A88" s="193"/>
      <c r="B88" s="116"/>
      <c r="C88" s="116"/>
      <c r="D88" s="14" t="s">
        <v>25</v>
      </c>
      <c r="E88" s="81">
        <v>225618</v>
      </c>
      <c r="F88" s="81">
        <v>248180</v>
      </c>
      <c r="G88" s="81">
        <v>272998</v>
      </c>
      <c r="H88" s="38" t="s">
        <v>32</v>
      </c>
      <c r="I88" s="14" t="s">
        <v>14</v>
      </c>
      <c r="J88" s="14" t="s">
        <v>81</v>
      </c>
      <c r="K88" s="14" t="s">
        <v>81</v>
      </c>
      <c r="L88" s="15" t="s">
        <v>81</v>
      </c>
    </row>
    <row r="89" spans="1:12" ht="47.25" x14ac:dyDescent="0.25">
      <c r="A89" s="193"/>
      <c r="B89" s="116"/>
      <c r="C89" s="116"/>
      <c r="D89" s="14" t="s">
        <v>17</v>
      </c>
      <c r="E89" s="81">
        <v>52267.02</v>
      </c>
      <c r="F89" s="81">
        <v>56696</v>
      </c>
      <c r="G89" s="81">
        <v>61568</v>
      </c>
      <c r="H89" s="38" t="s">
        <v>36</v>
      </c>
      <c r="I89" s="14" t="s">
        <v>14</v>
      </c>
      <c r="J89" s="14" t="s">
        <v>37</v>
      </c>
      <c r="K89" s="14" t="s">
        <v>38</v>
      </c>
      <c r="L89" s="15" t="s">
        <v>39</v>
      </c>
    </row>
    <row r="90" spans="1:12" ht="48" thickBot="1" x14ac:dyDescent="0.3">
      <c r="A90" s="194"/>
      <c r="B90" s="117"/>
      <c r="C90" s="117"/>
      <c r="D90" s="14" t="s">
        <v>16</v>
      </c>
      <c r="E90" s="81">
        <v>330781</v>
      </c>
      <c r="F90" s="81">
        <v>340704</v>
      </c>
      <c r="G90" s="81">
        <v>357740</v>
      </c>
      <c r="H90" s="38" t="s">
        <v>40</v>
      </c>
      <c r="I90" s="14" t="s">
        <v>14</v>
      </c>
      <c r="J90" s="14" t="s">
        <v>53</v>
      </c>
      <c r="K90" s="14" t="s">
        <v>37</v>
      </c>
      <c r="L90" s="15" t="s">
        <v>38</v>
      </c>
    </row>
    <row r="91" spans="1:12" ht="31.5" x14ac:dyDescent="0.25">
      <c r="A91" s="192" t="s">
        <v>110</v>
      </c>
      <c r="B91" s="115" t="s">
        <v>111</v>
      </c>
      <c r="C91" s="115" t="s">
        <v>28</v>
      </c>
      <c r="D91" s="20" t="s">
        <v>1397</v>
      </c>
      <c r="E91" s="82">
        <f>SUM(E92:E94)</f>
        <v>463785.89</v>
      </c>
      <c r="F91" s="82">
        <f>SUM(F92:F94)</f>
        <v>489398</v>
      </c>
      <c r="G91" s="82">
        <f>SUM(G92:G94)</f>
        <v>523002</v>
      </c>
      <c r="H91" s="39" t="s">
        <v>29</v>
      </c>
      <c r="I91" s="16" t="s">
        <v>30</v>
      </c>
      <c r="J91" s="16" t="s">
        <v>86</v>
      </c>
      <c r="K91" s="16" t="s">
        <v>86</v>
      </c>
      <c r="L91" s="17" t="s">
        <v>86</v>
      </c>
    </row>
    <row r="92" spans="1:12" ht="47.25" x14ac:dyDescent="0.25">
      <c r="A92" s="193"/>
      <c r="B92" s="116"/>
      <c r="C92" s="116"/>
      <c r="D92" s="14" t="s">
        <v>17</v>
      </c>
      <c r="E92" s="81">
        <v>26948.89</v>
      </c>
      <c r="F92" s="81">
        <v>29421</v>
      </c>
      <c r="G92" s="81">
        <v>32142</v>
      </c>
      <c r="H92" s="38" t="s">
        <v>32</v>
      </c>
      <c r="I92" s="14" t="s">
        <v>14</v>
      </c>
      <c r="J92" s="14" t="s">
        <v>73</v>
      </c>
      <c r="K92" s="14" t="s">
        <v>112</v>
      </c>
      <c r="L92" s="15" t="s">
        <v>55</v>
      </c>
    </row>
    <row r="93" spans="1:12" ht="47.25" x14ac:dyDescent="0.25">
      <c r="A93" s="193"/>
      <c r="B93" s="116"/>
      <c r="C93" s="116"/>
      <c r="D93" s="14" t="s">
        <v>25</v>
      </c>
      <c r="E93" s="81">
        <v>143346</v>
      </c>
      <c r="F93" s="81">
        <v>157681</v>
      </c>
      <c r="G93" s="81">
        <v>173449</v>
      </c>
      <c r="H93" s="38" t="s">
        <v>36</v>
      </c>
      <c r="I93" s="14" t="s">
        <v>14</v>
      </c>
      <c r="J93" s="14" t="s">
        <v>65</v>
      </c>
      <c r="K93" s="14" t="s">
        <v>66</v>
      </c>
      <c r="L93" s="15" t="s">
        <v>56</v>
      </c>
    </row>
    <row r="94" spans="1:12" ht="48" thickBot="1" x14ac:dyDescent="0.3">
      <c r="A94" s="194"/>
      <c r="B94" s="117"/>
      <c r="C94" s="117"/>
      <c r="D94" s="14" t="s">
        <v>16</v>
      </c>
      <c r="E94" s="81">
        <v>293491</v>
      </c>
      <c r="F94" s="81">
        <v>302296</v>
      </c>
      <c r="G94" s="81">
        <v>317411</v>
      </c>
      <c r="H94" s="38" t="s">
        <v>40</v>
      </c>
      <c r="I94" s="14" t="s">
        <v>14</v>
      </c>
      <c r="J94" s="14" t="s">
        <v>64</v>
      </c>
      <c r="K94" s="14" t="s">
        <v>65</v>
      </c>
      <c r="L94" s="15" t="s">
        <v>66</v>
      </c>
    </row>
    <row r="95" spans="1:12" ht="31.5" x14ac:dyDescent="0.25">
      <c r="A95" s="192" t="s">
        <v>113</v>
      </c>
      <c r="B95" s="115" t="s">
        <v>114</v>
      </c>
      <c r="C95" s="115" t="s">
        <v>28</v>
      </c>
      <c r="D95" s="20" t="s">
        <v>1397</v>
      </c>
      <c r="E95" s="82">
        <f>SUM(E96:E98)</f>
        <v>690286.33000000007</v>
      </c>
      <c r="F95" s="82">
        <f>SUM(F96:F98)</f>
        <v>729237</v>
      </c>
      <c r="G95" s="82">
        <f>SUM(G96:G98)</f>
        <v>779693</v>
      </c>
      <c r="H95" s="39" t="s">
        <v>29</v>
      </c>
      <c r="I95" s="16" t="s">
        <v>30</v>
      </c>
      <c r="J95" s="16" t="s">
        <v>103</v>
      </c>
      <c r="K95" s="16" t="s">
        <v>103</v>
      </c>
      <c r="L95" s="17" t="s">
        <v>103</v>
      </c>
    </row>
    <row r="96" spans="1:12" ht="47.25" x14ac:dyDescent="0.25">
      <c r="A96" s="193"/>
      <c r="B96" s="116"/>
      <c r="C96" s="116"/>
      <c r="D96" s="14" t="s">
        <v>17</v>
      </c>
      <c r="E96" s="81">
        <v>67343.33</v>
      </c>
      <c r="F96" s="81">
        <v>72797</v>
      </c>
      <c r="G96" s="81">
        <v>78796</v>
      </c>
      <c r="H96" s="38" t="s">
        <v>32</v>
      </c>
      <c r="I96" s="14" t="s">
        <v>14</v>
      </c>
      <c r="J96" s="14" t="s">
        <v>37</v>
      </c>
      <c r="K96" s="14" t="s">
        <v>38</v>
      </c>
      <c r="L96" s="15" t="s">
        <v>35</v>
      </c>
    </row>
    <row r="97" spans="1:12" ht="47.25" x14ac:dyDescent="0.25">
      <c r="A97" s="193"/>
      <c r="B97" s="116"/>
      <c r="C97" s="116"/>
      <c r="D97" s="14" t="s">
        <v>25</v>
      </c>
      <c r="E97" s="81">
        <v>211547</v>
      </c>
      <c r="F97" s="81">
        <v>232702</v>
      </c>
      <c r="G97" s="81">
        <v>255972</v>
      </c>
      <c r="H97" s="38" t="s">
        <v>36</v>
      </c>
      <c r="I97" s="14" t="s">
        <v>14</v>
      </c>
      <c r="J97" s="14" t="s">
        <v>33</v>
      </c>
      <c r="K97" s="14" t="s">
        <v>34</v>
      </c>
      <c r="L97" s="15" t="s">
        <v>48</v>
      </c>
    </row>
    <row r="98" spans="1:12" ht="48" thickBot="1" x14ac:dyDescent="0.3">
      <c r="A98" s="193"/>
      <c r="B98" s="116"/>
      <c r="C98" s="116"/>
      <c r="D98" s="18" t="s">
        <v>16</v>
      </c>
      <c r="E98" s="85">
        <v>411396</v>
      </c>
      <c r="F98" s="85">
        <v>423738</v>
      </c>
      <c r="G98" s="85">
        <v>444925</v>
      </c>
      <c r="H98" s="40" t="s">
        <v>40</v>
      </c>
      <c r="I98" s="18" t="s">
        <v>14</v>
      </c>
      <c r="J98" s="18" t="s">
        <v>54</v>
      </c>
      <c r="K98" s="18" t="s">
        <v>33</v>
      </c>
      <c r="L98" s="19" t="s">
        <v>81</v>
      </c>
    </row>
    <row r="99" spans="1:12" ht="31.5" x14ac:dyDescent="0.25">
      <c r="A99" s="112" t="s">
        <v>115</v>
      </c>
      <c r="B99" s="115" t="s">
        <v>116</v>
      </c>
      <c r="C99" s="115" t="s">
        <v>28</v>
      </c>
      <c r="D99" s="20" t="s">
        <v>1397</v>
      </c>
      <c r="E99" s="80">
        <f>SUM(E100:E102)</f>
        <v>936447</v>
      </c>
      <c r="F99" s="80">
        <f>SUM(F100:F102)</f>
        <v>990028</v>
      </c>
      <c r="G99" s="80">
        <f>SUM(G100:G102)</f>
        <v>1058665</v>
      </c>
      <c r="H99" s="41" t="s">
        <v>29</v>
      </c>
      <c r="I99" s="20" t="s">
        <v>30</v>
      </c>
      <c r="J99" s="20" t="s">
        <v>103</v>
      </c>
      <c r="K99" s="20" t="s">
        <v>103</v>
      </c>
      <c r="L99" s="21" t="s">
        <v>103</v>
      </c>
    </row>
    <row r="100" spans="1:12" ht="47.25" x14ac:dyDescent="0.25">
      <c r="A100" s="113"/>
      <c r="B100" s="116"/>
      <c r="C100" s="116"/>
      <c r="D100" s="14" t="s">
        <v>17</v>
      </c>
      <c r="E100" s="81">
        <v>94958</v>
      </c>
      <c r="F100" s="81">
        <v>101087</v>
      </c>
      <c r="G100" s="81">
        <v>107828</v>
      </c>
      <c r="H100" s="38" t="s">
        <v>32</v>
      </c>
      <c r="I100" s="14" t="s">
        <v>14</v>
      </c>
      <c r="J100" s="14" t="s">
        <v>56</v>
      </c>
      <c r="K100" s="14" t="s">
        <v>56</v>
      </c>
      <c r="L100" s="22" t="s">
        <v>72</v>
      </c>
    </row>
    <row r="101" spans="1:12" ht="47.25" x14ac:dyDescent="0.25">
      <c r="A101" s="113"/>
      <c r="B101" s="116"/>
      <c r="C101" s="116"/>
      <c r="D101" s="14" t="s">
        <v>25</v>
      </c>
      <c r="E101" s="81">
        <v>317247</v>
      </c>
      <c r="F101" s="81">
        <v>348972</v>
      </c>
      <c r="G101" s="81">
        <v>383869</v>
      </c>
      <c r="H101" s="38" t="s">
        <v>36</v>
      </c>
      <c r="I101" s="14" t="s">
        <v>14</v>
      </c>
      <c r="J101" s="14" t="s">
        <v>34</v>
      </c>
      <c r="K101" s="14" t="s">
        <v>34</v>
      </c>
      <c r="L101" s="22" t="s">
        <v>35</v>
      </c>
    </row>
    <row r="102" spans="1:12" ht="48" thickBot="1" x14ac:dyDescent="0.3">
      <c r="A102" s="125"/>
      <c r="B102" s="127"/>
      <c r="C102" s="127"/>
      <c r="D102" s="23" t="s">
        <v>16</v>
      </c>
      <c r="E102" s="83">
        <v>524242</v>
      </c>
      <c r="F102" s="83">
        <v>539969</v>
      </c>
      <c r="G102" s="83">
        <v>566968</v>
      </c>
      <c r="H102" s="42" t="s">
        <v>40</v>
      </c>
      <c r="I102" s="23" t="s">
        <v>14</v>
      </c>
      <c r="J102" s="23" t="s">
        <v>34</v>
      </c>
      <c r="K102" s="23" t="s">
        <v>34</v>
      </c>
      <c r="L102" s="24" t="s">
        <v>35</v>
      </c>
    </row>
    <row r="103" spans="1:12" ht="31.5" x14ac:dyDescent="0.25">
      <c r="A103" s="193" t="s">
        <v>117</v>
      </c>
      <c r="B103" s="116" t="s">
        <v>118</v>
      </c>
      <c r="C103" s="116" t="s">
        <v>28</v>
      </c>
      <c r="D103" s="12" t="s">
        <v>1397</v>
      </c>
      <c r="E103" s="84">
        <f>SUM(E104:E106)</f>
        <v>802391.04000000004</v>
      </c>
      <c r="F103" s="84">
        <f>SUM(F104:F106)</f>
        <v>846499</v>
      </c>
      <c r="G103" s="84">
        <f>SUM(G104:G106)</f>
        <v>903965</v>
      </c>
      <c r="H103" s="37" t="s">
        <v>29</v>
      </c>
      <c r="I103" s="12" t="s">
        <v>30</v>
      </c>
      <c r="J103" s="12" t="s">
        <v>119</v>
      </c>
      <c r="K103" s="12" t="s">
        <v>31</v>
      </c>
      <c r="L103" s="13" t="s">
        <v>31</v>
      </c>
    </row>
    <row r="104" spans="1:12" ht="47.25" x14ac:dyDescent="0.25">
      <c r="A104" s="193"/>
      <c r="B104" s="116"/>
      <c r="C104" s="116"/>
      <c r="D104" s="14" t="s">
        <v>16</v>
      </c>
      <c r="E104" s="81">
        <v>483652</v>
      </c>
      <c r="F104" s="81">
        <v>498162</v>
      </c>
      <c r="G104" s="81">
        <v>523070</v>
      </c>
      <c r="H104" s="38" t="s">
        <v>32</v>
      </c>
      <c r="I104" s="14" t="s">
        <v>14</v>
      </c>
      <c r="J104" s="14" t="s">
        <v>72</v>
      </c>
      <c r="K104" s="14" t="s">
        <v>73</v>
      </c>
      <c r="L104" s="15" t="s">
        <v>74</v>
      </c>
    </row>
    <row r="105" spans="1:12" ht="47.25" x14ac:dyDescent="0.25">
      <c r="A105" s="193"/>
      <c r="B105" s="116"/>
      <c r="C105" s="116"/>
      <c r="D105" s="14" t="s">
        <v>17</v>
      </c>
      <c r="E105" s="81">
        <v>80085.039999999994</v>
      </c>
      <c r="F105" s="81">
        <v>85818</v>
      </c>
      <c r="G105" s="81">
        <v>92124</v>
      </c>
      <c r="H105" s="38" t="s">
        <v>36</v>
      </c>
      <c r="I105" s="14" t="s">
        <v>14</v>
      </c>
      <c r="J105" s="14" t="s">
        <v>55</v>
      </c>
      <c r="K105" s="14" t="s">
        <v>112</v>
      </c>
      <c r="L105" s="15" t="s">
        <v>55</v>
      </c>
    </row>
    <row r="106" spans="1:12" ht="48" thickBot="1" x14ac:dyDescent="0.3">
      <c r="A106" s="194"/>
      <c r="B106" s="117"/>
      <c r="C106" s="117"/>
      <c r="D106" s="14" t="s">
        <v>25</v>
      </c>
      <c r="E106" s="81">
        <v>238654</v>
      </c>
      <c r="F106" s="81">
        <v>262519</v>
      </c>
      <c r="G106" s="81">
        <v>288771</v>
      </c>
      <c r="H106" s="38" t="s">
        <v>40</v>
      </c>
      <c r="I106" s="14" t="s">
        <v>14</v>
      </c>
      <c r="J106" s="14" t="s">
        <v>112</v>
      </c>
      <c r="K106" s="14" t="s">
        <v>55</v>
      </c>
      <c r="L106" s="15" t="s">
        <v>59</v>
      </c>
    </row>
    <row r="107" spans="1:12" ht="31.5" x14ac:dyDescent="0.25">
      <c r="A107" s="192" t="s">
        <v>120</v>
      </c>
      <c r="B107" s="115" t="s">
        <v>121</v>
      </c>
      <c r="C107" s="115" t="s">
        <v>28</v>
      </c>
      <c r="D107" s="20" t="s">
        <v>1397</v>
      </c>
      <c r="E107" s="82">
        <f>SUM(E108:E110)</f>
        <v>656104.09</v>
      </c>
      <c r="F107" s="82">
        <f>SUM(F108:F110)</f>
        <v>696195</v>
      </c>
      <c r="G107" s="82">
        <f>SUM(G108:G110)</f>
        <v>746885</v>
      </c>
      <c r="H107" s="39" t="s">
        <v>29</v>
      </c>
      <c r="I107" s="16" t="s">
        <v>30</v>
      </c>
      <c r="J107" s="16" t="s">
        <v>46</v>
      </c>
      <c r="K107" s="16" t="s">
        <v>71</v>
      </c>
      <c r="L107" s="17" t="s">
        <v>71</v>
      </c>
    </row>
    <row r="108" spans="1:12" ht="47.25" x14ac:dyDescent="0.25">
      <c r="A108" s="193"/>
      <c r="B108" s="116"/>
      <c r="C108" s="116"/>
      <c r="D108" s="14" t="s">
        <v>16</v>
      </c>
      <c r="E108" s="81">
        <v>356198</v>
      </c>
      <c r="F108" s="81">
        <v>366884</v>
      </c>
      <c r="G108" s="81">
        <v>385228</v>
      </c>
      <c r="H108" s="38" t="s">
        <v>32</v>
      </c>
      <c r="I108" s="14" t="s">
        <v>14</v>
      </c>
      <c r="J108" s="14" t="s">
        <v>54</v>
      </c>
      <c r="K108" s="14" t="s">
        <v>54</v>
      </c>
      <c r="L108" s="15" t="s">
        <v>34</v>
      </c>
    </row>
    <row r="109" spans="1:12" ht="47.25" x14ac:dyDescent="0.25">
      <c r="A109" s="193"/>
      <c r="B109" s="116"/>
      <c r="C109" s="116"/>
      <c r="D109" s="14" t="s">
        <v>17</v>
      </c>
      <c r="E109" s="81">
        <v>67156.09</v>
      </c>
      <c r="F109" s="81">
        <v>73286</v>
      </c>
      <c r="G109" s="81">
        <v>80029</v>
      </c>
      <c r="H109" s="38" t="s">
        <v>36</v>
      </c>
      <c r="I109" s="14" t="s">
        <v>14</v>
      </c>
      <c r="J109" s="14" t="s">
        <v>34</v>
      </c>
      <c r="K109" s="14" t="s">
        <v>34</v>
      </c>
      <c r="L109" s="15" t="s">
        <v>35</v>
      </c>
    </row>
    <row r="110" spans="1:12" ht="48" thickBot="1" x14ac:dyDescent="0.3">
      <c r="A110" s="194"/>
      <c r="B110" s="117"/>
      <c r="C110" s="117"/>
      <c r="D110" s="14" t="s">
        <v>25</v>
      </c>
      <c r="E110" s="81">
        <v>232750</v>
      </c>
      <c r="F110" s="81">
        <v>256025</v>
      </c>
      <c r="G110" s="81">
        <v>281628</v>
      </c>
      <c r="H110" s="38" t="s">
        <v>40</v>
      </c>
      <c r="I110" s="14" t="s">
        <v>14</v>
      </c>
      <c r="J110" s="14" t="s">
        <v>53</v>
      </c>
      <c r="K110" s="14" t="s">
        <v>53</v>
      </c>
      <c r="L110" s="15" t="s">
        <v>38</v>
      </c>
    </row>
    <row r="111" spans="1:12" ht="31.5" x14ac:dyDescent="0.25">
      <c r="A111" s="192" t="s">
        <v>122</v>
      </c>
      <c r="B111" s="115" t="s">
        <v>123</v>
      </c>
      <c r="C111" s="115" t="s">
        <v>28</v>
      </c>
      <c r="D111" s="20" t="s">
        <v>1397</v>
      </c>
      <c r="E111" s="82">
        <f>SUM(E112:E114)</f>
        <v>915483.12</v>
      </c>
      <c r="F111" s="82">
        <f>SUM(F112:F114)</f>
        <v>969177</v>
      </c>
      <c r="G111" s="82">
        <f>SUM(G112:G114)</f>
        <v>1037579</v>
      </c>
      <c r="H111" s="39" t="s">
        <v>29</v>
      </c>
      <c r="I111" s="16" t="s">
        <v>30</v>
      </c>
      <c r="J111" s="16" t="s">
        <v>51</v>
      </c>
      <c r="K111" s="16" t="s">
        <v>51</v>
      </c>
      <c r="L111" s="17" t="s">
        <v>51</v>
      </c>
    </row>
    <row r="112" spans="1:12" ht="47.25" x14ac:dyDescent="0.25">
      <c r="A112" s="193"/>
      <c r="B112" s="116"/>
      <c r="C112" s="116"/>
      <c r="D112" s="14" t="s">
        <v>25</v>
      </c>
      <c r="E112" s="81">
        <v>322756</v>
      </c>
      <c r="F112" s="81">
        <v>355032</v>
      </c>
      <c r="G112" s="81">
        <v>390535</v>
      </c>
      <c r="H112" s="38" t="s">
        <v>32</v>
      </c>
      <c r="I112" s="14" t="s">
        <v>14</v>
      </c>
      <c r="J112" s="14" t="s">
        <v>47</v>
      </c>
      <c r="K112" s="14" t="s">
        <v>48</v>
      </c>
      <c r="L112" s="15" t="s">
        <v>124</v>
      </c>
    </row>
    <row r="113" spans="1:12" ht="47.25" x14ac:dyDescent="0.25">
      <c r="A113" s="193"/>
      <c r="B113" s="116"/>
      <c r="C113" s="116"/>
      <c r="D113" s="14" t="s">
        <v>17</v>
      </c>
      <c r="E113" s="81">
        <v>87894.12</v>
      </c>
      <c r="F113" s="81">
        <v>94167</v>
      </c>
      <c r="G113" s="81">
        <v>101067</v>
      </c>
      <c r="H113" s="38" t="s">
        <v>36</v>
      </c>
      <c r="I113" s="14" t="s">
        <v>14</v>
      </c>
      <c r="J113" s="14" t="s">
        <v>81</v>
      </c>
      <c r="K113" s="14" t="s">
        <v>47</v>
      </c>
      <c r="L113" s="15" t="s">
        <v>48</v>
      </c>
    </row>
    <row r="114" spans="1:12" ht="48" thickBot="1" x14ac:dyDescent="0.3">
      <c r="A114" s="193"/>
      <c r="B114" s="116"/>
      <c r="C114" s="116"/>
      <c r="D114" s="18" t="s">
        <v>16</v>
      </c>
      <c r="E114" s="85">
        <v>504833</v>
      </c>
      <c r="F114" s="85">
        <v>519978</v>
      </c>
      <c r="G114" s="85">
        <v>545977</v>
      </c>
      <c r="H114" s="40" t="s">
        <v>40</v>
      </c>
      <c r="I114" s="18" t="s">
        <v>14</v>
      </c>
      <c r="J114" s="18" t="s">
        <v>81</v>
      </c>
      <c r="K114" s="18" t="s">
        <v>47</v>
      </c>
      <c r="L114" s="19" t="s">
        <v>48</v>
      </c>
    </row>
    <row r="115" spans="1:12" ht="31.5" x14ac:dyDescent="0.25">
      <c r="A115" s="112" t="s">
        <v>125</v>
      </c>
      <c r="B115" s="115" t="s">
        <v>126</v>
      </c>
      <c r="C115" s="115" t="s">
        <v>28</v>
      </c>
      <c r="D115" s="20" t="s">
        <v>1397</v>
      </c>
      <c r="E115" s="80">
        <f>SUM(E116:E118)</f>
        <v>947903.52</v>
      </c>
      <c r="F115" s="80">
        <f>SUM(F116:F118)</f>
        <v>999448</v>
      </c>
      <c r="G115" s="80">
        <f>SUM(G116:G118)</f>
        <v>1067373</v>
      </c>
      <c r="H115" s="41" t="s">
        <v>29</v>
      </c>
      <c r="I115" s="20" t="s">
        <v>30</v>
      </c>
      <c r="J115" s="20" t="s">
        <v>103</v>
      </c>
      <c r="K115" s="20" t="s">
        <v>103</v>
      </c>
      <c r="L115" s="21" t="s">
        <v>103</v>
      </c>
    </row>
    <row r="116" spans="1:12" ht="47.25" x14ac:dyDescent="0.25">
      <c r="A116" s="113"/>
      <c r="B116" s="116"/>
      <c r="C116" s="116"/>
      <c r="D116" s="14" t="s">
        <v>25</v>
      </c>
      <c r="E116" s="81">
        <v>273918</v>
      </c>
      <c r="F116" s="81">
        <v>301310</v>
      </c>
      <c r="G116" s="81">
        <v>331441</v>
      </c>
      <c r="H116" s="38" t="s">
        <v>32</v>
      </c>
      <c r="I116" s="14" t="s">
        <v>14</v>
      </c>
      <c r="J116" s="14" t="s">
        <v>112</v>
      </c>
      <c r="K116" s="14" t="s">
        <v>55</v>
      </c>
      <c r="L116" s="22" t="s">
        <v>59</v>
      </c>
    </row>
    <row r="117" spans="1:12" ht="47.25" x14ac:dyDescent="0.25">
      <c r="A117" s="113"/>
      <c r="B117" s="116"/>
      <c r="C117" s="116"/>
      <c r="D117" s="14" t="s">
        <v>17</v>
      </c>
      <c r="E117" s="81">
        <v>67130.52</v>
      </c>
      <c r="F117" s="81">
        <v>73077</v>
      </c>
      <c r="G117" s="81">
        <v>79618</v>
      </c>
      <c r="H117" s="38" t="s">
        <v>36</v>
      </c>
      <c r="I117" s="14" t="s">
        <v>14</v>
      </c>
      <c r="J117" s="14" t="s">
        <v>54</v>
      </c>
      <c r="K117" s="14" t="s">
        <v>34</v>
      </c>
      <c r="L117" s="22" t="s">
        <v>34</v>
      </c>
    </row>
    <row r="118" spans="1:12" ht="48" thickBot="1" x14ac:dyDescent="0.3">
      <c r="A118" s="125"/>
      <c r="B118" s="127"/>
      <c r="C118" s="127"/>
      <c r="D118" s="23" t="s">
        <v>16</v>
      </c>
      <c r="E118" s="83">
        <v>606855</v>
      </c>
      <c r="F118" s="83">
        <v>625061</v>
      </c>
      <c r="G118" s="83">
        <v>656314</v>
      </c>
      <c r="H118" s="42" t="s">
        <v>40</v>
      </c>
      <c r="I118" s="23" t="s">
        <v>14</v>
      </c>
      <c r="J118" s="23" t="s">
        <v>34</v>
      </c>
      <c r="K118" s="23" t="s">
        <v>80</v>
      </c>
      <c r="L118" s="24" t="s">
        <v>80</v>
      </c>
    </row>
    <row r="119" spans="1:12" ht="31.5" x14ac:dyDescent="0.25">
      <c r="A119" s="193" t="s">
        <v>127</v>
      </c>
      <c r="B119" s="116" t="s">
        <v>128</v>
      </c>
      <c r="C119" s="116" t="s">
        <v>28</v>
      </c>
      <c r="D119" s="12" t="s">
        <v>1397</v>
      </c>
      <c r="E119" s="84">
        <f>SUM(E120:E122)</f>
        <v>907948.95</v>
      </c>
      <c r="F119" s="84">
        <f>SUM(F120:F122)</f>
        <v>961980</v>
      </c>
      <c r="G119" s="84">
        <f>SUM(G120:G122)</f>
        <v>1031043</v>
      </c>
      <c r="H119" s="37" t="s">
        <v>29</v>
      </c>
      <c r="I119" s="12" t="s">
        <v>30</v>
      </c>
      <c r="J119" s="12" t="s">
        <v>103</v>
      </c>
      <c r="K119" s="12" t="s">
        <v>103</v>
      </c>
      <c r="L119" s="13" t="s">
        <v>51</v>
      </c>
    </row>
    <row r="120" spans="1:12" ht="47.25" x14ac:dyDescent="0.25">
      <c r="A120" s="193"/>
      <c r="B120" s="116"/>
      <c r="C120" s="116"/>
      <c r="D120" s="14" t="s">
        <v>17</v>
      </c>
      <c r="E120" s="81">
        <v>50066.95</v>
      </c>
      <c r="F120" s="81">
        <v>54742</v>
      </c>
      <c r="G120" s="81">
        <v>59885</v>
      </c>
      <c r="H120" s="38" t="s">
        <v>32</v>
      </c>
      <c r="I120" s="14" t="s">
        <v>14</v>
      </c>
      <c r="J120" s="14" t="s">
        <v>80</v>
      </c>
      <c r="K120" s="14" t="s">
        <v>98</v>
      </c>
      <c r="L120" s="15" t="s">
        <v>98</v>
      </c>
    </row>
    <row r="121" spans="1:12" ht="47.25" x14ac:dyDescent="0.25">
      <c r="A121" s="193"/>
      <c r="B121" s="116"/>
      <c r="C121" s="116"/>
      <c r="D121" s="14" t="s">
        <v>16</v>
      </c>
      <c r="E121" s="81">
        <v>520458</v>
      </c>
      <c r="F121" s="81">
        <v>536072</v>
      </c>
      <c r="G121" s="81">
        <v>562875</v>
      </c>
      <c r="H121" s="38" t="s">
        <v>36</v>
      </c>
      <c r="I121" s="14" t="s">
        <v>14</v>
      </c>
      <c r="J121" s="14" t="s">
        <v>98</v>
      </c>
      <c r="K121" s="14" t="s">
        <v>98</v>
      </c>
      <c r="L121" s="15" t="s">
        <v>98</v>
      </c>
    </row>
    <row r="122" spans="1:12" ht="48" thickBot="1" x14ac:dyDescent="0.3">
      <c r="A122" s="194"/>
      <c r="B122" s="117"/>
      <c r="C122" s="117"/>
      <c r="D122" s="14" t="s">
        <v>25</v>
      </c>
      <c r="E122" s="81">
        <v>337424</v>
      </c>
      <c r="F122" s="81">
        <v>371166</v>
      </c>
      <c r="G122" s="81">
        <v>408283</v>
      </c>
      <c r="H122" s="38" t="s">
        <v>40</v>
      </c>
      <c r="I122" s="14" t="s">
        <v>14</v>
      </c>
      <c r="J122" s="14" t="s">
        <v>98</v>
      </c>
      <c r="K122" s="14" t="s">
        <v>98</v>
      </c>
      <c r="L122" s="15" t="s">
        <v>98</v>
      </c>
    </row>
    <row r="123" spans="1:12" ht="31.5" x14ac:dyDescent="0.25">
      <c r="A123" s="192" t="s">
        <v>129</v>
      </c>
      <c r="B123" s="115" t="s">
        <v>130</v>
      </c>
      <c r="C123" s="115" t="s">
        <v>28</v>
      </c>
      <c r="D123" s="20" t="s">
        <v>1397</v>
      </c>
      <c r="E123" s="82">
        <f>SUM(E124:E126)</f>
        <v>901785.69</v>
      </c>
      <c r="F123" s="82">
        <f>SUM(F124:F126)</f>
        <v>956106</v>
      </c>
      <c r="G123" s="82">
        <f>SUM(G124:G126)</f>
        <v>1024981</v>
      </c>
      <c r="H123" s="39" t="s">
        <v>29</v>
      </c>
      <c r="I123" s="16" t="s">
        <v>30</v>
      </c>
      <c r="J123" s="16" t="s">
        <v>52</v>
      </c>
      <c r="K123" s="16" t="s">
        <v>52</v>
      </c>
      <c r="L123" s="17" t="s">
        <v>52</v>
      </c>
    </row>
    <row r="124" spans="1:12" ht="47.25" x14ac:dyDescent="0.25">
      <c r="A124" s="193"/>
      <c r="B124" s="116"/>
      <c r="C124" s="116"/>
      <c r="D124" s="14" t="s">
        <v>25</v>
      </c>
      <c r="E124" s="81">
        <v>341240</v>
      </c>
      <c r="F124" s="81">
        <v>375364</v>
      </c>
      <c r="G124" s="81">
        <v>412900</v>
      </c>
      <c r="H124" s="38" t="s">
        <v>32</v>
      </c>
      <c r="I124" s="14" t="s">
        <v>14</v>
      </c>
      <c r="J124" s="14" t="s">
        <v>59</v>
      </c>
      <c r="K124" s="14" t="s">
        <v>53</v>
      </c>
      <c r="L124" s="15" t="s">
        <v>54</v>
      </c>
    </row>
    <row r="125" spans="1:12" ht="47.25" x14ac:dyDescent="0.25">
      <c r="A125" s="193"/>
      <c r="B125" s="116"/>
      <c r="C125" s="116"/>
      <c r="D125" s="14" t="s">
        <v>17</v>
      </c>
      <c r="E125" s="81">
        <v>67360.69</v>
      </c>
      <c r="F125" s="81">
        <v>72761</v>
      </c>
      <c r="G125" s="81">
        <v>78701</v>
      </c>
      <c r="H125" s="38" t="s">
        <v>36</v>
      </c>
      <c r="I125" s="14" t="s">
        <v>14</v>
      </c>
      <c r="J125" s="14" t="s">
        <v>67</v>
      </c>
      <c r="K125" s="14" t="s">
        <v>53</v>
      </c>
      <c r="L125" s="15" t="s">
        <v>54</v>
      </c>
    </row>
    <row r="126" spans="1:12" ht="48" thickBot="1" x14ac:dyDescent="0.3">
      <c r="A126" s="194"/>
      <c r="B126" s="117"/>
      <c r="C126" s="117"/>
      <c r="D126" s="14" t="s">
        <v>16</v>
      </c>
      <c r="E126" s="81">
        <v>493185</v>
      </c>
      <c r="F126" s="81">
        <v>507981</v>
      </c>
      <c r="G126" s="81">
        <v>533380</v>
      </c>
      <c r="H126" s="38" t="s">
        <v>40</v>
      </c>
      <c r="I126" s="14" t="s">
        <v>14</v>
      </c>
      <c r="J126" s="14" t="s">
        <v>55</v>
      </c>
      <c r="K126" s="14" t="s">
        <v>59</v>
      </c>
      <c r="L126" s="15" t="s">
        <v>54</v>
      </c>
    </row>
    <row r="127" spans="1:12" ht="31.5" x14ac:dyDescent="0.25">
      <c r="A127" s="192" t="s">
        <v>131</v>
      </c>
      <c r="B127" s="115" t="s">
        <v>132</v>
      </c>
      <c r="C127" s="115" t="s">
        <v>28</v>
      </c>
      <c r="D127" s="20" t="s">
        <v>1397</v>
      </c>
      <c r="E127" s="82">
        <f>SUM(E128:E130)</f>
        <v>1011040.04</v>
      </c>
      <c r="F127" s="82">
        <f>SUM(F128:F130)</f>
        <v>1072410</v>
      </c>
      <c r="G127" s="82">
        <f>SUM(G128:G130)</f>
        <v>1150363</v>
      </c>
      <c r="H127" s="39" t="s">
        <v>29</v>
      </c>
      <c r="I127" s="16" t="s">
        <v>30</v>
      </c>
      <c r="J127" s="16" t="s">
        <v>86</v>
      </c>
      <c r="K127" s="16" t="s">
        <v>86</v>
      </c>
      <c r="L127" s="17" t="s">
        <v>86</v>
      </c>
    </row>
    <row r="128" spans="1:12" ht="47.25" x14ac:dyDescent="0.25">
      <c r="A128" s="193"/>
      <c r="B128" s="116"/>
      <c r="C128" s="116"/>
      <c r="D128" s="14" t="s">
        <v>25</v>
      </c>
      <c r="E128" s="81">
        <v>398259</v>
      </c>
      <c r="F128" s="81">
        <v>438085</v>
      </c>
      <c r="G128" s="81">
        <v>481894</v>
      </c>
      <c r="H128" s="38" t="s">
        <v>32</v>
      </c>
      <c r="I128" s="14" t="s">
        <v>14</v>
      </c>
      <c r="J128" s="14" t="s">
        <v>104</v>
      </c>
      <c r="K128" s="14" t="s">
        <v>104</v>
      </c>
      <c r="L128" s="15" t="s">
        <v>54</v>
      </c>
    </row>
    <row r="129" spans="1:12" ht="47.25" x14ac:dyDescent="0.25">
      <c r="A129" s="193"/>
      <c r="B129" s="116"/>
      <c r="C129" s="116"/>
      <c r="D129" s="14" t="s">
        <v>17</v>
      </c>
      <c r="E129" s="81">
        <v>48257.04</v>
      </c>
      <c r="F129" s="81">
        <v>52865</v>
      </c>
      <c r="G129" s="81">
        <v>57936</v>
      </c>
      <c r="H129" s="38" t="s">
        <v>36</v>
      </c>
      <c r="I129" s="14" t="s">
        <v>14</v>
      </c>
      <c r="J129" s="14" t="s">
        <v>98</v>
      </c>
      <c r="K129" s="14" t="s">
        <v>98</v>
      </c>
      <c r="L129" s="15" t="s">
        <v>98</v>
      </c>
    </row>
    <row r="130" spans="1:12" ht="48" thickBot="1" x14ac:dyDescent="0.3">
      <c r="A130" s="193"/>
      <c r="B130" s="116"/>
      <c r="C130" s="116"/>
      <c r="D130" s="18" t="s">
        <v>16</v>
      </c>
      <c r="E130" s="85">
        <v>564524</v>
      </c>
      <c r="F130" s="85">
        <v>581460</v>
      </c>
      <c r="G130" s="85">
        <v>610533</v>
      </c>
      <c r="H130" s="40" t="s">
        <v>40</v>
      </c>
      <c r="I130" s="18" t="s">
        <v>14</v>
      </c>
      <c r="J130" s="18" t="s">
        <v>79</v>
      </c>
      <c r="K130" s="18" t="s">
        <v>79</v>
      </c>
      <c r="L130" s="19" t="s">
        <v>79</v>
      </c>
    </row>
    <row r="131" spans="1:12" ht="31.5" x14ac:dyDescent="0.25">
      <c r="A131" s="112" t="s">
        <v>133</v>
      </c>
      <c r="B131" s="115" t="s">
        <v>134</v>
      </c>
      <c r="C131" s="115" t="s">
        <v>28</v>
      </c>
      <c r="D131" s="20" t="s">
        <v>1397</v>
      </c>
      <c r="E131" s="80">
        <f>SUM(E132:E134)</f>
        <v>419104.29000000004</v>
      </c>
      <c r="F131" s="80">
        <f>SUM(F132:F134)</f>
        <v>443629</v>
      </c>
      <c r="G131" s="80">
        <f>SUM(G132:G134)</f>
        <v>475108</v>
      </c>
      <c r="H131" s="41" t="s">
        <v>29</v>
      </c>
      <c r="I131" s="20" t="s">
        <v>30</v>
      </c>
      <c r="J131" s="20" t="s">
        <v>103</v>
      </c>
      <c r="K131" s="20" t="s">
        <v>103</v>
      </c>
      <c r="L131" s="21" t="s">
        <v>103</v>
      </c>
    </row>
    <row r="132" spans="1:12" ht="47.25" x14ac:dyDescent="0.25">
      <c r="A132" s="113"/>
      <c r="B132" s="116"/>
      <c r="C132" s="116"/>
      <c r="D132" s="14" t="s">
        <v>17</v>
      </c>
      <c r="E132" s="81">
        <v>30921.29</v>
      </c>
      <c r="F132" s="81">
        <v>33653</v>
      </c>
      <c r="G132" s="81">
        <v>36659</v>
      </c>
      <c r="H132" s="38" t="s">
        <v>32</v>
      </c>
      <c r="I132" s="14" t="s">
        <v>14</v>
      </c>
      <c r="J132" s="14" t="s">
        <v>59</v>
      </c>
      <c r="K132" s="14" t="s">
        <v>68</v>
      </c>
      <c r="L132" s="22" t="s">
        <v>135</v>
      </c>
    </row>
    <row r="133" spans="1:12" ht="47.25" x14ac:dyDescent="0.25">
      <c r="A133" s="113"/>
      <c r="B133" s="116"/>
      <c r="C133" s="116"/>
      <c r="D133" s="14" t="s">
        <v>25</v>
      </c>
      <c r="E133" s="81">
        <v>144973</v>
      </c>
      <c r="F133" s="81">
        <v>159470</v>
      </c>
      <c r="G133" s="81">
        <v>175417</v>
      </c>
      <c r="H133" s="38" t="s">
        <v>36</v>
      </c>
      <c r="I133" s="14" t="s">
        <v>14</v>
      </c>
      <c r="J133" s="14" t="s">
        <v>80</v>
      </c>
      <c r="K133" s="14" t="s">
        <v>80</v>
      </c>
      <c r="L133" s="22" t="s">
        <v>80</v>
      </c>
    </row>
    <row r="134" spans="1:12" ht="48" thickBot="1" x14ac:dyDescent="0.3">
      <c r="A134" s="125"/>
      <c r="B134" s="127"/>
      <c r="C134" s="127"/>
      <c r="D134" s="23" t="s">
        <v>16</v>
      </c>
      <c r="E134" s="83">
        <v>243210</v>
      </c>
      <c r="F134" s="83">
        <v>250506</v>
      </c>
      <c r="G134" s="83">
        <v>263032</v>
      </c>
      <c r="H134" s="42" t="s">
        <v>40</v>
      </c>
      <c r="I134" s="23" t="s">
        <v>14</v>
      </c>
      <c r="J134" s="23" t="s">
        <v>81</v>
      </c>
      <c r="K134" s="23" t="s">
        <v>81</v>
      </c>
      <c r="L134" s="24" t="s">
        <v>47</v>
      </c>
    </row>
    <row r="135" spans="1:12" ht="31.5" x14ac:dyDescent="0.25">
      <c r="A135" s="193" t="s">
        <v>136</v>
      </c>
      <c r="B135" s="116" t="s">
        <v>137</v>
      </c>
      <c r="C135" s="116" t="s">
        <v>28</v>
      </c>
      <c r="D135" s="12" t="s">
        <v>1397</v>
      </c>
      <c r="E135" s="84">
        <f>SUM(E136:E138)</f>
        <v>1120129.94</v>
      </c>
      <c r="F135" s="84">
        <f>SUM(F136:F138)</f>
        <v>1187458</v>
      </c>
      <c r="G135" s="84">
        <f>SUM(G136:G138)</f>
        <v>1272332</v>
      </c>
      <c r="H135" s="37" t="s">
        <v>29</v>
      </c>
      <c r="I135" s="12" t="s">
        <v>30</v>
      </c>
      <c r="J135" s="12" t="s">
        <v>31</v>
      </c>
      <c r="K135" s="12" t="s">
        <v>31</v>
      </c>
      <c r="L135" s="13" t="s">
        <v>31</v>
      </c>
    </row>
    <row r="136" spans="1:12" ht="47.25" x14ac:dyDescent="0.25">
      <c r="A136" s="193"/>
      <c r="B136" s="116"/>
      <c r="C136" s="116"/>
      <c r="D136" s="14" t="s">
        <v>17</v>
      </c>
      <c r="E136" s="81">
        <v>120430.94</v>
      </c>
      <c r="F136" s="81">
        <v>128703</v>
      </c>
      <c r="G136" s="81">
        <v>137803</v>
      </c>
      <c r="H136" s="38" t="s">
        <v>32</v>
      </c>
      <c r="I136" s="14" t="s">
        <v>14</v>
      </c>
      <c r="J136" s="14" t="s">
        <v>53</v>
      </c>
      <c r="K136" s="14" t="s">
        <v>37</v>
      </c>
      <c r="L136" s="15" t="s">
        <v>37</v>
      </c>
    </row>
    <row r="137" spans="1:12" ht="47.25" x14ac:dyDescent="0.25">
      <c r="A137" s="193"/>
      <c r="B137" s="116"/>
      <c r="C137" s="116"/>
      <c r="D137" s="14" t="s">
        <v>25</v>
      </c>
      <c r="E137" s="81">
        <v>415205</v>
      </c>
      <c r="F137" s="81">
        <v>456726</v>
      </c>
      <c r="G137" s="81">
        <v>502399</v>
      </c>
      <c r="H137" s="38" t="s">
        <v>36</v>
      </c>
      <c r="I137" s="14" t="s">
        <v>14</v>
      </c>
      <c r="J137" s="14" t="s">
        <v>38</v>
      </c>
      <c r="K137" s="14" t="s">
        <v>38</v>
      </c>
      <c r="L137" s="15" t="s">
        <v>38</v>
      </c>
    </row>
    <row r="138" spans="1:12" ht="48" thickBot="1" x14ac:dyDescent="0.3">
      <c r="A138" s="194"/>
      <c r="B138" s="117"/>
      <c r="C138" s="117"/>
      <c r="D138" s="14" t="s">
        <v>16</v>
      </c>
      <c r="E138" s="81">
        <v>584494</v>
      </c>
      <c r="F138" s="81">
        <v>602029</v>
      </c>
      <c r="G138" s="81">
        <v>632130</v>
      </c>
      <c r="H138" s="38" t="s">
        <v>40</v>
      </c>
      <c r="I138" s="14" t="s">
        <v>14</v>
      </c>
      <c r="J138" s="14" t="s">
        <v>37</v>
      </c>
      <c r="K138" s="14" t="s">
        <v>38</v>
      </c>
      <c r="L138" s="15" t="s">
        <v>38</v>
      </c>
    </row>
    <row r="139" spans="1:12" ht="31.5" x14ac:dyDescent="0.25">
      <c r="A139" s="192" t="s">
        <v>138</v>
      </c>
      <c r="B139" s="115" t="s">
        <v>139</v>
      </c>
      <c r="C139" s="115" t="s">
        <v>28</v>
      </c>
      <c r="D139" s="20" t="s">
        <v>1397</v>
      </c>
      <c r="E139" s="82">
        <f>SUM(E140:E142)</f>
        <v>1142321.8700000001</v>
      </c>
      <c r="F139" s="82">
        <f>SUM(F140:F142)</f>
        <v>1210225</v>
      </c>
      <c r="G139" s="82">
        <f>SUM(G140:G142)</f>
        <v>1296775</v>
      </c>
      <c r="H139" s="39" t="s">
        <v>29</v>
      </c>
      <c r="I139" s="16" t="s">
        <v>30</v>
      </c>
      <c r="J139" s="16" t="s">
        <v>107</v>
      </c>
      <c r="K139" s="16" t="s">
        <v>107</v>
      </c>
      <c r="L139" s="17" t="s">
        <v>107</v>
      </c>
    </row>
    <row r="140" spans="1:12" ht="47.25" x14ac:dyDescent="0.25">
      <c r="A140" s="193"/>
      <c r="B140" s="116"/>
      <c r="C140" s="116"/>
      <c r="D140" s="14" t="s">
        <v>16</v>
      </c>
      <c r="E140" s="81">
        <v>641031</v>
      </c>
      <c r="F140" s="81">
        <v>660262</v>
      </c>
      <c r="G140" s="81">
        <v>693275</v>
      </c>
      <c r="H140" s="38" t="s">
        <v>36</v>
      </c>
      <c r="I140" s="14" t="s">
        <v>14</v>
      </c>
      <c r="J140" s="14" t="s">
        <v>33</v>
      </c>
      <c r="K140" s="14" t="s">
        <v>34</v>
      </c>
      <c r="L140" s="15" t="s">
        <v>81</v>
      </c>
    </row>
    <row r="141" spans="1:12" ht="47.25" x14ac:dyDescent="0.25">
      <c r="A141" s="193"/>
      <c r="B141" s="116"/>
      <c r="C141" s="116"/>
      <c r="D141" s="14" t="s">
        <v>17</v>
      </c>
      <c r="E141" s="81">
        <v>102122.87</v>
      </c>
      <c r="F141" s="81">
        <v>110878</v>
      </c>
      <c r="G141" s="81">
        <v>120506</v>
      </c>
      <c r="H141" s="38" t="s">
        <v>32</v>
      </c>
      <c r="I141" s="14" t="s">
        <v>14</v>
      </c>
      <c r="J141" s="14" t="s">
        <v>54</v>
      </c>
      <c r="K141" s="14" t="s">
        <v>33</v>
      </c>
      <c r="L141" s="15" t="s">
        <v>81</v>
      </c>
    </row>
    <row r="142" spans="1:12" ht="48" thickBot="1" x14ac:dyDescent="0.3">
      <c r="A142" s="194"/>
      <c r="B142" s="117"/>
      <c r="C142" s="117"/>
      <c r="D142" s="14" t="s">
        <v>25</v>
      </c>
      <c r="E142" s="81">
        <v>399168</v>
      </c>
      <c r="F142" s="81">
        <v>439085</v>
      </c>
      <c r="G142" s="81">
        <v>482994</v>
      </c>
      <c r="H142" s="38" t="s">
        <v>40</v>
      </c>
      <c r="I142" s="14" t="s">
        <v>14</v>
      </c>
      <c r="J142" s="14" t="s">
        <v>54</v>
      </c>
      <c r="K142" s="14" t="s">
        <v>33</v>
      </c>
      <c r="L142" s="15" t="s">
        <v>48</v>
      </c>
    </row>
    <row r="143" spans="1:12" ht="31.5" x14ac:dyDescent="0.25">
      <c r="A143" s="192" t="s">
        <v>140</v>
      </c>
      <c r="B143" s="115" t="s">
        <v>141</v>
      </c>
      <c r="C143" s="115" t="s">
        <v>28</v>
      </c>
      <c r="D143" s="20" t="s">
        <v>1397</v>
      </c>
      <c r="E143" s="82">
        <f>SUM(E144:E146)</f>
        <v>985745.29</v>
      </c>
      <c r="F143" s="82">
        <f>SUM(F144:F146)</f>
        <v>1048846</v>
      </c>
      <c r="G143" s="82">
        <f>SUM(G144:G146)</f>
        <v>1127320</v>
      </c>
      <c r="H143" s="39" t="s">
        <v>29</v>
      </c>
      <c r="I143" s="16" t="s">
        <v>30</v>
      </c>
      <c r="J143" s="16" t="s">
        <v>51</v>
      </c>
      <c r="K143" s="16" t="s">
        <v>51</v>
      </c>
      <c r="L143" s="17" t="s">
        <v>51</v>
      </c>
    </row>
    <row r="144" spans="1:12" ht="47.25" x14ac:dyDescent="0.25">
      <c r="A144" s="193"/>
      <c r="B144" s="116"/>
      <c r="C144" s="116"/>
      <c r="D144" s="14" t="s">
        <v>25</v>
      </c>
      <c r="E144" s="81">
        <v>415802</v>
      </c>
      <c r="F144" s="81">
        <v>457382</v>
      </c>
      <c r="G144" s="81">
        <v>503120</v>
      </c>
      <c r="H144" s="38" t="s">
        <v>32</v>
      </c>
      <c r="I144" s="14" t="s">
        <v>14</v>
      </c>
      <c r="J144" s="14" t="s">
        <v>55</v>
      </c>
      <c r="K144" s="14" t="s">
        <v>67</v>
      </c>
      <c r="L144" s="15" t="s">
        <v>68</v>
      </c>
    </row>
    <row r="145" spans="1:12" ht="47.25" x14ac:dyDescent="0.25">
      <c r="A145" s="193"/>
      <c r="B145" s="116"/>
      <c r="C145" s="116"/>
      <c r="D145" s="14" t="s">
        <v>17</v>
      </c>
      <c r="E145" s="81">
        <v>80177.289999999994</v>
      </c>
      <c r="F145" s="81">
        <v>87005</v>
      </c>
      <c r="G145" s="81">
        <v>94518</v>
      </c>
      <c r="H145" s="38" t="s">
        <v>36</v>
      </c>
      <c r="I145" s="14" t="s">
        <v>14</v>
      </c>
      <c r="J145" s="14" t="s">
        <v>53</v>
      </c>
      <c r="K145" s="14" t="s">
        <v>38</v>
      </c>
      <c r="L145" s="15" t="s">
        <v>54</v>
      </c>
    </row>
    <row r="146" spans="1:12" ht="48" thickBot="1" x14ac:dyDescent="0.3">
      <c r="A146" s="193"/>
      <c r="B146" s="116"/>
      <c r="C146" s="116"/>
      <c r="D146" s="18" t="s">
        <v>16</v>
      </c>
      <c r="E146" s="85">
        <v>489766</v>
      </c>
      <c r="F146" s="85">
        <v>504459</v>
      </c>
      <c r="G146" s="85">
        <v>529682</v>
      </c>
      <c r="H146" s="40" t="s">
        <v>40</v>
      </c>
      <c r="I146" s="18" t="s">
        <v>14</v>
      </c>
      <c r="J146" s="18" t="s">
        <v>66</v>
      </c>
      <c r="K146" s="18" t="s">
        <v>56</v>
      </c>
      <c r="L146" s="19" t="s">
        <v>73</v>
      </c>
    </row>
    <row r="147" spans="1:12" ht="31.5" x14ac:dyDescent="0.25">
      <c r="A147" s="112" t="s">
        <v>142</v>
      </c>
      <c r="B147" s="115" t="s">
        <v>143</v>
      </c>
      <c r="C147" s="115" t="s">
        <v>28</v>
      </c>
      <c r="D147" s="20" t="s">
        <v>1397</v>
      </c>
      <c r="E147" s="80">
        <f>SUM(E148:E150)</f>
        <v>513903.23</v>
      </c>
      <c r="F147" s="80">
        <f>SUM(F148:F150)</f>
        <v>543834</v>
      </c>
      <c r="G147" s="80">
        <f>SUM(G148:G150)</f>
        <v>582371</v>
      </c>
      <c r="H147" s="41" t="s">
        <v>29</v>
      </c>
      <c r="I147" s="20" t="s">
        <v>30</v>
      </c>
      <c r="J147" s="20" t="s">
        <v>71</v>
      </c>
      <c r="K147" s="20" t="s">
        <v>71</v>
      </c>
      <c r="L147" s="21" t="s">
        <v>71</v>
      </c>
    </row>
    <row r="148" spans="1:12" ht="47.25" x14ac:dyDescent="0.25">
      <c r="A148" s="113"/>
      <c r="B148" s="116"/>
      <c r="C148" s="116"/>
      <c r="D148" s="14" t="s">
        <v>17</v>
      </c>
      <c r="E148" s="81">
        <v>34817.230000000003</v>
      </c>
      <c r="F148" s="81">
        <v>38074</v>
      </c>
      <c r="G148" s="81">
        <v>41659</v>
      </c>
      <c r="H148" s="38" t="s">
        <v>32</v>
      </c>
      <c r="I148" s="14" t="s">
        <v>14</v>
      </c>
      <c r="J148" s="14" t="s">
        <v>98</v>
      </c>
      <c r="K148" s="14" t="s">
        <v>98</v>
      </c>
      <c r="L148" s="22" t="s">
        <v>98</v>
      </c>
    </row>
    <row r="149" spans="1:12" ht="47.25" x14ac:dyDescent="0.25">
      <c r="A149" s="113"/>
      <c r="B149" s="116"/>
      <c r="C149" s="116"/>
      <c r="D149" s="14" t="s">
        <v>25</v>
      </c>
      <c r="E149" s="81">
        <v>175731</v>
      </c>
      <c r="F149" s="81">
        <v>193304</v>
      </c>
      <c r="G149" s="81">
        <v>212634</v>
      </c>
      <c r="H149" s="38" t="s">
        <v>36</v>
      </c>
      <c r="I149" s="14" t="s">
        <v>14</v>
      </c>
      <c r="J149" s="14" t="s">
        <v>33</v>
      </c>
      <c r="K149" s="14" t="s">
        <v>33</v>
      </c>
      <c r="L149" s="22" t="s">
        <v>33</v>
      </c>
    </row>
    <row r="150" spans="1:12" ht="48" thickBot="1" x14ac:dyDescent="0.3">
      <c r="A150" s="125"/>
      <c r="B150" s="127"/>
      <c r="C150" s="127"/>
      <c r="D150" s="23" t="s">
        <v>16</v>
      </c>
      <c r="E150" s="83">
        <v>303355</v>
      </c>
      <c r="F150" s="83">
        <v>312456</v>
      </c>
      <c r="G150" s="83">
        <v>328078</v>
      </c>
      <c r="H150" s="42" t="s">
        <v>40</v>
      </c>
      <c r="I150" s="23" t="s">
        <v>14</v>
      </c>
      <c r="J150" s="23" t="s">
        <v>34</v>
      </c>
      <c r="K150" s="23" t="s">
        <v>34</v>
      </c>
      <c r="L150" s="24" t="s">
        <v>34</v>
      </c>
    </row>
    <row r="151" spans="1:12" ht="31.5" x14ac:dyDescent="0.25">
      <c r="A151" s="193" t="s">
        <v>144</v>
      </c>
      <c r="B151" s="116" t="s">
        <v>145</v>
      </c>
      <c r="C151" s="116" t="s">
        <v>28</v>
      </c>
      <c r="D151" s="12" t="s">
        <v>1397</v>
      </c>
      <c r="E151" s="84">
        <f>SUM(E152:E154)</f>
        <v>612123.82000000007</v>
      </c>
      <c r="F151" s="84">
        <f>SUM(F152:F154)</f>
        <v>649102</v>
      </c>
      <c r="G151" s="84">
        <f>SUM(G152:G154)</f>
        <v>695877</v>
      </c>
      <c r="H151" s="37" t="s">
        <v>29</v>
      </c>
      <c r="I151" s="12" t="s">
        <v>30</v>
      </c>
      <c r="J151" s="12" t="s">
        <v>43</v>
      </c>
      <c r="K151" s="12" t="s">
        <v>119</v>
      </c>
      <c r="L151" s="13" t="s">
        <v>119</v>
      </c>
    </row>
    <row r="152" spans="1:12" ht="47.25" x14ac:dyDescent="0.25">
      <c r="A152" s="193"/>
      <c r="B152" s="116"/>
      <c r="C152" s="116"/>
      <c r="D152" s="14" t="s">
        <v>25</v>
      </c>
      <c r="E152" s="81">
        <v>225362</v>
      </c>
      <c r="F152" s="81">
        <v>247898</v>
      </c>
      <c r="G152" s="81">
        <v>272688</v>
      </c>
      <c r="H152" s="38" t="s">
        <v>32</v>
      </c>
      <c r="I152" s="14" t="s">
        <v>14</v>
      </c>
      <c r="J152" s="14" t="s">
        <v>55</v>
      </c>
      <c r="K152" s="14" t="s">
        <v>53</v>
      </c>
      <c r="L152" s="15" t="s">
        <v>54</v>
      </c>
    </row>
    <row r="153" spans="1:12" ht="47.25" x14ac:dyDescent="0.25">
      <c r="A153" s="193"/>
      <c r="B153" s="116"/>
      <c r="C153" s="116"/>
      <c r="D153" s="14" t="s">
        <v>17</v>
      </c>
      <c r="E153" s="81">
        <v>57115.82</v>
      </c>
      <c r="F153" s="81">
        <v>61669</v>
      </c>
      <c r="G153" s="81">
        <v>66677</v>
      </c>
      <c r="H153" s="38" t="s">
        <v>36</v>
      </c>
      <c r="I153" s="14" t="s">
        <v>14</v>
      </c>
      <c r="J153" s="14" t="s">
        <v>55</v>
      </c>
      <c r="K153" s="14" t="s">
        <v>53</v>
      </c>
      <c r="L153" s="15" t="s">
        <v>54</v>
      </c>
    </row>
    <row r="154" spans="1:12" ht="48" thickBot="1" x14ac:dyDescent="0.3">
      <c r="A154" s="194"/>
      <c r="B154" s="117"/>
      <c r="C154" s="117"/>
      <c r="D154" s="14" t="s">
        <v>16</v>
      </c>
      <c r="E154" s="81">
        <v>329646</v>
      </c>
      <c r="F154" s="81">
        <v>339535</v>
      </c>
      <c r="G154" s="81">
        <v>356512</v>
      </c>
      <c r="H154" s="38" t="s">
        <v>40</v>
      </c>
      <c r="I154" s="14" t="s">
        <v>14</v>
      </c>
      <c r="J154" s="14" t="s">
        <v>55</v>
      </c>
      <c r="K154" s="14" t="s">
        <v>53</v>
      </c>
      <c r="L154" s="15" t="s">
        <v>54</v>
      </c>
    </row>
    <row r="155" spans="1:12" ht="31.5" x14ac:dyDescent="0.25">
      <c r="A155" s="192" t="s">
        <v>146</v>
      </c>
      <c r="B155" s="115" t="s">
        <v>147</v>
      </c>
      <c r="C155" s="115" t="s">
        <v>28</v>
      </c>
      <c r="D155" s="20" t="s">
        <v>1397</v>
      </c>
      <c r="E155" s="82">
        <f>SUM(E156:E158)</f>
        <v>895232.03</v>
      </c>
      <c r="F155" s="82">
        <f>SUM(F156:F158)</f>
        <v>948457</v>
      </c>
      <c r="G155" s="82">
        <f>SUM(G156:G158)</f>
        <v>1016229</v>
      </c>
      <c r="H155" s="39" t="s">
        <v>29</v>
      </c>
      <c r="I155" s="16" t="s">
        <v>30</v>
      </c>
      <c r="J155" s="16" t="s">
        <v>46</v>
      </c>
      <c r="K155" s="16" t="s">
        <v>46</v>
      </c>
      <c r="L155" s="17" t="s">
        <v>46</v>
      </c>
    </row>
    <row r="156" spans="1:12" ht="47.25" x14ac:dyDescent="0.25">
      <c r="A156" s="193"/>
      <c r="B156" s="116"/>
      <c r="C156" s="116"/>
      <c r="D156" s="14" t="s">
        <v>17</v>
      </c>
      <c r="E156" s="81">
        <v>75172.03</v>
      </c>
      <c r="F156" s="81">
        <v>81296</v>
      </c>
      <c r="G156" s="81">
        <v>88032</v>
      </c>
      <c r="H156" s="38" t="s">
        <v>32</v>
      </c>
      <c r="I156" s="14" t="s">
        <v>14</v>
      </c>
      <c r="J156" s="14" t="s">
        <v>54</v>
      </c>
      <c r="K156" s="14" t="s">
        <v>33</v>
      </c>
      <c r="L156" s="15" t="s">
        <v>34</v>
      </c>
    </row>
    <row r="157" spans="1:12" ht="47.25" x14ac:dyDescent="0.25">
      <c r="A157" s="193"/>
      <c r="B157" s="116"/>
      <c r="C157" s="116"/>
      <c r="D157" s="14" t="s">
        <v>25</v>
      </c>
      <c r="E157" s="81">
        <v>321421</v>
      </c>
      <c r="F157" s="81">
        <v>353563</v>
      </c>
      <c r="G157" s="81">
        <v>388919</v>
      </c>
      <c r="H157" s="38" t="s">
        <v>36</v>
      </c>
      <c r="I157" s="14" t="s">
        <v>14</v>
      </c>
      <c r="J157" s="14" t="s">
        <v>48</v>
      </c>
      <c r="K157" s="14" t="s">
        <v>124</v>
      </c>
      <c r="L157" s="15" t="s">
        <v>97</v>
      </c>
    </row>
    <row r="158" spans="1:12" ht="48" thickBot="1" x14ac:dyDescent="0.3">
      <c r="A158" s="194"/>
      <c r="B158" s="117"/>
      <c r="C158" s="117"/>
      <c r="D158" s="14" t="s">
        <v>16</v>
      </c>
      <c r="E158" s="81">
        <v>498639</v>
      </c>
      <c r="F158" s="81">
        <v>513598</v>
      </c>
      <c r="G158" s="81">
        <v>539278</v>
      </c>
      <c r="H158" s="38" t="s">
        <v>40</v>
      </c>
      <c r="I158" s="14" t="s">
        <v>14</v>
      </c>
      <c r="J158" s="14" t="s">
        <v>98</v>
      </c>
      <c r="K158" s="14" t="s">
        <v>78</v>
      </c>
      <c r="L158" s="15" t="s">
        <v>148</v>
      </c>
    </row>
    <row r="159" spans="1:12" ht="31.5" x14ac:dyDescent="0.25">
      <c r="A159" s="192" t="s">
        <v>149</v>
      </c>
      <c r="B159" s="115" t="s">
        <v>150</v>
      </c>
      <c r="C159" s="115" t="s">
        <v>28</v>
      </c>
      <c r="D159" s="20" t="s">
        <v>1397</v>
      </c>
      <c r="E159" s="82">
        <f>SUM(E160:E162)</f>
        <v>445737.25</v>
      </c>
      <c r="F159" s="82">
        <f>SUM(F160:F162)</f>
        <v>471221</v>
      </c>
      <c r="G159" s="82">
        <f>SUM(G160:G162)</f>
        <v>504106</v>
      </c>
      <c r="H159" s="39" t="s">
        <v>29</v>
      </c>
      <c r="I159" s="16" t="s">
        <v>30</v>
      </c>
      <c r="J159" s="16" t="s">
        <v>77</v>
      </c>
      <c r="K159" s="16" t="s">
        <v>77</v>
      </c>
      <c r="L159" s="17" t="s">
        <v>77</v>
      </c>
    </row>
    <row r="160" spans="1:12" ht="47.25" x14ac:dyDescent="0.25">
      <c r="A160" s="193"/>
      <c r="B160" s="116"/>
      <c r="C160" s="116"/>
      <c r="D160" s="14" t="s">
        <v>17</v>
      </c>
      <c r="E160" s="81">
        <v>35282.25</v>
      </c>
      <c r="F160" s="81">
        <v>38082</v>
      </c>
      <c r="G160" s="81">
        <v>41162</v>
      </c>
      <c r="H160" s="38" t="s">
        <v>32</v>
      </c>
      <c r="I160" s="14" t="s">
        <v>14</v>
      </c>
      <c r="J160" s="14" t="s">
        <v>73</v>
      </c>
      <c r="K160" s="14" t="s">
        <v>74</v>
      </c>
      <c r="L160" s="15" t="s">
        <v>74</v>
      </c>
    </row>
    <row r="161" spans="1:12" ht="47.25" x14ac:dyDescent="0.25">
      <c r="A161" s="193"/>
      <c r="B161" s="116"/>
      <c r="C161" s="116"/>
      <c r="D161" s="14" t="s">
        <v>25</v>
      </c>
      <c r="E161" s="81">
        <v>148145</v>
      </c>
      <c r="F161" s="81">
        <v>162960</v>
      </c>
      <c r="G161" s="81">
        <v>179256</v>
      </c>
      <c r="H161" s="38" t="s">
        <v>36</v>
      </c>
      <c r="I161" s="14" t="s">
        <v>14</v>
      </c>
      <c r="J161" s="14" t="s">
        <v>59</v>
      </c>
      <c r="K161" s="14" t="s">
        <v>59</v>
      </c>
      <c r="L161" s="15" t="s">
        <v>59</v>
      </c>
    </row>
    <row r="162" spans="1:12" ht="48" thickBot="1" x14ac:dyDescent="0.3">
      <c r="A162" s="193"/>
      <c r="B162" s="116"/>
      <c r="C162" s="116"/>
      <c r="D162" s="18" t="s">
        <v>16</v>
      </c>
      <c r="E162" s="85">
        <v>262310</v>
      </c>
      <c r="F162" s="85">
        <v>270179</v>
      </c>
      <c r="G162" s="85">
        <v>283688</v>
      </c>
      <c r="H162" s="40" t="s">
        <v>40</v>
      </c>
      <c r="I162" s="18" t="s">
        <v>14</v>
      </c>
      <c r="J162" s="18" t="s">
        <v>59</v>
      </c>
      <c r="K162" s="18" t="s">
        <v>59</v>
      </c>
      <c r="L162" s="19" t="s">
        <v>59</v>
      </c>
    </row>
    <row r="163" spans="1:12" ht="31.5" x14ac:dyDescent="0.25">
      <c r="A163" s="112" t="s">
        <v>151</v>
      </c>
      <c r="B163" s="115" t="s">
        <v>152</v>
      </c>
      <c r="C163" s="115" t="s">
        <v>28</v>
      </c>
      <c r="D163" s="20" t="s">
        <v>1397</v>
      </c>
      <c r="E163" s="80">
        <f>SUM(E164:E166)</f>
        <v>1017229.64</v>
      </c>
      <c r="F163" s="80">
        <f>SUM(F164:F166)</f>
        <v>1078565</v>
      </c>
      <c r="G163" s="80">
        <f>SUM(G164:G166)</f>
        <v>1155626</v>
      </c>
      <c r="H163" s="41" t="s">
        <v>29</v>
      </c>
      <c r="I163" s="20" t="s">
        <v>30</v>
      </c>
      <c r="J163" s="20" t="s">
        <v>43</v>
      </c>
      <c r="K163" s="20" t="s">
        <v>43</v>
      </c>
      <c r="L163" s="21" t="s">
        <v>46</v>
      </c>
    </row>
    <row r="164" spans="1:12" ht="47.25" x14ac:dyDescent="0.25">
      <c r="A164" s="113"/>
      <c r="B164" s="116"/>
      <c r="C164" s="116"/>
      <c r="D164" s="14" t="s">
        <v>16</v>
      </c>
      <c r="E164" s="81">
        <v>518526</v>
      </c>
      <c r="F164" s="81">
        <v>534082</v>
      </c>
      <c r="G164" s="81">
        <v>560786</v>
      </c>
      <c r="H164" s="38" t="s">
        <v>32</v>
      </c>
      <c r="I164" s="14" t="s">
        <v>14</v>
      </c>
      <c r="J164" s="14" t="s">
        <v>73</v>
      </c>
      <c r="K164" s="14" t="s">
        <v>74</v>
      </c>
      <c r="L164" s="22" t="s">
        <v>112</v>
      </c>
    </row>
    <row r="165" spans="1:12" ht="47.25" x14ac:dyDescent="0.25">
      <c r="A165" s="113"/>
      <c r="B165" s="116"/>
      <c r="C165" s="116"/>
      <c r="D165" s="14" t="s">
        <v>17</v>
      </c>
      <c r="E165" s="81">
        <v>120307.64</v>
      </c>
      <c r="F165" s="81">
        <v>128247</v>
      </c>
      <c r="G165" s="81">
        <v>136980</v>
      </c>
      <c r="H165" s="38" t="s">
        <v>36</v>
      </c>
      <c r="I165" s="14" t="s">
        <v>14</v>
      </c>
      <c r="J165" s="14" t="s">
        <v>59</v>
      </c>
      <c r="K165" s="14" t="s">
        <v>67</v>
      </c>
      <c r="L165" s="22" t="s">
        <v>68</v>
      </c>
    </row>
    <row r="166" spans="1:12" ht="48" thickBot="1" x14ac:dyDescent="0.3">
      <c r="A166" s="125"/>
      <c r="B166" s="127"/>
      <c r="C166" s="127"/>
      <c r="D166" s="23" t="s">
        <v>25</v>
      </c>
      <c r="E166" s="83">
        <v>378396</v>
      </c>
      <c r="F166" s="83">
        <v>416236</v>
      </c>
      <c r="G166" s="83">
        <v>457860</v>
      </c>
      <c r="H166" s="42" t="s">
        <v>40</v>
      </c>
      <c r="I166" s="23" t="s">
        <v>14</v>
      </c>
      <c r="J166" s="23" t="s">
        <v>59</v>
      </c>
      <c r="K166" s="23" t="s">
        <v>67</v>
      </c>
      <c r="L166" s="24" t="s">
        <v>68</v>
      </c>
    </row>
    <row r="167" spans="1:12" ht="31.5" x14ac:dyDescent="0.25">
      <c r="A167" s="193" t="s">
        <v>153</v>
      </c>
      <c r="B167" s="116" t="s">
        <v>154</v>
      </c>
      <c r="C167" s="116" t="s">
        <v>28</v>
      </c>
      <c r="D167" s="12" t="s">
        <v>1397</v>
      </c>
      <c r="E167" s="84">
        <f>SUM(E168:E170)</f>
        <v>693717.85</v>
      </c>
      <c r="F167" s="84">
        <f>SUM(F168:F170)</f>
        <v>734976</v>
      </c>
      <c r="G167" s="84">
        <f>SUM(G168:G170)</f>
        <v>787505</v>
      </c>
      <c r="H167" s="37" t="s">
        <v>29</v>
      </c>
      <c r="I167" s="12" t="s">
        <v>30</v>
      </c>
      <c r="J167" s="12" t="s">
        <v>46</v>
      </c>
      <c r="K167" s="12" t="s">
        <v>46</v>
      </c>
      <c r="L167" s="13" t="s">
        <v>43</v>
      </c>
    </row>
    <row r="168" spans="1:12" ht="47.25" x14ac:dyDescent="0.25">
      <c r="A168" s="193"/>
      <c r="B168" s="116"/>
      <c r="C168" s="116"/>
      <c r="D168" s="14" t="s">
        <v>17</v>
      </c>
      <c r="E168" s="81">
        <v>45828.85</v>
      </c>
      <c r="F168" s="81">
        <v>49329</v>
      </c>
      <c r="G168" s="81">
        <v>53179</v>
      </c>
      <c r="H168" s="38" t="s">
        <v>32</v>
      </c>
      <c r="I168" s="14" t="s">
        <v>14</v>
      </c>
      <c r="J168" s="14" t="s">
        <v>33</v>
      </c>
      <c r="K168" s="14" t="s">
        <v>34</v>
      </c>
      <c r="L168" s="15" t="s">
        <v>35</v>
      </c>
    </row>
    <row r="169" spans="1:12" ht="47.25" x14ac:dyDescent="0.25">
      <c r="A169" s="193"/>
      <c r="B169" s="116"/>
      <c r="C169" s="116"/>
      <c r="D169" s="14" t="s">
        <v>25</v>
      </c>
      <c r="E169" s="81">
        <v>261744</v>
      </c>
      <c r="F169" s="81">
        <v>287918</v>
      </c>
      <c r="G169" s="81">
        <v>316710</v>
      </c>
      <c r="H169" s="38" t="s">
        <v>36</v>
      </c>
      <c r="I169" s="14" t="s">
        <v>14</v>
      </c>
      <c r="J169" s="14" t="s">
        <v>124</v>
      </c>
      <c r="K169" s="14" t="s">
        <v>97</v>
      </c>
      <c r="L169" s="15" t="s">
        <v>98</v>
      </c>
    </row>
    <row r="170" spans="1:12" ht="48" thickBot="1" x14ac:dyDescent="0.3">
      <c r="A170" s="194"/>
      <c r="B170" s="117"/>
      <c r="C170" s="117"/>
      <c r="D170" s="14" t="s">
        <v>16</v>
      </c>
      <c r="E170" s="81">
        <v>386145</v>
      </c>
      <c r="F170" s="81">
        <v>397729</v>
      </c>
      <c r="G170" s="81">
        <v>417616</v>
      </c>
      <c r="H170" s="38" t="s">
        <v>40</v>
      </c>
      <c r="I170" s="14" t="s">
        <v>14</v>
      </c>
      <c r="J170" s="14" t="s">
        <v>124</v>
      </c>
      <c r="K170" s="14" t="s">
        <v>124</v>
      </c>
      <c r="L170" s="15" t="s">
        <v>97</v>
      </c>
    </row>
    <row r="171" spans="1:12" ht="31.5" x14ac:dyDescent="0.25">
      <c r="A171" s="192" t="s">
        <v>155</v>
      </c>
      <c r="B171" s="115" t="s">
        <v>156</v>
      </c>
      <c r="C171" s="115" t="s">
        <v>28</v>
      </c>
      <c r="D171" s="20" t="s">
        <v>1397</v>
      </c>
      <c r="E171" s="82">
        <f>SUM(E172:E174)</f>
        <v>1084116.2</v>
      </c>
      <c r="F171" s="82">
        <f>SUM(F172:F174)</f>
        <v>1152203</v>
      </c>
      <c r="G171" s="82">
        <f>SUM(G172:G174)</f>
        <v>1237426</v>
      </c>
      <c r="H171" s="39" t="s">
        <v>29</v>
      </c>
      <c r="I171" s="16" t="s">
        <v>30</v>
      </c>
      <c r="J171" s="16" t="s">
        <v>46</v>
      </c>
      <c r="K171" s="16" t="s">
        <v>46</v>
      </c>
      <c r="L171" s="17" t="s">
        <v>46</v>
      </c>
    </row>
    <row r="172" spans="1:12" ht="47.25" x14ac:dyDescent="0.25">
      <c r="A172" s="193"/>
      <c r="B172" s="116"/>
      <c r="C172" s="116"/>
      <c r="D172" s="14" t="s">
        <v>17</v>
      </c>
      <c r="E172" s="81">
        <v>76389.2</v>
      </c>
      <c r="F172" s="81">
        <v>82779</v>
      </c>
      <c r="G172" s="81">
        <v>89809</v>
      </c>
      <c r="H172" s="38" t="s">
        <v>32</v>
      </c>
      <c r="I172" s="14" t="s">
        <v>14</v>
      </c>
      <c r="J172" s="14" t="s">
        <v>67</v>
      </c>
      <c r="K172" s="14" t="s">
        <v>68</v>
      </c>
      <c r="L172" s="15" t="s">
        <v>135</v>
      </c>
    </row>
    <row r="173" spans="1:12" ht="47.25" x14ac:dyDescent="0.25">
      <c r="A173" s="193"/>
      <c r="B173" s="116"/>
      <c r="C173" s="116"/>
      <c r="D173" s="14" t="s">
        <v>25</v>
      </c>
      <c r="E173" s="81">
        <v>449501</v>
      </c>
      <c r="F173" s="81">
        <v>494451</v>
      </c>
      <c r="G173" s="81">
        <v>543896</v>
      </c>
      <c r="H173" s="38" t="s">
        <v>36</v>
      </c>
      <c r="I173" s="14" t="s">
        <v>14</v>
      </c>
      <c r="J173" s="14" t="s">
        <v>54</v>
      </c>
      <c r="K173" s="14" t="s">
        <v>33</v>
      </c>
      <c r="L173" s="15" t="s">
        <v>34</v>
      </c>
    </row>
    <row r="174" spans="1:12" ht="48" thickBot="1" x14ac:dyDescent="0.3">
      <c r="A174" s="194"/>
      <c r="B174" s="117"/>
      <c r="C174" s="117"/>
      <c r="D174" s="14" t="s">
        <v>16</v>
      </c>
      <c r="E174" s="81">
        <v>558226</v>
      </c>
      <c r="F174" s="81">
        <v>574973</v>
      </c>
      <c r="G174" s="81">
        <v>603721</v>
      </c>
      <c r="H174" s="38" t="s">
        <v>40</v>
      </c>
      <c r="I174" s="14" t="s">
        <v>14</v>
      </c>
      <c r="J174" s="14" t="s">
        <v>54</v>
      </c>
      <c r="K174" s="14" t="s">
        <v>33</v>
      </c>
      <c r="L174" s="15" t="s">
        <v>34</v>
      </c>
    </row>
    <row r="175" spans="1:12" ht="31.5" x14ac:dyDescent="0.25">
      <c r="A175" s="192" t="s">
        <v>157</v>
      </c>
      <c r="B175" s="115" t="s">
        <v>158</v>
      </c>
      <c r="C175" s="115" t="s">
        <v>28</v>
      </c>
      <c r="D175" s="20" t="s">
        <v>1397</v>
      </c>
      <c r="E175" s="82">
        <f>SUM(E176:E178)</f>
        <v>904973.79</v>
      </c>
      <c r="F175" s="82">
        <f>SUM(F176:F178)</f>
        <v>960461</v>
      </c>
      <c r="G175" s="82">
        <f>SUM(G176:G178)</f>
        <v>1030687</v>
      </c>
      <c r="H175" s="39" t="s">
        <v>29</v>
      </c>
      <c r="I175" s="16" t="s">
        <v>30</v>
      </c>
      <c r="J175" s="16" t="s">
        <v>52</v>
      </c>
      <c r="K175" s="16" t="s">
        <v>52</v>
      </c>
      <c r="L175" s="17" t="s">
        <v>52</v>
      </c>
    </row>
    <row r="176" spans="1:12" ht="47.25" x14ac:dyDescent="0.25">
      <c r="A176" s="193"/>
      <c r="B176" s="116"/>
      <c r="C176" s="116"/>
      <c r="D176" s="14" t="s">
        <v>17</v>
      </c>
      <c r="E176" s="81">
        <v>63279.79</v>
      </c>
      <c r="F176" s="81">
        <v>69368</v>
      </c>
      <c r="G176" s="81">
        <v>76067</v>
      </c>
      <c r="H176" s="38" t="s">
        <v>32</v>
      </c>
      <c r="I176" s="14" t="s">
        <v>14</v>
      </c>
      <c r="J176" s="14" t="s">
        <v>112</v>
      </c>
      <c r="K176" s="14" t="s">
        <v>55</v>
      </c>
      <c r="L176" s="15" t="s">
        <v>59</v>
      </c>
    </row>
    <row r="177" spans="1:12" ht="47.25" x14ac:dyDescent="0.25">
      <c r="A177" s="193"/>
      <c r="B177" s="116"/>
      <c r="C177" s="116"/>
      <c r="D177" s="14" t="s">
        <v>16</v>
      </c>
      <c r="E177" s="81">
        <v>496728</v>
      </c>
      <c r="F177" s="81">
        <v>511630</v>
      </c>
      <c r="G177" s="81">
        <v>537211</v>
      </c>
      <c r="H177" s="38" t="s">
        <v>36</v>
      </c>
      <c r="I177" s="14" t="s">
        <v>14</v>
      </c>
      <c r="J177" s="14" t="s">
        <v>59</v>
      </c>
      <c r="K177" s="14" t="s">
        <v>53</v>
      </c>
      <c r="L177" s="15" t="s">
        <v>38</v>
      </c>
    </row>
    <row r="178" spans="1:12" ht="48" thickBot="1" x14ac:dyDescent="0.3">
      <c r="A178" s="193"/>
      <c r="B178" s="116"/>
      <c r="C178" s="116"/>
      <c r="D178" s="18" t="s">
        <v>25</v>
      </c>
      <c r="E178" s="85">
        <v>344966</v>
      </c>
      <c r="F178" s="85">
        <v>379463</v>
      </c>
      <c r="G178" s="85">
        <v>417409</v>
      </c>
      <c r="H178" s="40" t="s">
        <v>40</v>
      </c>
      <c r="I178" s="18" t="s">
        <v>14</v>
      </c>
      <c r="J178" s="18" t="s">
        <v>59</v>
      </c>
      <c r="K178" s="18" t="s">
        <v>53</v>
      </c>
      <c r="L178" s="19" t="s">
        <v>38</v>
      </c>
    </row>
    <row r="179" spans="1:12" ht="31.5" x14ac:dyDescent="0.25">
      <c r="A179" s="112" t="s">
        <v>159</v>
      </c>
      <c r="B179" s="115" t="s">
        <v>160</v>
      </c>
      <c r="C179" s="115" t="s">
        <v>28</v>
      </c>
      <c r="D179" s="20" t="s">
        <v>1397</v>
      </c>
      <c r="E179" s="80">
        <f>SUM(E180:E182)</f>
        <v>671698.36</v>
      </c>
      <c r="F179" s="80">
        <f>SUM(F180:F182)</f>
        <v>710769</v>
      </c>
      <c r="G179" s="80">
        <f>SUM(G180:G182)</f>
        <v>761018</v>
      </c>
      <c r="H179" s="41" t="s">
        <v>29</v>
      </c>
      <c r="I179" s="20" t="s">
        <v>30</v>
      </c>
      <c r="J179" s="20" t="s">
        <v>51</v>
      </c>
      <c r="K179" s="20" t="s">
        <v>51</v>
      </c>
      <c r="L179" s="21" t="s">
        <v>51</v>
      </c>
    </row>
    <row r="180" spans="1:12" ht="47.25" x14ac:dyDescent="0.25">
      <c r="A180" s="113"/>
      <c r="B180" s="116"/>
      <c r="C180" s="116"/>
      <c r="D180" s="14" t="s">
        <v>17</v>
      </c>
      <c r="E180" s="81">
        <v>45866.36</v>
      </c>
      <c r="F180" s="81">
        <v>49865</v>
      </c>
      <c r="G180" s="81">
        <v>54265</v>
      </c>
      <c r="H180" s="38" t="s">
        <v>32</v>
      </c>
      <c r="I180" s="14" t="s">
        <v>14</v>
      </c>
      <c r="J180" s="14" t="s">
        <v>72</v>
      </c>
      <c r="K180" s="14" t="s">
        <v>73</v>
      </c>
      <c r="L180" s="22" t="s">
        <v>112</v>
      </c>
    </row>
    <row r="181" spans="1:12" ht="47.25" x14ac:dyDescent="0.25">
      <c r="A181" s="113"/>
      <c r="B181" s="116"/>
      <c r="C181" s="116"/>
      <c r="D181" s="14" t="s">
        <v>25</v>
      </c>
      <c r="E181" s="81">
        <v>232809</v>
      </c>
      <c r="F181" s="81">
        <v>256090</v>
      </c>
      <c r="G181" s="81">
        <v>281699</v>
      </c>
      <c r="H181" s="38" t="s">
        <v>36</v>
      </c>
      <c r="I181" s="14" t="s">
        <v>14</v>
      </c>
      <c r="J181" s="14" t="s">
        <v>59</v>
      </c>
      <c r="K181" s="14" t="s">
        <v>67</v>
      </c>
      <c r="L181" s="22" t="s">
        <v>68</v>
      </c>
    </row>
    <row r="182" spans="1:12" ht="48" thickBot="1" x14ac:dyDescent="0.3">
      <c r="A182" s="125"/>
      <c r="B182" s="127"/>
      <c r="C182" s="127"/>
      <c r="D182" s="23" t="s">
        <v>16</v>
      </c>
      <c r="E182" s="83">
        <v>393023</v>
      </c>
      <c r="F182" s="83">
        <v>404814</v>
      </c>
      <c r="G182" s="83">
        <v>425054</v>
      </c>
      <c r="H182" s="42" t="s">
        <v>40</v>
      </c>
      <c r="I182" s="23" t="s">
        <v>14</v>
      </c>
      <c r="J182" s="23" t="s">
        <v>72</v>
      </c>
      <c r="K182" s="23" t="s">
        <v>73</v>
      </c>
      <c r="L182" s="24" t="s">
        <v>112</v>
      </c>
    </row>
    <row r="183" spans="1:12" ht="31.5" x14ac:dyDescent="0.25">
      <c r="A183" s="193" t="s">
        <v>161</v>
      </c>
      <c r="B183" s="116" t="s">
        <v>162</v>
      </c>
      <c r="C183" s="116" t="s">
        <v>28</v>
      </c>
      <c r="D183" s="12" t="s">
        <v>1397</v>
      </c>
      <c r="E183" s="84">
        <f>SUM(E184:E186)</f>
        <v>1014181.51</v>
      </c>
      <c r="F183" s="84">
        <f>SUM(F184:F186)</f>
        <v>1070689</v>
      </c>
      <c r="G183" s="84">
        <f>SUM(G184:G186)</f>
        <v>1144346</v>
      </c>
      <c r="H183" s="37" t="s">
        <v>29</v>
      </c>
      <c r="I183" s="12" t="s">
        <v>30</v>
      </c>
      <c r="J183" s="12" t="s">
        <v>163</v>
      </c>
      <c r="K183" s="12" t="s">
        <v>163</v>
      </c>
      <c r="L183" s="13" t="s">
        <v>163</v>
      </c>
    </row>
    <row r="184" spans="1:12" ht="47.25" x14ac:dyDescent="0.25">
      <c r="A184" s="193"/>
      <c r="B184" s="116"/>
      <c r="C184" s="116"/>
      <c r="D184" s="14" t="s">
        <v>17</v>
      </c>
      <c r="E184" s="81">
        <v>53504.51</v>
      </c>
      <c r="F184" s="81">
        <v>57455</v>
      </c>
      <c r="G184" s="81">
        <v>61800</v>
      </c>
      <c r="H184" s="38" t="s">
        <v>32</v>
      </c>
      <c r="I184" s="14" t="s">
        <v>14</v>
      </c>
      <c r="J184" s="14" t="s">
        <v>68</v>
      </c>
      <c r="K184" s="14" t="s">
        <v>68</v>
      </c>
      <c r="L184" s="15" t="s">
        <v>68</v>
      </c>
    </row>
    <row r="185" spans="1:12" ht="47.25" x14ac:dyDescent="0.25">
      <c r="A185" s="193"/>
      <c r="B185" s="116"/>
      <c r="C185" s="116"/>
      <c r="D185" s="14" t="s">
        <v>25</v>
      </c>
      <c r="E185" s="81">
        <v>339101</v>
      </c>
      <c r="F185" s="81">
        <v>373011</v>
      </c>
      <c r="G185" s="81">
        <v>410312</v>
      </c>
      <c r="H185" s="38" t="s">
        <v>36</v>
      </c>
      <c r="I185" s="14" t="s">
        <v>14</v>
      </c>
      <c r="J185" s="14" t="s">
        <v>38</v>
      </c>
      <c r="K185" s="14" t="s">
        <v>39</v>
      </c>
      <c r="L185" s="15" t="s">
        <v>104</v>
      </c>
    </row>
    <row r="186" spans="1:12" ht="48" thickBot="1" x14ac:dyDescent="0.3">
      <c r="A186" s="194"/>
      <c r="B186" s="117"/>
      <c r="C186" s="117"/>
      <c r="D186" s="14" t="s">
        <v>16</v>
      </c>
      <c r="E186" s="81">
        <v>621576</v>
      </c>
      <c r="F186" s="81">
        <v>640223</v>
      </c>
      <c r="G186" s="81">
        <v>672234</v>
      </c>
      <c r="H186" s="38" t="s">
        <v>40</v>
      </c>
      <c r="I186" s="14" t="s">
        <v>14</v>
      </c>
      <c r="J186" s="14" t="s">
        <v>67</v>
      </c>
      <c r="K186" s="14" t="s">
        <v>68</v>
      </c>
      <c r="L186" s="15" t="s">
        <v>135</v>
      </c>
    </row>
    <row r="187" spans="1:12" ht="31.5" x14ac:dyDescent="0.25">
      <c r="A187" s="192" t="s">
        <v>164</v>
      </c>
      <c r="B187" s="115" t="s">
        <v>165</v>
      </c>
      <c r="C187" s="115" t="s">
        <v>28</v>
      </c>
      <c r="D187" s="20" t="s">
        <v>1397</v>
      </c>
      <c r="E187" s="82">
        <f>SUM(E188:E190)</f>
        <v>927903.01</v>
      </c>
      <c r="F187" s="82">
        <f>SUM(F188:F190)</f>
        <v>982908</v>
      </c>
      <c r="G187" s="82">
        <f>SUM(G188:G190)</f>
        <v>1052904</v>
      </c>
      <c r="H187" s="39" t="s">
        <v>29</v>
      </c>
      <c r="I187" s="16" t="s">
        <v>30</v>
      </c>
      <c r="J187" s="16" t="s">
        <v>71</v>
      </c>
      <c r="K187" s="16" t="s">
        <v>71</v>
      </c>
      <c r="L187" s="17" t="s">
        <v>71</v>
      </c>
    </row>
    <row r="188" spans="1:12" ht="47.25" x14ac:dyDescent="0.25">
      <c r="A188" s="193"/>
      <c r="B188" s="116"/>
      <c r="C188" s="116"/>
      <c r="D188" s="14" t="s">
        <v>17</v>
      </c>
      <c r="E188" s="81">
        <v>93699.01</v>
      </c>
      <c r="F188" s="81">
        <v>101193</v>
      </c>
      <c r="G188" s="81">
        <v>109436</v>
      </c>
      <c r="H188" s="38" t="s">
        <v>32</v>
      </c>
      <c r="I188" s="14" t="s">
        <v>14</v>
      </c>
      <c r="J188" s="14" t="s">
        <v>81</v>
      </c>
      <c r="K188" s="14" t="s">
        <v>81</v>
      </c>
      <c r="L188" s="15" t="s">
        <v>47</v>
      </c>
    </row>
    <row r="189" spans="1:12" ht="47.25" x14ac:dyDescent="0.25">
      <c r="A189" s="193"/>
      <c r="B189" s="116"/>
      <c r="C189" s="116"/>
      <c r="D189" s="14" t="s">
        <v>16</v>
      </c>
      <c r="E189" s="81">
        <v>512992</v>
      </c>
      <c r="F189" s="81">
        <v>528382</v>
      </c>
      <c r="G189" s="81">
        <v>554801</v>
      </c>
      <c r="H189" s="38" t="s">
        <v>36</v>
      </c>
      <c r="I189" s="14" t="s">
        <v>14</v>
      </c>
      <c r="J189" s="14" t="s">
        <v>81</v>
      </c>
      <c r="K189" s="14" t="s">
        <v>81</v>
      </c>
      <c r="L189" s="15" t="s">
        <v>81</v>
      </c>
    </row>
    <row r="190" spans="1:12" ht="48" thickBot="1" x14ac:dyDescent="0.3">
      <c r="A190" s="194"/>
      <c r="B190" s="117"/>
      <c r="C190" s="117"/>
      <c r="D190" s="14" t="s">
        <v>25</v>
      </c>
      <c r="E190" s="81">
        <v>321212</v>
      </c>
      <c r="F190" s="81">
        <v>353333</v>
      </c>
      <c r="G190" s="81">
        <v>388667</v>
      </c>
      <c r="H190" s="38" t="s">
        <v>40</v>
      </c>
      <c r="I190" s="14" t="s">
        <v>14</v>
      </c>
      <c r="J190" s="14" t="s">
        <v>54</v>
      </c>
      <c r="K190" s="14" t="s">
        <v>54</v>
      </c>
      <c r="L190" s="15" t="s">
        <v>54</v>
      </c>
    </row>
    <row r="191" spans="1:12" ht="31.5" x14ac:dyDescent="0.25">
      <c r="A191" s="192" t="s">
        <v>166</v>
      </c>
      <c r="B191" s="115" t="s">
        <v>167</v>
      </c>
      <c r="C191" s="115" t="s">
        <v>28</v>
      </c>
      <c r="D191" s="20" t="s">
        <v>1397</v>
      </c>
      <c r="E191" s="82">
        <f>SUM(E192:E194)</f>
        <v>614794.38</v>
      </c>
      <c r="F191" s="82">
        <f>SUM(F192:F194)</f>
        <v>650110</v>
      </c>
      <c r="G191" s="82">
        <f>SUM(G192:G194)</f>
        <v>695536</v>
      </c>
      <c r="H191" s="39" t="s">
        <v>29</v>
      </c>
      <c r="I191" s="16" t="s">
        <v>30</v>
      </c>
      <c r="J191" s="16" t="s">
        <v>71</v>
      </c>
      <c r="K191" s="16" t="s">
        <v>71</v>
      </c>
      <c r="L191" s="17" t="s">
        <v>71</v>
      </c>
    </row>
    <row r="192" spans="1:12" ht="47.25" x14ac:dyDescent="0.25">
      <c r="A192" s="193"/>
      <c r="B192" s="116"/>
      <c r="C192" s="116"/>
      <c r="D192" s="14" t="s">
        <v>25</v>
      </c>
      <c r="E192" s="81">
        <v>206649</v>
      </c>
      <c r="F192" s="81">
        <v>227314</v>
      </c>
      <c r="G192" s="81">
        <v>250045</v>
      </c>
      <c r="H192" s="38" t="s">
        <v>32</v>
      </c>
      <c r="I192" s="14" t="s">
        <v>14</v>
      </c>
      <c r="J192" s="14" t="s">
        <v>80</v>
      </c>
      <c r="K192" s="14" t="s">
        <v>47</v>
      </c>
      <c r="L192" s="15" t="s">
        <v>124</v>
      </c>
    </row>
    <row r="193" spans="1:12" ht="47.25" x14ac:dyDescent="0.25">
      <c r="A193" s="193"/>
      <c r="B193" s="116"/>
      <c r="C193" s="116"/>
      <c r="D193" s="14" t="s">
        <v>17</v>
      </c>
      <c r="E193" s="81">
        <v>52568.38</v>
      </c>
      <c r="F193" s="81">
        <v>56552</v>
      </c>
      <c r="G193" s="81">
        <v>60934</v>
      </c>
      <c r="H193" s="38" t="s">
        <v>36</v>
      </c>
      <c r="I193" s="14" t="s">
        <v>14</v>
      </c>
      <c r="J193" s="14" t="s">
        <v>54</v>
      </c>
      <c r="K193" s="14" t="s">
        <v>81</v>
      </c>
      <c r="L193" s="15" t="s">
        <v>48</v>
      </c>
    </row>
    <row r="194" spans="1:12" ht="48" thickBot="1" x14ac:dyDescent="0.3">
      <c r="A194" s="193"/>
      <c r="B194" s="116"/>
      <c r="C194" s="116"/>
      <c r="D194" s="18" t="s">
        <v>16</v>
      </c>
      <c r="E194" s="85">
        <v>355577</v>
      </c>
      <c r="F194" s="85">
        <v>366244</v>
      </c>
      <c r="G194" s="85">
        <v>384557</v>
      </c>
      <c r="H194" s="40" t="s">
        <v>40</v>
      </c>
      <c r="I194" s="18" t="s">
        <v>14</v>
      </c>
      <c r="J194" s="18" t="s">
        <v>34</v>
      </c>
      <c r="K194" s="18" t="s">
        <v>81</v>
      </c>
      <c r="L194" s="19" t="s">
        <v>48</v>
      </c>
    </row>
    <row r="195" spans="1:12" ht="31.5" x14ac:dyDescent="0.25">
      <c r="A195" s="112" t="s">
        <v>168</v>
      </c>
      <c r="B195" s="115" t="s">
        <v>169</v>
      </c>
      <c r="C195" s="115" t="s">
        <v>28</v>
      </c>
      <c r="D195" s="20" t="s">
        <v>1397</v>
      </c>
      <c r="E195" s="80">
        <f>SUM(E196:E198)</f>
        <v>997030.12</v>
      </c>
      <c r="F195" s="80">
        <f>SUM(F196:F198)</f>
        <v>1056371</v>
      </c>
      <c r="G195" s="80">
        <f>SUM(G196:G198)</f>
        <v>1131459</v>
      </c>
      <c r="H195" s="41" t="s">
        <v>29</v>
      </c>
      <c r="I195" s="20" t="s">
        <v>30</v>
      </c>
      <c r="J195" s="20" t="s">
        <v>77</v>
      </c>
      <c r="K195" s="20" t="s">
        <v>77</v>
      </c>
      <c r="L195" s="21" t="s">
        <v>77</v>
      </c>
    </row>
    <row r="196" spans="1:12" ht="47.25" x14ac:dyDescent="0.25">
      <c r="A196" s="113"/>
      <c r="B196" s="116"/>
      <c r="C196" s="116"/>
      <c r="D196" s="14" t="s">
        <v>25</v>
      </c>
      <c r="E196" s="81">
        <v>378548</v>
      </c>
      <c r="F196" s="81">
        <v>416403</v>
      </c>
      <c r="G196" s="81">
        <v>458043</v>
      </c>
      <c r="H196" s="38" t="s">
        <v>32</v>
      </c>
      <c r="I196" s="14" t="s">
        <v>14</v>
      </c>
      <c r="J196" s="14" t="s">
        <v>55</v>
      </c>
      <c r="K196" s="14" t="s">
        <v>55</v>
      </c>
      <c r="L196" s="22" t="s">
        <v>59</v>
      </c>
    </row>
    <row r="197" spans="1:12" ht="47.25" x14ac:dyDescent="0.25">
      <c r="A197" s="113"/>
      <c r="B197" s="116"/>
      <c r="C197" s="116"/>
      <c r="D197" s="14" t="s">
        <v>17</v>
      </c>
      <c r="E197" s="81">
        <v>87962.12</v>
      </c>
      <c r="F197" s="81">
        <v>93532</v>
      </c>
      <c r="G197" s="81">
        <v>99659</v>
      </c>
      <c r="H197" s="38" t="s">
        <v>36</v>
      </c>
      <c r="I197" s="14" t="s">
        <v>14</v>
      </c>
      <c r="J197" s="14" t="s">
        <v>78</v>
      </c>
      <c r="K197" s="14" t="s">
        <v>148</v>
      </c>
      <c r="L197" s="22" t="s">
        <v>78</v>
      </c>
    </row>
    <row r="198" spans="1:12" ht="48" thickBot="1" x14ac:dyDescent="0.3">
      <c r="A198" s="125"/>
      <c r="B198" s="127"/>
      <c r="C198" s="127"/>
      <c r="D198" s="23" t="s">
        <v>16</v>
      </c>
      <c r="E198" s="83">
        <v>530520</v>
      </c>
      <c r="F198" s="83">
        <v>546436</v>
      </c>
      <c r="G198" s="83">
        <v>573757</v>
      </c>
      <c r="H198" s="42" t="s">
        <v>40</v>
      </c>
      <c r="I198" s="23" t="s">
        <v>14</v>
      </c>
      <c r="J198" s="23" t="s">
        <v>148</v>
      </c>
      <c r="K198" s="23" t="s">
        <v>148</v>
      </c>
      <c r="L198" s="24" t="s">
        <v>78</v>
      </c>
    </row>
    <row r="199" spans="1:12" ht="31.5" x14ac:dyDescent="0.25">
      <c r="A199" s="193" t="s">
        <v>170</v>
      </c>
      <c r="B199" s="116" t="s">
        <v>171</v>
      </c>
      <c r="C199" s="116" t="s">
        <v>28</v>
      </c>
      <c r="D199" s="12" t="s">
        <v>1397</v>
      </c>
      <c r="E199" s="84">
        <f>SUM(E200:E202)</f>
        <v>987350.23</v>
      </c>
      <c r="F199" s="84">
        <f>SUM(F200:F202)</f>
        <v>1047651</v>
      </c>
      <c r="G199" s="84">
        <f>SUM(G200:G202)</f>
        <v>1124100</v>
      </c>
      <c r="H199" s="37" t="s">
        <v>29</v>
      </c>
      <c r="I199" s="12" t="s">
        <v>30</v>
      </c>
      <c r="J199" s="12" t="s">
        <v>119</v>
      </c>
      <c r="K199" s="12" t="s">
        <v>119</v>
      </c>
      <c r="L199" s="13" t="s">
        <v>119</v>
      </c>
    </row>
    <row r="200" spans="1:12" ht="47.25" x14ac:dyDescent="0.25">
      <c r="A200" s="193"/>
      <c r="B200" s="116"/>
      <c r="C200" s="116"/>
      <c r="D200" s="14" t="s">
        <v>16</v>
      </c>
      <c r="E200" s="81">
        <v>546925</v>
      </c>
      <c r="F200" s="81">
        <v>563333</v>
      </c>
      <c r="G200" s="81">
        <v>591499</v>
      </c>
      <c r="H200" s="38" t="s">
        <v>32</v>
      </c>
      <c r="I200" s="14" t="s">
        <v>14</v>
      </c>
      <c r="J200" s="14" t="s">
        <v>73</v>
      </c>
      <c r="K200" s="14" t="s">
        <v>74</v>
      </c>
      <c r="L200" s="15" t="s">
        <v>74</v>
      </c>
    </row>
    <row r="201" spans="1:12" ht="47.25" x14ac:dyDescent="0.25">
      <c r="A201" s="193"/>
      <c r="B201" s="116"/>
      <c r="C201" s="116"/>
      <c r="D201" s="14" t="s">
        <v>25</v>
      </c>
      <c r="E201" s="81">
        <v>368333</v>
      </c>
      <c r="F201" s="81">
        <v>405166</v>
      </c>
      <c r="G201" s="81">
        <v>445683</v>
      </c>
      <c r="H201" s="38" t="s">
        <v>36</v>
      </c>
      <c r="I201" s="14" t="s">
        <v>14</v>
      </c>
      <c r="J201" s="14" t="s">
        <v>59</v>
      </c>
      <c r="K201" s="14" t="s">
        <v>67</v>
      </c>
      <c r="L201" s="15" t="s">
        <v>67</v>
      </c>
    </row>
    <row r="202" spans="1:12" ht="48" thickBot="1" x14ac:dyDescent="0.3">
      <c r="A202" s="194"/>
      <c r="B202" s="117"/>
      <c r="C202" s="117"/>
      <c r="D202" s="14" t="s">
        <v>17</v>
      </c>
      <c r="E202" s="81">
        <v>72092.23</v>
      </c>
      <c r="F202" s="81">
        <v>79152</v>
      </c>
      <c r="G202" s="81">
        <v>86918</v>
      </c>
      <c r="H202" s="38" t="s">
        <v>40</v>
      </c>
      <c r="I202" s="14" t="s">
        <v>14</v>
      </c>
      <c r="J202" s="14" t="s">
        <v>59</v>
      </c>
      <c r="K202" s="14" t="s">
        <v>67</v>
      </c>
      <c r="L202" s="15" t="s">
        <v>67</v>
      </c>
    </row>
    <row r="203" spans="1:12" ht="31.5" x14ac:dyDescent="0.25">
      <c r="A203" s="192" t="s">
        <v>172</v>
      </c>
      <c r="B203" s="115" t="s">
        <v>173</v>
      </c>
      <c r="C203" s="115" t="s">
        <v>28</v>
      </c>
      <c r="D203" s="20" t="s">
        <v>1397</v>
      </c>
      <c r="E203" s="82">
        <f>SUM(E204:E206)</f>
        <v>930929.88</v>
      </c>
      <c r="F203" s="82">
        <f>SUM(F204:F206)</f>
        <v>985855</v>
      </c>
      <c r="G203" s="82">
        <f>SUM(G204:G206)</f>
        <v>1055402</v>
      </c>
      <c r="H203" s="39" t="s">
        <v>29</v>
      </c>
      <c r="I203" s="16" t="s">
        <v>30</v>
      </c>
      <c r="J203" s="16" t="s">
        <v>31</v>
      </c>
      <c r="K203" s="16" t="s">
        <v>31</v>
      </c>
      <c r="L203" s="17" t="s">
        <v>31</v>
      </c>
    </row>
    <row r="204" spans="1:12" ht="47.25" x14ac:dyDescent="0.25">
      <c r="A204" s="193"/>
      <c r="B204" s="116"/>
      <c r="C204" s="116"/>
      <c r="D204" s="14" t="s">
        <v>17</v>
      </c>
      <c r="E204" s="81">
        <v>103748.88</v>
      </c>
      <c r="F204" s="81">
        <v>110510</v>
      </c>
      <c r="G204" s="81">
        <v>117946</v>
      </c>
      <c r="H204" s="38" t="s">
        <v>32</v>
      </c>
      <c r="I204" s="14" t="s">
        <v>14</v>
      </c>
      <c r="J204" s="14" t="s">
        <v>54</v>
      </c>
      <c r="K204" s="14" t="s">
        <v>54</v>
      </c>
      <c r="L204" s="15" t="s">
        <v>54</v>
      </c>
    </row>
    <row r="205" spans="1:12" ht="47.25" x14ac:dyDescent="0.25">
      <c r="A205" s="193"/>
      <c r="B205" s="116"/>
      <c r="C205" s="116"/>
      <c r="D205" s="14" t="s">
        <v>25</v>
      </c>
      <c r="E205" s="81">
        <v>333545</v>
      </c>
      <c r="F205" s="81">
        <v>366900</v>
      </c>
      <c r="G205" s="81">
        <v>403589</v>
      </c>
      <c r="H205" s="38" t="s">
        <v>36</v>
      </c>
      <c r="I205" s="14" t="s">
        <v>14</v>
      </c>
      <c r="J205" s="14" t="s">
        <v>56</v>
      </c>
      <c r="K205" s="14" t="s">
        <v>56</v>
      </c>
      <c r="L205" s="15" t="s">
        <v>56</v>
      </c>
    </row>
    <row r="206" spans="1:12" ht="48" thickBot="1" x14ac:dyDescent="0.3">
      <c r="A206" s="194"/>
      <c r="B206" s="117"/>
      <c r="C206" s="117"/>
      <c r="D206" s="14" t="s">
        <v>16</v>
      </c>
      <c r="E206" s="81">
        <v>493636</v>
      </c>
      <c r="F206" s="81">
        <v>508445</v>
      </c>
      <c r="G206" s="81">
        <v>533867</v>
      </c>
      <c r="H206" s="38" t="s">
        <v>40</v>
      </c>
      <c r="I206" s="14" t="s">
        <v>14</v>
      </c>
      <c r="J206" s="14" t="s">
        <v>56</v>
      </c>
      <c r="K206" s="14" t="s">
        <v>56</v>
      </c>
      <c r="L206" s="15" t="s">
        <v>56</v>
      </c>
    </row>
    <row r="207" spans="1:12" ht="31.5" x14ac:dyDescent="0.25">
      <c r="A207" s="192" t="s">
        <v>174</v>
      </c>
      <c r="B207" s="115" t="s">
        <v>175</v>
      </c>
      <c r="C207" s="115" t="s">
        <v>28</v>
      </c>
      <c r="D207" s="20" t="s">
        <v>1397</v>
      </c>
      <c r="E207" s="82">
        <f>SUM(E208:E210)</f>
        <v>666817.68999999994</v>
      </c>
      <c r="F207" s="82">
        <f>SUM(F208:F210)</f>
        <v>707392</v>
      </c>
      <c r="G207" s="82">
        <f>SUM(G208:G210)</f>
        <v>758673</v>
      </c>
      <c r="H207" s="39" t="s">
        <v>29</v>
      </c>
      <c r="I207" s="16" t="s">
        <v>30</v>
      </c>
      <c r="J207" s="16" t="s">
        <v>103</v>
      </c>
      <c r="K207" s="16" t="s">
        <v>103</v>
      </c>
      <c r="L207" s="17" t="s">
        <v>103</v>
      </c>
    </row>
    <row r="208" spans="1:12" ht="47.25" x14ac:dyDescent="0.25">
      <c r="A208" s="193"/>
      <c r="B208" s="116"/>
      <c r="C208" s="116"/>
      <c r="D208" s="14" t="s">
        <v>17</v>
      </c>
      <c r="E208" s="81">
        <v>57895.69</v>
      </c>
      <c r="F208" s="81">
        <v>62736</v>
      </c>
      <c r="G208" s="81">
        <v>68060</v>
      </c>
      <c r="H208" s="38" t="s">
        <v>32</v>
      </c>
      <c r="I208" s="14" t="s">
        <v>14</v>
      </c>
      <c r="J208" s="14" t="s">
        <v>65</v>
      </c>
      <c r="K208" s="14" t="s">
        <v>66</v>
      </c>
      <c r="L208" s="15" t="s">
        <v>176</v>
      </c>
    </row>
    <row r="209" spans="1:12" ht="47.25" x14ac:dyDescent="0.25">
      <c r="A209" s="193"/>
      <c r="B209" s="116"/>
      <c r="C209" s="116"/>
      <c r="D209" s="14" t="s">
        <v>25</v>
      </c>
      <c r="E209" s="81">
        <v>249524</v>
      </c>
      <c r="F209" s="81">
        <v>274476</v>
      </c>
      <c r="G209" s="81">
        <v>301924</v>
      </c>
      <c r="H209" s="38" t="s">
        <v>36</v>
      </c>
      <c r="I209" s="14" t="s">
        <v>14</v>
      </c>
      <c r="J209" s="14" t="s">
        <v>81</v>
      </c>
      <c r="K209" s="14" t="s">
        <v>47</v>
      </c>
      <c r="L209" s="15" t="s">
        <v>48</v>
      </c>
    </row>
    <row r="210" spans="1:12" ht="48" thickBot="1" x14ac:dyDescent="0.3">
      <c r="A210" s="193"/>
      <c r="B210" s="116"/>
      <c r="C210" s="116"/>
      <c r="D210" s="18" t="s">
        <v>16</v>
      </c>
      <c r="E210" s="85">
        <v>359398</v>
      </c>
      <c r="F210" s="85">
        <v>370180</v>
      </c>
      <c r="G210" s="85">
        <v>388689</v>
      </c>
      <c r="H210" s="40" t="s">
        <v>40</v>
      </c>
      <c r="I210" s="18" t="s">
        <v>14</v>
      </c>
      <c r="J210" s="18" t="s">
        <v>81</v>
      </c>
      <c r="K210" s="18" t="s">
        <v>47</v>
      </c>
      <c r="L210" s="19" t="s">
        <v>48</v>
      </c>
    </row>
    <row r="211" spans="1:12" ht="31.5" x14ac:dyDescent="0.25">
      <c r="A211" s="112" t="s">
        <v>177</v>
      </c>
      <c r="B211" s="115" t="s">
        <v>178</v>
      </c>
      <c r="C211" s="115" t="s">
        <v>28</v>
      </c>
      <c r="D211" s="20" t="s">
        <v>1397</v>
      </c>
      <c r="E211" s="80">
        <f>SUM(E212:E214)</f>
        <v>960042.1</v>
      </c>
      <c r="F211" s="80">
        <f>SUM(F212:F214)</f>
        <v>1019664</v>
      </c>
      <c r="G211" s="80">
        <f>SUM(G212:G214)</f>
        <v>1094601</v>
      </c>
      <c r="H211" s="41" t="s">
        <v>29</v>
      </c>
      <c r="I211" s="20" t="s">
        <v>30</v>
      </c>
      <c r="J211" s="20" t="s">
        <v>51</v>
      </c>
      <c r="K211" s="20" t="s">
        <v>51</v>
      </c>
      <c r="L211" s="21" t="s">
        <v>51</v>
      </c>
    </row>
    <row r="212" spans="1:12" ht="47.25" x14ac:dyDescent="0.25">
      <c r="A212" s="113"/>
      <c r="B212" s="116"/>
      <c r="C212" s="116"/>
      <c r="D212" s="14" t="s">
        <v>17</v>
      </c>
      <c r="E212" s="81">
        <v>103009.1</v>
      </c>
      <c r="F212" s="81">
        <v>112325</v>
      </c>
      <c r="G212" s="81">
        <v>122572</v>
      </c>
      <c r="H212" s="38" t="s">
        <v>32</v>
      </c>
      <c r="I212" s="14" t="s">
        <v>14</v>
      </c>
      <c r="J212" s="14" t="s">
        <v>37</v>
      </c>
      <c r="K212" s="14" t="s">
        <v>38</v>
      </c>
      <c r="L212" s="22" t="s">
        <v>39</v>
      </c>
    </row>
    <row r="213" spans="1:12" ht="47.25" x14ac:dyDescent="0.25">
      <c r="A213" s="113"/>
      <c r="B213" s="116"/>
      <c r="C213" s="116"/>
      <c r="D213" s="14" t="s">
        <v>25</v>
      </c>
      <c r="E213" s="81">
        <v>351346</v>
      </c>
      <c r="F213" s="81">
        <v>386481</v>
      </c>
      <c r="G213" s="81">
        <v>425129</v>
      </c>
      <c r="H213" s="38" t="s">
        <v>36</v>
      </c>
      <c r="I213" s="14" t="s">
        <v>14</v>
      </c>
      <c r="J213" s="14" t="s">
        <v>47</v>
      </c>
      <c r="K213" s="14" t="s">
        <v>48</v>
      </c>
      <c r="L213" s="22" t="s">
        <v>124</v>
      </c>
    </row>
    <row r="214" spans="1:12" ht="48" thickBot="1" x14ac:dyDescent="0.3">
      <c r="A214" s="125"/>
      <c r="B214" s="127"/>
      <c r="C214" s="127"/>
      <c r="D214" s="23" t="s">
        <v>16</v>
      </c>
      <c r="E214" s="83">
        <v>505687</v>
      </c>
      <c r="F214" s="83">
        <v>520858</v>
      </c>
      <c r="G214" s="83">
        <v>546900</v>
      </c>
      <c r="H214" s="42" t="s">
        <v>40</v>
      </c>
      <c r="I214" s="23" t="s">
        <v>14</v>
      </c>
      <c r="J214" s="23" t="s">
        <v>80</v>
      </c>
      <c r="K214" s="23" t="s">
        <v>81</v>
      </c>
      <c r="L214" s="24" t="s">
        <v>47</v>
      </c>
    </row>
    <row r="215" spans="1:12" ht="31.5" x14ac:dyDescent="0.25">
      <c r="A215" s="193" t="s">
        <v>179</v>
      </c>
      <c r="B215" s="116" t="s">
        <v>180</v>
      </c>
      <c r="C215" s="116" t="s">
        <v>28</v>
      </c>
      <c r="D215" s="12" t="s">
        <v>1397</v>
      </c>
      <c r="E215" s="84">
        <f>SUM(E216:E218)</f>
        <v>918598.77</v>
      </c>
      <c r="F215" s="84">
        <f>SUM(F216:F218)</f>
        <v>971803</v>
      </c>
      <c r="G215" s="84">
        <f>SUM(G216:G218)</f>
        <v>1040201</v>
      </c>
      <c r="H215" s="37" t="s">
        <v>29</v>
      </c>
      <c r="I215" s="12" t="s">
        <v>30</v>
      </c>
      <c r="J215" s="12" t="s">
        <v>181</v>
      </c>
      <c r="K215" s="12" t="s">
        <v>181</v>
      </c>
      <c r="L215" s="13" t="s">
        <v>181</v>
      </c>
    </row>
    <row r="216" spans="1:12" ht="47.25" x14ac:dyDescent="0.25">
      <c r="A216" s="193"/>
      <c r="B216" s="116"/>
      <c r="C216" s="116"/>
      <c r="D216" s="14" t="s">
        <v>17</v>
      </c>
      <c r="E216" s="81">
        <v>71087.77</v>
      </c>
      <c r="F216" s="81">
        <v>76898</v>
      </c>
      <c r="G216" s="81">
        <v>83289</v>
      </c>
      <c r="H216" s="38" t="s">
        <v>40</v>
      </c>
      <c r="I216" s="14" t="s">
        <v>14</v>
      </c>
      <c r="J216" s="14" t="s">
        <v>98</v>
      </c>
      <c r="K216" s="14" t="s">
        <v>98</v>
      </c>
      <c r="L216" s="15" t="s">
        <v>98</v>
      </c>
    </row>
    <row r="217" spans="1:12" ht="47.25" x14ac:dyDescent="0.25">
      <c r="A217" s="193"/>
      <c r="B217" s="116"/>
      <c r="C217" s="116"/>
      <c r="D217" s="14" t="s">
        <v>25</v>
      </c>
      <c r="E217" s="81">
        <v>313842</v>
      </c>
      <c r="F217" s="81">
        <v>345226</v>
      </c>
      <c r="G217" s="81">
        <v>379749</v>
      </c>
      <c r="H217" s="38" t="s">
        <v>32</v>
      </c>
      <c r="I217" s="14" t="s">
        <v>14</v>
      </c>
      <c r="J217" s="14" t="s">
        <v>98</v>
      </c>
      <c r="K217" s="14" t="s">
        <v>98</v>
      </c>
      <c r="L217" s="15" t="s">
        <v>98</v>
      </c>
    </row>
    <row r="218" spans="1:12" ht="48" thickBot="1" x14ac:dyDescent="0.3">
      <c r="A218" s="194"/>
      <c r="B218" s="117"/>
      <c r="C218" s="117"/>
      <c r="D218" s="14" t="s">
        <v>16</v>
      </c>
      <c r="E218" s="81">
        <v>533669</v>
      </c>
      <c r="F218" s="81">
        <v>549679</v>
      </c>
      <c r="G218" s="81">
        <v>577163</v>
      </c>
      <c r="H218" s="38" t="s">
        <v>36</v>
      </c>
      <c r="I218" s="14" t="s">
        <v>14</v>
      </c>
      <c r="J218" s="14" t="s">
        <v>98</v>
      </c>
      <c r="K218" s="14" t="s">
        <v>98</v>
      </c>
      <c r="L218" s="15" t="s">
        <v>98</v>
      </c>
    </row>
    <row r="219" spans="1:12" ht="31.5" x14ac:dyDescent="0.25">
      <c r="A219" s="192" t="s">
        <v>182</v>
      </c>
      <c r="B219" s="115" t="s">
        <v>183</v>
      </c>
      <c r="C219" s="115" t="s">
        <v>28</v>
      </c>
      <c r="D219" s="20" t="s">
        <v>1397</v>
      </c>
      <c r="E219" s="82">
        <f>SUM(E220:E222)</f>
        <v>628835.01</v>
      </c>
      <c r="F219" s="82">
        <f>SUM(F220:F222)</f>
        <v>666693</v>
      </c>
      <c r="G219" s="82">
        <f>SUM(G220:G222)</f>
        <v>714475</v>
      </c>
      <c r="H219" s="39" t="s">
        <v>29</v>
      </c>
      <c r="I219" s="16" t="s">
        <v>30</v>
      </c>
      <c r="J219" s="16" t="s">
        <v>103</v>
      </c>
      <c r="K219" s="16" t="s">
        <v>103</v>
      </c>
      <c r="L219" s="17" t="s">
        <v>103</v>
      </c>
    </row>
    <row r="220" spans="1:12" ht="47.25" x14ac:dyDescent="0.25">
      <c r="A220" s="193"/>
      <c r="B220" s="116"/>
      <c r="C220" s="116"/>
      <c r="D220" s="14" t="s">
        <v>16</v>
      </c>
      <c r="E220" s="81">
        <v>331865</v>
      </c>
      <c r="F220" s="81">
        <v>341821</v>
      </c>
      <c r="G220" s="81">
        <v>358912</v>
      </c>
      <c r="H220" s="38" t="s">
        <v>32</v>
      </c>
      <c r="I220" s="14" t="s">
        <v>14</v>
      </c>
      <c r="J220" s="14" t="s">
        <v>65</v>
      </c>
      <c r="K220" s="14" t="s">
        <v>176</v>
      </c>
      <c r="L220" s="15" t="s">
        <v>56</v>
      </c>
    </row>
    <row r="221" spans="1:12" ht="47.25" x14ac:dyDescent="0.25">
      <c r="A221" s="193"/>
      <c r="B221" s="116"/>
      <c r="C221" s="116"/>
      <c r="D221" s="14" t="s">
        <v>17</v>
      </c>
      <c r="E221" s="81">
        <v>62390.01</v>
      </c>
      <c r="F221" s="81">
        <v>66834</v>
      </c>
      <c r="G221" s="81">
        <v>71721</v>
      </c>
      <c r="H221" s="38" t="s">
        <v>36</v>
      </c>
      <c r="I221" s="14" t="s">
        <v>14</v>
      </c>
      <c r="J221" s="14" t="s">
        <v>176</v>
      </c>
      <c r="K221" s="14" t="s">
        <v>56</v>
      </c>
      <c r="L221" s="15" t="s">
        <v>72</v>
      </c>
    </row>
    <row r="222" spans="1:12" ht="48" thickBot="1" x14ac:dyDescent="0.3">
      <c r="A222" s="194"/>
      <c r="B222" s="117"/>
      <c r="C222" s="117"/>
      <c r="D222" s="14" t="s">
        <v>25</v>
      </c>
      <c r="E222" s="81">
        <v>234580</v>
      </c>
      <c r="F222" s="81">
        <v>258038</v>
      </c>
      <c r="G222" s="81">
        <v>283842</v>
      </c>
      <c r="H222" s="38" t="s">
        <v>40</v>
      </c>
      <c r="I222" s="14" t="s">
        <v>14</v>
      </c>
      <c r="J222" s="14" t="s">
        <v>65</v>
      </c>
      <c r="K222" s="14" t="s">
        <v>176</v>
      </c>
      <c r="L222" s="15" t="s">
        <v>56</v>
      </c>
    </row>
    <row r="223" spans="1:12" ht="31.5" x14ac:dyDescent="0.25">
      <c r="A223" s="192" t="s">
        <v>184</v>
      </c>
      <c r="B223" s="115" t="s">
        <v>185</v>
      </c>
      <c r="C223" s="115" t="s">
        <v>28</v>
      </c>
      <c r="D223" s="20" t="s">
        <v>1397</v>
      </c>
      <c r="E223" s="82">
        <f>SUM(E224:E226)</f>
        <v>934291.36</v>
      </c>
      <c r="F223" s="82">
        <f>SUM(F224:F226)</f>
        <v>991374</v>
      </c>
      <c r="G223" s="82">
        <f>SUM(G224:G226)</f>
        <v>998972</v>
      </c>
      <c r="H223" s="39" t="s">
        <v>29</v>
      </c>
      <c r="I223" s="16" t="s">
        <v>30</v>
      </c>
      <c r="J223" s="16" t="s">
        <v>103</v>
      </c>
      <c r="K223" s="16" t="s">
        <v>103</v>
      </c>
      <c r="L223" s="17" t="s">
        <v>103</v>
      </c>
    </row>
    <row r="224" spans="1:12" ht="47.25" x14ac:dyDescent="0.25">
      <c r="A224" s="193"/>
      <c r="B224" s="116"/>
      <c r="C224" s="116"/>
      <c r="D224" s="14" t="s">
        <v>17</v>
      </c>
      <c r="E224" s="81">
        <v>78748.36</v>
      </c>
      <c r="F224" s="81">
        <v>84100</v>
      </c>
      <c r="G224" s="81">
        <v>25855</v>
      </c>
      <c r="H224" s="38" t="s">
        <v>32</v>
      </c>
      <c r="I224" s="14" t="s">
        <v>14</v>
      </c>
      <c r="J224" s="14" t="s">
        <v>176</v>
      </c>
      <c r="K224" s="14" t="s">
        <v>72</v>
      </c>
      <c r="L224" s="15" t="s">
        <v>74</v>
      </c>
    </row>
    <row r="225" spans="1:12" ht="47.25" x14ac:dyDescent="0.25">
      <c r="A225" s="193"/>
      <c r="B225" s="116"/>
      <c r="C225" s="116"/>
      <c r="D225" s="14" t="s">
        <v>25</v>
      </c>
      <c r="E225" s="81">
        <v>372351</v>
      </c>
      <c r="F225" s="81">
        <v>409586</v>
      </c>
      <c r="G225" s="81">
        <v>450545</v>
      </c>
      <c r="H225" s="38" t="s">
        <v>36</v>
      </c>
      <c r="I225" s="14" t="s">
        <v>14</v>
      </c>
      <c r="J225" s="14" t="s">
        <v>66</v>
      </c>
      <c r="K225" s="14" t="s">
        <v>56</v>
      </c>
      <c r="L225" s="15" t="s">
        <v>73</v>
      </c>
    </row>
    <row r="226" spans="1:12" ht="48" thickBot="1" x14ac:dyDescent="0.3">
      <c r="A226" s="193"/>
      <c r="B226" s="116"/>
      <c r="C226" s="116"/>
      <c r="D226" s="18" t="s">
        <v>16</v>
      </c>
      <c r="E226" s="85">
        <v>483192</v>
      </c>
      <c r="F226" s="85">
        <v>497688</v>
      </c>
      <c r="G226" s="85">
        <v>522572</v>
      </c>
      <c r="H226" s="40" t="s">
        <v>40</v>
      </c>
      <c r="I226" s="18" t="s">
        <v>14</v>
      </c>
      <c r="J226" s="18" t="s">
        <v>186</v>
      </c>
      <c r="K226" s="18" t="s">
        <v>94</v>
      </c>
      <c r="L226" s="19" t="s">
        <v>65</v>
      </c>
    </row>
    <row r="227" spans="1:12" ht="31.5" x14ac:dyDescent="0.25">
      <c r="A227" s="112" t="s">
        <v>187</v>
      </c>
      <c r="B227" s="115" t="s">
        <v>188</v>
      </c>
      <c r="C227" s="115" t="s">
        <v>28</v>
      </c>
      <c r="D227" s="20" t="s">
        <v>1397</v>
      </c>
      <c r="E227" s="80">
        <f>SUM(E228:E230)</f>
        <v>931014.1</v>
      </c>
      <c r="F227" s="80">
        <f>SUM(F228:F230)</f>
        <v>987531</v>
      </c>
      <c r="G227" s="80">
        <f>SUM(G228:G230)</f>
        <v>1058927</v>
      </c>
      <c r="H227" s="41" t="s">
        <v>29</v>
      </c>
      <c r="I227" s="20" t="s">
        <v>30</v>
      </c>
      <c r="J227" s="20" t="s">
        <v>103</v>
      </c>
      <c r="K227" s="20" t="s">
        <v>103</v>
      </c>
      <c r="L227" s="21" t="s">
        <v>103</v>
      </c>
    </row>
    <row r="228" spans="1:12" ht="47.25" x14ac:dyDescent="0.25">
      <c r="A228" s="113"/>
      <c r="B228" s="116"/>
      <c r="C228" s="116"/>
      <c r="D228" s="14" t="s">
        <v>17</v>
      </c>
      <c r="E228" s="81">
        <v>81846.100000000006</v>
      </c>
      <c r="F228" s="81">
        <v>88358</v>
      </c>
      <c r="G228" s="81">
        <v>95522</v>
      </c>
      <c r="H228" s="38" t="s">
        <v>32</v>
      </c>
      <c r="I228" s="14" t="s">
        <v>14</v>
      </c>
      <c r="J228" s="14" t="s">
        <v>59</v>
      </c>
      <c r="K228" s="14" t="s">
        <v>68</v>
      </c>
      <c r="L228" s="22" t="s">
        <v>68</v>
      </c>
    </row>
    <row r="229" spans="1:12" ht="47.25" x14ac:dyDescent="0.25">
      <c r="A229" s="113"/>
      <c r="B229" s="116"/>
      <c r="C229" s="116"/>
      <c r="D229" s="14" t="s">
        <v>25</v>
      </c>
      <c r="E229" s="81">
        <v>350427</v>
      </c>
      <c r="F229" s="81">
        <v>385470</v>
      </c>
      <c r="G229" s="81">
        <v>424017</v>
      </c>
      <c r="H229" s="38" t="s">
        <v>36</v>
      </c>
      <c r="I229" s="14" t="s">
        <v>14</v>
      </c>
      <c r="J229" s="14" t="s">
        <v>59</v>
      </c>
      <c r="K229" s="14" t="s">
        <v>67</v>
      </c>
      <c r="L229" s="22" t="s">
        <v>68</v>
      </c>
    </row>
    <row r="230" spans="1:12" ht="48" thickBot="1" x14ac:dyDescent="0.3">
      <c r="A230" s="125"/>
      <c r="B230" s="127"/>
      <c r="C230" s="127"/>
      <c r="D230" s="23" t="s">
        <v>16</v>
      </c>
      <c r="E230" s="83">
        <v>498741</v>
      </c>
      <c r="F230" s="83">
        <v>513703</v>
      </c>
      <c r="G230" s="83">
        <v>539388</v>
      </c>
      <c r="H230" s="42" t="s">
        <v>40</v>
      </c>
      <c r="I230" s="23" t="s">
        <v>14</v>
      </c>
      <c r="J230" s="23" t="s">
        <v>35</v>
      </c>
      <c r="K230" s="23" t="s">
        <v>81</v>
      </c>
      <c r="L230" s="24" t="s">
        <v>81</v>
      </c>
    </row>
    <row r="231" spans="1:12" ht="31.5" x14ac:dyDescent="0.25">
      <c r="A231" s="193" t="s">
        <v>189</v>
      </c>
      <c r="B231" s="116" t="s">
        <v>190</v>
      </c>
      <c r="C231" s="116" t="s">
        <v>28</v>
      </c>
      <c r="D231" s="12" t="s">
        <v>1397</v>
      </c>
      <c r="E231" s="84">
        <f>SUM(E232:E234)</f>
        <v>846750.22</v>
      </c>
      <c r="F231" s="84">
        <f>SUM(F232:F234)</f>
        <v>896037</v>
      </c>
      <c r="G231" s="84">
        <f>SUM(G232:G234)</f>
        <v>959512</v>
      </c>
      <c r="H231" s="37" t="s">
        <v>29</v>
      </c>
      <c r="I231" s="12" t="s">
        <v>30</v>
      </c>
      <c r="J231" s="12" t="s">
        <v>43</v>
      </c>
      <c r="K231" s="12" t="s">
        <v>43</v>
      </c>
      <c r="L231" s="13" t="s">
        <v>43</v>
      </c>
    </row>
    <row r="232" spans="1:12" ht="47.25" x14ac:dyDescent="0.25">
      <c r="A232" s="193"/>
      <c r="B232" s="116"/>
      <c r="C232" s="116"/>
      <c r="D232" s="14" t="s">
        <v>17</v>
      </c>
      <c r="E232" s="81">
        <v>50591.22</v>
      </c>
      <c r="F232" s="81">
        <v>55301</v>
      </c>
      <c r="G232" s="81">
        <v>60482</v>
      </c>
      <c r="H232" s="38" t="s">
        <v>32</v>
      </c>
      <c r="I232" s="14" t="s">
        <v>14</v>
      </c>
      <c r="J232" s="14" t="s">
        <v>37</v>
      </c>
      <c r="K232" s="14" t="s">
        <v>38</v>
      </c>
      <c r="L232" s="15" t="s">
        <v>39</v>
      </c>
    </row>
    <row r="233" spans="1:12" ht="47.25" x14ac:dyDescent="0.25">
      <c r="A233" s="193"/>
      <c r="B233" s="116"/>
      <c r="C233" s="116"/>
      <c r="D233" s="14" t="s">
        <v>25</v>
      </c>
      <c r="E233" s="81">
        <v>295596</v>
      </c>
      <c r="F233" s="81">
        <v>325156</v>
      </c>
      <c r="G233" s="81">
        <v>357671</v>
      </c>
      <c r="H233" s="38" t="s">
        <v>36</v>
      </c>
      <c r="I233" s="14" t="s">
        <v>14</v>
      </c>
      <c r="J233" s="14" t="s">
        <v>37</v>
      </c>
      <c r="K233" s="14" t="s">
        <v>39</v>
      </c>
      <c r="L233" s="15" t="s">
        <v>104</v>
      </c>
    </row>
    <row r="234" spans="1:12" ht="48" thickBot="1" x14ac:dyDescent="0.3">
      <c r="A234" s="194"/>
      <c r="B234" s="117"/>
      <c r="C234" s="117"/>
      <c r="D234" s="14" t="s">
        <v>16</v>
      </c>
      <c r="E234" s="81">
        <v>500563</v>
      </c>
      <c r="F234" s="81">
        <v>515580</v>
      </c>
      <c r="G234" s="81">
        <v>541359</v>
      </c>
      <c r="H234" s="38" t="s">
        <v>40</v>
      </c>
      <c r="I234" s="14" t="s">
        <v>14</v>
      </c>
      <c r="J234" s="14" t="s">
        <v>37</v>
      </c>
      <c r="K234" s="14" t="s">
        <v>38</v>
      </c>
      <c r="L234" s="15" t="s">
        <v>39</v>
      </c>
    </row>
    <row r="235" spans="1:12" ht="31.5" x14ac:dyDescent="0.25">
      <c r="A235" s="192" t="s">
        <v>191</v>
      </c>
      <c r="B235" s="115" t="s">
        <v>192</v>
      </c>
      <c r="C235" s="115" t="s">
        <v>28</v>
      </c>
      <c r="D235" s="20" t="s">
        <v>1397</v>
      </c>
      <c r="E235" s="82">
        <f>SUM(E236:E238)</f>
        <v>950814.42</v>
      </c>
      <c r="F235" s="82">
        <f>SUM(F236:F238)</f>
        <v>1006054</v>
      </c>
      <c r="G235" s="82">
        <f>SUM(G236:G238)</f>
        <v>1076879</v>
      </c>
      <c r="H235" s="39" t="s">
        <v>29</v>
      </c>
      <c r="I235" s="16" t="s">
        <v>30</v>
      </c>
      <c r="J235" s="16" t="s">
        <v>31</v>
      </c>
      <c r="K235" s="16" t="s">
        <v>119</v>
      </c>
      <c r="L235" s="17" t="s">
        <v>119</v>
      </c>
    </row>
    <row r="236" spans="1:12" ht="47.25" x14ac:dyDescent="0.25">
      <c r="A236" s="193"/>
      <c r="B236" s="116"/>
      <c r="C236" s="116"/>
      <c r="D236" s="14" t="s">
        <v>16</v>
      </c>
      <c r="E236" s="81">
        <v>543780</v>
      </c>
      <c r="F236" s="81">
        <v>560093</v>
      </c>
      <c r="G236" s="81">
        <v>588098</v>
      </c>
      <c r="H236" s="38" t="s">
        <v>32</v>
      </c>
      <c r="I236" s="14" t="s">
        <v>14</v>
      </c>
      <c r="J236" s="14" t="s">
        <v>55</v>
      </c>
      <c r="K236" s="14" t="s">
        <v>68</v>
      </c>
      <c r="L236" s="15" t="s">
        <v>68</v>
      </c>
    </row>
    <row r="237" spans="1:12" ht="47.25" x14ac:dyDescent="0.25">
      <c r="A237" s="193"/>
      <c r="B237" s="116"/>
      <c r="C237" s="116"/>
      <c r="D237" s="14" t="s">
        <v>17</v>
      </c>
      <c r="E237" s="81">
        <v>75968.42</v>
      </c>
      <c r="F237" s="81">
        <v>81788</v>
      </c>
      <c r="G237" s="81">
        <v>88191</v>
      </c>
      <c r="H237" s="38" t="s">
        <v>36</v>
      </c>
      <c r="I237" s="14" t="s">
        <v>14</v>
      </c>
      <c r="J237" s="14" t="s">
        <v>55</v>
      </c>
      <c r="K237" s="14" t="s">
        <v>68</v>
      </c>
      <c r="L237" s="15" t="s">
        <v>68</v>
      </c>
    </row>
    <row r="238" spans="1:12" ht="48" thickBot="1" x14ac:dyDescent="0.3">
      <c r="A238" s="194"/>
      <c r="B238" s="117"/>
      <c r="C238" s="117"/>
      <c r="D238" s="14" t="s">
        <v>25</v>
      </c>
      <c r="E238" s="81">
        <v>331066</v>
      </c>
      <c r="F238" s="81">
        <v>364173</v>
      </c>
      <c r="G238" s="81">
        <v>400590</v>
      </c>
      <c r="H238" s="38" t="s">
        <v>40</v>
      </c>
      <c r="I238" s="14" t="s">
        <v>14</v>
      </c>
      <c r="J238" s="14" t="s">
        <v>55</v>
      </c>
      <c r="K238" s="14" t="s">
        <v>68</v>
      </c>
      <c r="L238" s="15" t="s">
        <v>68</v>
      </c>
    </row>
    <row r="239" spans="1:12" ht="31.5" x14ac:dyDescent="0.25">
      <c r="A239" s="192" t="s">
        <v>193</v>
      </c>
      <c r="B239" s="115" t="s">
        <v>194</v>
      </c>
      <c r="C239" s="115" t="s">
        <v>28</v>
      </c>
      <c r="D239" s="20" t="s">
        <v>1397</v>
      </c>
      <c r="E239" s="82">
        <f>SUM(E240:E242)</f>
        <v>1106858.1099999999</v>
      </c>
      <c r="F239" s="82">
        <f>SUM(F240:F242)</f>
        <v>1173981</v>
      </c>
      <c r="G239" s="82">
        <f>SUM(G240:G242)</f>
        <v>1258960</v>
      </c>
      <c r="H239" s="39" t="s">
        <v>29</v>
      </c>
      <c r="I239" s="16" t="s">
        <v>30</v>
      </c>
      <c r="J239" s="16" t="s">
        <v>119</v>
      </c>
      <c r="K239" s="16" t="s">
        <v>119</v>
      </c>
      <c r="L239" s="17" t="s">
        <v>119</v>
      </c>
    </row>
    <row r="240" spans="1:12" ht="47.25" x14ac:dyDescent="0.25">
      <c r="A240" s="193"/>
      <c r="B240" s="116"/>
      <c r="C240" s="116"/>
      <c r="D240" s="14" t="s">
        <v>25</v>
      </c>
      <c r="E240" s="81">
        <v>401244</v>
      </c>
      <c r="F240" s="81">
        <v>441368</v>
      </c>
      <c r="G240" s="81">
        <v>485505</v>
      </c>
      <c r="H240" s="38" t="s">
        <v>32</v>
      </c>
      <c r="I240" s="14" t="s">
        <v>14</v>
      </c>
      <c r="J240" s="14" t="s">
        <v>68</v>
      </c>
      <c r="K240" s="14" t="s">
        <v>68</v>
      </c>
      <c r="L240" s="15" t="s">
        <v>135</v>
      </c>
    </row>
    <row r="241" spans="1:12" ht="47.25" x14ac:dyDescent="0.25">
      <c r="A241" s="193"/>
      <c r="B241" s="116"/>
      <c r="C241" s="116"/>
      <c r="D241" s="14" t="s">
        <v>17</v>
      </c>
      <c r="E241" s="81">
        <v>103285.11</v>
      </c>
      <c r="F241" s="81">
        <v>112214</v>
      </c>
      <c r="G241" s="81">
        <v>122036</v>
      </c>
      <c r="H241" s="38" t="s">
        <v>36</v>
      </c>
      <c r="I241" s="14" t="s">
        <v>14</v>
      </c>
      <c r="J241" s="14" t="s">
        <v>54</v>
      </c>
      <c r="K241" s="14" t="s">
        <v>54</v>
      </c>
      <c r="L241" s="15" t="s">
        <v>33</v>
      </c>
    </row>
    <row r="242" spans="1:12" ht="48" thickBot="1" x14ac:dyDescent="0.3">
      <c r="A242" s="193"/>
      <c r="B242" s="116"/>
      <c r="C242" s="116"/>
      <c r="D242" s="18" t="s">
        <v>16</v>
      </c>
      <c r="E242" s="85">
        <v>602329</v>
      </c>
      <c r="F242" s="85">
        <v>620399</v>
      </c>
      <c r="G242" s="85">
        <v>651419</v>
      </c>
      <c r="H242" s="40" t="s">
        <v>40</v>
      </c>
      <c r="I242" s="18" t="s">
        <v>14</v>
      </c>
      <c r="J242" s="18" t="s">
        <v>53</v>
      </c>
      <c r="K242" s="18" t="s">
        <v>55</v>
      </c>
      <c r="L242" s="19" t="s">
        <v>55</v>
      </c>
    </row>
    <row r="243" spans="1:12" ht="31.5" x14ac:dyDescent="0.25">
      <c r="A243" s="112" t="s">
        <v>195</v>
      </c>
      <c r="B243" s="115" t="s">
        <v>196</v>
      </c>
      <c r="C243" s="115" t="s">
        <v>28</v>
      </c>
      <c r="D243" s="20" t="s">
        <v>1397</v>
      </c>
      <c r="E243" s="80">
        <f>SUM(E244:E246)</f>
        <v>602656.92999999993</v>
      </c>
      <c r="F243" s="80">
        <f>SUM(F244:F246)</f>
        <v>637938</v>
      </c>
      <c r="G243" s="80">
        <f>SUM(G244:G246)</f>
        <v>683095</v>
      </c>
      <c r="H243" s="41" t="s">
        <v>29</v>
      </c>
      <c r="I243" s="20" t="s">
        <v>30</v>
      </c>
      <c r="J243" s="20" t="s">
        <v>71</v>
      </c>
      <c r="K243" s="20" t="s">
        <v>86</v>
      </c>
      <c r="L243" s="21" t="s">
        <v>86</v>
      </c>
    </row>
    <row r="244" spans="1:12" ht="47.25" x14ac:dyDescent="0.25">
      <c r="A244" s="113"/>
      <c r="B244" s="116"/>
      <c r="C244" s="116"/>
      <c r="D244" s="14" t="s">
        <v>17</v>
      </c>
      <c r="E244" s="81">
        <v>51922.93</v>
      </c>
      <c r="F244" s="81">
        <v>56152</v>
      </c>
      <c r="G244" s="81">
        <v>60804</v>
      </c>
      <c r="H244" s="38" t="s">
        <v>32</v>
      </c>
      <c r="I244" s="14" t="s">
        <v>14</v>
      </c>
      <c r="J244" s="14" t="s">
        <v>33</v>
      </c>
      <c r="K244" s="14" t="s">
        <v>33</v>
      </c>
      <c r="L244" s="22" t="s">
        <v>34</v>
      </c>
    </row>
    <row r="245" spans="1:12" ht="47.25" x14ac:dyDescent="0.25">
      <c r="A245" s="113"/>
      <c r="B245" s="116"/>
      <c r="C245" s="116"/>
      <c r="D245" s="14" t="s">
        <v>16</v>
      </c>
      <c r="E245" s="81">
        <v>343169</v>
      </c>
      <c r="F245" s="81">
        <v>353464</v>
      </c>
      <c r="G245" s="81">
        <v>371137</v>
      </c>
      <c r="H245" s="38" t="s">
        <v>36</v>
      </c>
      <c r="I245" s="14" t="s">
        <v>14</v>
      </c>
      <c r="J245" s="14" t="s">
        <v>34</v>
      </c>
      <c r="K245" s="14" t="s">
        <v>34</v>
      </c>
      <c r="L245" s="22" t="s">
        <v>35</v>
      </c>
    </row>
    <row r="246" spans="1:12" ht="48" thickBot="1" x14ac:dyDescent="0.3">
      <c r="A246" s="125"/>
      <c r="B246" s="127"/>
      <c r="C246" s="127"/>
      <c r="D246" s="23" t="s">
        <v>25</v>
      </c>
      <c r="E246" s="83">
        <v>207565</v>
      </c>
      <c r="F246" s="83">
        <v>228322</v>
      </c>
      <c r="G246" s="83">
        <v>251154</v>
      </c>
      <c r="H246" s="42" t="s">
        <v>40</v>
      </c>
      <c r="I246" s="23" t="s">
        <v>14</v>
      </c>
      <c r="J246" s="23" t="s">
        <v>48</v>
      </c>
      <c r="K246" s="23" t="s">
        <v>124</v>
      </c>
      <c r="L246" s="24" t="s">
        <v>97</v>
      </c>
    </row>
    <row r="247" spans="1:12" ht="31.5" x14ac:dyDescent="0.25">
      <c r="A247" s="193" t="s">
        <v>197</v>
      </c>
      <c r="B247" s="116" t="s">
        <v>198</v>
      </c>
      <c r="C247" s="116" t="s">
        <v>28</v>
      </c>
      <c r="D247" s="12" t="s">
        <v>1397</v>
      </c>
      <c r="E247" s="84">
        <f>SUM(E248:E250)</f>
        <v>847144.46</v>
      </c>
      <c r="F247" s="84">
        <f>SUM(F248:F250)</f>
        <v>899573</v>
      </c>
      <c r="G247" s="84">
        <f>SUM(G248:G250)</f>
        <v>965512</v>
      </c>
      <c r="H247" s="37" t="s">
        <v>29</v>
      </c>
      <c r="I247" s="12" t="s">
        <v>30</v>
      </c>
      <c r="J247" s="12" t="s">
        <v>103</v>
      </c>
      <c r="K247" s="12" t="s">
        <v>103</v>
      </c>
      <c r="L247" s="13" t="s">
        <v>103</v>
      </c>
    </row>
    <row r="248" spans="1:12" ht="47.25" x14ac:dyDescent="0.25">
      <c r="A248" s="193"/>
      <c r="B248" s="116"/>
      <c r="C248" s="116"/>
      <c r="D248" s="14" t="s">
        <v>17</v>
      </c>
      <c r="E248" s="81">
        <v>68942.460000000006</v>
      </c>
      <c r="F248" s="81">
        <v>74830</v>
      </c>
      <c r="G248" s="81">
        <v>81309</v>
      </c>
      <c r="H248" s="38" t="s">
        <v>32</v>
      </c>
      <c r="I248" s="14" t="s">
        <v>14</v>
      </c>
      <c r="J248" s="14" t="s">
        <v>74</v>
      </c>
      <c r="K248" s="14" t="s">
        <v>53</v>
      </c>
      <c r="L248" s="15" t="s">
        <v>199</v>
      </c>
    </row>
    <row r="249" spans="1:12" ht="47.25" x14ac:dyDescent="0.25">
      <c r="A249" s="193"/>
      <c r="B249" s="116"/>
      <c r="C249" s="116"/>
      <c r="D249" s="14" t="s">
        <v>25</v>
      </c>
      <c r="E249" s="81">
        <v>331345</v>
      </c>
      <c r="F249" s="81">
        <v>364480</v>
      </c>
      <c r="G249" s="81">
        <v>400927</v>
      </c>
      <c r="H249" s="38" t="s">
        <v>36</v>
      </c>
      <c r="I249" s="14" t="s">
        <v>14</v>
      </c>
      <c r="J249" s="14" t="s">
        <v>53</v>
      </c>
      <c r="K249" s="14" t="s">
        <v>38</v>
      </c>
      <c r="L249" s="15" t="s">
        <v>54</v>
      </c>
    </row>
    <row r="250" spans="1:12" ht="48" thickBot="1" x14ac:dyDescent="0.3">
      <c r="A250" s="194"/>
      <c r="B250" s="117"/>
      <c r="C250" s="117"/>
      <c r="D250" s="14" t="s">
        <v>16</v>
      </c>
      <c r="E250" s="81">
        <v>446857</v>
      </c>
      <c r="F250" s="81">
        <v>460263</v>
      </c>
      <c r="G250" s="81">
        <v>483276</v>
      </c>
      <c r="H250" s="38" t="s">
        <v>40</v>
      </c>
      <c r="I250" s="14" t="s">
        <v>14</v>
      </c>
      <c r="J250" s="14" t="s">
        <v>55</v>
      </c>
      <c r="K250" s="14" t="s">
        <v>67</v>
      </c>
      <c r="L250" s="15" t="s">
        <v>53</v>
      </c>
    </row>
    <row r="251" spans="1:12" ht="31.5" x14ac:dyDescent="0.25">
      <c r="A251" s="192" t="s">
        <v>200</v>
      </c>
      <c r="B251" s="115" t="s">
        <v>201</v>
      </c>
      <c r="C251" s="115" t="s">
        <v>28</v>
      </c>
      <c r="D251" s="20" t="s">
        <v>1397</v>
      </c>
      <c r="E251" s="82">
        <f>SUM(E252:E254)</f>
        <v>1075349.48</v>
      </c>
      <c r="F251" s="82">
        <f>SUM(F252:F254)</f>
        <v>1141867</v>
      </c>
      <c r="G251" s="82">
        <f>SUM(G252:G254)</f>
        <v>1225075</v>
      </c>
      <c r="H251" s="39" t="s">
        <v>29</v>
      </c>
      <c r="I251" s="16" t="s">
        <v>30</v>
      </c>
      <c r="J251" s="16" t="s">
        <v>52</v>
      </c>
      <c r="K251" s="16" t="s">
        <v>52</v>
      </c>
      <c r="L251" s="17" t="s">
        <v>52</v>
      </c>
    </row>
    <row r="252" spans="1:12" ht="47.25" x14ac:dyDescent="0.25">
      <c r="A252" s="193"/>
      <c r="B252" s="116"/>
      <c r="C252" s="116"/>
      <c r="D252" s="14" t="s">
        <v>25</v>
      </c>
      <c r="E252" s="81">
        <v>404362</v>
      </c>
      <c r="F252" s="81">
        <v>444798</v>
      </c>
      <c r="G252" s="81">
        <v>489278</v>
      </c>
      <c r="H252" s="38" t="s">
        <v>32</v>
      </c>
      <c r="I252" s="14" t="s">
        <v>14</v>
      </c>
      <c r="J252" s="14" t="s">
        <v>39</v>
      </c>
      <c r="K252" s="14" t="s">
        <v>54</v>
      </c>
      <c r="L252" s="15" t="s">
        <v>34</v>
      </c>
    </row>
    <row r="253" spans="1:12" ht="47.25" x14ac:dyDescent="0.25">
      <c r="A253" s="193"/>
      <c r="B253" s="116"/>
      <c r="C253" s="116"/>
      <c r="D253" s="14" t="s">
        <v>17</v>
      </c>
      <c r="E253" s="81">
        <v>128308.48</v>
      </c>
      <c r="F253" s="81">
        <v>138110</v>
      </c>
      <c r="G253" s="81">
        <v>148890</v>
      </c>
      <c r="H253" s="38" t="s">
        <v>36</v>
      </c>
      <c r="I253" s="14" t="s">
        <v>14</v>
      </c>
      <c r="J253" s="14" t="s">
        <v>37</v>
      </c>
      <c r="K253" s="14" t="s">
        <v>104</v>
      </c>
      <c r="L253" s="15" t="s">
        <v>33</v>
      </c>
    </row>
    <row r="254" spans="1:12" ht="48" thickBot="1" x14ac:dyDescent="0.3">
      <c r="A254" s="194"/>
      <c r="B254" s="117"/>
      <c r="C254" s="117"/>
      <c r="D254" s="14" t="s">
        <v>16</v>
      </c>
      <c r="E254" s="81">
        <v>542679</v>
      </c>
      <c r="F254" s="81">
        <v>558959</v>
      </c>
      <c r="G254" s="81">
        <v>586907</v>
      </c>
      <c r="H254" s="38" t="s">
        <v>40</v>
      </c>
      <c r="I254" s="14" t="s">
        <v>14</v>
      </c>
      <c r="J254" s="14" t="s">
        <v>38</v>
      </c>
      <c r="K254" s="14" t="s">
        <v>54</v>
      </c>
      <c r="L254" s="15" t="s">
        <v>34</v>
      </c>
    </row>
    <row r="255" spans="1:12" ht="31.5" x14ac:dyDescent="0.25">
      <c r="A255" s="192" t="s">
        <v>202</v>
      </c>
      <c r="B255" s="115" t="s">
        <v>203</v>
      </c>
      <c r="C255" s="115" t="s">
        <v>28</v>
      </c>
      <c r="D255" s="20" t="s">
        <v>1397</v>
      </c>
      <c r="E255" s="82">
        <f>SUM(E256:E258)</f>
        <v>1173604</v>
      </c>
      <c r="F255" s="82">
        <f>SUM(F256:F258)</f>
        <v>1238149</v>
      </c>
      <c r="G255" s="82">
        <f>SUM(G256:G258)</f>
        <v>1322992</v>
      </c>
      <c r="H255" s="39" t="s">
        <v>29</v>
      </c>
      <c r="I255" s="16" t="s">
        <v>30</v>
      </c>
      <c r="J255" s="16" t="s">
        <v>103</v>
      </c>
      <c r="K255" s="16" t="s">
        <v>103</v>
      </c>
      <c r="L255" s="17" t="s">
        <v>103</v>
      </c>
    </row>
    <row r="256" spans="1:12" ht="47.25" x14ac:dyDescent="0.25">
      <c r="A256" s="193"/>
      <c r="B256" s="116"/>
      <c r="C256" s="116"/>
      <c r="D256" s="14" t="s">
        <v>25</v>
      </c>
      <c r="E256" s="81">
        <v>347518</v>
      </c>
      <c r="F256" s="81">
        <v>382270</v>
      </c>
      <c r="G256" s="81">
        <v>420497</v>
      </c>
      <c r="H256" s="38" t="s">
        <v>32</v>
      </c>
      <c r="I256" s="14" t="s">
        <v>14</v>
      </c>
      <c r="J256" s="14" t="s">
        <v>47</v>
      </c>
      <c r="K256" s="14" t="s">
        <v>48</v>
      </c>
      <c r="L256" s="15" t="s">
        <v>48</v>
      </c>
    </row>
    <row r="257" spans="1:12" ht="47.25" x14ac:dyDescent="0.25">
      <c r="A257" s="193"/>
      <c r="B257" s="116"/>
      <c r="C257" s="116"/>
      <c r="D257" s="14" t="s">
        <v>17</v>
      </c>
      <c r="E257" s="81">
        <v>77760</v>
      </c>
      <c r="F257" s="81">
        <v>85103</v>
      </c>
      <c r="G257" s="81">
        <v>93180</v>
      </c>
      <c r="H257" s="38" t="s">
        <v>36</v>
      </c>
      <c r="I257" s="14" t="s">
        <v>14</v>
      </c>
      <c r="J257" s="14" t="s">
        <v>35</v>
      </c>
      <c r="K257" s="14" t="s">
        <v>80</v>
      </c>
      <c r="L257" s="15" t="s">
        <v>80</v>
      </c>
    </row>
    <row r="258" spans="1:12" ht="48" thickBot="1" x14ac:dyDescent="0.3">
      <c r="A258" s="193"/>
      <c r="B258" s="116"/>
      <c r="C258" s="116"/>
      <c r="D258" s="18" t="s">
        <v>16</v>
      </c>
      <c r="E258" s="85">
        <v>748326</v>
      </c>
      <c r="F258" s="85">
        <v>770776</v>
      </c>
      <c r="G258" s="85">
        <v>809315</v>
      </c>
      <c r="H258" s="40" t="s">
        <v>40</v>
      </c>
      <c r="I258" s="18" t="s">
        <v>14</v>
      </c>
      <c r="J258" s="18" t="s">
        <v>54</v>
      </c>
      <c r="K258" s="18" t="s">
        <v>33</v>
      </c>
      <c r="L258" s="19" t="s">
        <v>33</v>
      </c>
    </row>
    <row r="259" spans="1:12" ht="31.5" x14ac:dyDescent="0.25">
      <c r="A259" s="112" t="s">
        <v>204</v>
      </c>
      <c r="B259" s="115" t="s">
        <v>205</v>
      </c>
      <c r="C259" s="115" t="s">
        <v>28</v>
      </c>
      <c r="D259" s="20" t="s">
        <v>1397</v>
      </c>
      <c r="E259" s="80">
        <f>SUM(E260:E262)</f>
        <v>864043.15</v>
      </c>
      <c r="F259" s="80">
        <f>SUM(F260:F262)</f>
        <v>916031</v>
      </c>
      <c r="G259" s="80">
        <f>SUM(G260:G262)</f>
        <v>981718</v>
      </c>
      <c r="H259" s="41" t="s">
        <v>29</v>
      </c>
      <c r="I259" s="20" t="s">
        <v>30</v>
      </c>
      <c r="J259" s="20" t="s">
        <v>43</v>
      </c>
      <c r="K259" s="20" t="s">
        <v>43</v>
      </c>
      <c r="L259" s="21" t="s">
        <v>43</v>
      </c>
    </row>
    <row r="260" spans="1:12" ht="47.25" x14ac:dyDescent="0.25">
      <c r="A260" s="113"/>
      <c r="B260" s="116"/>
      <c r="C260" s="116"/>
      <c r="D260" s="14" t="s">
        <v>17</v>
      </c>
      <c r="E260" s="81">
        <v>92524.15</v>
      </c>
      <c r="F260" s="81">
        <v>99525</v>
      </c>
      <c r="G260" s="81">
        <v>107226</v>
      </c>
      <c r="H260" s="38" t="s">
        <v>32</v>
      </c>
      <c r="I260" s="14" t="s">
        <v>14</v>
      </c>
      <c r="J260" s="14" t="s">
        <v>80</v>
      </c>
      <c r="K260" s="14" t="s">
        <v>81</v>
      </c>
      <c r="L260" s="22" t="s">
        <v>81</v>
      </c>
    </row>
    <row r="261" spans="1:12" ht="47.25" x14ac:dyDescent="0.25">
      <c r="A261" s="113"/>
      <c r="B261" s="116"/>
      <c r="C261" s="116"/>
      <c r="D261" s="14" t="s">
        <v>25</v>
      </c>
      <c r="E261" s="81">
        <v>312019</v>
      </c>
      <c r="F261" s="81">
        <v>343221</v>
      </c>
      <c r="G261" s="81">
        <v>377543</v>
      </c>
      <c r="H261" s="38" t="s">
        <v>36</v>
      </c>
      <c r="I261" s="14" t="s">
        <v>14</v>
      </c>
      <c r="J261" s="14" t="s">
        <v>38</v>
      </c>
      <c r="K261" s="14" t="s">
        <v>54</v>
      </c>
      <c r="L261" s="22" t="s">
        <v>33</v>
      </c>
    </row>
    <row r="262" spans="1:12" ht="48" thickBot="1" x14ac:dyDescent="0.3">
      <c r="A262" s="125"/>
      <c r="B262" s="127"/>
      <c r="C262" s="127"/>
      <c r="D262" s="23" t="s">
        <v>16</v>
      </c>
      <c r="E262" s="83">
        <v>459500</v>
      </c>
      <c r="F262" s="83">
        <v>473285</v>
      </c>
      <c r="G262" s="83">
        <v>496949</v>
      </c>
      <c r="H262" s="42" t="s">
        <v>40</v>
      </c>
      <c r="I262" s="23" t="s">
        <v>14</v>
      </c>
      <c r="J262" s="23" t="s">
        <v>37</v>
      </c>
      <c r="K262" s="23" t="s">
        <v>38</v>
      </c>
      <c r="L262" s="24" t="s">
        <v>39</v>
      </c>
    </row>
    <row r="263" spans="1:12" ht="31.5" x14ac:dyDescent="0.25">
      <c r="A263" s="193" t="s">
        <v>206</v>
      </c>
      <c r="B263" s="116" t="s">
        <v>207</v>
      </c>
      <c r="C263" s="116" t="s">
        <v>28</v>
      </c>
      <c r="D263" s="12" t="s">
        <v>1397</v>
      </c>
      <c r="E263" s="84">
        <f>SUM(E264:E266)</f>
        <v>1012809.46</v>
      </c>
      <c r="F263" s="84">
        <f>SUM(F264:F266)</f>
        <v>1076096</v>
      </c>
      <c r="G263" s="84">
        <f>SUM(G264:G266)</f>
        <v>1155504</v>
      </c>
      <c r="H263" s="37" t="s">
        <v>29</v>
      </c>
      <c r="I263" s="12" t="s">
        <v>30</v>
      </c>
      <c r="J263" s="12" t="s">
        <v>119</v>
      </c>
      <c r="K263" s="12" t="s">
        <v>119</v>
      </c>
      <c r="L263" s="13" t="s">
        <v>52</v>
      </c>
    </row>
    <row r="264" spans="1:12" ht="47.25" x14ac:dyDescent="0.25">
      <c r="A264" s="193"/>
      <c r="B264" s="116"/>
      <c r="C264" s="116"/>
      <c r="D264" s="14" t="s">
        <v>17</v>
      </c>
      <c r="E264" s="81">
        <v>88607.46</v>
      </c>
      <c r="F264" s="81">
        <v>96528</v>
      </c>
      <c r="G264" s="81">
        <v>105240</v>
      </c>
      <c r="H264" s="38" t="s">
        <v>32</v>
      </c>
      <c r="I264" s="14" t="s">
        <v>14</v>
      </c>
      <c r="J264" s="14" t="s">
        <v>38</v>
      </c>
      <c r="K264" s="14" t="s">
        <v>39</v>
      </c>
      <c r="L264" s="15" t="s">
        <v>104</v>
      </c>
    </row>
    <row r="265" spans="1:12" ht="47.25" x14ac:dyDescent="0.25">
      <c r="A265" s="193"/>
      <c r="B265" s="116"/>
      <c r="C265" s="116"/>
      <c r="D265" s="14" t="s">
        <v>25</v>
      </c>
      <c r="E265" s="81">
        <v>394860</v>
      </c>
      <c r="F265" s="81">
        <v>434346</v>
      </c>
      <c r="G265" s="81">
        <v>477781</v>
      </c>
      <c r="H265" s="38" t="s">
        <v>36</v>
      </c>
      <c r="I265" s="14" t="s">
        <v>14</v>
      </c>
      <c r="J265" s="14" t="s">
        <v>98</v>
      </c>
      <c r="K265" s="14" t="s">
        <v>78</v>
      </c>
      <c r="L265" s="15" t="s">
        <v>148</v>
      </c>
    </row>
    <row r="266" spans="1:12" ht="48" thickBot="1" x14ac:dyDescent="0.3">
      <c r="A266" s="194"/>
      <c r="B266" s="117"/>
      <c r="C266" s="117"/>
      <c r="D266" s="14" t="s">
        <v>16</v>
      </c>
      <c r="E266" s="81">
        <v>529342</v>
      </c>
      <c r="F266" s="81">
        <v>545222</v>
      </c>
      <c r="G266" s="81">
        <v>572483</v>
      </c>
      <c r="H266" s="38" t="s">
        <v>40</v>
      </c>
      <c r="I266" s="14" t="s">
        <v>14</v>
      </c>
      <c r="J266" s="14" t="s">
        <v>78</v>
      </c>
      <c r="K266" s="14" t="s">
        <v>148</v>
      </c>
      <c r="L266" s="15" t="s">
        <v>79</v>
      </c>
    </row>
    <row r="267" spans="1:12" ht="31.5" x14ac:dyDescent="0.25">
      <c r="A267" s="192" t="s">
        <v>208</v>
      </c>
      <c r="B267" s="115" t="s">
        <v>209</v>
      </c>
      <c r="C267" s="115" t="s">
        <v>28</v>
      </c>
      <c r="D267" s="20" t="s">
        <v>1397</v>
      </c>
      <c r="E267" s="82">
        <f>SUM(E268:E270)</f>
        <v>860090.09</v>
      </c>
      <c r="F267" s="82">
        <f>SUM(F268:F270)</f>
        <v>910778</v>
      </c>
      <c r="G267" s="82">
        <f>SUM(G268:G270)</f>
        <v>975841</v>
      </c>
      <c r="H267" s="39" t="s">
        <v>29</v>
      </c>
      <c r="I267" s="16" t="s">
        <v>30</v>
      </c>
      <c r="J267" s="16" t="s">
        <v>51</v>
      </c>
      <c r="K267" s="16" t="s">
        <v>51</v>
      </c>
      <c r="L267" s="17" t="s">
        <v>51</v>
      </c>
    </row>
    <row r="268" spans="1:12" ht="47.25" x14ac:dyDescent="0.25">
      <c r="A268" s="193"/>
      <c r="B268" s="116"/>
      <c r="C268" s="116"/>
      <c r="D268" s="14" t="s">
        <v>17</v>
      </c>
      <c r="E268" s="81">
        <v>68744.09</v>
      </c>
      <c r="F268" s="81">
        <v>75509</v>
      </c>
      <c r="G268" s="81">
        <v>82951</v>
      </c>
      <c r="H268" s="38" t="s">
        <v>32</v>
      </c>
      <c r="I268" s="14" t="s">
        <v>14</v>
      </c>
      <c r="J268" s="14" t="s">
        <v>73</v>
      </c>
      <c r="K268" s="14" t="s">
        <v>55</v>
      </c>
      <c r="L268" s="15" t="s">
        <v>53</v>
      </c>
    </row>
    <row r="269" spans="1:12" ht="47.25" x14ac:dyDescent="0.25">
      <c r="A269" s="193"/>
      <c r="B269" s="116"/>
      <c r="C269" s="116"/>
      <c r="D269" s="14" t="s">
        <v>25</v>
      </c>
      <c r="E269" s="81">
        <v>288318</v>
      </c>
      <c r="F269" s="81">
        <v>317150</v>
      </c>
      <c r="G269" s="81">
        <v>348865</v>
      </c>
      <c r="H269" s="38" t="s">
        <v>36</v>
      </c>
      <c r="I269" s="14" t="s">
        <v>14</v>
      </c>
      <c r="J269" s="14" t="s">
        <v>48</v>
      </c>
      <c r="K269" s="14" t="s">
        <v>98</v>
      </c>
      <c r="L269" s="15" t="s">
        <v>78</v>
      </c>
    </row>
    <row r="270" spans="1:12" ht="48" thickBot="1" x14ac:dyDescent="0.3">
      <c r="A270" s="194"/>
      <c r="B270" s="117"/>
      <c r="C270" s="117"/>
      <c r="D270" s="14" t="s">
        <v>16</v>
      </c>
      <c r="E270" s="81">
        <v>503028</v>
      </c>
      <c r="F270" s="81">
        <v>518119</v>
      </c>
      <c r="G270" s="81">
        <v>544025</v>
      </c>
      <c r="H270" s="38" t="s">
        <v>40</v>
      </c>
      <c r="I270" s="14" t="s">
        <v>14</v>
      </c>
      <c r="J270" s="14" t="s">
        <v>47</v>
      </c>
      <c r="K270" s="14" t="s">
        <v>48</v>
      </c>
      <c r="L270" s="15" t="s">
        <v>124</v>
      </c>
    </row>
    <row r="271" spans="1:12" ht="31.5" x14ac:dyDescent="0.25">
      <c r="A271" s="192" t="s">
        <v>210</v>
      </c>
      <c r="B271" s="115" t="s">
        <v>211</v>
      </c>
      <c r="C271" s="115" t="s">
        <v>28</v>
      </c>
      <c r="D271" s="20" t="s">
        <v>1397</v>
      </c>
      <c r="E271" s="82">
        <f>SUM(E272:E274)</f>
        <v>1076929.22</v>
      </c>
      <c r="F271" s="82">
        <f>SUM(F272:F274)</f>
        <v>1145366</v>
      </c>
      <c r="G271" s="82">
        <f>SUM(G272:G274)</f>
        <v>1230995</v>
      </c>
      <c r="H271" s="39" t="s">
        <v>29</v>
      </c>
      <c r="I271" s="16" t="s">
        <v>30</v>
      </c>
      <c r="J271" s="16" t="s">
        <v>119</v>
      </c>
      <c r="K271" s="16" t="s">
        <v>119</v>
      </c>
      <c r="L271" s="17" t="s">
        <v>119</v>
      </c>
    </row>
    <row r="272" spans="1:12" ht="47.25" x14ac:dyDescent="0.25">
      <c r="A272" s="193"/>
      <c r="B272" s="116"/>
      <c r="C272" s="116"/>
      <c r="D272" s="14" t="s">
        <v>17</v>
      </c>
      <c r="E272" s="81">
        <v>82718.22</v>
      </c>
      <c r="F272" s="81">
        <v>90884</v>
      </c>
      <c r="G272" s="81">
        <v>99867</v>
      </c>
      <c r="H272" s="38" t="s">
        <v>32</v>
      </c>
      <c r="I272" s="14" t="s">
        <v>14</v>
      </c>
      <c r="J272" s="14" t="s">
        <v>94</v>
      </c>
      <c r="K272" s="14" t="s">
        <v>55</v>
      </c>
      <c r="L272" s="15" t="s">
        <v>54</v>
      </c>
    </row>
    <row r="273" spans="1:12" ht="47.25" x14ac:dyDescent="0.25">
      <c r="A273" s="193"/>
      <c r="B273" s="116"/>
      <c r="C273" s="116"/>
      <c r="D273" s="14" t="s">
        <v>16</v>
      </c>
      <c r="E273" s="81">
        <v>559278</v>
      </c>
      <c r="F273" s="81">
        <v>576056</v>
      </c>
      <c r="G273" s="81">
        <v>604859</v>
      </c>
      <c r="H273" s="38" t="s">
        <v>36</v>
      </c>
      <c r="I273" s="14" t="s">
        <v>14</v>
      </c>
      <c r="J273" s="14" t="s">
        <v>56</v>
      </c>
      <c r="K273" s="14" t="s">
        <v>55</v>
      </c>
      <c r="L273" s="15" t="s">
        <v>53</v>
      </c>
    </row>
    <row r="274" spans="1:12" ht="48" thickBot="1" x14ac:dyDescent="0.3">
      <c r="A274" s="193"/>
      <c r="B274" s="116"/>
      <c r="C274" s="116"/>
      <c r="D274" s="18" t="s">
        <v>25</v>
      </c>
      <c r="E274" s="85">
        <v>434933</v>
      </c>
      <c r="F274" s="85">
        <v>478426</v>
      </c>
      <c r="G274" s="85">
        <v>526269</v>
      </c>
      <c r="H274" s="40" t="s">
        <v>40</v>
      </c>
      <c r="I274" s="18" t="s">
        <v>14</v>
      </c>
      <c r="J274" s="18" t="s">
        <v>55</v>
      </c>
      <c r="K274" s="18" t="s">
        <v>53</v>
      </c>
      <c r="L274" s="19" t="s">
        <v>54</v>
      </c>
    </row>
    <row r="275" spans="1:12" ht="31.5" x14ac:dyDescent="0.25">
      <c r="A275" s="112" t="s">
        <v>212</v>
      </c>
      <c r="B275" s="115" t="s">
        <v>213</v>
      </c>
      <c r="C275" s="115" t="s">
        <v>28</v>
      </c>
      <c r="D275" s="20" t="s">
        <v>1397</v>
      </c>
      <c r="E275" s="80">
        <f>SUM(E276:E278)</f>
        <v>630420.03</v>
      </c>
      <c r="F275" s="80">
        <f>SUM(F276:F278)</f>
        <v>666007</v>
      </c>
      <c r="G275" s="80">
        <f>SUM(G276:G278)</f>
        <v>712330</v>
      </c>
      <c r="H275" s="41" t="s">
        <v>29</v>
      </c>
      <c r="I275" s="20" t="s">
        <v>30</v>
      </c>
      <c r="J275" s="20" t="s">
        <v>103</v>
      </c>
      <c r="K275" s="20" t="s">
        <v>103</v>
      </c>
      <c r="L275" s="21" t="s">
        <v>103</v>
      </c>
    </row>
    <row r="276" spans="1:12" ht="47.25" x14ac:dyDescent="0.25">
      <c r="A276" s="113"/>
      <c r="B276" s="116"/>
      <c r="C276" s="116"/>
      <c r="D276" s="14" t="s">
        <v>16</v>
      </c>
      <c r="E276" s="81">
        <v>387997</v>
      </c>
      <c r="F276" s="81">
        <v>399637</v>
      </c>
      <c r="G276" s="81">
        <v>419619</v>
      </c>
      <c r="H276" s="38" t="s">
        <v>32</v>
      </c>
      <c r="I276" s="14" t="s">
        <v>14</v>
      </c>
      <c r="J276" s="14" t="s">
        <v>94</v>
      </c>
      <c r="K276" s="14" t="s">
        <v>64</v>
      </c>
      <c r="L276" s="22" t="s">
        <v>65</v>
      </c>
    </row>
    <row r="277" spans="1:12" ht="47.25" x14ac:dyDescent="0.25">
      <c r="A277" s="113"/>
      <c r="B277" s="116"/>
      <c r="C277" s="116"/>
      <c r="D277" s="14" t="s">
        <v>25</v>
      </c>
      <c r="E277" s="81">
        <v>192971</v>
      </c>
      <c r="F277" s="81">
        <v>212268</v>
      </c>
      <c r="G277" s="81">
        <v>233495</v>
      </c>
      <c r="H277" s="38" t="s">
        <v>36</v>
      </c>
      <c r="I277" s="14" t="s">
        <v>14</v>
      </c>
      <c r="J277" s="14" t="s">
        <v>59</v>
      </c>
      <c r="K277" s="14" t="s">
        <v>67</v>
      </c>
      <c r="L277" s="22" t="s">
        <v>68</v>
      </c>
    </row>
    <row r="278" spans="1:12" ht="48" thickBot="1" x14ac:dyDescent="0.3">
      <c r="A278" s="125"/>
      <c r="B278" s="127"/>
      <c r="C278" s="127"/>
      <c r="D278" s="23" t="s">
        <v>17</v>
      </c>
      <c r="E278" s="83">
        <v>49452.03</v>
      </c>
      <c r="F278" s="83">
        <v>54102</v>
      </c>
      <c r="G278" s="83">
        <v>59216</v>
      </c>
      <c r="H278" s="42" t="s">
        <v>40</v>
      </c>
      <c r="I278" s="23" t="s">
        <v>14</v>
      </c>
      <c r="J278" s="23" t="s">
        <v>214</v>
      </c>
      <c r="K278" s="23" t="s">
        <v>94</v>
      </c>
      <c r="L278" s="24" t="s">
        <v>64</v>
      </c>
    </row>
    <row r="279" spans="1:12" ht="31.5" x14ac:dyDescent="0.25">
      <c r="A279" s="193" t="s">
        <v>215</v>
      </c>
      <c r="B279" s="116" t="s">
        <v>216</v>
      </c>
      <c r="C279" s="116" t="s">
        <v>28</v>
      </c>
      <c r="D279" s="12" t="s">
        <v>1397</v>
      </c>
      <c r="E279" s="84">
        <f>SUM(E280:E282)</f>
        <v>989445.06</v>
      </c>
      <c r="F279" s="84">
        <f>SUM(F280:F282)</f>
        <v>1048941</v>
      </c>
      <c r="G279" s="84">
        <f>SUM(G280:G282)</f>
        <v>1124078</v>
      </c>
      <c r="H279" s="37" t="s">
        <v>29</v>
      </c>
      <c r="I279" s="12" t="s">
        <v>30</v>
      </c>
      <c r="J279" s="12" t="s">
        <v>46</v>
      </c>
      <c r="K279" s="12" t="s">
        <v>46</v>
      </c>
      <c r="L279" s="13" t="s">
        <v>46</v>
      </c>
    </row>
    <row r="280" spans="1:12" ht="47.25" x14ac:dyDescent="0.25">
      <c r="A280" s="193"/>
      <c r="B280" s="116"/>
      <c r="C280" s="116"/>
      <c r="D280" s="14" t="s">
        <v>17</v>
      </c>
      <c r="E280" s="81">
        <v>105726.06</v>
      </c>
      <c r="F280" s="81">
        <v>113518</v>
      </c>
      <c r="G280" s="81">
        <v>122089</v>
      </c>
      <c r="H280" s="38" t="s">
        <v>32</v>
      </c>
      <c r="I280" s="14" t="s">
        <v>14</v>
      </c>
      <c r="J280" s="14" t="s">
        <v>38</v>
      </c>
      <c r="K280" s="14" t="s">
        <v>54</v>
      </c>
      <c r="L280" s="15" t="s">
        <v>54</v>
      </c>
    </row>
    <row r="281" spans="1:12" ht="47.25" x14ac:dyDescent="0.25">
      <c r="A281" s="193"/>
      <c r="B281" s="116"/>
      <c r="C281" s="116"/>
      <c r="D281" s="14" t="s">
        <v>25</v>
      </c>
      <c r="E281" s="81">
        <v>359894</v>
      </c>
      <c r="F281" s="81">
        <v>395883</v>
      </c>
      <c r="G281" s="81">
        <v>435472</v>
      </c>
      <c r="H281" s="38" t="s">
        <v>36</v>
      </c>
      <c r="I281" s="14" t="s">
        <v>14</v>
      </c>
      <c r="J281" s="14" t="s">
        <v>39</v>
      </c>
      <c r="K281" s="14" t="s">
        <v>54</v>
      </c>
      <c r="L281" s="15" t="s">
        <v>54</v>
      </c>
    </row>
    <row r="282" spans="1:12" ht="48" thickBot="1" x14ac:dyDescent="0.3">
      <c r="A282" s="194"/>
      <c r="B282" s="117"/>
      <c r="C282" s="117"/>
      <c r="D282" s="14" t="s">
        <v>16</v>
      </c>
      <c r="E282" s="81">
        <v>523825</v>
      </c>
      <c r="F282" s="81">
        <v>539540</v>
      </c>
      <c r="G282" s="81">
        <v>566517</v>
      </c>
      <c r="H282" s="38" t="s">
        <v>40</v>
      </c>
      <c r="I282" s="14" t="s">
        <v>14</v>
      </c>
      <c r="J282" s="14" t="s">
        <v>39</v>
      </c>
      <c r="K282" s="14" t="s">
        <v>54</v>
      </c>
      <c r="L282" s="15" t="s">
        <v>54</v>
      </c>
    </row>
    <row r="283" spans="1:12" ht="31.5" x14ac:dyDescent="0.25">
      <c r="A283" s="192" t="s">
        <v>217</v>
      </c>
      <c r="B283" s="115" t="s">
        <v>218</v>
      </c>
      <c r="C283" s="115" t="s">
        <v>28</v>
      </c>
      <c r="D283" s="20" t="s">
        <v>1397</v>
      </c>
      <c r="E283" s="82">
        <f>SUM(E284:E286)</f>
        <v>960501.3</v>
      </c>
      <c r="F283" s="82">
        <f>SUM(F284:F286)</f>
        <v>1018359</v>
      </c>
      <c r="G283" s="82">
        <f>SUM(G284:G286)</f>
        <v>1092062</v>
      </c>
      <c r="H283" s="39" t="s">
        <v>29</v>
      </c>
      <c r="I283" s="16" t="s">
        <v>30</v>
      </c>
      <c r="J283" s="16" t="s">
        <v>31</v>
      </c>
      <c r="K283" s="16" t="s">
        <v>119</v>
      </c>
      <c r="L283" s="17" t="s">
        <v>52</v>
      </c>
    </row>
    <row r="284" spans="1:12" ht="47.25" x14ac:dyDescent="0.25">
      <c r="A284" s="193"/>
      <c r="B284" s="116"/>
      <c r="C284" s="116"/>
      <c r="D284" s="14" t="s">
        <v>17</v>
      </c>
      <c r="E284" s="81">
        <v>72222.3</v>
      </c>
      <c r="F284" s="81">
        <v>79321</v>
      </c>
      <c r="G284" s="81">
        <v>87129</v>
      </c>
      <c r="H284" s="38" t="s">
        <v>32</v>
      </c>
      <c r="I284" s="14" t="s">
        <v>14</v>
      </c>
      <c r="J284" s="14" t="s">
        <v>219</v>
      </c>
      <c r="K284" s="14" t="s">
        <v>214</v>
      </c>
      <c r="L284" s="15" t="s">
        <v>64</v>
      </c>
    </row>
    <row r="285" spans="1:12" ht="47.25" x14ac:dyDescent="0.25">
      <c r="A285" s="193"/>
      <c r="B285" s="116"/>
      <c r="C285" s="116"/>
      <c r="D285" s="14" t="s">
        <v>25</v>
      </c>
      <c r="E285" s="81">
        <v>344427</v>
      </c>
      <c r="F285" s="81">
        <v>378870</v>
      </c>
      <c r="G285" s="81">
        <v>416757</v>
      </c>
      <c r="H285" s="38" t="s">
        <v>36</v>
      </c>
      <c r="I285" s="14" t="s">
        <v>14</v>
      </c>
      <c r="J285" s="14" t="s">
        <v>73</v>
      </c>
      <c r="K285" s="14" t="s">
        <v>74</v>
      </c>
      <c r="L285" s="15" t="s">
        <v>199</v>
      </c>
    </row>
    <row r="286" spans="1:12" ht="48" thickBot="1" x14ac:dyDescent="0.3">
      <c r="A286" s="194"/>
      <c r="B286" s="117"/>
      <c r="C286" s="117"/>
      <c r="D286" s="14" t="s">
        <v>16</v>
      </c>
      <c r="E286" s="81">
        <v>543852</v>
      </c>
      <c r="F286" s="81">
        <v>560168</v>
      </c>
      <c r="G286" s="81">
        <v>588176</v>
      </c>
      <c r="H286" s="38" t="s">
        <v>40</v>
      </c>
      <c r="I286" s="14" t="s">
        <v>14</v>
      </c>
      <c r="J286" s="14" t="s">
        <v>56</v>
      </c>
      <c r="K286" s="14" t="s">
        <v>72</v>
      </c>
      <c r="L286" s="15" t="s">
        <v>199</v>
      </c>
    </row>
    <row r="287" spans="1:12" ht="31.5" x14ac:dyDescent="0.25">
      <c r="A287" s="192" t="s">
        <v>220</v>
      </c>
      <c r="B287" s="115" t="s">
        <v>221</v>
      </c>
      <c r="C287" s="115" t="s">
        <v>28</v>
      </c>
      <c r="D287" s="20" t="s">
        <v>1397</v>
      </c>
      <c r="E287" s="82">
        <f>SUM(E288:E290)</f>
        <v>615680</v>
      </c>
      <c r="F287" s="82">
        <f>SUM(F288:F290)</f>
        <v>651470</v>
      </c>
      <c r="G287" s="82">
        <f>SUM(G288:G290)</f>
        <v>697402</v>
      </c>
      <c r="H287" s="39" t="s">
        <v>29</v>
      </c>
      <c r="I287" s="16" t="s">
        <v>30</v>
      </c>
      <c r="J287" s="16" t="s">
        <v>31</v>
      </c>
      <c r="K287" s="16" t="s">
        <v>31</v>
      </c>
      <c r="L287" s="17" t="s">
        <v>31</v>
      </c>
    </row>
    <row r="288" spans="1:12" ht="47.25" x14ac:dyDescent="0.25">
      <c r="A288" s="193"/>
      <c r="B288" s="116"/>
      <c r="C288" s="116"/>
      <c r="D288" s="14" t="s">
        <v>25</v>
      </c>
      <c r="E288" s="81">
        <v>199623</v>
      </c>
      <c r="F288" s="81">
        <v>219585</v>
      </c>
      <c r="G288" s="81">
        <v>241544</v>
      </c>
      <c r="H288" s="38" t="s">
        <v>32</v>
      </c>
      <c r="I288" s="14" t="s">
        <v>14</v>
      </c>
      <c r="J288" s="14" t="s">
        <v>64</v>
      </c>
      <c r="K288" s="14" t="s">
        <v>65</v>
      </c>
      <c r="L288" s="15" t="s">
        <v>66</v>
      </c>
    </row>
    <row r="289" spans="1:12" ht="47.25" x14ac:dyDescent="0.25">
      <c r="A289" s="193"/>
      <c r="B289" s="116"/>
      <c r="C289" s="116"/>
      <c r="D289" s="14" t="s">
        <v>17</v>
      </c>
      <c r="E289" s="81">
        <v>61361</v>
      </c>
      <c r="F289" s="81">
        <v>66548</v>
      </c>
      <c r="G289" s="81">
        <v>72254</v>
      </c>
      <c r="H289" s="38" t="s">
        <v>36</v>
      </c>
      <c r="I289" s="14" t="s">
        <v>14</v>
      </c>
      <c r="J289" s="14" t="s">
        <v>72</v>
      </c>
      <c r="K289" s="14" t="s">
        <v>73</v>
      </c>
      <c r="L289" s="15" t="s">
        <v>74</v>
      </c>
    </row>
    <row r="290" spans="1:12" ht="48" thickBot="1" x14ac:dyDescent="0.3">
      <c r="A290" s="193"/>
      <c r="B290" s="116"/>
      <c r="C290" s="116"/>
      <c r="D290" s="18" t="s">
        <v>16</v>
      </c>
      <c r="E290" s="85">
        <v>354696</v>
      </c>
      <c r="F290" s="85">
        <v>365337</v>
      </c>
      <c r="G290" s="85">
        <v>383604</v>
      </c>
      <c r="H290" s="40" t="s">
        <v>40</v>
      </c>
      <c r="I290" s="18" t="s">
        <v>14</v>
      </c>
      <c r="J290" s="18" t="s">
        <v>72</v>
      </c>
      <c r="K290" s="18" t="s">
        <v>73</v>
      </c>
      <c r="L290" s="19" t="s">
        <v>74</v>
      </c>
    </row>
    <row r="291" spans="1:12" ht="31.5" x14ac:dyDescent="0.25">
      <c r="A291" s="112" t="s">
        <v>222</v>
      </c>
      <c r="B291" s="115" t="s">
        <v>223</v>
      </c>
      <c r="C291" s="115" t="s">
        <v>28</v>
      </c>
      <c r="D291" s="20" t="s">
        <v>1397</v>
      </c>
      <c r="E291" s="80">
        <f>SUM(E292:E294)</f>
        <v>1047623.05</v>
      </c>
      <c r="F291" s="80">
        <f>SUM(F292:F294)</f>
        <v>1112126</v>
      </c>
      <c r="G291" s="80">
        <f>SUM(G292:G294)</f>
        <v>1193418</v>
      </c>
      <c r="H291" s="41" t="s">
        <v>29</v>
      </c>
      <c r="I291" s="20" t="s">
        <v>30</v>
      </c>
      <c r="J291" s="20" t="s">
        <v>31</v>
      </c>
      <c r="K291" s="20" t="s">
        <v>31</v>
      </c>
      <c r="L291" s="21" t="s">
        <v>31</v>
      </c>
    </row>
    <row r="292" spans="1:12" ht="47.25" x14ac:dyDescent="0.25">
      <c r="A292" s="113"/>
      <c r="B292" s="116"/>
      <c r="C292" s="116"/>
      <c r="D292" s="14" t="s">
        <v>25</v>
      </c>
      <c r="E292" s="81">
        <v>394776</v>
      </c>
      <c r="F292" s="81">
        <v>434254</v>
      </c>
      <c r="G292" s="81">
        <v>477679</v>
      </c>
      <c r="H292" s="38" t="s">
        <v>32</v>
      </c>
      <c r="I292" s="14" t="s">
        <v>14</v>
      </c>
      <c r="J292" s="14" t="s">
        <v>56</v>
      </c>
      <c r="K292" s="14" t="s">
        <v>73</v>
      </c>
      <c r="L292" s="22" t="s">
        <v>73</v>
      </c>
    </row>
    <row r="293" spans="1:12" ht="47.25" x14ac:dyDescent="0.25">
      <c r="A293" s="113"/>
      <c r="B293" s="116"/>
      <c r="C293" s="116"/>
      <c r="D293" s="14" t="s">
        <v>17</v>
      </c>
      <c r="E293" s="81">
        <v>93893.05</v>
      </c>
      <c r="F293" s="81">
        <v>102149</v>
      </c>
      <c r="G293" s="81">
        <v>111230</v>
      </c>
      <c r="H293" s="38" t="s">
        <v>36</v>
      </c>
      <c r="I293" s="14" t="s">
        <v>14</v>
      </c>
      <c r="J293" s="14" t="s">
        <v>74</v>
      </c>
      <c r="K293" s="14" t="s">
        <v>74</v>
      </c>
      <c r="L293" s="22" t="s">
        <v>74</v>
      </c>
    </row>
    <row r="294" spans="1:12" ht="48" thickBot="1" x14ac:dyDescent="0.3">
      <c r="A294" s="125"/>
      <c r="B294" s="127"/>
      <c r="C294" s="127"/>
      <c r="D294" s="23" t="s">
        <v>16</v>
      </c>
      <c r="E294" s="83">
        <v>558954</v>
      </c>
      <c r="F294" s="83">
        <v>575723</v>
      </c>
      <c r="G294" s="83">
        <v>604509</v>
      </c>
      <c r="H294" s="42" t="s">
        <v>40</v>
      </c>
      <c r="I294" s="23" t="s">
        <v>14</v>
      </c>
      <c r="J294" s="23" t="s">
        <v>56</v>
      </c>
      <c r="K294" s="23" t="s">
        <v>73</v>
      </c>
      <c r="L294" s="24" t="s">
        <v>73</v>
      </c>
    </row>
    <row r="295" spans="1:12" ht="31.5" x14ac:dyDescent="0.25">
      <c r="A295" s="193" t="s">
        <v>224</v>
      </c>
      <c r="B295" s="116" t="s">
        <v>225</v>
      </c>
      <c r="C295" s="116" t="s">
        <v>28</v>
      </c>
      <c r="D295" s="12" t="s">
        <v>1397</v>
      </c>
      <c r="E295" s="84">
        <f>SUM(E296:E298)</f>
        <v>850608.41</v>
      </c>
      <c r="F295" s="84">
        <f>SUM(F296:F298)</f>
        <v>899703</v>
      </c>
      <c r="G295" s="84">
        <f>SUM(G296:G298)</f>
        <v>963189</v>
      </c>
      <c r="H295" s="37" t="s">
        <v>29</v>
      </c>
      <c r="I295" s="12" t="s">
        <v>30</v>
      </c>
      <c r="J295" s="12" t="s">
        <v>51</v>
      </c>
      <c r="K295" s="12" t="s">
        <v>51</v>
      </c>
      <c r="L295" s="13" t="s">
        <v>51</v>
      </c>
    </row>
    <row r="296" spans="1:12" ht="47.25" x14ac:dyDescent="0.25">
      <c r="A296" s="193"/>
      <c r="B296" s="116"/>
      <c r="C296" s="116"/>
      <c r="D296" s="14" t="s">
        <v>16</v>
      </c>
      <c r="E296" s="81">
        <v>510872</v>
      </c>
      <c r="F296" s="81">
        <v>526198</v>
      </c>
      <c r="G296" s="81">
        <v>552508</v>
      </c>
      <c r="H296" s="38" t="s">
        <v>32</v>
      </c>
      <c r="I296" s="14" t="s">
        <v>14</v>
      </c>
      <c r="J296" s="14" t="s">
        <v>33</v>
      </c>
      <c r="K296" s="14" t="s">
        <v>34</v>
      </c>
      <c r="L296" s="15" t="s">
        <v>35</v>
      </c>
    </row>
    <row r="297" spans="1:12" ht="47.25" x14ac:dyDescent="0.25">
      <c r="A297" s="193"/>
      <c r="B297" s="116"/>
      <c r="C297" s="116"/>
      <c r="D297" s="14" t="s">
        <v>17</v>
      </c>
      <c r="E297" s="81">
        <v>54238.41</v>
      </c>
      <c r="F297" s="81">
        <v>59457</v>
      </c>
      <c r="G297" s="81">
        <v>65198</v>
      </c>
      <c r="H297" s="38" t="s">
        <v>36</v>
      </c>
      <c r="I297" s="14" t="s">
        <v>14</v>
      </c>
      <c r="J297" s="14" t="s">
        <v>48</v>
      </c>
      <c r="K297" s="14" t="s">
        <v>124</v>
      </c>
      <c r="L297" s="15" t="s">
        <v>97</v>
      </c>
    </row>
    <row r="298" spans="1:12" ht="48" thickBot="1" x14ac:dyDescent="0.3">
      <c r="A298" s="194"/>
      <c r="B298" s="117"/>
      <c r="C298" s="117"/>
      <c r="D298" s="14" t="s">
        <v>25</v>
      </c>
      <c r="E298" s="81">
        <v>285498</v>
      </c>
      <c r="F298" s="81">
        <v>314048</v>
      </c>
      <c r="G298" s="81">
        <v>345483</v>
      </c>
      <c r="H298" s="38" t="s">
        <v>40</v>
      </c>
      <c r="I298" s="14" t="s">
        <v>14</v>
      </c>
      <c r="J298" s="14" t="s">
        <v>48</v>
      </c>
      <c r="K298" s="14" t="s">
        <v>124</v>
      </c>
      <c r="L298" s="15" t="s">
        <v>97</v>
      </c>
    </row>
    <row r="299" spans="1:12" ht="31.5" x14ac:dyDescent="0.25">
      <c r="A299" s="192" t="s">
        <v>226</v>
      </c>
      <c r="B299" s="115" t="s">
        <v>227</v>
      </c>
      <c r="C299" s="115" t="s">
        <v>28</v>
      </c>
      <c r="D299" s="20" t="s">
        <v>1397</v>
      </c>
      <c r="E299" s="82">
        <f>SUM(E300:E302)</f>
        <v>1018124.02</v>
      </c>
      <c r="F299" s="82">
        <f>SUM(F300:F302)</f>
        <v>1078281</v>
      </c>
      <c r="G299" s="82">
        <f>SUM(G300:G302)</f>
        <v>1154843</v>
      </c>
      <c r="H299" s="39" t="s">
        <v>29</v>
      </c>
      <c r="I299" s="16" t="s">
        <v>30</v>
      </c>
      <c r="J299" s="16" t="s">
        <v>46</v>
      </c>
      <c r="K299" s="16" t="s">
        <v>46</v>
      </c>
      <c r="L299" s="17" t="s">
        <v>46</v>
      </c>
    </row>
    <row r="300" spans="1:12" ht="47.25" x14ac:dyDescent="0.25">
      <c r="A300" s="193"/>
      <c r="B300" s="116"/>
      <c r="C300" s="116"/>
      <c r="D300" s="14" t="s">
        <v>16</v>
      </c>
      <c r="E300" s="81">
        <v>561654</v>
      </c>
      <c r="F300" s="81">
        <v>578504</v>
      </c>
      <c r="G300" s="81">
        <v>607429</v>
      </c>
      <c r="H300" s="38" t="s">
        <v>32</v>
      </c>
      <c r="I300" s="14" t="s">
        <v>14</v>
      </c>
      <c r="J300" s="14" t="s">
        <v>37</v>
      </c>
      <c r="K300" s="14" t="s">
        <v>38</v>
      </c>
      <c r="L300" s="15" t="s">
        <v>39</v>
      </c>
    </row>
    <row r="301" spans="1:12" ht="47.25" x14ac:dyDescent="0.25">
      <c r="A301" s="193"/>
      <c r="B301" s="116"/>
      <c r="C301" s="116"/>
      <c r="D301" s="14" t="s">
        <v>17</v>
      </c>
      <c r="E301" s="81">
        <v>100889.02</v>
      </c>
      <c r="F301" s="81">
        <v>108638</v>
      </c>
      <c r="G301" s="81">
        <v>117161</v>
      </c>
      <c r="H301" s="38" t="s">
        <v>36</v>
      </c>
      <c r="I301" s="14" t="s">
        <v>14</v>
      </c>
      <c r="J301" s="14" t="s">
        <v>39</v>
      </c>
      <c r="K301" s="14" t="s">
        <v>104</v>
      </c>
      <c r="L301" s="15" t="s">
        <v>54</v>
      </c>
    </row>
    <row r="302" spans="1:12" ht="48" thickBot="1" x14ac:dyDescent="0.3">
      <c r="A302" s="194"/>
      <c r="B302" s="117"/>
      <c r="C302" s="117"/>
      <c r="D302" s="14" t="s">
        <v>25</v>
      </c>
      <c r="E302" s="81">
        <v>355581</v>
      </c>
      <c r="F302" s="81">
        <v>391139</v>
      </c>
      <c r="G302" s="81">
        <v>430253</v>
      </c>
      <c r="H302" s="38" t="s">
        <v>40</v>
      </c>
      <c r="I302" s="14" t="s">
        <v>14</v>
      </c>
      <c r="J302" s="14" t="s">
        <v>54</v>
      </c>
      <c r="K302" s="14" t="s">
        <v>33</v>
      </c>
      <c r="L302" s="15" t="s">
        <v>34</v>
      </c>
    </row>
    <row r="303" spans="1:12" ht="31.5" x14ac:dyDescent="0.25">
      <c r="A303" s="192" t="s">
        <v>228</v>
      </c>
      <c r="B303" s="115" t="s">
        <v>229</v>
      </c>
      <c r="C303" s="115" t="s">
        <v>28</v>
      </c>
      <c r="D303" s="20" t="s">
        <v>1397</v>
      </c>
      <c r="E303" s="82">
        <f>SUM(E304:E306)</f>
        <v>408594.72</v>
      </c>
      <c r="F303" s="82">
        <f>SUM(F304:F306)</f>
        <v>429958</v>
      </c>
      <c r="G303" s="82">
        <f>SUM(G304:G306)</f>
        <v>458496</v>
      </c>
      <c r="H303" s="39" t="s">
        <v>29</v>
      </c>
      <c r="I303" s="16" t="s">
        <v>30</v>
      </c>
      <c r="J303" s="16" t="s">
        <v>71</v>
      </c>
      <c r="K303" s="16" t="s">
        <v>71</v>
      </c>
      <c r="L303" s="17" t="s">
        <v>71</v>
      </c>
    </row>
    <row r="304" spans="1:12" ht="47.25" x14ac:dyDescent="0.25">
      <c r="A304" s="193"/>
      <c r="B304" s="116"/>
      <c r="C304" s="116"/>
      <c r="D304" s="14" t="s">
        <v>16</v>
      </c>
      <c r="E304" s="81">
        <v>272335</v>
      </c>
      <c r="F304" s="81">
        <v>280505</v>
      </c>
      <c r="G304" s="81">
        <v>294530</v>
      </c>
      <c r="H304" s="38" t="s">
        <v>32</v>
      </c>
      <c r="I304" s="14" t="s">
        <v>14</v>
      </c>
      <c r="J304" s="14" t="s">
        <v>98</v>
      </c>
      <c r="K304" s="14" t="s">
        <v>78</v>
      </c>
      <c r="L304" s="15" t="s">
        <v>78</v>
      </c>
    </row>
    <row r="305" spans="1:12" ht="47.25" x14ac:dyDescent="0.25">
      <c r="A305" s="193"/>
      <c r="B305" s="116"/>
      <c r="C305" s="116"/>
      <c r="D305" s="14" t="s">
        <v>25</v>
      </c>
      <c r="E305" s="81">
        <v>113932</v>
      </c>
      <c r="F305" s="81">
        <v>125325</v>
      </c>
      <c r="G305" s="81">
        <v>137858</v>
      </c>
      <c r="H305" s="38" t="s">
        <v>36</v>
      </c>
      <c r="I305" s="14" t="s">
        <v>14</v>
      </c>
      <c r="J305" s="14" t="s">
        <v>98</v>
      </c>
      <c r="K305" s="14" t="s">
        <v>148</v>
      </c>
      <c r="L305" s="15" t="s">
        <v>148</v>
      </c>
    </row>
    <row r="306" spans="1:12" ht="48" thickBot="1" x14ac:dyDescent="0.3">
      <c r="A306" s="193"/>
      <c r="B306" s="116"/>
      <c r="C306" s="116"/>
      <c r="D306" s="18" t="s">
        <v>17</v>
      </c>
      <c r="E306" s="85">
        <v>22327.72</v>
      </c>
      <c r="F306" s="85">
        <v>24128</v>
      </c>
      <c r="G306" s="85">
        <v>26108</v>
      </c>
      <c r="H306" s="40" t="s">
        <v>40</v>
      </c>
      <c r="I306" s="18" t="s">
        <v>14</v>
      </c>
      <c r="J306" s="18" t="s">
        <v>98</v>
      </c>
      <c r="K306" s="18" t="s">
        <v>78</v>
      </c>
      <c r="L306" s="19" t="s">
        <v>148</v>
      </c>
    </row>
    <row r="307" spans="1:12" ht="31.5" x14ac:dyDescent="0.25">
      <c r="A307" s="112" t="s">
        <v>230</v>
      </c>
      <c r="B307" s="115" t="s">
        <v>231</v>
      </c>
      <c r="C307" s="115" t="s">
        <v>28</v>
      </c>
      <c r="D307" s="20" t="s">
        <v>1397</v>
      </c>
      <c r="E307" s="80">
        <f>SUM(E308:E310)</f>
        <v>441834.86</v>
      </c>
      <c r="F307" s="80">
        <f>SUM(F308:F310)</f>
        <v>464407</v>
      </c>
      <c r="G307" s="80">
        <f>SUM(G308:G310)</f>
        <v>488599</v>
      </c>
      <c r="H307" s="41" t="s">
        <v>29</v>
      </c>
      <c r="I307" s="20" t="s">
        <v>30</v>
      </c>
      <c r="J307" s="20" t="s">
        <v>86</v>
      </c>
      <c r="K307" s="20" t="s">
        <v>71</v>
      </c>
      <c r="L307" s="21" t="s">
        <v>46</v>
      </c>
    </row>
    <row r="308" spans="1:12" ht="47.25" x14ac:dyDescent="0.25">
      <c r="A308" s="113"/>
      <c r="B308" s="116"/>
      <c r="C308" s="116"/>
      <c r="D308" s="14" t="s">
        <v>25</v>
      </c>
      <c r="E308" s="81">
        <v>99902</v>
      </c>
      <c r="F308" s="81">
        <v>109892</v>
      </c>
      <c r="G308" s="81">
        <v>120881</v>
      </c>
      <c r="H308" s="38" t="s">
        <v>32</v>
      </c>
      <c r="I308" s="14" t="s">
        <v>14</v>
      </c>
      <c r="J308" s="14" t="s">
        <v>81</v>
      </c>
      <c r="K308" s="14" t="s">
        <v>81</v>
      </c>
      <c r="L308" s="22" t="s">
        <v>81</v>
      </c>
    </row>
    <row r="309" spans="1:12" ht="47.25" x14ac:dyDescent="0.25">
      <c r="A309" s="113"/>
      <c r="B309" s="116"/>
      <c r="C309" s="116"/>
      <c r="D309" s="14" t="s">
        <v>17</v>
      </c>
      <c r="E309" s="81">
        <v>38186.86</v>
      </c>
      <c r="F309" s="81">
        <v>41657</v>
      </c>
      <c r="G309" s="81">
        <v>45474</v>
      </c>
      <c r="H309" s="38" t="s">
        <v>36</v>
      </c>
      <c r="I309" s="14" t="s">
        <v>14</v>
      </c>
      <c r="J309" s="14" t="s">
        <v>15</v>
      </c>
      <c r="K309" s="14" t="s">
        <v>15</v>
      </c>
      <c r="L309" s="22" t="s">
        <v>15</v>
      </c>
    </row>
    <row r="310" spans="1:12" ht="48" thickBot="1" x14ac:dyDescent="0.3">
      <c r="A310" s="125"/>
      <c r="B310" s="127"/>
      <c r="C310" s="127"/>
      <c r="D310" s="23" t="s">
        <v>16</v>
      </c>
      <c r="E310" s="83">
        <v>303746</v>
      </c>
      <c r="F310" s="83">
        <v>312858</v>
      </c>
      <c r="G310" s="83">
        <v>322244</v>
      </c>
      <c r="H310" s="42" t="s">
        <v>40</v>
      </c>
      <c r="I310" s="23" t="s">
        <v>14</v>
      </c>
      <c r="J310" s="23" t="s">
        <v>15</v>
      </c>
      <c r="K310" s="23" t="s">
        <v>15</v>
      </c>
      <c r="L310" s="24" t="s">
        <v>15</v>
      </c>
    </row>
    <row r="311" spans="1:12" ht="39" customHeight="1" x14ac:dyDescent="0.25">
      <c r="A311" s="193" t="s">
        <v>232</v>
      </c>
      <c r="B311" s="116" t="s">
        <v>233</v>
      </c>
      <c r="C311" s="116" t="s">
        <v>28</v>
      </c>
      <c r="D311" s="12" t="s">
        <v>1397</v>
      </c>
      <c r="E311" s="84">
        <f>SUM(E312:E314)</f>
        <v>523196.67</v>
      </c>
      <c r="F311" s="84">
        <f>SUM(F312:F314)</f>
        <v>553417</v>
      </c>
      <c r="G311" s="84">
        <f>SUM(G312:G314)</f>
        <v>592213</v>
      </c>
      <c r="H311" s="37" t="s">
        <v>29</v>
      </c>
      <c r="I311" s="12" t="s">
        <v>30</v>
      </c>
      <c r="J311" s="12" t="s">
        <v>107</v>
      </c>
      <c r="K311" s="12" t="s">
        <v>107</v>
      </c>
      <c r="L311" s="13" t="s">
        <v>107</v>
      </c>
    </row>
    <row r="312" spans="1:12" ht="57" customHeight="1" x14ac:dyDescent="0.25">
      <c r="A312" s="193"/>
      <c r="B312" s="116"/>
      <c r="C312" s="116"/>
      <c r="D312" s="14" t="s">
        <v>25</v>
      </c>
      <c r="E312" s="81">
        <v>181525</v>
      </c>
      <c r="F312" s="81">
        <v>199678</v>
      </c>
      <c r="G312" s="81">
        <v>219645</v>
      </c>
      <c r="H312" s="38" t="s">
        <v>32</v>
      </c>
      <c r="I312" s="14" t="s">
        <v>14</v>
      </c>
      <c r="J312" s="14" t="s">
        <v>33</v>
      </c>
      <c r="K312" s="14" t="s">
        <v>35</v>
      </c>
      <c r="L312" s="15" t="s">
        <v>35</v>
      </c>
    </row>
    <row r="313" spans="1:12" ht="54" customHeight="1" x14ac:dyDescent="0.25">
      <c r="A313" s="193"/>
      <c r="B313" s="116"/>
      <c r="C313" s="116"/>
      <c r="D313" s="14" t="s">
        <v>16</v>
      </c>
      <c r="E313" s="81">
        <v>300249</v>
      </c>
      <c r="F313" s="81">
        <v>309256</v>
      </c>
      <c r="G313" s="81">
        <v>324719</v>
      </c>
      <c r="H313" s="38" t="s">
        <v>36</v>
      </c>
      <c r="I313" s="14" t="s">
        <v>14</v>
      </c>
      <c r="J313" s="14" t="s">
        <v>34</v>
      </c>
      <c r="K313" s="14" t="s">
        <v>34</v>
      </c>
      <c r="L313" s="15" t="s">
        <v>34</v>
      </c>
    </row>
    <row r="314" spans="1:12" ht="57" customHeight="1" thickBot="1" x14ac:dyDescent="0.3">
      <c r="A314" s="194"/>
      <c r="B314" s="117"/>
      <c r="C314" s="117"/>
      <c r="D314" s="14" t="s">
        <v>17</v>
      </c>
      <c r="E314" s="81">
        <v>41422.67</v>
      </c>
      <c r="F314" s="81">
        <v>44483</v>
      </c>
      <c r="G314" s="81">
        <v>47849</v>
      </c>
      <c r="H314" s="38" t="s">
        <v>40</v>
      </c>
      <c r="I314" s="14" t="s">
        <v>14</v>
      </c>
      <c r="J314" s="14" t="s">
        <v>35</v>
      </c>
      <c r="K314" s="14" t="s">
        <v>35</v>
      </c>
      <c r="L314" s="15" t="s">
        <v>81</v>
      </c>
    </row>
    <row r="315" spans="1:12" ht="36.75" customHeight="1" x14ac:dyDescent="0.25">
      <c r="A315" s="192" t="s">
        <v>234</v>
      </c>
      <c r="B315" s="115" t="s">
        <v>235</v>
      </c>
      <c r="C315" s="115" t="s">
        <v>28</v>
      </c>
      <c r="D315" s="20" t="s">
        <v>1397</v>
      </c>
      <c r="E315" s="82">
        <f>SUM(E316:E318)</f>
        <v>1079962.3</v>
      </c>
      <c r="F315" s="82">
        <f>SUM(F316:F318)</f>
        <v>1148082</v>
      </c>
      <c r="G315" s="82">
        <f>SUM(G316:G318)</f>
        <v>1233252</v>
      </c>
      <c r="H315" s="39" t="s">
        <v>29</v>
      </c>
      <c r="I315" s="16" t="s">
        <v>30</v>
      </c>
      <c r="J315" s="16" t="s">
        <v>31</v>
      </c>
      <c r="K315" s="16" t="s">
        <v>31</v>
      </c>
      <c r="L315" s="17" t="s">
        <v>31</v>
      </c>
    </row>
    <row r="316" spans="1:12" ht="50.25" customHeight="1" x14ac:dyDescent="0.25">
      <c r="A316" s="193"/>
      <c r="B316" s="116"/>
      <c r="C316" s="116"/>
      <c r="D316" s="14" t="s">
        <v>17</v>
      </c>
      <c r="E316" s="81">
        <v>106319.3</v>
      </c>
      <c r="F316" s="81">
        <v>115809</v>
      </c>
      <c r="G316" s="81">
        <v>126248</v>
      </c>
      <c r="H316" s="38" t="s">
        <v>32</v>
      </c>
      <c r="I316" s="14" t="s">
        <v>14</v>
      </c>
      <c r="J316" s="14" t="s">
        <v>53</v>
      </c>
      <c r="K316" s="14" t="s">
        <v>53</v>
      </c>
      <c r="L316" s="15" t="s">
        <v>54</v>
      </c>
    </row>
    <row r="317" spans="1:12" ht="50.25" customHeight="1" x14ac:dyDescent="0.25">
      <c r="A317" s="193"/>
      <c r="B317" s="116"/>
      <c r="C317" s="116"/>
      <c r="D317" s="14" t="s">
        <v>25</v>
      </c>
      <c r="E317" s="81">
        <v>420303</v>
      </c>
      <c r="F317" s="81">
        <v>462333</v>
      </c>
      <c r="G317" s="81">
        <v>508567</v>
      </c>
      <c r="H317" s="38" t="s">
        <v>36</v>
      </c>
      <c r="I317" s="14" t="s">
        <v>14</v>
      </c>
      <c r="J317" s="14" t="s">
        <v>81</v>
      </c>
      <c r="K317" s="14" t="s">
        <v>48</v>
      </c>
      <c r="L317" s="15" t="s">
        <v>124</v>
      </c>
    </row>
    <row r="318" spans="1:12" ht="50.25" customHeight="1" thickBot="1" x14ac:dyDescent="0.3">
      <c r="A318" s="193"/>
      <c r="B318" s="116"/>
      <c r="C318" s="116"/>
      <c r="D318" s="18" t="s">
        <v>16</v>
      </c>
      <c r="E318" s="85">
        <v>553340</v>
      </c>
      <c r="F318" s="85">
        <v>569940</v>
      </c>
      <c r="G318" s="85">
        <v>598437</v>
      </c>
      <c r="H318" s="40" t="s">
        <v>40</v>
      </c>
      <c r="I318" s="18" t="s">
        <v>14</v>
      </c>
      <c r="J318" s="18" t="s">
        <v>81</v>
      </c>
      <c r="K318" s="18" t="s">
        <v>81</v>
      </c>
      <c r="L318" s="19" t="s">
        <v>48</v>
      </c>
    </row>
    <row r="319" spans="1:12" ht="36.75" customHeight="1" x14ac:dyDescent="0.25">
      <c r="A319" s="112" t="s">
        <v>236</v>
      </c>
      <c r="B319" s="115" t="s">
        <v>237</v>
      </c>
      <c r="C319" s="115" t="s">
        <v>28</v>
      </c>
      <c r="D319" s="20" t="s">
        <v>1397</v>
      </c>
      <c r="E319" s="80">
        <f>SUM(E320:E322)</f>
        <v>879978.92999999993</v>
      </c>
      <c r="F319" s="80">
        <f>SUM(F320:F322)</f>
        <v>931749</v>
      </c>
      <c r="G319" s="80">
        <f>SUM(G320:G322)</f>
        <v>998070</v>
      </c>
      <c r="H319" s="41" t="s">
        <v>29</v>
      </c>
      <c r="I319" s="20" t="s">
        <v>30</v>
      </c>
      <c r="J319" s="20" t="s">
        <v>31</v>
      </c>
      <c r="K319" s="20" t="s">
        <v>51</v>
      </c>
      <c r="L319" s="21" t="s">
        <v>51</v>
      </c>
    </row>
    <row r="320" spans="1:12" ht="52.5" customHeight="1" x14ac:dyDescent="0.25">
      <c r="A320" s="113"/>
      <c r="B320" s="116"/>
      <c r="C320" s="116"/>
      <c r="D320" s="14" t="s">
        <v>17</v>
      </c>
      <c r="E320" s="81">
        <v>65705.929999999993</v>
      </c>
      <c r="F320" s="81">
        <v>71510</v>
      </c>
      <c r="G320" s="81">
        <v>77895</v>
      </c>
      <c r="H320" s="38" t="s">
        <v>32</v>
      </c>
      <c r="I320" s="14" t="s">
        <v>14</v>
      </c>
      <c r="J320" s="14" t="s">
        <v>53</v>
      </c>
      <c r="K320" s="14" t="s">
        <v>37</v>
      </c>
      <c r="L320" s="22" t="s">
        <v>38</v>
      </c>
    </row>
    <row r="321" spans="1:12" ht="52.5" customHeight="1" x14ac:dyDescent="0.25">
      <c r="A321" s="113"/>
      <c r="B321" s="116"/>
      <c r="C321" s="116"/>
      <c r="D321" s="14" t="s">
        <v>25</v>
      </c>
      <c r="E321" s="81">
        <v>307690</v>
      </c>
      <c r="F321" s="81">
        <v>338459</v>
      </c>
      <c r="G321" s="81">
        <v>372305</v>
      </c>
      <c r="H321" s="38" t="s">
        <v>36</v>
      </c>
      <c r="I321" s="14" t="s">
        <v>14</v>
      </c>
      <c r="J321" s="14" t="s">
        <v>48</v>
      </c>
      <c r="K321" s="14" t="s">
        <v>97</v>
      </c>
      <c r="L321" s="22" t="s">
        <v>98</v>
      </c>
    </row>
    <row r="322" spans="1:12" ht="52.5" customHeight="1" thickBot="1" x14ac:dyDescent="0.3">
      <c r="A322" s="125"/>
      <c r="B322" s="127"/>
      <c r="C322" s="127"/>
      <c r="D322" s="23" t="s">
        <v>16</v>
      </c>
      <c r="E322" s="83">
        <v>506583</v>
      </c>
      <c r="F322" s="83">
        <v>521780</v>
      </c>
      <c r="G322" s="83">
        <v>547870</v>
      </c>
      <c r="H322" s="42" t="s">
        <v>40</v>
      </c>
      <c r="I322" s="23" t="s">
        <v>14</v>
      </c>
      <c r="J322" s="23" t="s">
        <v>48</v>
      </c>
      <c r="K322" s="23" t="s">
        <v>97</v>
      </c>
      <c r="L322" s="24" t="s">
        <v>98</v>
      </c>
    </row>
    <row r="323" spans="1:12" ht="47.25" x14ac:dyDescent="0.25">
      <c r="A323" s="193" t="s">
        <v>238</v>
      </c>
      <c r="B323" s="116" t="s">
        <v>239</v>
      </c>
      <c r="C323" s="116" t="s">
        <v>28</v>
      </c>
      <c r="D323" s="119" t="s">
        <v>1397</v>
      </c>
      <c r="E323" s="201">
        <f>SUM(E324:E328)</f>
        <v>896916.23</v>
      </c>
      <c r="F323" s="201">
        <f>SUM(F324:F328)</f>
        <v>962392</v>
      </c>
      <c r="G323" s="201">
        <f>SUM(G324:G328)</f>
        <v>1040741</v>
      </c>
      <c r="H323" s="37" t="s">
        <v>240</v>
      </c>
      <c r="I323" s="12" t="s">
        <v>14</v>
      </c>
      <c r="J323" s="12" t="s">
        <v>104</v>
      </c>
      <c r="K323" s="12" t="s">
        <v>54</v>
      </c>
      <c r="L323" s="13" t="s">
        <v>54</v>
      </c>
    </row>
    <row r="324" spans="1:12" ht="31.5" x14ac:dyDescent="0.25">
      <c r="A324" s="193"/>
      <c r="B324" s="116"/>
      <c r="C324" s="116"/>
      <c r="D324" s="203"/>
      <c r="E324" s="202"/>
      <c r="F324" s="202"/>
      <c r="G324" s="202"/>
      <c r="H324" s="38" t="s">
        <v>29</v>
      </c>
      <c r="I324" s="14" t="s">
        <v>30</v>
      </c>
      <c r="J324" s="14" t="s">
        <v>103</v>
      </c>
      <c r="K324" s="14" t="s">
        <v>103</v>
      </c>
      <c r="L324" s="15" t="s">
        <v>103</v>
      </c>
    </row>
    <row r="325" spans="1:12" ht="15.75" x14ac:dyDescent="0.25">
      <c r="A325" s="193"/>
      <c r="B325" s="116"/>
      <c r="C325" s="116"/>
      <c r="D325" s="200" t="s">
        <v>17</v>
      </c>
      <c r="E325" s="199">
        <v>23241.23</v>
      </c>
      <c r="F325" s="199">
        <v>25266</v>
      </c>
      <c r="G325" s="199">
        <v>27494</v>
      </c>
      <c r="H325" s="38" t="s">
        <v>241</v>
      </c>
      <c r="I325" s="14" t="s">
        <v>14</v>
      </c>
      <c r="J325" s="14" t="s">
        <v>242</v>
      </c>
      <c r="K325" s="14" t="s">
        <v>242</v>
      </c>
      <c r="L325" s="15" t="s">
        <v>242</v>
      </c>
    </row>
    <row r="326" spans="1:12" ht="47.25" x14ac:dyDescent="0.25">
      <c r="A326" s="193"/>
      <c r="B326" s="116"/>
      <c r="C326" s="116"/>
      <c r="D326" s="196"/>
      <c r="E326" s="198"/>
      <c r="F326" s="198"/>
      <c r="G326" s="198"/>
      <c r="H326" s="38" t="s">
        <v>32</v>
      </c>
      <c r="I326" s="14" t="s">
        <v>14</v>
      </c>
      <c r="J326" s="14" t="s">
        <v>124</v>
      </c>
      <c r="K326" s="14" t="s">
        <v>124</v>
      </c>
      <c r="L326" s="15" t="s">
        <v>124</v>
      </c>
    </row>
    <row r="327" spans="1:12" ht="47.25" x14ac:dyDescent="0.25">
      <c r="A327" s="193"/>
      <c r="B327" s="116"/>
      <c r="C327" s="116"/>
      <c r="D327" s="14" t="s">
        <v>25</v>
      </c>
      <c r="E327" s="81">
        <v>532009</v>
      </c>
      <c r="F327" s="81">
        <v>585210</v>
      </c>
      <c r="G327" s="81">
        <v>643735</v>
      </c>
      <c r="H327" s="38" t="s">
        <v>36</v>
      </c>
      <c r="I327" s="14" t="s">
        <v>14</v>
      </c>
      <c r="J327" s="14" t="s">
        <v>54</v>
      </c>
      <c r="K327" s="14" t="s">
        <v>33</v>
      </c>
      <c r="L327" s="15" t="s">
        <v>34</v>
      </c>
    </row>
    <row r="328" spans="1:12" ht="48" thickBot="1" x14ac:dyDescent="0.3">
      <c r="A328" s="193"/>
      <c r="B328" s="116"/>
      <c r="C328" s="116"/>
      <c r="D328" s="18" t="s">
        <v>16</v>
      </c>
      <c r="E328" s="85">
        <v>341666</v>
      </c>
      <c r="F328" s="85">
        <v>351916</v>
      </c>
      <c r="G328" s="85">
        <v>369512</v>
      </c>
      <c r="H328" s="40" t="s">
        <v>40</v>
      </c>
      <c r="I328" s="18" t="s">
        <v>14</v>
      </c>
      <c r="J328" s="18" t="s">
        <v>80</v>
      </c>
      <c r="K328" s="18" t="s">
        <v>81</v>
      </c>
      <c r="L328" s="19" t="s">
        <v>81</v>
      </c>
    </row>
    <row r="329" spans="1:12" ht="47.25" x14ac:dyDescent="0.25">
      <c r="A329" s="112" t="s">
        <v>243</v>
      </c>
      <c r="B329" s="115" t="s">
        <v>244</v>
      </c>
      <c r="C329" s="115" t="s">
        <v>28</v>
      </c>
      <c r="D329" s="195" t="s">
        <v>1397</v>
      </c>
      <c r="E329" s="197">
        <f>SUM(E330:E334)</f>
        <v>901189.08</v>
      </c>
      <c r="F329" s="197">
        <f>SUM(F330:F334)</f>
        <v>963581</v>
      </c>
      <c r="G329" s="197">
        <f>SUM(G330:G334)</f>
        <v>1039031</v>
      </c>
      <c r="H329" s="41" t="s">
        <v>240</v>
      </c>
      <c r="I329" s="20" t="s">
        <v>14</v>
      </c>
      <c r="J329" s="20" t="s">
        <v>56</v>
      </c>
      <c r="K329" s="20" t="s">
        <v>55</v>
      </c>
      <c r="L329" s="21" t="s">
        <v>53</v>
      </c>
    </row>
    <row r="330" spans="1:12" ht="31.5" x14ac:dyDescent="0.25">
      <c r="A330" s="113"/>
      <c r="B330" s="116"/>
      <c r="C330" s="116"/>
      <c r="D330" s="196"/>
      <c r="E330" s="198"/>
      <c r="F330" s="198"/>
      <c r="G330" s="198"/>
      <c r="H330" s="38" t="s">
        <v>29</v>
      </c>
      <c r="I330" s="14" t="s">
        <v>30</v>
      </c>
      <c r="J330" s="14" t="s">
        <v>31</v>
      </c>
      <c r="K330" s="14" t="s">
        <v>31</v>
      </c>
      <c r="L330" s="22" t="s">
        <v>31</v>
      </c>
    </row>
    <row r="331" spans="1:12" ht="15.75" x14ac:dyDescent="0.25">
      <c r="A331" s="113"/>
      <c r="B331" s="116"/>
      <c r="C331" s="116"/>
      <c r="D331" s="200" t="s">
        <v>17</v>
      </c>
      <c r="E331" s="199">
        <v>92047.08</v>
      </c>
      <c r="F331" s="199">
        <v>99326</v>
      </c>
      <c r="G331" s="199">
        <v>107333</v>
      </c>
      <c r="H331" s="38" t="s">
        <v>241</v>
      </c>
      <c r="I331" s="14" t="s">
        <v>14</v>
      </c>
      <c r="J331" s="14" t="s">
        <v>245</v>
      </c>
      <c r="K331" s="14" t="s">
        <v>246</v>
      </c>
      <c r="L331" s="22" t="s">
        <v>246</v>
      </c>
    </row>
    <row r="332" spans="1:12" ht="47.25" x14ac:dyDescent="0.25">
      <c r="A332" s="113"/>
      <c r="B332" s="116"/>
      <c r="C332" s="116"/>
      <c r="D332" s="196"/>
      <c r="E332" s="198"/>
      <c r="F332" s="198"/>
      <c r="G332" s="198"/>
      <c r="H332" s="38" t="s">
        <v>32</v>
      </c>
      <c r="I332" s="14" t="s">
        <v>14</v>
      </c>
      <c r="J332" s="14" t="s">
        <v>53</v>
      </c>
      <c r="K332" s="14" t="s">
        <v>38</v>
      </c>
      <c r="L332" s="22" t="s">
        <v>54</v>
      </c>
    </row>
    <row r="333" spans="1:12" ht="47.25" x14ac:dyDescent="0.25">
      <c r="A333" s="113"/>
      <c r="B333" s="116"/>
      <c r="C333" s="116"/>
      <c r="D333" s="14" t="s">
        <v>25</v>
      </c>
      <c r="E333" s="81">
        <v>440545</v>
      </c>
      <c r="F333" s="81">
        <v>484600</v>
      </c>
      <c r="G333" s="81">
        <v>533060</v>
      </c>
      <c r="H333" s="38" t="s">
        <v>36</v>
      </c>
      <c r="I333" s="14" t="s">
        <v>14</v>
      </c>
      <c r="J333" s="14" t="s">
        <v>53</v>
      </c>
      <c r="K333" s="14" t="s">
        <v>38</v>
      </c>
      <c r="L333" s="22" t="s">
        <v>54</v>
      </c>
    </row>
    <row r="334" spans="1:12" ht="48" thickBot="1" x14ac:dyDescent="0.3">
      <c r="A334" s="125"/>
      <c r="B334" s="127"/>
      <c r="C334" s="127"/>
      <c r="D334" s="23" t="s">
        <v>16</v>
      </c>
      <c r="E334" s="83">
        <v>368597</v>
      </c>
      <c r="F334" s="83">
        <v>379655</v>
      </c>
      <c r="G334" s="83">
        <v>398638</v>
      </c>
      <c r="H334" s="42" t="s">
        <v>40</v>
      </c>
      <c r="I334" s="23" t="s">
        <v>14</v>
      </c>
      <c r="J334" s="23" t="s">
        <v>53</v>
      </c>
      <c r="K334" s="23" t="s">
        <v>38</v>
      </c>
      <c r="L334" s="24" t="s">
        <v>54</v>
      </c>
    </row>
    <row r="335" spans="1:12" ht="47.25" x14ac:dyDescent="0.25">
      <c r="A335" s="112" t="s">
        <v>247</v>
      </c>
      <c r="B335" s="115" t="s">
        <v>248</v>
      </c>
      <c r="C335" s="115" t="s">
        <v>28</v>
      </c>
      <c r="D335" s="118" t="s">
        <v>1397</v>
      </c>
      <c r="E335" s="205">
        <f>SUM(E336:E340)</f>
        <v>527140.27</v>
      </c>
      <c r="F335" s="205">
        <f>SUM(F336:F340)</f>
        <v>562118</v>
      </c>
      <c r="G335" s="205">
        <f>SUM(G336:G340)</f>
        <v>605122</v>
      </c>
      <c r="H335" s="41" t="s">
        <v>240</v>
      </c>
      <c r="I335" s="20" t="s">
        <v>14</v>
      </c>
      <c r="J335" s="20" t="s">
        <v>53</v>
      </c>
      <c r="K335" s="20" t="s">
        <v>38</v>
      </c>
      <c r="L335" s="21" t="s">
        <v>39</v>
      </c>
    </row>
    <row r="336" spans="1:12" ht="31.5" x14ac:dyDescent="0.25">
      <c r="A336" s="113"/>
      <c r="B336" s="116"/>
      <c r="C336" s="116"/>
      <c r="D336" s="203"/>
      <c r="E336" s="202"/>
      <c r="F336" s="202"/>
      <c r="G336" s="202"/>
      <c r="H336" s="38" t="s">
        <v>29</v>
      </c>
      <c r="I336" s="14" t="s">
        <v>30</v>
      </c>
      <c r="J336" s="14" t="s">
        <v>71</v>
      </c>
      <c r="K336" s="14" t="s">
        <v>46</v>
      </c>
      <c r="L336" s="22" t="s">
        <v>43</v>
      </c>
    </row>
    <row r="337" spans="1:12" ht="15.75" x14ac:dyDescent="0.25">
      <c r="A337" s="113"/>
      <c r="B337" s="116"/>
      <c r="C337" s="116"/>
      <c r="D337" s="200" t="s">
        <v>16</v>
      </c>
      <c r="E337" s="199">
        <v>244707</v>
      </c>
      <c r="F337" s="199">
        <v>252048</v>
      </c>
      <c r="G337" s="199">
        <v>264651</v>
      </c>
      <c r="H337" s="38" t="s">
        <v>241</v>
      </c>
      <c r="I337" s="14" t="s">
        <v>14</v>
      </c>
      <c r="J337" s="14" t="s">
        <v>249</v>
      </c>
      <c r="K337" s="14" t="s">
        <v>249</v>
      </c>
      <c r="L337" s="22" t="s">
        <v>250</v>
      </c>
    </row>
    <row r="338" spans="1:12" ht="47.25" x14ac:dyDescent="0.25">
      <c r="A338" s="113"/>
      <c r="B338" s="116"/>
      <c r="C338" s="116"/>
      <c r="D338" s="196"/>
      <c r="E338" s="198"/>
      <c r="F338" s="198"/>
      <c r="G338" s="198"/>
      <c r="H338" s="38" t="s">
        <v>32</v>
      </c>
      <c r="I338" s="14" t="s">
        <v>14</v>
      </c>
      <c r="J338" s="14" t="s">
        <v>64</v>
      </c>
      <c r="K338" s="14" t="s">
        <v>65</v>
      </c>
      <c r="L338" s="22" t="s">
        <v>65</v>
      </c>
    </row>
    <row r="339" spans="1:12" ht="47.25" x14ac:dyDescent="0.25">
      <c r="A339" s="113"/>
      <c r="B339" s="116"/>
      <c r="C339" s="116"/>
      <c r="D339" s="14" t="s">
        <v>25</v>
      </c>
      <c r="E339" s="81">
        <v>252399</v>
      </c>
      <c r="F339" s="81">
        <v>277640</v>
      </c>
      <c r="G339" s="81">
        <v>305405</v>
      </c>
      <c r="H339" s="38" t="s">
        <v>36</v>
      </c>
      <c r="I339" s="14" t="s">
        <v>14</v>
      </c>
      <c r="J339" s="14" t="s">
        <v>93</v>
      </c>
      <c r="K339" s="14" t="s">
        <v>186</v>
      </c>
      <c r="L339" s="22" t="s">
        <v>214</v>
      </c>
    </row>
    <row r="340" spans="1:12" ht="48" thickBot="1" x14ac:dyDescent="0.3">
      <c r="A340" s="125"/>
      <c r="B340" s="127"/>
      <c r="C340" s="127"/>
      <c r="D340" s="23" t="s">
        <v>17</v>
      </c>
      <c r="E340" s="83">
        <v>30034.27</v>
      </c>
      <c r="F340" s="83">
        <v>32430</v>
      </c>
      <c r="G340" s="83">
        <v>35066</v>
      </c>
      <c r="H340" s="42" t="s">
        <v>40</v>
      </c>
      <c r="I340" s="23" t="s">
        <v>14</v>
      </c>
      <c r="J340" s="23" t="s">
        <v>186</v>
      </c>
      <c r="K340" s="23" t="s">
        <v>214</v>
      </c>
      <c r="L340" s="24" t="s">
        <v>94</v>
      </c>
    </row>
    <row r="341" spans="1:12" ht="47.25" x14ac:dyDescent="0.25">
      <c r="A341" s="193" t="s">
        <v>251</v>
      </c>
      <c r="B341" s="116" t="s">
        <v>252</v>
      </c>
      <c r="C341" s="116" t="s">
        <v>28</v>
      </c>
      <c r="D341" s="119" t="s">
        <v>1397</v>
      </c>
      <c r="E341" s="201">
        <f>SUM(E342:E346)</f>
        <v>472114.33</v>
      </c>
      <c r="F341" s="201">
        <f>SUM(F342:F346)</f>
        <v>503438</v>
      </c>
      <c r="G341" s="201">
        <f>SUM(G342:G346)</f>
        <v>542087</v>
      </c>
      <c r="H341" s="37" t="s">
        <v>240</v>
      </c>
      <c r="I341" s="12" t="s">
        <v>14</v>
      </c>
      <c r="J341" s="12" t="s">
        <v>33</v>
      </c>
      <c r="K341" s="12" t="s">
        <v>34</v>
      </c>
      <c r="L341" s="13" t="s">
        <v>34</v>
      </c>
    </row>
    <row r="342" spans="1:12" ht="31.5" x14ac:dyDescent="0.25">
      <c r="A342" s="193"/>
      <c r="B342" s="116"/>
      <c r="C342" s="116"/>
      <c r="D342" s="203"/>
      <c r="E342" s="202"/>
      <c r="F342" s="202"/>
      <c r="G342" s="202"/>
      <c r="H342" s="38" t="s">
        <v>29</v>
      </c>
      <c r="I342" s="14" t="s">
        <v>30</v>
      </c>
      <c r="J342" s="14" t="s">
        <v>119</v>
      </c>
      <c r="K342" s="14" t="s">
        <v>119</v>
      </c>
      <c r="L342" s="15" t="s">
        <v>119</v>
      </c>
    </row>
    <row r="343" spans="1:12" ht="15.75" x14ac:dyDescent="0.25">
      <c r="A343" s="193"/>
      <c r="B343" s="116"/>
      <c r="C343" s="116"/>
      <c r="D343" s="200" t="s">
        <v>25</v>
      </c>
      <c r="E343" s="199">
        <v>228307</v>
      </c>
      <c r="F343" s="199">
        <v>251140</v>
      </c>
      <c r="G343" s="199">
        <v>276255</v>
      </c>
      <c r="H343" s="38" t="s">
        <v>241</v>
      </c>
      <c r="I343" s="14" t="s">
        <v>14</v>
      </c>
      <c r="J343" s="14" t="s">
        <v>246</v>
      </c>
      <c r="K343" s="14" t="s">
        <v>246</v>
      </c>
      <c r="L343" s="15" t="s">
        <v>246</v>
      </c>
    </row>
    <row r="344" spans="1:12" ht="47.25" x14ac:dyDescent="0.25">
      <c r="A344" s="193"/>
      <c r="B344" s="116"/>
      <c r="C344" s="116"/>
      <c r="D344" s="196"/>
      <c r="E344" s="198"/>
      <c r="F344" s="198"/>
      <c r="G344" s="198"/>
      <c r="H344" s="38" t="s">
        <v>32</v>
      </c>
      <c r="I344" s="14" t="s">
        <v>14</v>
      </c>
      <c r="J344" s="14" t="s">
        <v>253</v>
      </c>
      <c r="K344" s="14" t="s">
        <v>253</v>
      </c>
      <c r="L344" s="15" t="s">
        <v>253</v>
      </c>
    </row>
    <row r="345" spans="1:12" ht="47.25" x14ac:dyDescent="0.25">
      <c r="A345" s="193"/>
      <c r="B345" s="116"/>
      <c r="C345" s="116"/>
      <c r="D345" s="14" t="s">
        <v>17</v>
      </c>
      <c r="E345" s="81">
        <v>17105.330000000002</v>
      </c>
      <c r="F345" s="81">
        <v>18795</v>
      </c>
      <c r="G345" s="81">
        <v>20654</v>
      </c>
      <c r="H345" s="38" t="s">
        <v>36</v>
      </c>
      <c r="I345" s="14" t="s">
        <v>14</v>
      </c>
      <c r="J345" s="14" t="s">
        <v>15</v>
      </c>
      <c r="K345" s="14" t="s">
        <v>15</v>
      </c>
      <c r="L345" s="15" t="s">
        <v>15</v>
      </c>
    </row>
    <row r="346" spans="1:12" ht="48" thickBot="1" x14ac:dyDescent="0.3">
      <c r="A346" s="194"/>
      <c r="B346" s="117"/>
      <c r="C346" s="117"/>
      <c r="D346" s="14" t="s">
        <v>16</v>
      </c>
      <c r="E346" s="81">
        <v>226702</v>
      </c>
      <c r="F346" s="81">
        <v>233503</v>
      </c>
      <c r="G346" s="81">
        <v>245178</v>
      </c>
      <c r="H346" s="38" t="s">
        <v>40</v>
      </c>
      <c r="I346" s="14" t="s">
        <v>14</v>
      </c>
      <c r="J346" s="14" t="s">
        <v>15</v>
      </c>
      <c r="K346" s="14" t="s">
        <v>15</v>
      </c>
      <c r="L346" s="15" t="s">
        <v>15</v>
      </c>
    </row>
    <row r="347" spans="1:12" ht="47.25" x14ac:dyDescent="0.25">
      <c r="A347" s="204" t="s">
        <v>254</v>
      </c>
      <c r="B347" s="126" t="s">
        <v>255</v>
      </c>
      <c r="C347" s="126" t="s">
        <v>28</v>
      </c>
      <c r="D347" s="128" t="s">
        <v>1397</v>
      </c>
      <c r="E347" s="206">
        <f>SUM(E348:E352)</f>
        <v>1002892.55</v>
      </c>
      <c r="F347" s="206">
        <f>SUM(F348:F352)</f>
        <v>1066378</v>
      </c>
      <c r="G347" s="206">
        <f>SUM(G348:G352)</f>
        <v>1145878</v>
      </c>
      <c r="H347" s="39" t="s">
        <v>240</v>
      </c>
      <c r="I347" s="16" t="s">
        <v>14</v>
      </c>
      <c r="J347" s="16" t="s">
        <v>54</v>
      </c>
      <c r="K347" s="16" t="s">
        <v>33</v>
      </c>
      <c r="L347" s="17" t="s">
        <v>33</v>
      </c>
    </row>
    <row r="348" spans="1:12" ht="31.5" x14ac:dyDescent="0.25">
      <c r="A348" s="193"/>
      <c r="B348" s="116"/>
      <c r="C348" s="116"/>
      <c r="D348" s="203"/>
      <c r="E348" s="202"/>
      <c r="F348" s="202"/>
      <c r="G348" s="202"/>
      <c r="H348" s="38" t="s">
        <v>29</v>
      </c>
      <c r="I348" s="14" t="s">
        <v>30</v>
      </c>
      <c r="J348" s="14" t="s">
        <v>43</v>
      </c>
      <c r="K348" s="14" t="s">
        <v>43</v>
      </c>
      <c r="L348" s="15" t="s">
        <v>43</v>
      </c>
    </row>
    <row r="349" spans="1:12" ht="15.75" x14ac:dyDescent="0.25">
      <c r="A349" s="193"/>
      <c r="B349" s="116"/>
      <c r="C349" s="116"/>
      <c r="D349" s="200" t="s">
        <v>16</v>
      </c>
      <c r="E349" s="199">
        <v>523061</v>
      </c>
      <c r="F349" s="199">
        <v>538753</v>
      </c>
      <c r="G349" s="199">
        <v>565690</v>
      </c>
      <c r="H349" s="38" t="s">
        <v>241</v>
      </c>
      <c r="I349" s="14" t="s">
        <v>14</v>
      </c>
      <c r="J349" s="14" t="s">
        <v>256</v>
      </c>
      <c r="K349" s="14" t="s">
        <v>257</v>
      </c>
      <c r="L349" s="15" t="s">
        <v>257</v>
      </c>
    </row>
    <row r="350" spans="1:12" ht="47.25" x14ac:dyDescent="0.25">
      <c r="A350" s="193"/>
      <c r="B350" s="116"/>
      <c r="C350" s="116"/>
      <c r="D350" s="196"/>
      <c r="E350" s="198"/>
      <c r="F350" s="198"/>
      <c r="G350" s="198"/>
      <c r="H350" s="38" t="s">
        <v>32</v>
      </c>
      <c r="I350" s="14" t="s">
        <v>14</v>
      </c>
      <c r="J350" s="14" t="s">
        <v>148</v>
      </c>
      <c r="K350" s="14" t="s">
        <v>78</v>
      </c>
      <c r="L350" s="15" t="s">
        <v>98</v>
      </c>
    </row>
    <row r="351" spans="1:12" ht="47.25" x14ac:dyDescent="0.25">
      <c r="A351" s="193"/>
      <c r="B351" s="116"/>
      <c r="C351" s="116"/>
      <c r="D351" s="14" t="s">
        <v>25</v>
      </c>
      <c r="E351" s="81">
        <v>410683</v>
      </c>
      <c r="F351" s="81">
        <v>451755</v>
      </c>
      <c r="G351" s="81">
        <v>496926</v>
      </c>
      <c r="H351" s="38" t="s">
        <v>36</v>
      </c>
      <c r="I351" s="14" t="s">
        <v>14</v>
      </c>
      <c r="J351" s="14" t="s">
        <v>98</v>
      </c>
      <c r="K351" s="14" t="s">
        <v>98</v>
      </c>
      <c r="L351" s="15" t="s">
        <v>98</v>
      </c>
    </row>
    <row r="352" spans="1:12" ht="48" thickBot="1" x14ac:dyDescent="0.3">
      <c r="A352" s="194"/>
      <c r="B352" s="117"/>
      <c r="C352" s="117"/>
      <c r="D352" s="14" t="s">
        <v>17</v>
      </c>
      <c r="E352" s="81">
        <v>69148.55</v>
      </c>
      <c r="F352" s="81">
        <v>75870</v>
      </c>
      <c r="G352" s="81">
        <v>83262</v>
      </c>
      <c r="H352" s="38" t="s">
        <v>40</v>
      </c>
      <c r="I352" s="14" t="s">
        <v>14</v>
      </c>
      <c r="J352" s="14" t="s">
        <v>98</v>
      </c>
      <c r="K352" s="14" t="s">
        <v>98</v>
      </c>
      <c r="L352" s="15" t="s">
        <v>98</v>
      </c>
    </row>
    <row r="353" spans="1:12" ht="31.5" x14ac:dyDescent="0.25">
      <c r="A353" s="204" t="s">
        <v>258</v>
      </c>
      <c r="B353" s="126" t="s">
        <v>259</v>
      </c>
      <c r="C353" s="126" t="s">
        <v>28</v>
      </c>
      <c r="D353" s="20" t="s">
        <v>1397</v>
      </c>
      <c r="E353" s="82">
        <f>SUM(E354:E356)</f>
        <v>738040.16</v>
      </c>
      <c r="F353" s="82">
        <f>SUM(F354:F356)</f>
        <v>799440</v>
      </c>
      <c r="G353" s="82">
        <f>SUM(G354:G356)</f>
        <v>870256</v>
      </c>
      <c r="H353" s="39" t="s">
        <v>29</v>
      </c>
      <c r="I353" s="16" t="s">
        <v>30</v>
      </c>
      <c r="J353" s="16" t="s">
        <v>103</v>
      </c>
      <c r="K353" s="16" t="s">
        <v>51</v>
      </c>
      <c r="L353" s="17" t="s">
        <v>51</v>
      </c>
    </row>
    <row r="354" spans="1:12" ht="31.5" x14ac:dyDescent="0.25">
      <c r="A354" s="193"/>
      <c r="B354" s="116"/>
      <c r="C354" s="116"/>
      <c r="D354" s="14" t="s">
        <v>25</v>
      </c>
      <c r="E354" s="81">
        <v>551623</v>
      </c>
      <c r="F354" s="81">
        <v>606785</v>
      </c>
      <c r="G354" s="81">
        <v>667465</v>
      </c>
      <c r="H354" s="38" t="s">
        <v>260</v>
      </c>
      <c r="I354" s="14" t="s">
        <v>30</v>
      </c>
      <c r="J354" s="14" t="s">
        <v>261</v>
      </c>
      <c r="K354" s="14" t="s">
        <v>262</v>
      </c>
      <c r="L354" s="15" t="s">
        <v>262</v>
      </c>
    </row>
    <row r="355" spans="1:12" ht="47.25" x14ac:dyDescent="0.25">
      <c r="A355" s="193"/>
      <c r="B355" s="116"/>
      <c r="C355" s="116"/>
      <c r="D355" s="14" t="s">
        <v>16</v>
      </c>
      <c r="E355" s="81">
        <v>176997</v>
      </c>
      <c r="F355" s="81">
        <v>182307</v>
      </c>
      <c r="G355" s="81">
        <v>191422</v>
      </c>
      <c r="H355" s="38" t="s">
        <v>240</v>
      </c>
      <c r="I355" s="14" t="s">
        <v>14</v>
      </c>
      <c r="J355" s="14" t="s">
        <v>81</v>
      </c>
      <c r="K355" s="14" t="s">
        <v>54</v>
      </c>
      <c r="L355" s="15" t="s">
        <v>34</v>
      </c>
    </row>
    <row r="356" spans="1:12" ht="16.5" thickBot="1" x14ac:dyDescent="0.3">
      <c r="A356" s="193"/>
      <c r="B356" s="116"/>
      <c r="C356" s="116"/>
      <c r="D356" s="18" t="s">
        <v>17</v>
      </c>
      <c r="E356" s="85">
        <v>9420.16</v>
      </c>
      <c r="F356" s="85">
        <v>10348</v>
      </c>
      <c r="G356" s="85">
        <v>11369</v>
      </c>
      <c r="H356" s="40" t="s">
        <v>241</v>
      </c>
      <c r="I356" s="18" t="s">
        <v>14</v>
      </c>
      <c r="J356" s="18" t="s">
        <v>242</v>
      </c>
      <c r="K356" s="18" t="s">
        <v>242</v>
      </c>
      <c r="L356" s="19" t="s">
        <v>249</v>
      </c>
    </row>
    <row r="357" spans="1:12" ht="31.5" x14ac:dyDescent="0.25">
      <c r="A357" s="112" t="s">
        <v>263</v>
      </c>
      <c r="B357" s="115" t="s">
        <v>264</v>
      </c>
      <c r="C357" s="115" t="s">
        <v>28</v>
      </c>
      <c r="D357" s="20" t="s">
        <v>1397</v>
      </c>
      <c r="E357" s="80">
        <f>SUM(E358:E360)</f>
        <v>944880</v>
      </c>
      <c r="F357" s="80">
        <f>SUM(F358:F360)</f>
        <v>1020016</v>
      </c>
      <c r="G357" s="80">
        <f>SUM(G358:G360)</f>
        <v>1107776</v>
      </c>
      <c r="H357" s="41" t="s">
        <v>260</v>
      </c>
      <c r="I357" s="20" t="s">
        <v>30</v>
      </c>
      <c r="J357" s="20" t="s">
        <v>265</v>
      </c>
      <c r="K357" s="20" t="s">
        <v>265</v>
      </c>
      <c r="L357" s="21" t="s">
        <v>265</v>
      </c>
    </row>
    <row r="358" spans="1:12" ht="31.5" x14ac:dyDescent="0.25">
      <c r="A358" s="113"/>
      <c r="B358" s="116"/>
      <c r="C358" s="116"/>
      <c r="D358" s="14" t="s">
        <v>17</v>
      </c>
      <c r="E358" s="81">
        <v>11000</v>
      </c>
      <c r="F358" s="81">
        <v>12100</v>
      </c>
      <c r="G358" s="81">
        <v>13310</v>
      </c>
      <c r="H358" s="38" t="s">
        <v>29</v>
      </c>
      <c r="I358" s="14" t="s">
        <v>21</v>
      </c>
      <c r="J358" s="14" t="s">
        <v>103</v>
      </c>
      <c r="K358" s="14" t="s">
        <v>103</v>
      </c>
      <c r="L358" s="22" t="s">
        <v>103</v>
      </c>
    </row>
    <row r="359" spans="1:12" ht="47.25" x14ac:dyDescent="0.25">
      <c r="A359" s="113"/>
      <c r="B359" s="116"/>
      <c r="C359" s="116"/>
      <c r="D359" s="14" t="s">
        <v>25</v>
      </c>
      <c r="E359" s="81">
        <v>657379</v>
      </c>
      <c r="F359" s="81">
        <v>723120</v>
      </c>
      <c r="G359" s="81">
        <v>795430</v>
      </c>
      <c r="H359" s="38" t="s">
        <v>240</v>
      </c>
      <c r="I359" s="14" t="s">
        <v>14</v>
      </c>
      <c r="J359" s="14" t="s">
        <v>148</v>
      </c>
      <c r="K359" s="14" t="s">
        <v>148</v>
      </c>
      <c r="L359" s="22" t="s">
        <v>148</v>
      </c>
    </row>
    <row r="360" spans="1:12" ht="16.5" thickBot="1" x14ac:dyDescent="0.3">
      <c r="A360" s="125"/>
      <c r="B360" s="127"/>
      <c r="C360" s="127"/>
      <c r="D360" s="23" t="s">
        <v>16</v>
      </c>
      <c r="E360" s="83">
        <v>276501</v>
      </c>
      <c r="F360" s="83">
        <v>284796</v>
      </c>
      <c r="G360" s="83">
        <v>299036</v>
      </c>
      <c r="H360" s="42" t="s">
        <v>241</v>
      </c>
      <c r="I360" s="23" t="s">
        <v>14</v>
      </c>
      <c r="J360" s="23" t="s">
        <v>266</v>
      </c>
      <c r="K360" s="23" t="s">
        <v>266</v>
      </c>
      <c r="L360" s="24" t="s">
        <v>266</v>
      </c>
    </row>
    <row r="361" spans="1:12" ht="31.5" x14ac:dyDescent="0.25">
      <c r="A361" s="193" t="s">
        <v>267</v>
      </c>
      <c r="B361" s="116" t="s">
        <v>268</v>
      </c>
      <c r="C361" s="116" t="s">
        <v>28</v>
      </c>
      <c r="D361" s="12" t="s">
        <v>1397</v>
      </c>
      <c r="E361" s="84">
        <f>SUM(E362:E364)</f>
        <v>607858.73</v>
      </c>
      <c r="F361" s="84">
        <f>SUM(F362:F364)</f>
        <v>658184</v>
      </c>
      <c r="G361" s="84">
        <f>SUM(G362:G364)</f>
        <v>716281</v>
      </c>
      <c r="H361" s="37" t="s">
        <v>29</v>
      </c>
      <c r="I361" s="12" t="s">
        <v>30</v>
      </c>
      <c r="J361" s="12" t="s">
        <v>119</v>
      </c>
      <c r="K361" s="12" t="s">
        <v>119</v>
      </c>
      <c r="L361" s="13" t="s">
        <v>119</v>
      </c>
    </row>
    <row r="362" spans="1:12" ht="31.5" x14ac:dyDescent="0.25">
      <c r="A362" s="193"/>
      <c r="B362" s="116"/>
      <c r="C362" s="116"/>
      <c r="D362" s="14" t="s">
        <v>25</v>
      </c>
      <c r="E362" s="81">
        <v>454748</v>
      </c>
      <c r="F362" s="81">
        <v>500225</v>
      </c>
      <c r="G362" s="81">
        <v>550245</v>
      </c>
      <c r="H362" s="38" t="s">
        <v>269</v>
      </c>
      <c r="I362" s="14" t="s">
        <v>21</v>
      </c>
      <c r="J362" s="14" t="s">
        <v>270</v>
      </c>
      <c r="K362" s="14" t="s">
        <v>270</v>
      </c>
      <c r="L362" s="15" t="s">
        <v>270</v>
      </c>
    </row>
    <row r="363" spans="1:12" ht="47.25" x14ac:dyDescent="0.25">
      <c r="A363" s="193"/>
      <c r="B363" s="116"/>
      <c r="C363" s="116"/>
      <c r="D363" s="14" t="s">
        <v>17</v>
      </c>
      <c r="E363" s="81">
        <v>4668.7299999999996</v>
      </c>
      <c r="F363" s="81">
        <v>5064</v>
      </c>
      <c r="G363" s="81">
        <v>5496</v>
      </c>
      <c r="H363" s="38" t="s">
        <v>240</v>
      </c>
      <c r="I363" s="14" t="s">
        <v>14</v>
      </c>
      <c r="J363" s="14" t="s">
        <v>64</v>
      </c>
      <c r="K363" s="14" t="s">
        <v>65</v>
      </c>
      <c r="L363" s="15" t="s">
        <v>66</v>
      </c>
    </row>
    <row r="364" spans="1:12" ht="16.5" thickBot="1" x14ac:dyDescent="0.3">
      <c r="A364" s="194"/>
      <c r="B364" s="117"/>
      <c r="C364" s="117"/>
      <c r="D364" s="14" t="s">
        <v>16</v>
      </c>
      <c r="E364" s="81">
        <v>148442</v>
      </c>
      <c r="F364" s="81">
        <v>152895</v>
      </c>
      <c r="G364" s="81">
        <v>160540</v>
      </c>
      <c r="H364" s="38" t="s">
        <v>241</v>
      </c>
      <c r="I364" s="14" t="s">
        <v>14</v>
      </c>
      <c r="J364" s="14" t="s">
        <v>271</v>
      </c>
      <c r="K364" s="14" t="s">
        <v>271</v>
      </c>
      <c r="L364" s="15" t="s">
        <v>271</v>
      </c>
    </row>
    <row r="365" spans="1:12" ht="31.5" x14ac:dyDescent="0.25">
      <c r="A365" s="204" t="s">
        <v>272</v>
      </c>
      <c r="B365" s="126" t="s">
        <v>273</v>
      </c>
      <c r="C365" s="126" t="s">
        <v>28</v>
      </c>
      <c r="D365" s="20" t="s">
        <v>1397</v>
      </c>
      <c r="E365" s="82">
        <f>SUM(E366:E368)</f>
        <v>694109</v>
      </c>
      <c r="F365" s="82">
        <f>SUM(F366:F368)</f>
        <v>751782</v>
      </c>
      <c r="G365" s="82">
        <f>SUM(G366:G368)</f>
        <v>818329</v>
      </c>
      <c r="H365" s="39" t="s">
        <v>29</v>
      </c>
      <c r="I365" s="16" t="s">
        <v>30</v>
      </c>
      <c r="J365" s="16" t="s">
        <v>51</v>
      </c>
      <c r="K365" s="16" t="s">
        <v>51</v>
      </c>
      <c r="L365" s="17" t="s">
        <v>51</v>
      </c>
    </row>
    <row r="366" spans="1:12" ht="31.5" x14ac:dyDescent="0.25">
      <c r="A366" s="193"/>
      <c r="B366" s="116"/>
      <c r="C366" s="116"/>
      <c r="D366" s="14" t="s">
        <v>25</v>
      </c>
      <c r="E366" s="81">
        <v>517931</v>
      </c>
      <c r="F366" s="81">
        <v>569724</v>
      </c>
      <c r="G366" s="81">
        <v>626700</v>
      </c>
      <c r="H366" s="38" t="s">
        <v>260</v>
      </c>
      <c r="I366" s="14" t="s">
        <v>30</v>
      </c>
      <c r="J366" s="14" t="s">
        <v>270</v>
      </c>
      <c r="K366" s="14" t="s">
        <v>270</v>
      </c>
      <c r="L366" s="15" t="s">
        <v>270</v>
      </c>
    </row>
    <row r="367" spans="1:12" ht="47.25" x14ac:dyDescent="0.25">
      <c r="A367" s="193"/>
      <c r="B367" s="116"/>
      <c r="C367" s="116"/>
      <c r="D367" s="14" t="s">
        <v>17</v>
      </c>
      <c r="E367" s="81">
        <v>8500</v>
      </c>
      <c r="F367" s="81">
        <v>9350</v>
      </c>
      <c r="G367" s="81">
        <v>10285</v>
      </c>
      <c r="H367" s="38" t="s">
        <v>240</v>
      </c>
      <c r="I367" s="14" t="s">
        <v>14</v>
      </c>
      <c r="J367" s="14" t="s">
        <v>68</v>
      </c>
      <c r="K367" s="14" t="s">
        <v>135</v>
      </c>
      <c r="L367" s="15" t="s">
        <v>135</v>
      </c>
    </row>
    <row r="368" spans="1:12" ht="16.5" thickBot="1" x14ac:dyDescent="0.3">
      <c r="A368" s="194"/>
      <c r="B368" s="117"/>
      <c r="C368" s="117"/>
      <c r="D368" s="14" t="s">
        <v>16</v>
      </c>
      <c r="E368" s="81">
        <v>167678</v>
      </c>
      <c r="F368" s="81">
        <v>172708</v>
      </c>
      <c r="G368" s="81">
        <v>181344</v>
      </c>
      <c r="H368" s="38" t="s">
        <v>241</v>
      </c>
      <c r="I368" s="14" t="s">
        <v>14</v>
      </c>
      <c r="J368" s="14" t="s">
        <v>274</v>
      </c>
      <c r="K368" s="14" t="s">
        <v>275</v>
      </c>
      <c r="L368" s="15" t="s">
        <v>275</v>
      </c>
    </row>
    <row r="369" spans="1:12" ht="31.5" x14ac:dyDescent="0.25">
      <c r="A369" s="204" t="s">
        <v>276</v>
      </c>
      <c r="B369" s="126" t="s">
        <v>1375</v>
      </c>
      <c r="C369" s="126" t="s">
        <v>28</v>
      </c>
      <c r="D369" s="20" t="s">
        <v>1397</v>
      </c>
      <c r="E369" s="82">
        <f>SUM(E370:E374)</f>
        <v>1056321</v>
      </c>
      <c r="F369" s="82">
        <f>SUM(F370:F374)</f>
        <v>1141563</v>
      </c>
      <c r="G369" s="82">
        <f>SUM(G370:G374)</f>
        <v>1240718</v>
      </c>
      <c r="H369" s="39" t="s">
        <v>29</v>
      </c>
      <c r="I369" s="16" t="s">
        <v>30</v>
      </c>
      <c r="J369" s="16" t="s">
        <v>71</v>
      </c>
      <c r="K369" s="16" t="s">
        <v>71</v>
      </c>
      <c r="L369" s="17" t="s">
        <v>46</v>
      </c>
    </row>
    <row r="370" spans="1:12" ht="31.5" x14ac:dyDescent="0.25">
      <c r="A370" s="193"/>
      <c r="B370" s="116"/>
      <c r="C370" s="116"/>
      <c r="D370" s="14" t="s">
        <v>16</v>
      </c>
      <c r="E370" s="81">
        <v>291288</v>
      </c>
      <c r="F370" s="81">
        <v>300027</v>
      </c>
      <c r="G370" s="81">
        <v>315028</v>
      </c>
      <c r="H370" s="38" t="s">
        <v>277</v>
      </c>
      <c r="I370" s="14" t="s">
        <v>30</v>
      </c>
      <c r="J370" s="14" t="s">
        <v>278</v>
      </c>
      <c r="K370" s="14" t="s">
        <v>270</v>
      </c>
      <c r="L370" s="15" t="s">
        <v>270</v>
      </c>
    </row>
    <row r="371" spans="1:12" ht="15.75" x14ac:dyDescent="0.25">
      <c r="A371" s="193"/>
      <c r="B371" s="116"/>
      <c r="C371" s="116"/>
      <c r="D371" s="200" t="s">
        <v>17</v>
      </c>
      <c r="E371" s="199">
        <v>4800</v>
      </c>
      <c r="F371" s="199">
        <v>5280</v>
      </c>
      <c r="G371" s="199">
        <v>5808</v>
      </c>
      <c r="H371" s="38" t="s">
        <v>279</v>
      </c>
      <c r="I371" s="14" t="s">
        <v>30</v>
      </c>
      <c r="J371" s="14" t="s">
        <v>242</v>
      </c>
      <c r="K371" s="14" t="s">
        <v>242</v>
      </c>
      <c r="L371" s="15" t="s">
        <v>242</v>
      </c>
    </row>
    <row r="372" spans="1:12" ht="31.5" x14ac:dyDescent="0.25">
      <c r="A372" s="193"/>
      <c r="B372" s="116"/>
      <c r="C372" s="116"/>
      <c r="D372" s="196"/>
      <c r="E372" s="198"/>
      <c r="F372" s="198"/>
      <c r="G372" s="198"/>
      <c r="H372" s="38" t="s">
        <v>260</v>
      </c>
      <c r="I372" s="14" t="s">
        <v>30</v>
      </c>
      <c r="J372" s="14" t="s">
        <v>270</v>
      </c>
      <c r="K372" s="14" t="s">
        <v>270</v>
      </c>
      <c r="L372" s="15" t="s">
        <v>280</v>
      </c>
    </row>
    <row r="373" spans="1:12" ht="47.25" x14ac:dyDescent="0.25">
      <c r="A373" s="193"/>
      <c r="B373" s="116"/>
      <c r="C373" s="116"/>
      <c r="D373" s="200" t="s">
        <v>25</v>
      </c>
      <c r="E373" s="199">
        <v>760233</v>
      </c>
      <c r="F373" s="199">
        <v>836256</v>
      </c>
      <c r="G373" s="199">
        <v>919882</v>
      </c>
      <c r="H373" s="38" t="s">
        <v>240</v>
      </c>
      <c r="I373" s="14" t="s">
        <v>14</v>
      </c>
      <c r="J373" s="14" t="s">
        <v>79</v>
      </c>
      <c r="K373" s="14" t="s">
        <v>79</v>
      </c>
      <c r="L373" s="15" t="s">
        <v>79</v>
      </c>
    </row>
    <row r="374" spans="1:12" ht="16.5" thickBot="1" x14ac:dyDescent="0.3">
      <c r="A374" s="194"/>
      <c r="B374" s="117"/>
      <c r="C374" s="117"/>
      <c r="D374" s="208"/>
      <c r="E374" s="207"/>
      <c r="F374" s="207"/>
      <c r="G374" s="207"/>
      <c r="H374" s="38" t="s">
        <v>241</v>
      </c>
      <c r="I374" s="14" t="s">
        <v>14</v>
      </c>
      <c r="J374" s="14" t="s">
        <v>242</v>
      </c>
      <c r="K374" s="14" t="s">
        <v>242</v>
      </c>
      <c r="L374" s="15" t="s">
        <v>242</v>
      </c>
    </row>
    <row r="375" spans="1:12" ht="31.5" x14ac:dyDescent="0.25">
      <c r="A375" s="204" t="s">
        <v>281</v>
      </c>
      <c r="B375" s="126" t="s">
        <v>282</v>
      </c>
      <c r="C375" s="126" t="s">
        <v>28</v>
      </c>
      <c r="D375" s="20" t="s">
        <v>1397</v>
      </c>
      <c r="E375" s="82">
        <f>SUM(E376:E378)</f>
        <v>593336</v>
      </c>
      <c r="F375" s="82">
        <f>SUM(F376:F378)</f>
        <v>641151</v>
      </c>
      <c r="G375" s="82">
        <f>SUM(G376:G378)</f>
        <v>696786</v>
      </c>
      <c r="H375" s="39" t="s">
        <v>29</v>
      </c>
      <c r="I375" s="16" t="s">
        <v>30</v>
      </c>
      <c r="J375" s="16" t="s">
        <v>46</v>
      </c>
      <c r="K375" s="16" t="s">
        <v>46</v>
      </c>
      <c r="L375" s="17" t="s">
        <v>46</v>
      </c>
    </row>
    <row r="376" spans="1:12" ht="31.5" x14ac:dyDescent="0.25">
      <c r="A376" s="193"/>
      <c r="B376" s="116"/>
      <c r="C376" s="116"/>
      <c r="D376" s="14" t="s">
        <v>25</v>
      </c>
      <c r="E376" s="81">
        <v>427243</v>
      </c>
      <c r="F376" s="81">
        <v>469970</v>
      </c>
      <c r="G376" s="81">
        <v>516964</v>
      </c>
      <c r="H376" s="38" t="s">
        <v>260</v>
      </c>
      <c r="I376" s="14" t="s">
        <v>30</v>
      </c>
      <c r="J376" s="14" t="s">
        <v>265</v>
      </c>
      <c r="K376" s="14" t="s">
        <v>265</v>
      </c>
      <c r="L376" s="15" t="s">
        <v>265</v>
      </c>
    </row>
    <row r="377" spans="1:12" ht="47.25" x14ac:dyDescent="0.25">
      <c r="A377" s="193"/>
      <c r="B377" s="116"/>
      <c r="C377" s="116"/>
      <c r="D377" s="14" t="s">
        <v>17</v>
      </c>
      <c r="E377" s="81">
        <v>1500</v>
      </c>
      <c r="F377" s="81">
        <v>1650</v>
      </c>
      <c r="G377" s="81">
        <v>1815</v>
      </c>
      <c r="H377" s="38" t="s">
        <v>240</v>
      </c>
      <c r="I377" s="14" t="s">
        <v>14</v>
      </c>
      <c r="J377" s="14" t="s">
        <v>135</v>
      </c>
      <c r="K377" s="14" t="s">
        <v>53</v>
      </c>
      <c r="L377" s="15" t="s">
        <v>37</v>
      </c>
    </row>
    <row r="378" spans="1:12" ht="16.5" thickBot="1" x14ac:dyDescent="0.3">
      <c r="A378" s="193"/>
      <c r="B378" s="116"/>
      <c r="C378" s="116"/>
      <c r="D378" s="18" t="s">
        <v>16</v>
      </c>
      <c r="E378" s="85">
        <v>164593</v>
      </c>
      <c r="F378" s="85">
        <v>169531</v>
      </c>
      <c r="G378" s="85">
        <v>178007</v>
      </c>
      <c r="H378" s="40" t="s">
        <v>241</v>
      </c>
      <c r="I378" s="18" t="s">
        <v>14</v>
      </c>
      <c r="J378" s="18" t="s">
        <v>246</v>
      </c>
      <c r="K378" s="18" t="s">
        <v>245</v>
      </c>
      <c r="L378" s="19" t="s">
        <v>242</v>
      </c>
    </row>
    <row r="379" spans="1:12" ht="31.5" x14ac:dyDescent="0.25">
      <c r="A379" s="112" t="s">
        <v>283</v>
      </c>
      <c r="B379" s="115" t="s">
        <v>284</v>
      </c>
      <c r="C379" s="115" t="s">
        <v>28</v>
      </c>
      <c r="D379" s="20" t="s">
        <v>1397</v>
      </c>
      <c r="E379" s="80">
        <f>SUM(E380:E382)</f>
        <v>868813</v>
      </c>
      <c r="F379" s="80">
        <f>SUM(F380:F382)</f>
        <v>943259</v>
      </c>
      <c r="G379" s="80">
        <f>SUM(G380:G382)</f>
        <v>1028438</v>
      </c>
      <c r="H379" s="41" t="s">
        <v>29</v>
      </c>
      <c r="I379" s="20" t="s">
        <v>30</v>
      </c>
      <c r="J379" s="20" t="s">
        <v>103</v>
      </c>
      <c r="K379" s="20" t="s">
        <v>103</v>
      </c>
      <c r="L379" s="21" t="s">
        <v>103</v>
      </c>
    </row>
    <row r="380" spans="1:12" ht="31.5" x14ac:dyDescent="0.25">
      <c r="A380" s="113"/>
      <c r="B380" s="116"/>
      <c r="C380" s="116"/>
      <c r="D380" s="14" t="s">
        <v>17</v>
      </c>
      <c r="E380" s="81">
        <v>4000</v>
      </c>
      <c r="F380" s="81">
        <v>4400</v>
      </c>
      <c r="G380" s="81">
        <v>4840</v>
      </c>
      <c r="H380" s="38" t="s">
        <v>260</v>
      </c>
      <c r="I380" s="14" t="s">
        <v>30</v>
      </c>
      <c r="J380" s="14" t="s">
        <v>270</v>
      </c>
      <c r="K380" s="14" t="s">
        <v>270</v>
      </c>
      <c r="L380" s="22" t="s">
        <v>270</v>
      </c>
    </row>
    <row r="381" spans="1:12" ht="47.25" x14ac:dyDescent="0.25">
      <c r="A381" s="113"/>
      <c r="B381" s="116"/>
      <c r="C381" s="116"/>
      <c r="D381" s="14" t="s">
        <v>25</v>
      </c>
      <c r="E381" s="81">
        <v>687168</v>
      </c>
      <c r="F381" s="81">
        <v>755885</v>
      </c>
      <c r="G381" s="81">
        <v>831475</v>
      </c>
      <c r="H381" s="38" t="s">
        <v>240</v>
      </c>
      <c r="I381" s="14" t="s">
        <v>14</v>
      </c>
      <c r="J381" s="14" t="s">
        <v>285</v>
      </c>
      <c r="K381" s="14" t="s">
        <v>37</v>
      </c>
      <c r="L381" s="22" t="s">
        <v>37</v>
      </c>
    </row>
    <row r="382" spans="1:12" ht="16.5" thickBot="1" x14ac:dyDescent="0.3">
      <c r="A382" s="125"/>
      <c r="B382" s="127"/>
      <c r="C382" s="127"/>
      <c r="D382" s="23" t="s">
        <v>16</v>
      </c>
      <c r="E382" s="83">
        <v>177645</v>
      </c>
      <c r="F382" s="83">
        <v>182974</v>
      </c>
      <c r="G382" s="83">
        <v>192123</v>
      </c>
      <c r="H382" s="42" t="s">
        <v>241</v>
      </c>
      <c r="I382" s="23" t="s">
        <v>14</v>
      </c>
      <c r="J382" s="23" t="s">
        <v>246</v>
      </c>
      <c r="K382" s="23" t="s">
        <v>246</v>
      </c>
      <c r="L382" s="24" t="s">
        <v>246</v>
      </c>
    </row>
    <row r="383" spans="1:12" ht="36" customHeight="1" x14ac:dyDescent="0.25">
      <c r="A383" s="193" t="s">
        <v>286</v>
      </c>
      <c r="B383" s="116" t="s">
        <v>287</v>
      </c>
      <c r="C383" s="116" t="s">
        <v>28</v>
      </c>
      <c r="D383" s="12" t="s">
        <v>1397</v>
      </c>
      <c r="E383" s="84">
        <f>SUM(E384:E386)</f>
        <v>1635122.61</v>
      </c>
      <c r="F383" s="84">
        <f>SUM(F384:F386)</f>
        <v>1775866</v>
      </c>
      <c r="G383" s="84">
        <f>SUM(G384:G386)</f>
        <v>1936638</v>
      </c>
      <c r="H383" s="37" t="s">
        <v>29</v>
      </c>
      <c r="I383" s="12" t="s">
        <v>30</v>
      </c>
      <c r="J383" s="12" t="s">
        <v>119</v>
      </c>
      <c r="K383" s="12" t="s">
        <v>119</v>
      </c>
      <c r="L383" s="13" t="s">
        <v>119</v>
      </c>
    </row>
    <row r="384" spans="1:12" ht="48.75" customHeight="1" x14ac:dyDescent="0.25">
      <c r="A384" s="193"/>
      <c r="B384" s="116"/>
      <c r="C384" s="116"/>
      <c r="D384" s="14" t="s">
        <v>25</v>
      </c>
      <c r="E384" s="81">
        <v>1296264</v>
      </c>
      <c r="F384" s="81">
        <v>1425890</v>
      </c>
      <c r="G384" s="81">
        <v>1568480</v>
      </c>
      <c r="H384" s="38" t="s">
        <v>288</v>
      </c>
      <c r="I384" s="14" t="s">
        <v>14</v>
      </c>
      <c r="J384" s="14" t="s">
        <v>135</v>
      </c>
      <c r="K384" s="14" t="s">
        <v>53</v>
      </c>
      <c r="L384" s="15" t="s">
        <v>104</v>
      </c>
    </row>
    <row r="385" spans="1:12" ht="21" customHeight="1" x14ac:dyDescent="0.25">
      <c r="A385" s="193"/>
      <c r="B385" s="116"/>
      <c r="C385" s="116"/>
      <c r="D385" s="14" t="s">
        <v>17</v>
      </c>
      <c r="E385" s="81">
        <v>16988.61</v>
      </c>
      <c r="F385" s="81">
        <v>18450</v>
      </c>
      <c r="G385" s="81">
        <v>20056</v>
      </c>
      <c r="H385" s="38" t="s">
        <v>279</v>
      </c>
      <c r="I385" s="14" t="s">
        <v>14</v>
      </c>
      <c r="J385" s="14" t="s">
        <v>245</v>
      </c>
      <c r="K385" s="14" t="s">
        <v>246</v>
      </c>
      <c r="L385" s="15" t="s">
        <v>246</v>
      </c>
    </row>
    <row r="386" spans="1:12" ht="32.25" thickBot="1" x14ac:dyDescent="0.3">
      <c r="A386" s="194"/>
      <c r="B386" s="117"/>
      <c r="C386" s="117"/>
      <c r="D386" s="14" t="s">
        <v>16</v>
      </c>
      <c r="E386" s="81">
        <v>321870</v>
      </c>
      <c r="F386" s="81">
        <v>331526</v>
      </c>
      <c r="G386" s="81">
        <v>348102</v>
      </c>
      <c r="H386" s="38" t="s">
        <v>289</v>
      </c>
      <c r="I386" s="14" t="s">
        <v>21</v>
      </c>
      <c r="J386" s="14" t="s">
        <v>265</v>
      </c>
      <c r="K386" s="14" t="s">
        <v>265</v>
      </c>
      <c r="L386" s="15" t="s">
        <v>265</v>
      </c>
    </row>
    <row r="387" spans="1:12" ht="33" customHeight="1" x14ac:dyDescent="0.25">
      <c r="A387" s="204" t="s">
        <v>290</v>
      </c>
      <c r="B387" s="126" t="s">
        <v>291</v>
      </c>
      <c r="C387" s="126" t="s">
        <v>28</v>
      </c>
      <c r="D387" s="20" t="s">
        <v>1397</v>
      </c>
      <c r="E387" s="82">
        <f>SUM(E388:E390)</f>
        <v>2011947</v>
      </c>
      <c r="F387" s="82">
        <f>SUM(F388:F390)</f>
        <v>2193572</v>
      </c>
      <c r="G387" s="82">
        <f>SUM(G388:G390)</f>
        <v>2398533</v>
      </c>
      <c r="H387" s="39" t="s">
        <v>29</v>
      </c>
      <c r="I387" s="16" t="s">
        <v>30</v>
      </c>
      <c r="J387" s="16" t="s">
        <v>51</v>
      </c>
      <c r="K387" s="16" t="s">
        <v>51</v>
      </c>
      <c r="L387" s="17" t="s">
        <v>51</v>
      </c>
    </row>
    <row r="388" spans="1:12" ht="51.75" customHeight="1" x14ac:dyDescent="0.25">
      <c r="A388" s="193"/>
      <c r="B388" s="116"/>
      <c r="C388" s="116"/>
      <c r="D388" s="14" t="s">
        <v>25</v>
      </c>
      <c r="E388" s="81">
        <v>1724392</v>
      </c>
      <c r="F388" s="81">
        <v>1896830</v>
      </c>
      <c r="G388" s="81">
        <v>2086514</v>
      </c>
      <c r="H388" s="38" t="s">
        <v>288</v>
      </c>
      <c r="I388" s="14" t="s">
        <v>14</v>
      </c>
      <c r="J388" s="14" t="s">
        <v>53</v>
      </c>
      <c r="K388" s="14" t="s">
        <v>53</v>
      </c>
      <c r="L388" s="15" t="s">
        <v>37</v>
      </c>
    </row>
    <row r="389" spans="1:12" ht="20.25" customHeight="1" x14ac:dyDescent="0.25">
      <c r="A389" s="193"/>
      <c r="B389" s="116"/>
      <c r="C389" s="116"/>
      <c r="D389" s="14" t="s">
        <v>16</v>
      </c>
      <c r="E389" s="81">
        <v>279555</v>
      </c>
      <c r="F389" s="81">
        <v>287942</v>
      </c>
      <c r="G389" s="81">
        <v>302339</v>
      </c>
      <c r="H389" s="38" t="s">
        <v>279</v>
      </c>
      <c r="I389" s="14" t="s">
        <v>14</v>
      </c>
      <c r="J389" s="14" t="s">
        <v>242</v>
      </c>
      <c r="K389" s="14" t="s">
        <v>242</v>
      </c>
      <c r="L389" s="15" t="s">
        <v>249</v>
      </c>
    </row>
    <row r="390" spans="1:12" ht="35.25" customHeight="1" thickBot="1" x14ac:dyDescent="0.3">
      <c r="A390" s="194"/>
      <c r="B390" s="117"/>
      <c r="C390" s="117"/>
      <c r="D390" s="14" t="s">
        <v>17</v>
      </c>
      <c r="E390" s="81">
        <v>8000</v>
      </c>
      <c r="F390" s="81">
        <v>8800</v>
      </c>
      <c r="G390" s="81">
        <v>9680</v>
      </c>
      <c r="H390" s="38" t="s">
        <v>289</v>
      </c>
      <c r="I390" s="14" t="s">
        <v>21</v>
      </c>
      <c r="J390" s="14" t="s">
        <v>262</v>
      </c>
      <c r="K390" s="14" t="s">
        <v>262</v>
      </c>
      <c r="L390" s="15" t="s">
        <v>262</v>
      </c>
    </row>
    <row r="391" spans="1:12" ht="35.25" customHeight="1" x14ac:dyDescent="0.25">
      <c r="A391" s="204" t="s">
        <v>292</v>
      </c>
      <c r="B391" s="126" t="s">
        <v>293</v>
      </c>
      <c r="C391" s="126" t="s">
        <v>28</v>
      </c>
      <c r="D391" s="20" t="s">
        <v>1397</v>
      </c>
      <c r="E391" s="82">
        <f>SUM(E392:E394)</f>
        <v>1805979.24</v>
      </c>
      <c r="F391" s="82">
        <f>SUM(F392:F394)</f>
        <v>1963036</v>
      </c>
      <c r="G391" s="82">
        <f>SUM(G392:G394)</f>
        <v>2141854</v>
      </c>
      <c r="H391" s="39" t="s">
        <v>29</v>
      </c>
      <c r="I391" s="16" t="s">
        <v>30</v>
      </c>
      <c r="J391" s="16" t="s">
        <v>51</v>
      </c>
      <c r="K391" s="16" t="s">
        <v>51</v>
      </c>
      <c r="L391" s="17" t="s">
        <v>51</v>
      </c>
    </row>
    <row r="392" spans="1:12" ht="51" customHeight="1" x14ac:dyDescent="0.25">
      <c r="A392" s="193"/>
      <c r="B392" s="116"/>
      <c r="C392" s="116"/>
      <c r="D392" s="14" t="s">
        <v>25</v>
      </c>
      <c r="E392" s="81">
        <v>1452891</v>
      </c>
      <c r="F392" s="81">
        <v>1598180</v>
      </c>
      <c r="G392" s="81">
        <v>1757998</v>
      </c>
      <c r="H392" s="38" t="s">
        <v>288</v>
      </c>
      <c r="I392" s="14" t="s">
        <v>14</v>
      </c>
      <c r="J392" s="14" t="s">
        <v>59</v>
      </c>
      <c r="K392" s="14" t="s">
        <v>59</v>
      </c>
      <c r="L392" s="15" t="s">
        <v>59</v>
      </c>
    </row>
    <row r="393" spans="1:12" ht="18.75" customHeight="1" x14ac:dyDescent="0.25">
      <c r="A393" s="193"/>
      <c r="B393" s="116"/>
      <c r="C393" s="116"/>
      <c r="D393" s="14" t="s">
        <v>17</v>
      </c>
      <c r="E393" s="81">
        <v>25810.240000000002</v>
      </c>
      <c r="F393" s="81">
        <v>27760</v>
      </c>
      <c r="G393" s="81">
        <v>29905</v>
      </c>
      <c r="H393" s="38" t="s">
        <v>279</v>
      </c>
      <c r="I393" s="14" t="s">
        <v>14</v>
      </c>
      <c r="J393" s="14" t="s">
        <v>246</v>
      </c>
      <c r="K393" s="14" t="s">
        <v>246</v>
      </c>
      <c r="L393" s="15" t="s">
        <v>246</v>
      </c>
    </row>
    <row r="394" spans="1:12" ht="33.75" customHeight="1" thickBot="1" x14ac:dyDescent="0.3">
      <c r="A394" s="194"/>
      <c r="B394" s="117"/>
      <c r="C394" s="117"/>
      <c r="D394" s="14" t="s">
        <v>16</v>
      </c>
      <c r="E394" s="81">
        <v>327278</v>
      </c>
      <c r="F394" s="81">
        <v>337096</v>
      </c>
      <c r="G394" s="81">
        <v>353951</v>
      </c>
      <c r="H394" s="38" t="s">
        <v>289</v>
      </c>
      <c r="I394" s="14" t="s">
        <v>21</v>
      </c>
      <c r="J394" s="14" t="s">
        <v>265</v>
      </c>
      <c r="K394" s="14" t="s">
        <v>265</v>
      </c>
      <c r="L394" s="15" t="s">
        <v>265</v>
      </c>
    </row>
    <row r="395" spans="1:12" ht="34.5" customHeight="1" x14ac:dyDescent="0.25">
      <c r="A395" s="204" t="s">
        <v>294</v>
      </c>
      <c r="B395" s="126" t="s">
        <v>295</v>
      </c>
      <c r="C395" s="126" t="s">
        <v>28</v>
      </c>
      <c r="D395" s="20" t="s">
        <v>1397</v>
      </c>
      <c r="E395" s="82">
        <f>SUM(E396:E398)</f>
        <v>2035583.68</v>
      </c>
      <c r="F395" s="82">
        <f>SUM(F396:F398)</f>
        <v>2218494</v>
      </c>
      <c r="G395" s="82">
        <f>SUM(G396:G398)</f>
        <v>2425130</v>
      </c>
      <c r="H395" s="39" t="s">
        <v>29</v>
      </c>
      <c r="I395" s="16" t="s">
        <v>30</v>
      </c>
      <c r="J395" s="16" t="s">
        <v>181</v>
      </c>
      <c r="K395" s="16" t="s">
        <v>181</v>
      </c>
      <c r="L395" s="17" t="s">
        <v>181</v>
      </c>
    </row>
    <row r="396" spans="1:12" ht="51" customHeight="1" x14ac:dyDescent="0.25">
      <c r="A396" s="193"/>
      <c r="B396" s="116"/>
      <c r="C396" s="116"/>
      <c r="D396" s="14" t="s">
        <v>25</v>
      </c>
      <c r="E396" s="81">
        <v>1737222</v>
      </c>
      <c r="F396" s="81">
        <v>1910944</v>
      </c>
      <c r="G396" s="81">
        <v>2102040</v>
      </c>
      <c r="H396" s="38" t="s">
        <v>288</v>
      </c>
      <c r="I396" s="14" t="s">
        <v>14</v>
      </c>
      <c r="J396" s="14" t="s">
        <v>135</v>
      </c>
      <c r="K396" s="14" t="s">
        <v>53</v>
      </c>
      <c r="L396" s="15" t="s">
        <v>53</v>
      </c>
    </row>
    <row r="397" spans="1:12" ht="20.25" customHeight="1" x14ac:dyDescent="0.25">
      <c r="A397" s="193"/>
      <c r="B397" s="116"/>
      <c r="C397" s="116"/>
      <c r="D397" s="14" t="s">
        <v>17</v>
      </c>
      <c r="E397" s="81">
        <v>4303.68</v>
      </c>
      <c r="F397" s="81">
        <v>4670</v>
      </c>
      <c r="G397" s="81">
        <v>5066</v>
      </c>
      <c r="H397" s="38" t="s">
        <v>279</v>
      </c>
      <c r="I397" s="14" t="s">
        <v>14</v>
      </c>
      <c r="J397" s="14" t="s">
        <v>296</v>
      </c>
      <c r="K397" s="14" t="s">
        <v>296</v>
      </c>
      <c r="L397" s="15" t="s">
        <v>296</v>
      </c>
    </row>
    <row r="398" spans="1:12" ht="36.75" customHeight="1" thickBot="1" x14ac:dyDescent="0.3">
      <c r="A398" s="193"/>
      <c r="B398" s="116"/>
      <c r="C398" s="116"/>
      <c r="D398" s="18" t="s">
        <v>16</v>
      </c>
      <c r="E398" s="85">
        <v>294058</v>
      </c>
      <c r="F398" s="85">
        <v>302880</v>
      </c>
      <c r="G398" s="85">
        <v>318024</v>
      </c>
      <c r="H398" s="40" t="s">
        <v>289</v>
      </c>
      <c r="I398" s="18" t="s">
        <v>21</v>
      </c>
      <c r="J398" s="18" t="s">
        <v>280</v>
      </c>
      <c r="K398" s="18" t="s">
        <v>265</v>
      </c>
      <c r="L398" s="19" t="s">
        <v>262</v>
      </c>
    </row>
    <row r="399" spans="1:12" ht="34.5" customHeight="1" x14ac:dyDescent="0.25">
      <c r="A399" s="112" t="s">
        <v>297</v>
      </c>
      <c r="B399" s="115" t="s">
        <v>298</v>
      </c>
      <c r="C399" s="115" t="s">
        <v>28</v>
      </c>
      <c r="D399" s="20" t="s">
        <v>1397</v>
      </c>
      <c r="E399" s="80">
        <f>SUM(E400:E402)</f>
        <v>2255056</v>
      </c>
      <c r="F399" s="80">
        <f>SUM(F400:F402)</f>
        <v>2456407</v>
      </c>
      <c r="G399" s="80">
        <f>SUM(G400:G402)</f>
        <v>2684279</v>
      </c>
      <c r="H399" s="41" t="s">
        <v>29</v>
      </c>
      <c r="I399" s="20" t="s">
        <v>30</v>
      </c>
      <c r="J399" s="20" t="s">
        <v>77</v>
      </c>
      <c r="K399" s="20" t="s">
        <v>77</v>
      </c>
      <c r="L399" s="21" t="s">
        <v>77</v>
      </c>
    </row>
    <row r="400" spans="1:12" ht="48.75" customHeight="1" x14ac:dyDescent="0.25">
      <c r="A400" s="113"/>
      <c r="B400" s="116"/>
      <c r="C400" s="116"/>
      <c r="D400" s="14" t="s">
        <v>16</v>
      </c>
      <c r="E400" s="81">
        <v>345075</v>
      </c>
      <c r="F400" s="81">
        <v>355427</v>
      </c>
      <c r="G400" s="81">
        <v>373199</v>
      </c>
      <c r="H400" s="38" t="s">
        <v>288</v>
      </c>
      <c r="I400" s="14" t="s">
        <v>14</v>
      </c>
      <c r="J400" s="14" t="s">
        <v>68</v>
      </c>
      <c r="K400" s="14" t="s">
        <v>299</v>
      </c>
      <c r="L400" s="22" t="s">
        <v>135</v>
      </c>
    </row>
    <row r="401" spans="1:12" ht="20.25" customHeight="1" x14ac:dyDescent="0.25">
      <c r="A401" s="113"/>
      <c r="B401" s="116"/>
      <c r="C401" s="116"/>
      <c r="D401" s="14" t="s">
        <v>25</v>
      </c>
      <c r="E401" s="81">
        <v>1896981</v>
      </c>
      <c r="F401" s="81">
        <v>2086680</v>
      </c>
      <c r="G401" s="81">
        <v>2295350</v>
      </c>
      <c r="H401" s="38" t="s">
        <v>279</v>
      </c>
      <c r="I401" s="14" t="s">
        <v>14</v>
      </c>
      <c r="J401" s="14" t="s">
        <v>246</v>
      </c>
      <c r="K401" s="14" t="s">
        <v>246</v>
      </c>
      <c r="L401" s="22" t="s">
        <v>246</v>
      </c>
    </row>
    <row r="402" spans="1:12" ht="36" customHeight="1" thickBot="1" x14ac:dyDescent="0.3">
      <c r="A402" s="125"/>
      <c r="B402" s="127"/>
      <c r="C402" s="127"/>
      <c r="D402" s="23" t="s">
        <v>17</v>
      </c>
      <c r="E402" s="83">
        <v>13000</v>
      </c>
      <c r="F402" s="83">
        <v>14300</v>
      </c>
      <c r="G402" s="83">
        <v>15730</v>
      </c>
      <c r="H402" s="42" t="s">
        <v>289</v>
      </c>
      <c r="I402" s="23" t="s">
        <v>21</v>
      </c>
      <c r="J402" s="23" t="s">
        <v>261</v>
      </c>
      <c r="K402" s="23" t="s">
        <v>262</v>
      </c>
      <c r="L402" s="24" t="s">
        <v>262</v>
      </c>
    </row>
    <row r="403" spans="1:12" ht="35.25" customHeight="1" x14ac:dyDescent="0.25">
      <c r="A403" s="193" t="s">
        <v>300</v>
      </c>
      <c r="B403" s="116" t="s">
        <v>301</v>
      </c>
      <c r="C403" s="116" t="s">
        <v>28</v>
      </c>
      <c r="D403" s="12" t="s">
        <v>1397</v>
      </c>
      <c r="E403" s="84">
        <f>SUM(E404:E406)</f>
        <v>1287035</v>
      </c>
      <c r="F403" s="84">
        <f>SUM(F404:F406)</f>
        <v>1394358</v>
      </c>
      <c r="G403" s="84">
        <f>SUM(G404:G406)</f>
        <v>1518065</v>
      </c>
      <c r="H403" s="37" t="s">
        <v>29</v>
      </c>
      <c r="I403" s="12" t="s">
        <v>30</v>
      </c>
      <c r="J403" s="12" t="s">
        <v>103</v>
      </c>
      <c r="K403" s="12" t="s">
        <v>103</v>
      </c>
      <c r="L403" s="13" t="s">
        <v>103</v>
      </c>
    </row>
    <row r="404" spans="1:12" ht="51.75" customHeight="1" x14ac:dyDescent="0.25">
      <c r="A404" s="193"/>
      <c r="B404" s="116"/>
      <c r="C404" s="116"/>
      <c r="D404" s="14" t="s">
        <v>25</v>
      </c>
      <c r="E404" s="81">
        <v>963103</v>
      </c>
      <c r="F404" s="81">
        <v>1059413</v>
      </c>
      <c r="G404" s="81">
        <v>1165355</v>
      </c>
      <c r="H404" s="38" t="s">
        <v>288</v>
      </c>
      <c r="I404" s="14" t="s">
        <v>14</v>
      </c>
      <c r="J404" s="14" t="s">
        <v>37</v>
      </c>
      <c r="K404" s="14" t="s">
        <v>37</v>
      </c>
      <c r="L404" s="15" t="s">
        <v>37</v>
      </c>
    </row>
    <row r="405" spans="1:12" ht="19.5" customHeight="1" x14ac:dyDescent="0.25">
      <c r="A405" s="193"/>
      <c r="B405" s="116"/>
      <c r="C405" s="116"/>
      <c r="D405" s="14" t="s">
        <v>17</v>
      </c>
      <c r="E405" s="81">
        <v>18500</v>
      </c>
      <c r="F405" s="81">
        <v>20350</v>
      </c>
      <c r="G405" s="81">
        <v>22385</v>
      </c>
      <c r="H405" s="38" t="s">
        <v>279</v>
      </c>
      <c r="I405" s="14" t="s">
        <v>14</v>
      </c>
      <c r="J405" s="14" t="s">
        <v>274</v>
      </c>
      <c r="K405" s="14" t="s">
        <v>274</v>
      </c>
      <c r="L405" s="15" t="s">
        <v>274</v>
      </c>
    </row>
    <row r="406" spans="1:12" ht="35.25" customHeight="1" thickBot="1" x14ac:dyDescent="0.3">
      <c r="A406" s="194"/>
      <c r="B406" s="117"/>
      <c r="C406" s="117"/>
      <c r="D406" s="14" t="s">
        <v>16</v>
      </c>
      <c r="E406" s="81">
        <v>305432</v>
      </c>
      <c r="F406" s="81">
        <v>314595</v>
      </c>
      <c r="G406" s="81">
        <v>330325</v>
      </c>
      <c r="H406" s="38" t="s">
        <v>289</v>
      </c>
      <c r="I406" s="14" t="s">
        <v>21</v>
      </c>
      <c r="J406" s="14" t="s">
        <v>280</v>
      </c>
      <c r="K406" s="14" t="s">
        <v>280</v>
      </c>
      <c r="L406" s="15" t="s">
        <v>280</v>
      </c>
    </row>
    <row r="407" spans="1:12" ht="34.5" customHeight="1" x14ac:dyDescent="0.25">
      <c r="A407" s="204" t="s">
        <v>302</v>
      </c>
      <c r="B407" s="126" t="s">
        <v>303</v>
      </c>
      <c r="C407" s="126" t="s">
        <v>28</v>
      </c>
      <c r="D407" s="20" t="s">
        <v>1397</v>
      </c>
      <c r="E407" s="82">
        <f>SUM(E408:E410)</f>
        <v>1474443.65</v>
      </c>
      <c r="F407" s="82">
        <f>SUM(F408:F410)</f>
        <v>1604622</v>
      </c>
      <c r="G407" s="82">
        <f>SUM(G408:G410)</f>
        <v>1752326</v>
      </c>
      <c r="H407" s="39" t="s">
        <v>29</v>
      </c>
      <c r="I407" s="16" t="s">
        <v>30</v>
      </c>
      <c r="J407" s="16" t="s">
        <v>51</v>
      </c>
      <c r="K407" s="16" t="s">
        <v>51</v>
      </c>
      <c r="L407" s="17" t="s">
        <v>103</v>
      </c>
    </row>
    <row r="408" spans="1:12" ht="48.75" customHeight="1" x14ac:dyDescent="0.25">
      <c r="A408" s="193"/>
      <c r="B408" s="116"/>
      <c r="C408" s="116"/>
      <c r="D408" s="14" t="s">
        <v>16</v>
      </c>
      <c r="E408" s="81">
        <v>243871</v>
      </c>
      <c r="F408" s="81">
        <v>251187</v>
      </c>
      <c r="G408" s="81">
        <v>263746</v>
      </c>
      <c r="H408" s="38" t="s">
        <v>288</v>
      </c>
      <c r="I408" s="14" t="s">
        <v>14</v>
      </c>
      <c r="J408" s="14" t="s">
        <v>37</v>
      </c>
      <c r="K408" s="14" t="s">
        <v>304</v>
      </c>
      <c r="L408" s="15" t="s">
        <v>38</v>
      </c>
    </row>
    <row r="409" spans="1:12" ht="21" customHeight="1" x14ac:dyDescent="0.25">
      <c r="A409" s="193"/>
      <c r="B409" s="116"/>
      <c r="C409" s="116"/>
      <c r="D409" s="14" t="s">
        <v>25</v>
      </c>
      <c r="E409" s="81">
        <v>1220591</v>
      </c>
      <c r="F409" s="81">
        <v>1342650</v>
      </c>
      <c r="G409" s="81">
        <v>1476915</v>
      </c>
      <c r="H409" s="38" t="s">
        <v>279</v>
      </c>
      <c r="I409" s="14" t="s">
        <v>14</v>
      </c>
      <c r="J409" s="14" t="s">
        <v>250</v>
      </c>
      <c r="K409" s="14" t="s">
        <v>250</v>
      </c>
      <c r="L409" s="15" t="s">
        <v>305</v>
      </c>
    </row>
    <row r="410" spans="1:12" ht="36.75" customHeight="1" thickBot="1" x14ac:dyDescent="0.3">
      <c r="A410" s="194"/>
      <c r="B410" s="117"/>
      <c r="C410" s="117"/>
      <c r="D410" s="14" t="s">
        <v>17</v>
      </c>
      <c r="E410" s="81">
        <v>9981.65</v>
      </c>
      <c r="F410" s="81">
        <v>10785</v>
      </c>
      <c r="G410" s="81">
        <v>11665</v>
      </c>
      <c r="H410" s="38" t="s">
        <v>289</v>
      </c>
      <c r="I410" s="14" t="s">
        <v>21</v>
      </c>
      <c r="J410" s="14" t="s">
        <v>262</v>
      </c>
      <c r="K410" s="14" t="s">
        <v>262</v>
      </c>
      <c r="L410" s="15" t="s">
        <v>262</v>
      </c>
    </row>
    <row r="411" spans="1:12" ht="36" customHeight="1" x14ac:dyDescent="0.25">
      <c r="A411" s="204" t="s">
        <v>306</v>
      </c>
      <c r="B411" s="126" t="s">
        <v>307</v>
      </c>
      <c r="C411" s="126" t="s">
        <v>28</v>
      </c>
      <c r="D411" s="20" t="s">
        <v>1397</v>
      </c>
      <c r="E411" s="82">
        <f>SUM(E412:E414)</f>
        <v>1055688</v>
      </c>
      <c r="F411" s="82">
        <f>SUM(F412:F414)</f>
        <v>1144069</v>
      </c>
      <c r="G411" s="82">
        <f>SUM(G412:G414)</f>
        <v>1245829</v>
      </c>
      <c r="H411" s="39" t="s">
        <v>29</v>
      </c>
      <c r="I411" s="16" t="s">
        <v>30</v>
      </c>
      <c r="J411" s="16" t="s">
        <v>31</v>
      </c>
      <c r="K411" s="16" t="s">
        <v>31</v>
      </c>
      <c r="L411" s="17" t="s">
        <v>31</v>
      </c>
    </row>
    <row r="412" spans="1:12" ht="50.25" customHeight="1" x14ac:dyDescent="0.25">
      <c r="A412" s="193"/>
      <c r="B412" s="116"/>
      <c r="C412" s="116"/>
      <c r="D412" s="14" t="s">
        <v>25</v>
      </c>
      <c r="E412" s="81">
        <v>802136</v>
      </c>
      <c r="F412" s="81">
        <v>882350</v>
      </c>
      <c r="G412" s="81">
        <v>970585</v>
      </c>
      <c r="H412" s="38" t="s">
        <v>288</v>
      </c>
      <c r="I412" s="14" t="s">
        <v>14</v>
      </c>
      <c r="J412" s="14" t="s">
        <v>56</v>
      </c>
      <c r="K412" s="14" t="s">
        <v>72</v>
      </c>
      <c r="L412" s="15" t="s">
        <v>73</v>
      </c>
    </row>
    <row r="413" spans="1:12" ht="21.75" customHeight="1" x14ac:dyDescent="0.25">
      <c r="A413" s="193"/>
      <c r="B413" s="116"/>
      <c r="C413" s="116"/>
      <c r="D413" s="14" t="s">
        <v>17</v>
      </c>
      <c r="E413" s="81">
        <v>8000</v>
      </c>
      <c r="F413" s="81">
        <v>8800</v>
      </c>
      <c r="G413" s="81">
        <v>9680</v>
      </c>
      <c r="H413" s="38" t="s">
        <v>279</v>
      </c>
      <c r="I413" s="14" t="s">
        <v>14</v>
      </c>
      <c r="J413" s="14" t="s">
        <v>250</v>
      </c>
      <c r="K413" s="14" t="s">
        <v>250</v>
      </c>
      <c r="L413" s="15" t="s">
        <v>250</v>
      </c>
    </row>
    <row r="414" spans="1:12" ht="36" customHeight="1" thickBot="1" x14ac:dyDescent="0.3">
      <c r="A414" s="194"/>
      <c r="B414" s="117"/>
      <c r="C414" s="117"/>
      <c r="D414" s="14" t="s">
        <v>16</v>
      </c>
      <c r="E414" s="81">
        <v>245552</v>
      </c>
      <c r="F414" s="81">
        <v>252919</v>
      </c>
      <c r="G414" s="81">
        <v>265564</v>
      </c>
      <c r="H414" s="38" t="s">
        <v>289</v>
      </c>
      <c r="I414" s="14" t="s">
        <v>21</v>
      </c>
      <c r="J414" s="14" t="s">
        <v>265</v>
      </c>
      <c r="K414" s="14" t="s">
        <v>265</v>
      </c>
      <c r="L414" s="15" t="s">
        <v>265</v>
      </c>
    </row>
    <row r="415" spans="1:12" ht="35.25" customHeight="1" x14ac:dyDescent="0.25">
      <c r="A415" s="204" t="s">
        <v>308</v>
      </c>
      <c r="B415" s="126" t="s">
        <v>309</v>
      </c>
      <c r="C415" s="126" t="s">
        <v>28</v>
      </c>
      <c r="D415" s="20" t="s">
        <v>1397</v>
      </c>
      <c r="E415" s="82">
        <f>SUM(E416:E418)</f>
        <v>1286335</v>
      </c>
      <c r="F415" s="82">
        <f>SUM(F416:F418)</f>
        <v>1400582</v>
      </c>
      <c r="G415" s="82">
        <f>SUM(G416:G418)</f>
        <v>1530056</v>
      </c>
      <c r="H415" s="39" t="s">
        <v>29</v>
      </c>
      <c r="I415" s="16" t="s">
        <v>30</v>
      </c>
      <c r="J415" s="16" t="s">
        <v>43</v>
      </c>
      <c r="K415" s="16" t="s">
        <v>43</v>
      </c>
      <c r="L415" s="17" t="s">
        <v>52</v>
      </c>
    </row>
    <row r="416" spans="1:12" ht="51" customHeight="1" x14ac:dyDescent="0.25">
      <c r="A416" s="193"/>
      <c r="B416" s="116"/>
      <c r="C416" s="116"/>
      <c r="D416" s="14" t="s">
        <v>17</v>
      </c>
      <c r="E416" s="81">
        <v>14000</v>
      </c>
      <c r="F416" s="81">
        <v>15400</v>
      </c>
      <c r="G416" s="81">
        <v>16940</v>
      </c>
      <c r="H416" s="38" t="s">
        <v>288</v>
      </c>
      <c r="I416" s="14" t="s">
        <v>14</v>
      </c>
      <c r="J416" s="14" t="s">
        <v>53</v>
      </c>
      <c r="K416" s="14" t="s">
        <v>37</v>
      </c>
      <c r="L416" s="15" t="s">
        <v>38</v>
      </c>
    </row>
    <row r="417" spans="1:12" ht="20.25" customHeight="1" x14ac:dyDescent="0.25">
      <c r="A417" s="193"/>
      <c r="B417" s="116"/>
      <c r="C417" s="116"/>
      <c r="D417" s="14" t="s">
        <v>25</v>
      </c>
      <c r="E417" s="81">
        <v>1066809</v>
      </c>
      <c r="F417" s="81">
        <v>1173490</v>
      </c>
      <c r="G417" s="81">
        <v>1290840</v>
      </c>
      <c r="H417" s="38" t="s">
        <v>279</v>
      </c>
      <c r="I417" s="14" t="s">
        <v>14</v>
      </c>
      <c r="J417" s="14" t="s">
        <v>246</v>
      </c>
      <c r="K417" s="14" t="s">
        <v>246</v>
      </c>
      <c r="L417" s="15" t="s">
        <v>246</v>
      </c>
    </row>
    <row r="418" spans="1:12" ht="33" customHeight="1" thickBot="1" x14ac:dyDescent="0.3">
      <c r="A418" s="193"/>
      <c r="B418" s="116"/>
      <c r="C418" s="116"/>
      <c r="D418" s="18" t="s">
        <v>16</v>
      </c>
      <c r="E418" s="85">
        <v>205526</v>
      </c>
      <c r="F418" s="85">
        <v>211692</v>
      </c>
      <c r="G418" s="85">
        <v>222276</v>
      </c>
      <c r="H418" s="40" t="s">
        <v>289</v>
      </c>
      <c r="I418" s="18" t="s">
        <v>21</v>
      </c>
      <c r="J418" s="18" t="s">
        <v>265</v>
      </c>
      <c r="K418" s="18" t="s">
        <v>262</v>
      </c>
      <c r="L418" s="19" t="s">
        <v>262</v>
      </c>
    </row>
    <row r="419" spans="1:12" ht="35.25" customHeight="1" x14ac:dyDescent="0.25">
      <c r="A419" s="112" t="s">
        <v>310</v>
      </c>
      <c r="B419" s="115" t="s">
        <v>311</v>
      </c>
      <c r="C419" s="115" t="s">
        <v>28</v>
      </c>
      <c r="D419" s="20" t="s">
        <v>1397</v>
      </c>
      <c r="E419" s="80">
        <f>SUM(E420:E422)</f>
        <v>1373491</v>
      </c>
      <c r="F419" s="80">
        <f>SUM(F420:F422)</f>
        <v>1488403</v>
      </c>
      <c r="G419" s="80">
        <f>SUM(G420:G422)</f>
        <v>1620736</v>
      </c>
      <c r="H419" s="41" t="s">
        <v>29</v>
      </c>
      <c r="I419" s="20" t="s">
        <v>30</v>
      </c>
      <c r="J419" s="20" t="s">
        <v>31</v>
      </c>
      <c r="K419" s="20" t="s">
        <v>51</v>
      </c>
      <c r="L419" s="21" t="s">
        <v>51</v>
      </c>
    </row>
    <row r="420" spans="1:12" ht="51" customHeight="1" x14ac:dyDescent="0.25">
      <c r="A420" s="113"/>
      <c r="B420" s="116"/>
      <c r="C420" s="116"/>
      <c r="D420" s="14" t="s">
        <v>25</v>
      </c>
      <c r="E420" s="81">
        <v>1047360</v>
      </c>
      <c r="F420" s="81">
        <v>1152096</v>
      </c>
      <c r="G420" s="81">
        <v>1267306</v>
      </c>
      <c r="H420" s="38" t="s">
        <v>288</v>
      </c>
      <c r="I420" s="14" t="s">
        <v>14</v>
      </c>
      <c r="J420" s="14" t="s">
        <v>64</v>
      </c>
      <c r="K420" s="14" t="s">
        <v>65</v>
      </c>
      <c r="L420" s="22" t="s">
        <v>66</v>
      </c>
    </row>
    <row r="421" spans="1:12" ht="21.75" customHeight="1" x14ac:dyDescent="0.25">
      <c r="A421" s="113"/>
      <c r="B421" s="116"/>
      <c r="C421" s="116"/>
      <c r="D421" s="14" t="s">
        <v>17</v>
      </c>
      <c r="E421" s="81">
        <v>5600</v>
      </c>
      <c r="F421" s="81">
        <v>6160</v>
      </c>
      <c r="G421" s="81">
        <v>6776</v>
      </c>
      <c r="H421" s="38" t="s">
        <v>279</v>
      </c>
      <c r="I421" s="14" t="s">
        <v>14</v>
      </c>
      <c r="J421" s="14" t="s">
        <v>242</v>
      </c>
      <c r="K421" s="14" t="s">
        <v>242</v>
      </c>
      <c r="L421" s="22" t="s">
        <v>245</v>
      </c>
    </row>
    <row r="422" spans="1:12" ht="35.25" customHeight="1" thickBot="1" x14ac:dyDescent="0.3">
      <c r="A422" s="125"/>
      <c r="B422" s="127"/>
      <c r="C422" s="127"/>
      <c r="D422" s="23" t="s">
        <v>16</v>
      </c>
      <c r="E422" s="83">
        <v>320531</v>
      </c>
      <c r="F422" s="83">
        <v>330147</v>
      </c>
      <c r="G422" s="83">
        <v>346654</v>
      </c>
      <c r="H422" s="42" t="s">
        <v>289</v>
      </c>
      <c r="I422" s="23" t="s">
        <v>21</v>
      </c>
      <c r="J422" s="23" t="s">
        <v>265</v>
      </c>
      <c r="K422" s="23" t="s">
        <v>265</v>
      </c>
      <c r="L422" s="24" t="s">
        <v>265</v>
      </c>
    </row>
    <row r="423" spans="1:12" ht="31.5" x14ac:dyDescent="0.25">
      <c r="A423" s="193" t="s">
        <v>312</v>
      </c>
      <c r="B423" s="116" t="s">
        <v>313</v>
      </c>
      <c r="C423" s="116" t="s">
        <v>28</v>
      </c>
      <c r="D423" s="12" t="s">
        <v>1397</v>
      </c>
      <c r="E423" s="84">
        <f>SUM(E424:E426)</f>
        <v>1350475</v>
      </c>
      <c r="F423" s="84">
        <f>SUM(F424:F426)</f>
        <v>1468050</v>
      </c>
      <c r="G423" s="84">
        <f>SUM(G424:G426)</f>
        <v>1602001</v>
      </c>
      <c r="H423" s="37" t="s">
        <v>29</v>
      </c>
      <c r="I423" s="12" t="s">
        <v>30</v>
      </c>
      <c r="J423" s="12" t="s">
        <v>103</v>
      </c>
      <c r="K423" s="12" t="s">
        <v>103</v>
      </c>
      <c r="L423" s="13" t="s">
        <v>103</v>
      </c>
    </row>
    <row r="424" spans="1:12" ht="47.25" x14ac:dyDescent="0.25">
      <c r="A424" s="193"/>
      <c r="B424" s="116"/>
      <c r="C424" s="116"/>
      <c r="D424" s="14" t="s">
        <v>25</v>
      </c>
      <c r="E424" s="81">
        <v>1087065</v>
      </c>
      <c r="F424" s="81">
        <v>1195772</v>
      </c>
      <c r="G424" s="81">
        <v>1315350</v>
      </c>
      <c r="H424" s="38" t="s">
        <v>288</v>
      </c>
      <c r="I424" s="14" t="s">
        <v>14</v>
      </c>
      <c r="J424" s="14" t="s">
        <v>65</v>
      </c>
      <c r="K424" s="14" t="s">
        <v>66</v>
      </c>
      <c r="L424" s="15" t="s">
        <v>176</v>
      </c>
    </row>
    <row r="425" spans="1:12" ht="15.75" x14ac:dyDescent="0.25">
      <c r="A425" s="193"/>
      <c r="B425" s="116"/>
      <c r="C425" s="116"/>
      <c r="D425" s="14" t="s">
        <v>16</v>
      </c>
      <c r="E425" s="81">
        <v>249610</v>
      </c>
      <c r="F425" s="81">
        <v>257098</v>
      </c>
      <c r="G425" s="81">
        <v>269953</v>
      </c>
      <c r="H425" s="38" t="s">
        <v>279</v>
      </c>
      <c r="I425" s="14" t="s">
        <v>14</v>
      </c>
      <c r="J425" s="14" t="s">
        <v>77</v>
      </c>
      <c r="K425" s="14" t="s">
        <v>77</v>
      </c>
      <c r="L425" s="15" t="s">
        <v>77</v>
      </c>
    </row>
    <row r="426" spans="1:12" ht="32.25" thickBot="1" x14ac:dyDescent="0.3">
      <c r="A426" s="194"/>
      <c r="B426" s="117"/>
      <c r="C426" s="117"/>
      <c r="D426" s="14" t="s">
        <v>17</v>
      </c>
      <c r="E426" s="81">
        <v>13800</v>
      </c>
      <c r="F426" s="81">
        <v>15180</v>
      </c>
      <c r="G426" s="81">
        <v>16698</v>
      </c>
      <c r="H426" s="38" t="s">
        <v>289</v>
      </c>
      <c r="I426" s="14" t="s">
        <v>21</v>
      </c>
      <c r="J426" s="14" t="s">
        <v>265</v>
      </c>
      <c r="K426" s="14" t="s">
        <v>265</v>
      </c>
      <c r="L426" s="15" t="s">
        <v>265</v>
      </c>
    </row>
    <row r="427" spans="1:12" ht="31.5" x14ac:dyDescent="0.25">
      <c r="A427" s="204" t="s">
        <v>314</v>
      </c>
      <c r="B427" s="126" t="s">
        <v>315</v>
      </c>
      <c r="C427" s="126" t="s">
        <v>28</v>
      </c>
      <c r="D427" s="20" t="s">
        <v>1397</v>
      </c>
      <c r="E427" s="82">
        <f>SUM(E428:E430)</f>
        <v>1167333</v>
      </c>
      <c r="F427" s="82">
        <f>SUM(F428:F430)</f>
        <v>1266358</v>
      </c>
      <c r="G427" s="82">
        <f>SUM(G428:G430)</f>
        <v>1379952</v>
      </c>
      <c r="H427" s="39" t="s">
        <v>29</v>
      </c>
      <c r="I427" s="16" t="s">
        <v>30</v>
      </c>
      <c r="J427" s="16" t="s">
        <v>43</v>
      </c>
      <c r="K427" s="16" t="s">
        <v>43</v>
      </c>
      <c r="L427" s="17" t="s">
        <v>43</v>
      </c>
    </row>
    <row r="428" spans="1:12" ht="47.25" x14ac:dyDescent="0.25">
      <c r="A428" s="193"/>
      <c r="B428" s="116"/>
      <c r="C428" s="116"/>
      <c r="D428" s="14" t="s">
        <v>25</v>
      </c>
      <c r="E428" s="81">
        <v>900018</v>
      </c>
      <c r="F428" s="81">
        <v>990020</v>
      </c>
      <c r="G428" s="81">
        <v>1089025</v>
      </c>
      <c r="H428" s="38" t="s">
        <v>288</v>
      </c>
      <c r="I428" s="14" t="s">
        <v>14</v>
      </c>
      <c r="J428" s="14" t="s">
        <v>59</v>
      </c>
      <c r="K428" s="14" t="s">
        <v>67</v>
      </c>
      <c r="L428" s="15" t="s">
        <v>81</v>
      </c>
    </row>
    <row r="429" spans="1:12" ht="15.75" x14ac:dyDescent="0.25">
      <c r="A429" s="193"/>
      <c r="B429" s="116"/>
      <c r="C429" s="116"/>
      <c r="D429" s="14" t="s">
        <v>17</v>
      </c>
      <c r="E429" s="81">
        <v>15221</v>
      </c>
      <c r="F429" s="81">
        <v>16681</v>
      </c>
      <c r="G429" s="81">
        <v>18287</v>
      </c>
      <c r="H429" s="38" t="s">
        <v>279</v>
      </c>
      <c r="I429" s="14" t="s">
        <v>14</v>
      </c>
      <c r="J429" s="14" t="s">
        <v>246</v>
      </c>
      <c r="K429" s="14" t="s">
        <v>246</v>
      </c>
      <c r="L429" s="15" t="s">
        <v>246</v>
      </c>
    </row>
    <row r="430" spans="1:12" ht="50.25" customHeight="1" thickBot="1" x14ac:dyDescent="0.3">
      <c r="A430" s="194"/>
      <c r="B430" s="117"/>
      <c r="C430" s="117"/>
      <c r="D430" s="14" t="s">
        <v>16</v>
      </c>
      <c r="E430" s="81">
        <v>252094</v>
      </c>
      <c r="F430" s="81">
        <v>259657</v>
      </c>
      <c r="G430" s="81">
        <v>272640</v>
      </c>
      <c r="H430" s="38" t="s">
        <v>277</v>
      </c>
      <c r="I430" s="14" t="s">
        <v>21</v>
      </c>
      <c r="J430" s="14" t="s">
        <v>265</v>
      </c>
      <c r="K430" s="14" t="s">
        <v>265</v>
      </c>
      <c r="L430" s="15" t="s">
        <v>265</v>
      </c>
    </row>
    <row r="431" spans="1:12" ht="31.5" x14ac:dyDescent="0.25">
      <c r="A431" s="204" t="s">
        <v>316</v>
      </c>
      <c r="B431" s="126" t="s">
        <v>317</v>
      </c>
      <c r="C431" s="126" t="s">
        <v>28</v>
      </c>
      <c r="D431" s="20" t="s">
        <v>1397</v>
      </c>
      <c r="E431" s="82">
        <f>SUM(E432:E434)</f>
        <v>1141360.3999999999</v>
      </c>
      <c r="F431" s="82">
        <f>SUM(F432:F434)</f>
        <v>1238188</v>
      </c>
      <c r="G431" s="82">
        <f>SUM(G432:G434)</f>
        <v>1349244</v>
      </c>
      <c r="H431" s="39" t="s">
        <v>29</v>
      </c>
      <c r="I431" s="16" t="s">
        <v>30</v>
      </c>
      <c r="J431" s="16" t="s">
        <v>119</v>
      </c>
      <c r="K431" s="16" t="s">
        <v>119</v>
      </c>
      <c r="L431" s="17" t="s">
        <v>119</v>
      </c>
    </row>
    <row r="432" spans="1:12" ht="47.25" x14ac:dyDescent="0.25">
      <c r="A432" s="193"/>
      <c r="B432" s="116"/>
      <c r="C432" s="116"/>
      <c r="D432" s="14" t="s">
        <v>25</v>
      </c>
      <c r="E432" s="81">
        <v>880440</v>
      </c>
      <c r="F432" s="81">
        <v>968484</v>
      </c>
      <c r="G432" s="81">
        <v>1065332</v>
      </c>
      <c r="H432" s="38" t="s">
        <v>288</v>
      </c>
      <c r="I432" s="14" t="s">
        <v>14</v>
      </c>
      <c r="J432" s="14" t="s">
        <v>176</v>
      </c>
      <c r="K432" s="14" t="s">
        <v>56</v>
      </c>
      <c r="L432" s="15" t="s">
        <v>72</v>
      </c>
    </row>
    <row r="433" spans="1:12" ht="15.75" x14ac:dyDescent="0.25">
      <c r="A433" s="193"/>
      <c r="B433" s="116"/>
      <c r="C433" s="116"/>
      <c r="D433" s="14" t="s">
        <v>17</v>
      </c>
      <c r="E433" s="81">
        <v>14936.4</v>
      </c>
      <c r="F433" s="81">
        <v>16340</v>
      </c>
      <c r="G433" s="81">
        <v>17880</v>
      </c>
      <c r="H433" s="38" t="s">
        <v>279</v>
      </c>
      <c r="I433" s="14" t="s">
        <v>14</v>
      </c>
      <c r="J433" s="14" t="s">
        <v>246</v>
      </c>
      <c r="K433" s="14" t="s">
        <v>246</v>
      </c>
      <c r="L433" s="15" t="s">
        <v>246</v>
      </c>
    </row>
    <row r="434" spans="1:12" ht="55.5" customHeight="1" thickBot="1" x14ac:dyDescent="0.3">
      <c r="A434" s="194"/>
      <c r="B434" s="117"/>
      <c r="C434" s="117"/>
      <c r="D434" s="14" t="s">
        <v>16</v>
      </c>
      <c r="E434" s="81">
        <v>245984</v>
      </c>
      <c r="F434" s="81">
        <v>253364</v>
      </c>
      <c r="G434" s="81">
        <v>266032</v>
      </c>
      <c r="H434" s="38" t="s">
        <v>277</v>
      </c>
      <c r="I434" s="14" t="s">
        <v>21</v>
      </c>
      <c r="J434" s="14" t="s">
        <v>265</v>
      </c>
      <c r="K434" s="14" t="s">
        <v>265</v>
      </c>
      <c r="L434" s="15" t="s">
        <v>262</v>
      </c>
    </row>
    <row r="435" spans="1:12" ht="31.5" x14ac:dyDescent="0.25">
      <c r="A435" s="204" t="s">
        <v>318</v>
      </c>
      <c r="B435" s="126" t="s">
        <v>319</v>
      </c>
      <c r="C435" s="126" t="s">
        <v>28</v>
      </c>
      <c r="D435" s="20" t="s">
        <v>1397</v>
      </c>
      <c r="E435" s="82">
        <f>SUM(E436:E438)</f>
        <v>2211791</v>
      </c>
      <c r="F435" s="82">
        <f>SUM(F436:F438)</f>
        <v>2408986</v>
      </c>
      <c r="G435" s="82">
        <f>SUM(G436:G438)</f>
        <v>2632238</v>
      </c>
      <c r="H435" s="39" t="s">
        <v>29</v>
      </c>
      <c r="I435" s="16" t="s">
        <v>30</v>
      </c>
      <c r="J435" s="16" t="s">
        <v>77</v>
      </c>
      <c r="K435" s="16" t="s">
        <v>103</v>
      </c>
      <c r="L435" s="17" t="s">
        <v>51</v>
      </c>
    </row>
    <row r="436" spans="1:12" ht="47.25" x14ac:dyDescent="0.25">
      <c r="A436" s="193"/>
      <c r="B436" s="116"/>
      <c r="C436" s="116"/>
      <c r="D436" s="14" t="s">
        <v>25</v>
      </c>
      <c r="E436" s="81">
        <v>1866585</v>
      </c>
      <c r="F436" s="81">
        <v>2053245</v>
      </c>
      <c r="G436" s="81">
        <v>2258570</v>
      </c>
      <c r="H436" s="38" t="s">
        <v>288</v>
      </c>
      <c r="I436" s="14" t="s">
        <v>14</v>
      </c>
      <c r="J436" s="14" t="s">
        <v>261</v>
      </c>
      <c r="K436" s="14" t="s">
        <v>320</v>
      </c>
      <c r="L436" s="15" t="s">
        <v>321</v>
      </c>
    </row>
    <row r="437" spans="1:12" ht="15.75" x14ac:dyDescent="0.25">
      <c r="A437" s="193"/>
      <c r="B437" s="116"/>
      <c r="C437" s="116"/>
      <c r="D437" s="14" t="s">
        <v>16</v>
      </c>
      <c r="E437" s="81">
        <v>342656</v>
      </c>
      <c r="F437" s="81">
        <v>352936</v>
      </c>
      <c r="G437" s="81">
        <v>370582</v>
      </c>
      <c r="H437" s="38" t="s">
        <v>279</v>
      </c>
      <c r="I437" s="14" t="s">
        <v>14</v>
      </c>
      <c r="J437" s="14" t="s">
        <v>246</v>
      </c>
      <c r="K437" s="14" t="s">
        <v>246</v>
      </c>
      <c r="L437" s="15" t="s">
        <v>246</v>
      </c>
    </row>
    <row r="438" spans="1:12" ht="51.75" customHeight="1" thickBot="1" x14ac:dyDescent="0.3">
      <c r="A438" s="193"/>
      <c r="B438" s="116"/>
      <c r="C438" s="116"/>
      <c r="D438" s="18" t="s">
        <v>17</v>
      </c>
      <c r="E438" s="85">
        <v>2550</v>
      </c>
      <c r="F438" s="85">
        <v>2805</v>
      </c>
      <c r="G438" s="85">
        <v>3086</v>
      </c>
      <c r="H438" s="40" t="s">
        <v>277</v>
      </c>
      <c r="I438" s="18" t="s">
        <v>21</v>
      </c>
      <c r="J438" s="18" t="s">
        <v>262</v>
      </c>
      <c r="K438" s="18" t="s">
        <v>265</v>
      </c>
      <c r="L438" s="19" t="s">
        <v>280</v>
      </c>
    </row>
    <row r="439" spans="1:12" ht="31.5" x14ac:dyDescent="0.25">
      <c r="A439" s="112" t="s">
        <v>322</v>
      </c>
      <c r="B439" s="115" t="s">
        <v>323</v>
      </c>
      <c r="C439" s="115" t="s">
        <v>28</v>
      </c>
      <c r="D439" s="20" t="s">
        <v>1397</v>
      </c>
      <c r="E439" s="80">
        <f>SUM(E440:E442)</f>
        <v>1264270.44</v>
      </c>
      <c r="F439" s="80">
        <f>SUM(F440:F442)</f>
        <v>1370200.6</v>
      </c>
      <c r="G439" s="80">
        <f>SUM(G440:G442)</f>
        <v>1492123.46</v>
      </c>
      <c r="H439" s="41" t="s">
        <v>29</v>
      </c>
      <c r="I439" s="20" t="s">
        <v>30</v>
      </c>
      <c r="J439" s="20" t="s">
        <v>119</v>
      </c>
      <c r="K439" s="20" t="s">
        <v>46</v>
      </c>
      <c r="L439" s="21" t="s">
        <v>46</v>
      </c>
    </row>
    <row r="440" spans="1:12" ht="47.25" x14ac:dyDescent="0.25">
      <c r="A440" s="113"/>
      <c r="B440" s="116"/>
      <c r="C440" s="116"/>
      <c r="D440" s="14" t="s">
        <v>17</v>
      </c>
      <c r="E440" s="81">
        <v>8521.44</v>
      </c>
      <c r="F440" s="81">
        <v>9325</v>
      </c>
      <c r="G440" s="81">
        <v>10205</v>
      </c>
      <c r="H440" s="38" t="s">
        <v>288</v>
      </c>
      <c r="I440" s="14" t="s">
        <v>14</v>
      </c>
      <c r="J440" s="14" t="s">
        <v>68</v>
      </c>
      <c r="K440" s="14" t="s">
        <v>135</v>
      </c>
      <c r="L440" s="22" t="s">
        <v>135</v>
      </c>
    </row>
    <row r="441" spans="1:12" ht="15.75" x14ac:dyDescent="0.25">
      <c r="A441" s="113"/>
      <c r="B441" s="116"/>
      <c r="C441" s="116"/>
      <c r="D441" s="14" t="s">
        <v>25</v>
      </c>
      <c r="E441" s="81">
        <v>963626</v>
      </c>
      <c r="F441" s="81">
        <v>1059988.6000000001</v>
      </c>
      <c r="G441" s="81">
        <v>1165987.46</v>
      </c>
      <c r="H441" s="38" t="s">
        <v>279</v>
      </c>
      <c r="I441" s="14" t="s">
        <v>14</v>
      </c>
      <c r="J441" s="14" t="s">
        <v>246</v>
      </c>
      <c r="K441" s="14" t="s">
        <v>246</v>
      </c>
      <c r="L441" s="22" t="s">
        <v>246</v>
      </c>
    </row>
    <row r="442" spans="1:12" ht="50.25" customHeight="1" thickBot="1" x14ac:dyDescent="0.3">
      <c r="A442" s="125"/>
      <c r="B442" s="127"/>
      <c r="C442" s="127"/>
      <c r="D442" s="23" t="s">
        <v>16</v>
      </c>
      <c r="E442" s="83">
        <v>292123</v>
      </c>
      <c r="F442" s="83">
        <v>300887</v>
      </c>
      <c r="G442" s="83">
        <v>315931</v>
      </c>
      <c r="H442" s="42" t="s">
        <v>277</v>
      </c>
      <c r="I442" s="23" t="s">
        <v>21</v>
      </c>
      <c r="J442" s="23" t="s">
        <v>270</v>
      </c>
      <c r="K442" s="23" t="s">
        <v>265</v>
      </c>
      <c r="L442" s="24" t="s">
        <v>265</v>
      </c>
    </row>
    <row r="443" spans="1:12" ht="36.75" customHeight="1" x14ac:dyDescent="0.25">
      <c r="A443" s="193" t="s">
        <v>324</v>
      </c>
      <c r="B443" s="116" t="s">
        <v>325</v>
      </c>
      <c r="C443" s="116" t="s">
        <v>28</v>
      </c>
      <c r="D443" s="12" t="s">
        <v>1397</v>
      </c>
      <c r="E443" s="84">
        <f>SUM(E444:E445)</f>
        <v>1391025</v>
      </c>
      <c r="F443" s="84">
        <f>SUM(F444:F445)</f>
        <v>1505969</v>
      </c>
      <c r="G443" s="84">
        <f>SUM(G444:G445)</f>
        <v>1638792</v>
      </c>
      <c r="H443" s="37" t="s">
        <v>29</v>
      </c>
      <c r="I443" s="12" t="s">
        <v>30</v>
      </c>
      <c r="J443" s="12" t="s">
        <v>52</v>
      </c>
      <c r="K443" s="12" t="s">
        <v>119</v>
      </c>
      <c r="L443" s="13" t="s">
        <v>31</v>
      </c>
    </row>
    <row r="444" spans="1:12" ht="51" customHeight="1" x14ac:dyDescent="0.25">
      <c r="A444" s="193"/>
      <c r="B444" s="116"/>
      <c r="C444" s="116"/>
      <c r="D444" s="14" t="s">
        <v>16</v>
      </c>
      <c r="E444" s="81">
        <v>345122</v>
      </c>
      <c r="F444" s="81">
        <v>355476</v>
      </c>
      <c r="G444" s="81">
        <v>373249</v>
      </c>
      <c r="H444" s="38" t="s">
        <v>288</v>
      </c>
      <c r="I444" s="14" t="s">
        <v>14</v>
      </c>
      <c r="J444" s="14" t="s">
        <v>326</v>
      </c>
      <c r="K444" s="14" t="s">
        <v>55</v>
      </c>
      <c r="L444" s="15" t="s">
        <v>327</v>
      </c>
    </row>
    <row r="445" spans="1:12" ht="23.25" customHeight="1" thickBot="1" x14ac:dyDescent="0.3">
      <c r="A445" s="194"/>
      <c r="B445" s="117"/>
      <c r="C445" s="117"/>
      <c r="D445" s="14" t="s">
        <v>25</v>
      </c>
      <c r="E445" s="81">
        <v>1045903</v>
      </c>
      <c r="F445" s="81">
        <v>1150493</v>
      </c>
      <c r="G445" s="81">
        <v>1265543</v>
      </c>
      <c r="H445" s="38" t="s">
        <v>279</v>
      </c>
      <c r="I445" s="14" t="s">
        <v>14</v>
      </c>
      <c r="J445" s="14" t="s">
        <v>245</v>
      </c>
      <c r="K445" s="14" t="s">
        <v>245</v>
      </c>
      <c r="L445" s="15" t="s">
        <v>245</v>
      </c>
    </row>
    <row r="446" spans="1:12" ht="51.75" customHeight="1" x14ac:dyDescent="0.25">
      <c r="A446" s="204" t="s">
        <v>328</v>
      </c>
      <c r="B446" s="126" t="s">
        <v>329</v>
      </c>
      <c r="C446" s="126" t="s">
        <v>28</v>
      </c>
      <c r="D446" s="128" t="s">
        <v>1397</v>
      </c>
      <c r="E446" s="206">
        <f>SUM(E447:E452)</f>
        <v>2011734.56</v>
      </c>
      <c r="F446" s="206">
        <f>SUM(F447:F452)</f>
        <v>2166813</v>
      </c>
      <c r="G446" s="206">
        <f>SUM(G447:G452)</f>
        <v>2349574</v>
      </c>
      <c r="H446" s="39" t="s">
        <v>277</v>
      </c>
      <c r="I446" s="16" t="s">
        <v>21</v>
      </c>
      <c r="J446" s="16" t="s">
        <v>270</v>
      </c>
      <c r="K446" s="16" t="s">
        <v>280</v>
      </c>
      <c r="L446" s="17" t="s">
        <v>265</v>
      </c>
    </row>
    <row r="447" spans="1:12" ht="51" customHeight="1" x14ac:dyDescent="0.25">
      <c r="A447" s="193"/>
      <c r="B447" s="116"/>
      <c r="C447" s="116"/>
      <c r="D447" s="119"/>
      <c r="E447" s="201"/>
      <c r="F447" s="201"/>
      <c r="G447" s="201"/>
      <c r="H447" s="38" t="s">
        <v>288</v>
      </c>
      <c r="I447" s="14" t="s">
        <v>14</v>
      </c>
      <c r="J447" s="14" t="s">
        <v>330</v>
      </c>
      <c r="K447" s="14" t="s">
        <v>331</v>
      </c>
      <c r="L447" s="15" t="s">
        <v>331</v>
      </c>
    </row>
    <row r="448" spans="1:12" ht="21.75" customHeight="1" x14ac:dyDescent="0.25">
      <c r="A448" s="193"/>
      <c r="B448" s="116"/>
      <c r="C448" s="116"/>
      <c r="D448" s="203"/>
      <c r="E448" s="202"/>
      <c r="F448" s="202"/>
      <c r="G448" s="202"/>
      <c r="H448" s="38" t="s">
        <v>279</v>
      </c>
      <c r="I448" s="14" t="s">
        <v>14</v>
      </c>
      <c r="J448" s="14" t="s">
        <v>296</v>
      </c>
      <c r="K448" s="14" t="s">
        <v>245</v>
      </c>
      <c r="L448" s="15" t="s">
        <v>245</v>
      </c>
    </row>
    <row r="449" spans="1:12" ht="34.5" customHeight="1" x14ac:dyDescent="0.25">
      <c r="A449" s="193"/>
      <c r="B449" s="116"/>
      <c r="C449" s="116"/>
      <c r="D449" s="200" t="s">
        <v>25</v>
      </c>
      <c r="E449" s="199">
        <v>1285958</v>
      </c>
      <c r="F449" s="199">
        <v>1414554</v>
      </c>
      <c r="G449" s="199">
        <v>1556009</v>
      </c>
      <c r="H449" s="38" t="s">
        <v>29</v>
      </c>
      <c r="I449" s="14" t="s">
        <v>21</v>
      </c>
      <c r="J449" s="14" t="s">
        <v>52</v>
      </c>
      <c r="K449" s="14" t="s">
        <v>52</v>
      </c>
      <c r="L449" s="15" t="s">
        <v>52</v>
      </c>
    </row>
    <row r="450" spans="1:12" ht="51.75" customHeight="1" x14ac:dyDescent="0.25">
      <c r="A450" s="193"/>
      <c r="B450" s="116"/>
      <c r="C450" s="116"/>
      <c r="D450" s="196"/>
      <c r="E450" s="198"/>
      <c r="F450" s="198"/>
      <c r="G450" s="198"/>
      <c r="H450" s="38" t="s">
        <v>32</v>
      </c>
      <c r="I450" s="14" t="s">
        <v>14</v>
      </c>
      <c r="J450" s="14" t="s">
        <v>37</v>
      </c>
      <c r="K450" s="14" t="s">
        <v>38</v>
      </c>
      <c r="L450" s="15" t="s">
        <v>38</v>
      </c>
    </row>
    <row r="451" spans="1:12" ht="51" customHeight="1" x14ac:dyDescent="0.25">
      <c r="A451" s="193"/>
      <c r="B451" s="116"/>
      <c r="C451" s="116"/>
      <c r="D451" s="14" t="s">
        <v>17</v>
      </c>
      <c r="E451" s="81">
        <v>67466.559999999998</v>
      </c>
      <c r="F451" s="81">
        <v>74200</v>
      </c>
      <c r="G451" s="81">
        <v>81603</v>
      </c>
      <c r="H451" s="38" t="s">
        <v>36</v>
      </c>
      <c r="I451" s="14" t="s">
        <v>14</v>
      </c>
      <c r="J451" s="14" t="s">
        <v>38</v>
      </c>
      <c r="K451" s="14" t="s">
        <v>39</v>
      </c>
      <c r="L451" s="15" t="s">
        <v>39</v>
      </c>
    </row>
    <row r="452" spans="1:12" ht="53.25" customHeight="1" thickBot="1" x14ac:dyDescent="0.3">
      <c r="A452" s="193"/>
      <c r="B452" s="116"/>
      <c r="C452" s="116"/>
      <c r="D452" s="18" t="s">
        <v>16</v>
      </c>
      <c r="E452" s="85">
        <v>658310</v>
      </c>
      <c r="F452" s="85">
        <v>678059</v>
      </c>
      <c r="G452" s="85">
        <v>711962</v>
      </c>
      <c r="H452" s="40" t="s">
        <v>40</v>
      </c>
      <c r="I452" s="18" t="s">
        <v>14</v>
      </c>
      <c r="J452" s="18" t="s">
        <v>54</v>
      </c>
      <c r="K452" s="18" t="s">
        <v>33</v>
      </c>
      <c r="L452" s="19" t="s">
        <v>33</v>
      </c>
    </row>
    <row r="453" spans="1:12" ht="48.75" customHeight="1" x14ac:dyDescent="0.25">
      <c r="A453" s="112" t="s">
        <v>332</v>
      </c>
      <c r="B453" s="115" t="s">
        <v>333</v>
      </c>
      <c r="C453" s="115" t="s">
        <v>28</v>
      </c>
      <c r="D453" s="118" t="s">
        <v>1397</v>
      </c>
      <c r="E453" s="205">
        <f>SUM(E454:E458)</f>
        <v>1411158.88</v>
      </c>
      <c r="F453" s="205">
        <f>SUM(F454:F458)</f>
        <v>1511405</v>
      </c>
      <c r="G453" s="205">
        <f>SUM(G454:G458)</f>
        <v>1632395</v>
      </c>
      <c r="H453" s="41" t="s">
        <v>288</v>
      </c>
      <c r="I453" s="20" t="s">
        <v>14</v>
      </c>
      <c r="J453" s="20" t="s">
        <v>334</v>
      </c>
      <c r="K453" s="20" t="s">
        <v>334</v>
      </c>
      <c r="L453" s="21" t="s">
        <v>335</v>
      </c>
    </row>
    <row r="454" spans="1:12" ht="21" customHeight="1" x14ac:dyDescent="0.25">
      <c r="A454" s="113"/>
      <c r="B454" s="116"/>
      <c r="C454" s="116"/>
      <c r="D454" s="203"/>
      <c r="E454" s="202"/>
      <c r="F454" s="202"/>
      <c r="G454" s="202"/>
      <c r="H454" s="38" t="s">
        <v>279</v>
      </c>
      <c r="I454" s="14" t="s">
        <v>14</v>
      </c>
      <c r="J454" s="14" t="s">
        <v>246</v>
      </c>
      <c r="K454" s="14" t="s">
        <v>245</v>
      </c>
      <c r="L454" s="22" t="s">
        <v>245</v>
      </c>
    </row>
    <row r="455" spans="1:12" ht="34.5" customHeight="1" x14ac:dyDescent="0.25">
      <c r="A455" s="113"/>
      <c r="B455" s="116"/>
      <c r="C455" s="116"/>
      <c r="D455" s="200" t="s">
        <v>16</v>
      </c>
      <c r="E455" s="199">
        <v>579598</v>
      </c>
      <c r="F455" s="199">
        <v>596986</v>
      </c>
      <c r="G455" s="199">
        <v>626835</v>
      </c>
      <c r="H455" s="38" t="s">
        <v>29</v>
      </c>
      <c r="I455" s="14" t="s">
        <v>21</v>
      </c>
      <c r="J455" s="14" t="s">
        <v>43</v>
      </c>
      <c r="K455" s="14" t="s">
        <v>52</v>
      </c>
      <c r="L455" s="22" t="s">
        <v>52</v>
      </c>
    </row>
    <row r="456" spans="1:12" ht="51.75" customHeight="1" x14ac:dyDescent="0.25">
      <c r="A456" s="113"/>
      <c r="B456" s="116"/>
      <c r="C456" s="116"/>
      <c r="D456" s="196"/>
      <c r="E456" s="198"/>
      <c r="F456" s="198"/>
      <c r="G456" s="198"/>
      <c r="H456" s="38" t="s">
        <v>32</v>
      </c>
      <c r="I456" s="14" t="s">
        <v>14</v>
      </c>
      <c r="J456" s="14" t="s">
        <v>37</v>
      </c>
      <c r="K456" s="14" t="s">
        <v>39</v>
      </c>
      <c r="L456" s="22" t="s">
        <v>104</v>
      </c>
    </row>
    <row r="457" spans="1:12" ht="51.75" customHeight="1" x14ac:dyDescent="0.25">
      <c r="A457" s="113"/>
      <c r="B457" s="116"/>
      <c r="C457" s="116"/>
      <c r="D457" s="14" t="s">
        <v>25</v>
      </c>
      <c r="E457" s="81">
        <v>765444</v>
      </c>
      <c r="F457" s="81">
        <v>841988</v>
      </c>
      <c r="G457" s="81">
        <v>926187</v>
      </c>
      <c r="H457" s="38" t="s">
        <v>36</v>
      </c>
      <c r="I457" s="14" t="s">
        <v>14</v>
      </c>
      <c r="J457" s="14" t="s">
        <v>67</v>
      </c>
      <c r="K457" s="14" t="s">
        <v>68</v>
      </c>
      <c r="L457" s="22" t="s">
        <v>135</v>
      </c>
    </row>
    <row r="458" spans="1:12" ht="53.25" customHeight="1" thickBot="1" x14ac:dyDescent="0.3">
      <c r="A458" s="125"/>
      <c r="B458" s="127"/>
      <c r="C458" s="127"/>
      <c r="D458" s="23" t="s">
        <v>17</v>
      </c>
      <c r="E458" s="83">
        <v>66116.88</v>
      </c>
      <c r="F458" s="83">
        <v>72431</v>
      </c>
      <c r="G458" s="83">
        <v>79373</v>
      </c>
      <c r="H458" s="42" t="s">
        <v>40</v>
      </c>
      <c r="I458" s="23" t="s">
        <v>14</v>
      </c>
      <c r="J458" s="23" t="s">
        <v>135</v>
      </c>
      <c r="K458" s="23" t="s">
        <v>53</v>
      </c>
      <c r="L458" s="24" t="s">
        <v>37</v>
      </c>
    </row>
    <row r="459" spans="1:12" ht="52.5" customHeight="1" x14ac:dyDescent="0.25">
      <c r="A459" s="193" t="s">
        <v>336</v>
      </c>
      <c r="B459" s="116" t="s">
        <v>1376</v>
      </c>
      <c r="C459" s="116" t="s">
        <v>28</v>
      </c>
      <c r="D459" s="119" t="s">
        <v>1397</v>
      </c>
      <c r="E459" s="201">
        <f>SUM(E460:E464)</f>
        <v>1615357.89</v>
      </c>
      <c r="F459" s="201">
        <f>SUM(F460:F464)</f>
        <v>1725750</v>
      </c>
      <c r="G459" s="201">
        <f>SUM(G460:G464)</f>
        <v>1859661</v>
      </c>
      <c r="H459" s="37" t="s">
        <v>288</v>
      </c>
      <c r="I459" s="12" t="s">
        <v>14</v>
      </c>
      <c r="J459" s="12" t="s">
        <v>72</v>
      </c>
      <c r="K459" s="12" t="s">
        <v>337</v>
      </c>
      <c r="L459" s="13" t="s">
        <v>73</v>
      </c>
    </row>
    <row r="460" spans="1:12" ht="19.5" customHeight="1" x14ac:dyDescent="0.25">
      <c r="A460" s="193"/>
      <c r="B460" s="116"/>
      <c r="C460" s="116"/>
      <c r="D460" s="203"/>
      <c r="E460" s="202"/>
      <c r="F460" s="202"/>
      <c r="G460" s="202"/>
      <c r="H460" s="38" t="s">
        <v>279</v>
      </c>
      <c r="I460" s="14" t="s">
        <v>14</v>
      </c>
      <c r="J460" s="14" t="s">
        <v>250</v>
      </c>
      <c r="K460" s="14" t="s">
        <v>305</v>
      </c>
      <c r="L460" s="15" t="s">
        <v>338</v>
      </c>
    </row>
    <row r="461" spans="1:12" ht="31.5" x14ac:dyDescent="0.25">
      <c r="A461" s="193"/>
      <c r="B461" s="116"/>
      <c r="C461" s="116"/>
      <c r="D461" s="200" t="s">
        <v>16</v>
      </c>
      <c r="E461" s="199">
        <v>674465</v>
      </c>
      <c r="F461" s="199">
        <v>694699</v>
      </c>
      <c r="G461" s="199">
        <v>729434</v>
      </c>
      <c r="H461" s="38" t="s">
        <v>29</v>
      </c>
      <c r="I461" s="14" t="s">
        <v>21</v>
      </c>
      <c r="J461" s="14" t="s">
        <v>52</v>
      </c>
      <c r="K461" s="14" t="s">
        <v>52</v>
      </c>
      <c r="L461" s="15" t="s">
        <v>339</v>
      </c>
    </row>
    <row r="462" spans="1:12" ht="47.25" x14ac:dyDescent="0.25">
      <c r="A462" s="193"/>
      <c r="B462" s="116"/>
      <c r="C462" s="116"/>
      <c r="D462" s="196"/>
      <c r="E462" s="198"/>
      <c r="F462" s="198"/>
      <c r="G462" s="198"/>
      <c r="H462" s="38" t="s">
        <v>32</v>
      </c>
      <c r="I462" s="14" t="s">
        <v>14</v>
      </c>
      <c r="J462" s="14" t="s">
        <v>340</v>
      </c>
      <c r="K462" s="14" t="s">
        <v>341</v>
      </c>
      <c r="L462" s="15" t="s">
        <v>33</v>
      </c>
    </row>
    <row r="463" spans="1:12" ht="47.25" x14ac:dyDescent="0.25">
      <c r="A463" s="193"/>
      <c r="B463" s="116"/>
      <c r="C463" s="116"/>
      <c r="D463" s="14" t="s">
        <v>25</v>
      </c>
      <c r="E463" s="81">
        <v>830313</v>
      </c>
      <c r="F463" s="81">
        <v>913344</v>
      </c>
      <c r="G463" s="81">
        <v>1004679</v>
      </c>
      <c r="H463" s="38" t="s">
        <v>36</v>
      </c>
      <c r="I463" s="14" t="s">
        <v>14</v>
      </c>
      <c r="J463" s="14" t="s">
        <v>341</v>
      </c>
      <c r="K463" s="14" t="s">
        <v>341</v>
      </c>
      <c r="L463" s="15" t="s">
        <v>341</v>
      </c>
    </row>
    <row r="464" spans="1:12" ht="48" thickBot="1" x14ac:dyDescent="0.3">
      <c r="A464" s="194"/>
      <c r="B464" s="117"/>
      <c r="C464" s="117"/>
      <c r="D464" s="14" t="s">
        <v>17</v>
      </c>
      <c r="E464" s="81">
        <v>110579.89</v>
      </c>
      <c r="F464" s="81">
        <v>117707</v>
      </c>
      <c r="G464" s="81">
        <v>125548</v>
      </c>
      <c r="H464" s="38" t="s">
        <v>40</v>
      </c>
      <c r="I464" s="14" t="s">
        <v>14</v>
      </c>
      <c r="J464" s="14" t="s">
        <v>342</v>
      </c>
      <c r="K464" s="14" t="s">
        <v>48</v>
      </c>
      <c r="L464" s="15" t="s">
        <v>343</v>
      </c>
    </row>
    <row r="465" spans="1:12" ht="47.25" x14ac:dyDescent="0.25">
      <c r="A465" s="204" t="s">
        <v>344</v>
      </c>
      <c r="B465" s="126" t="s">
        <v>1374</v>
      </c>
      <c r="C465" s="126" t="s">
        <v>28</v>
      </c>
      <c r="D465" s="128" t="s">
        <v>1397</v>
      </c>
      <c r="E465" s="206">
        <f>SUM(E466:E470)</f>
        <v>2533789.81</v>
      </c>
      <c r="F465" s="206">
        <f>SUM(F466:F470)</f>
        <v>2737794</v>
      </c>
      <c r="G465" s="206">
        <f>SUM(G466:G470)</f>
        <v>2974870</v>
      </c>
      <c r="H465" s="39" t="s">
        <v>288</v>
      </c>
      <c r="I465" s="16" t="s">
        <v>14</v>
      </c>
      <c r="J465" s="16" t="s">
        <v>345</v>
      </c>
      <c r="K465" s="16" t="s">
        <v>346</v>
      </c>
      <c r="L465" s="17" t="s">
        <v>330</v>
      </c>
    </row>
    <row r="466" spans="1:12" ht="15.75" x14ac:dyDescent="0.25">
      <c r="A466" s="193"/>
      <c r="B466" s="116"/>
      <c r="C466" s="116"/>
      <c r="D466" s="203"/>
      <c r="E466" s="202"/>
      <c r="F466" s="202"/>
      <c r="G466" s="202"/>
      <c r="H466" s="38" t="s">
        <v>279</v>
      </c>
      <c r="I466" s="14" t="s">
        <v>14</v>
      </c>
      <c r="J466" s="14" t="s">
        <v>163</v>
      </c>
      <c r="K466" s="14" t="s">
        <v>347</v>
      </c>
      <c r="L466" s="15" t="s">
        <v>347</v>
      </c>
    </row>
    <row r="467" spans="1:12" ht="31.5" x14ac:dyDescent="0.25">
      <c r="A467" s="193"/>
      <c r="B467" s="116"/>
      <c r="C467" s="116"/>
      <c r="D467" s="200" t="s">
        <v>17</v>
      </c>
      <c r="E467" s="199">
        <v>51520.81</v>
      </c>
      <c r="F467" s="199">
        <v>55275</v>
      </c>
      <c r="G467" s="199">
        <v>59397</v>
      </c>
      <c r="H467" s="38" t="s">
        <v>29</v>
      </c>
      <c r="I467" s="14" t="s">
        <v>21</v>
      </c>
      <c r="J467" s="14" t="s">
        <v>31</v>
      </c>
      <c r="K467" s="14" t="s">
        <v>31</v>
      </c>
      <c r="L467" s="15" t="s">
        <v>51</v>
      </c>
    </row>
    <row r="468" spans="1:12" ht="47.25" x14ac:dyDescent="0.25">
      <c r="A468" s="193"/>
      <c r="B468" s="116"/>
      <c r="C468" s="116"/>
      <c r="D468" s="196"/>
      <c r="E468" s="198"/>
      <c r="F468" s="198"/>
      <c r="G468" s="198"/>
      <c r="H468" s="38" t="s">
        <v>32</v>
      </c>
      <c r="I468" s="14" t="s">
        <v>14</v>
      </c>
      <c r="J468" s="14" t="s">
        <v>15</v>
      </c>
      <c r="K468" s="14" t="s">
        <v>15</v>
      </c>
      <c r="L468" s="15" t="s">
        <v>15</v>
      </c>
    </row>
    <row r="469" spans="1:12" ht="47.25" x14ac:dyDescent="0.25">
      <c r="A469" s="193"/>
      <c r="B469" s="116"/>
      <c r="C469" s="116"/>
      <c r="D469" s="14" t="s">
        <v>25</v>
      </c>
      <c r="E469" s="81">
        <v>1796879</v>
      </c>
      <c r="F469" s="81">
        <v>1976567</v>
      </c>
      <c r="G469" s="81">
        <v>2174224</v>
      </c>
      <c r="H469" s="38" t="s">
        <v>36</v>
      </c>
      <c r="I469" s="14" t="s">
        <v>14</v>
      </c>
      <c r="J469" s="14" t="s">
        <v>135</v>
      </c>
      <c r="K469" s="14" t="s">
        <v>53</v>
      </c>
      <c r="L469" s="15" t="s">
        <v>37</v>
      </c>
    </row>
    <row r="470" spans="1:12" ht="48" thickBot="1" x14ac:dyDescent="0.3">
      <c r="A470" s="193"/>
      <c r="B470" s="116"/>
      <c r="C470" s="116"/>
      <c r="D470" s="18" t="s">
        <v>16</v>
      </c>
      <c r="E470" s="85">
        <v>685390</v>
      </c>
      <c r="F470" s="85">
        <v>705952</v>
      </c>
      <c r="G470" s="85">
        <v>741249</v>
      </c>
      <c r="H470" s="40" t="s">
        <v>40</v>
      </c>
      <c r="I470" s="18" t="s">
        <v>14</v>
      </c>
      <c r="J470" s="18" t="s">
        <v>59</v>
      </c>
      <c r="K470" s="18" t="s">
        <v>67</v>
      </c>
      <c r="L470" s="19" t="s">
        <v>68</v>
      </c>
    </row>
    <row r="471" spans="1:12" ht="47.25" x14ac:dyDescent="0.25">
      <c r="A471" s="112" t="s">
        <v>348</v>
      </c>
      <c r="B471" s="115" t="s">
        <v>1371</v>
      </c>
      <c r="C471" s="115" t="s">
        <v>28</v>
      </c>
      <c r="D471" s="118" t="s">
        <v>1397</v>
      </c>
      <c r="E471" s="205">
        <f>SUM(E472:E476)</f>
        <v>806524.98</v>
      </c>
      <c r="F471" s="205">
        <f>SUM(F472:F476)</f>
        <v>864685</v>
      </c>
      <c r="G471" s="205">
        <f>SUM(G472:G476)</f>
        <v>934516</v>
      </c>
      <c r="H471" s="41" t="s">
        <v>288</v>
      </c>
      <c r="I471" s="20" t="s">
        <v>14</v>
      </c>
      <c r="J471" s="20" t="s">
        <v>56</v>
      </c>
      <c r="K471" s="20" t="s">
        <v>56</v>
      </c>
      <c r="L471" s="21" t="s">
        <v>56</v>
      </c>
    </row>
    <row r="472" spans="1:12" ht="15.75" x14ac:dyDescent="0.25">
      <c r="A472" s="113"/>
      <c r="B472" s="116"/>
      <c r="C472" s="116"/>
      <c r="D472" s="203"/>
      <c r="E472" s="202"/>
      <c r="F472" s="202"/>
      <c r="G472" s="202"/>
      <c r="H472" s="38" t="s">
        <v>279</v>
      </c>
      <c r="I472" s="14" t="s">
        <v>14</v>
      </c>
      <c r="J472" s="14" t="s">
        <v>257</v>
      </c>
      <c r="K472" s="14" t="s">
        <v>257</v>
      </c>
      <c r="L472" s="22" t="s">
        <v>257</v>
      </c>
    </row>
    <row r="473" spans="1:12" ht="31.5" x14ac:dyDescent="0.25">
      <c r="A473" s="113"/>
      <c r="B473" s="116"/>
      <c r="C473" s="116"/>
      <c r="D473" s="200" t="s">
        <v>17</v>
      </c>
      <c r="E473" s="199">
        <v>32017.98</v>
      </c>
      <c r="F473" s="199">
        <v>34911</v>
      </c>
      <c r="G473" s="199">
        <v>38086</v>
      </c>
      <c r="H473" s="38" t="s">
        <v>29</v>
      </c>
      <c r="I473" s="14" t="s">
        <v>30</v>
      </c>
      <c r="J473" s="14" t="s">
        <v>46</v>
      </c>
      <c r="K473" s="14" t="s">
        <v>46</v>
      </c>
      <c r="L473" s="22" t="s">
        <v>46</v>
      </c>
    </row>
    <row r="474" spans="1:12" ht="47.25" x14ac:dyDescent="0.25">
      <c r="A474" s="113"/>
      <c r="B474" s="116"/>
      <c r="C474" s="116"/>
      <c r="D474" s="196"/>
      <c r="E474" s="198"/>
      <c r="F474" s="198"/>
      <c r="G474" s="198"/>
      <c r="H474" s="38" t="s">
        <v>32</v>
      </c>
      <c r="I474" s="14" t="s">
        <v>14</v>
      </c>
      <c r="J474" s="14" t="s">
        <v>72</v>
      </c>
      <c r="K474" s="14" t="s">
        <v>73</v>
      </c>
      <c r="L474" s="22" t="s">
        <v>74</v>
      </c>
    </row>
    <row r="475" spans="1:12" ht="47.25" x14ac:dyDescent="0.25">
      <c r="A475" s="113"/>
      <c r="B475" s="116"/>
      <c r="C475" s="116"/>
      <c r="D475" s="14" t="s">
        <v>25</v>
      </c>
      <c r="E475" s="81">
        <v>457595</v>
      </c>
      <c r="F475" s="81">
        <v>503355</v>
      </c>
      <c r="G475" s="81">
        <v>553690</v>
      </c>
      <c r="H475" s="38" t="s">
        <v>36</v>
      </c>
      <c r="I475" s="14" t="s">
        <v>14</v>
      </c>
      <c r="J475" s="14" t="s">
        <v>53</v>
      </c>
      <c r="K475" s="14" t="s">
        <v>53</v>
      </c>
      <c r="L475" s="22" t="s">
        <v>39</v>
      </c>
    </row>
    <row r="476" spans="1:12" ht="48" thickBot="1" x14ac:dyDescent="0.3">
      <c r="A476" s="125"/>
      <c r="B476" s="127"/>
      <c r="C476" s="127"/>
      <c r="D476" s="23" t="s">
        <v>16</v>
      </c>
      <c r="E476" s="83">
        <v>316912</v>
      </c>
      <c r="F476" s="83">
        <v>326419</v>
      </c>
      <c r="G476" s="83">
        <v>342740</v>
      </c>
      <c r="H476" s="42" t="s">
        <v>40</v>
      </c>
      <c r="I476" s="23" t="s">
        <v>14</v>
      </c>
      <c r="J476" s="23" t="s">
        <v>124</v>
      </c>
      <c r="K476" s="23" t="s">
        <v>98</v>
      </c>
      <c r="L476" s="24" t="s">
        <v>98</v>
      </c>
    </row>
    <row r="477" spans="1:12" ht="38.25" customHeight="1" x14ac:dyDescent="0.25">
      <c r="A477" s="193" t="s">
        <v>349</v>
      </c>
      <c r="B477" s="116" t="s">
        <v>350</v>
      </c>
      <c r="C477" s="116" t="s">
        <v>28</v>
      </c>
      <c r="D477" s="119" t="s">
        <v>1397</v>
      </c>
      <c r="E477" s="201">
        <f>SUM(E478:E482)</f>
        <v>2224889.0300000003</v>
      </c>
      <c r="F477" s="201">
        <f>SUM(F478:F482)</f>
        <v>2404419</v>
      </c>
      <c r="G477" s="201">
        <f>SUM(G478:G482)</f>
        <v>2613119</v>
      </c>
      <c r="H477" s="37" t="s">
        <v>29</v>
      </c>
      <c r="I477" s="12" t="s">
        <v>30</v>
      </c>
      <c r="J477" s="12" t="s">
        <v>52</v>
      </c>
      <c r="K477" s="12" t="s">
        <v>52</v>
      </c>
      <c r="L477" s="13" t="s">
        <v>52</v>
      </c>
    </row>
    <row r="478" spans="1:12" ht="52.5" customHeight="1" x14ac:dyDescent="0.25">
      <c r="A478" s="193"/>
      <c r="B478" s="116"/>
      <c r="C478" s="116"/>
      <c r="D478" s="203"/>
      <c r="E478" s="202"/>
      <c r="F478" s="202"/>
      <c r="G478" s="202"/>
      <c r="H478" s="38" t="s">
        <v>288</v>
      </c>
      <c r="I478" s="14" t="s">
        <v>14</v>
      </c>
      <c r="J478" s="14" t="s">
        <v>56</v>
      </c>
      <c r="K478" s="14" t="s">
        <v>56</v>
      </c>
      <c r="L478" s="15" t="s">
        <v>56</v>
      </c>
    </row>
    <row r="479" spans="1:12" ht="21.75" customHeight="1" x14ac:dyDescent="0.25">
      <c r="A479" s="193"/>
      <c r="B479" s="116"/>
      <c r="C479" s="116"/>
      <c r="D479" s="200" t="s">
        <v>17</v>
      </c>
      <c r="E479" s="199">
        <v>84710.03</v>
      </c>
      <c r="F479" s="199">
        <v>92666</v>
      </c>
      <c r="G479" s="199">
        <v>101417</v>
      </c>
      <c r="H479" s="38" t="s">
        <v>279</v>
      </c>
      <c r="I479" s="14" t="s">
        <v>14</v>
      </c>
      <c r="J479" s="14" t="s">
        <v>246</v>
      </c>
      <c r="K479" s="14" t="s">
        <v>246</v>
      </c>
      <c r="L479" s="15" t="s">
        <v>246</v>
      </c>
    </row>
    <row r="480" spans="1:12" ht="51.75" customHeight="1" x14ac:dyDescent="0.25">
      <c r="A480" s="193"/>
      <c r="B480" s="116"/>
      <c r="C480" s="116"/>
      <c r="D480" s="196"/>
      <c r="E480" s="198"/>
      <c r="F480" s="198"/>
      <c r="G480" s="198"/>
      <c r="H480" s="38" t="s">
        <v>32</v>
      </c>
      <c r="I480" s="14" t="s">
        <v>14</v>
      </c>
      <c r="J480" s="14" t="s">
        <v>98</v>
      </c>
      <c r="K480" s="14" t="s">
        <v>98</v>
      </c>
      <c r="L480" s="15" t="s">
        <v>98</v>
      </c>
    </row>
    <row r="481" spans="1:12" ht="56.25" customHeight="1" x14ac:dyDescent="0.25">
      <c r="A481" s="193"/>
      <c r="B481" s="116"/>
      <c r="C481" s="116"/>
      <c r="D481" s="14" t="s">
        <v>25</v>
      </c>
      <c r="E481" s="81">
        <v>1533836</v>
      </c>
      <c r="F481" s="81">
        <v>1687220</v>
      </c>
      <c r="G481" s="81">
        <v>1855942</v>
      </c>
      <c r="H481" s="38" t="s">
        <v>36</v>
      </c>
      <c r="I481" s="14" t="s">
        <v>14</v>
      </c>
      <c r="J481" s="14" t="s">
        <v>81</v>
      </c>
      <c r="K481" s="14" t="s">
        <v>81</v>
      </c>
      <c r="L481" s="15" t="s">
        <v>81</v>
      </c>
    </row>
    <row r="482" spans="1:12" ht="56.25" customHeight="1" thickBot="1" x14ac:dyDescent="0.3">
      <c r="A482" s="193"/>
      <c r="B482" s="116"/>
      <c r="C482" s="116"/>
      <c r="D482" s="18" t="s">
        <v>16</v>
      </c>
      <c r="E482" s="85">
        <v>606343</v>
      </c>
      <c r="F482" s="85">
        <v>624533</v>
      </c>
      <c r="G482" s="85">
        <v>655760</v>
      </c>
      <c r="H482" s="40" t="s">
        <v>40</v>
      </c>
      <c r="I482" s="18" t="s">
        <v>14</v>
      </c>
      <c r="J482" s="18" t="s">
        <v>81</v>
      </c>
      <c r="K482" s="18" t="s">
        <v>81</v>
      </c>
      <c r="L482" s="19" t="s">
        <v>81</v>
      </c>
    </row>
    <row r="483" spans="1:12" ht="87" customHeight="1" x14ac:dyDescent="0.25">
      <c r="A483" s="112" t="s">
        <v>351</v>
      </c>
      <c r="B483" s="115" t="s">
        <v>352</v>
      </c>
      <c r="C483" s="115" t="s">
        <v>28</v>
      </c>
      <c r="D483" s="20" t="s">
        <v>1397</v>
      </c>
      <c r="E483" s="80">
        <f>SUM(E484:E487)</f>
        <v>2496743.75</v>
      </c>
      <c r="F483" s="80">
        <f>SUM(F484:F487)</f>
        <v>2712342</v>
      </c>
      <c r="G483" s="80">
        <f>SUM(G484:G487)</f>
        <v>2958503</v>
      </c>
      <c r="H483" s="41" t="s">
        <v>353</v>
      </c>
      <c r="I483" s="20" t="s">
        <v>14</v>
      </c>
      <c r="J483" s="20" t="s">
        <v>354</v>
      </c>
      <c r="K483" s="20" t="s">
        <v>355</v>
      </c>
      <c r="L483" s="21" t="s">
        <v>356</v>
      </c>
    </row>
    <row r="484" spans="1:12" ht="36" customHeight="1" x14ac:dyDescent="0.25">
      <c r="A484" s="113"/>
      <c r="B484" s="116"/>
      <c r="C484" s="116"/>
      <c r="D484" s="14" t="s">
        <v>25</v>
      </c>
      <c r="E484" s="81">
        <v>1997563</v>
      </c>
      <c r="F484" s="81">
        <v>2197319</v>
      </c>
      <c r="G484" s="81">
        <v>2417051</v>
      </c>
      <c r="H484" s="38" t="s">
        <v>29</v>
      </c>
      <c r="I484" s="14" t="s">
        <v>30</v>
      </c>
      <c r="J484" s="14" t="s">
        <v>77</v>
      </c>
      <c r="K484" s="14" t="s">
        <v>77</v>
      </c>
      <c r="L484" s="22" t="s">
        <v>181</v>
      </c>
    </row>
    <row r="485" spans="1:12" ht="89.25" customHeight="1" x14ac:dyDescent="0.25">
      <c r="A485" s="113"/>
      <c r="B485" s="116"/>
      <c r="C485" s="116"/>
      <c r="D485" s="14" t="s">
        <v>16</v>
      </c>
      <c r="E485" s="81">
        <v>486774</v>
      </c>
      <c r="F485" s="81">
        <v>501377</v>
      </c>
      <c r="G485" s="81">
        <v>526446</v>
      </c>
      <c r="H485" s="38" t="s">
        <v>357</v>
      </c>
      <c r="I485" s="14" t="s">
        <v>14</v>
      </c>
      <c r="J485" s="14" t="s">
        <v>321</v>
      </c>
      <c r="K485" s="14" t="s">
        <v>358</v>
      </c>
      <c r="L485" s="22" t="s">
        <v>359</v>
      </c>
    </row>
    <row r="486" spans="1:12" ht="56.25" customHeight="1" x14ac:dyDescent="0.25">
      <c r="A486" s="113"/>
      <c r="B486" s="116"/>
      <c r="C486" s="116"/>
      <c r="D486" s="200" t="s">
        <v>17</v>
      </c>
      <c r="E486" s="199">
        <v>12406.75</v>
      </c>
      <c r="F486" s="199">
        <v>13646</v>
      </c>
      <c r="G486" s="199">
        <v>15006</v>
      </c>
      <c r="H486" s="38" t="s">
        <v>360</v>
      </c>
      <c r="I486" s="14" t="s">
        <v>14</v>
      </c>
      <c r="J486" s="14" t="s">
        <v>15</v>
      </c>
      <c r="K486" s="14" t="s">
        <v>15</v>
      </c>
      <c r="L486" s="22" t="s">
        <v>15</v>
      </c>
    </row>
    <row r="487" spans="1:12" ht="54" customHeight="1" thickBot="1" x14ac:dyDescent="0.3">
      <c r="A487" s="125"/>
      <c r="B487" s="127"/>
      <c r="C487" s="127"/>
      <c r="D487" s="210"/>
      <c r="E487" s="209"/>
      <c r="F487" s="209"/>
      <c r="G487" s="209"/>
      <c r="H487" s="42" t="s">
        <v>361</v>
      </c>
      <c r="I487" s="23" t="s">
        <v>14</v>
      </c>
      <c r="J487" s="23" t="s">
        <v>15</v>
      </c>
      <c r="K487" s="23" t="s">
        <v>15</v>
      </c>
      <c r="L487" s="24" t="s">
        <v>15</v>
      </c>
    </row>
    <row r="488" spans="1:12" ht="35.25" customHeight="1" x14ac:dyDescent="0.25">
      <c r="A488" s="193" t="s">
        <v>362</v>
      </c>
      <c r="B488" s="116" t="s">
        <v>1372</v>
      </c>
      <c r="C488" s="116" t="s">
        <v>28</v>
      </c>
      <c r="D488" s="12" t="s">
        <v>1397</v>
      </c>
      <c r="E488" s="84">
        <f>SUM(E489:E493)</f>
        <v>1386003</v>
      </c>
      <c r="F488" s="84">
        <f>SUM(F489:F493)</f>
        <v>1503883</v>
      </c>
      <c r="G488" s="84">
        <f>SUM(G489:G493)</f>
        <v>1639028</v>
      </c>
      <c r="H488" s="37" t="s">
        <v>363</v>
      </c>
      <c r="I488" s="12" t="s">
        <v>14</v>
      </c>
      <c r="J488" s="12" t="s">
        <v>271</v>
      </c>
      <c r="K488" s="12" t="s">
        <v>256</v>
      </c>
      <c r="L488" s="13" t="s">
        <v>256</v>
      </c>
    </row>
    <row r="489" spans="1:12" ht="83.25" customHeight="1" x14ac:dyDescent="0.25">
      <c r="A489" s="193"/>
      <c r="B489" s="116"/>
      <c r="C489" s="116"/>
      <c r="D489" s="14" t="s">
        <v>25</v>
      </c>
      <c r="E489" s="81">
        <v>1086550</v>
      </c>
      <c r="F489" s="81">
        <v>1195205</v>
      </c>
      <c r="G489" s="81">
        <v>1314726</v>
      </c>
      <c r="H489" s="38" t="s">
        <v>357</v>
      </c>
      <c r="I489" s="14" t="s">
        <v>14</v>
      </c>
      <c r="J489" s="14" t="s">
        <v>364</v>
      </c>
      <c r="K489" s="14" t="s">
        <v>270</v>
      </c>
      <c r="L489" s="15" t="s">
        <v>262</v>
      </c>
    </row>
    <row r="490" spans="1:12" ht="78.75" x14ac:dyDescent="0.25">
      <c r="A490" s="193"/>
      <c r="B490" s="116"/>
      <c r="C490" s="116"/>
      <c r="D490" s="14" t="s">
        <v>365</v>
      </c>
      <c r="E490" s="81">
        <v>2400</v>
      </c>
      <c r="F490" s="81">
        <v>2640</v>
      </c>
      <c r="G490" s="81">
        <v>2904</v>
      </c>
      <c r="H490" s="38" t="s">
        <v>353</v>
      </c>
      <c r="I490" s="14" t="s">
        <v>14</v>
      </c>
      <c r="J490" s="14" t="s">
        <v>347</v>
      </c>
      <c r="K490" s="14" t="s">
        <v>71</v>
      </c>
      <c r="L490" s="15" t="s">
        <v>46</v>
      </c>
    </row>
    <row r="491" spans="1:12" ht="31.5" x14ac:dyDescent="0.25">
      <c r="A491" s="193"/>
      <c r="B491" s="116"/>
      <c r="C491" s="116"/>
      <c r="D491" s="200" t="s">
        <v>16</v>
      </c>
      <c r="E491" s="199">
        <v>296003</v>
      </c>
      <c r="F491" s="199">
        <v>304883</v>
      </c>
      <c r="G491" s="199">
        <v>320127</v>
      </c>
      <c r="H491" s="38" t="s">
        <v>29</v>
      </c>
      <c r="I491" s="14" t="s">
        <v>14</v>
      </c>
      <c r="J491" s="14" t="s">
        <v>119</v>
      </c>
      <c r="K491" s="14" t="s">
        <v>119</v>
      </c>
      <c r="L491" s="15" t="s">
        <v>119</v>
      </c>
    </row>
    <row r="492" spans="1:12" ht="55.5" customHeight="1" x14ac:dyDescent="0.25">
      <c r="A492" s="193"/>
      <c r="B492" s="116"/>
      <c r="C492" s="116"/>
      <c r="D492" s="196"/>
      <c r="E492" s="198"/>
      <c r="F492" s="198"/>
      <c r="G492" s="198"/>
      <c r="H492" s="38" t="s">
        <v>360</v>
      </c>
      <c r="I492" s="14" t="s">
        <v>14</v>
      </c>
      <c r="J492" s="14" t="s">
        <v>94</v>
      </c>
      <c r="K492" s="14" t="s">
        <v>56</v>
      </c>
      <c r="L492" s="15" t="s">
        <v>55</v>
      </c>
    </row>
    <row r="493" spans="1:12" ht="48" thickBot="1" x14ac:dyDescent="0.3">
      <c r="A493" s="193"/>
      <c r="B493" s="116"/>
      <c r="C493" s="116"/>
      <c r="D493" s="18" t="s">
        <v>17</v>
      </c>
      <c r="E493" s="85">
        <v>1050</v>
      </c>
      <c r="F493" s="85">
        <v>1155</v>
      </c>
      <c r="G493" s="85">
        <v>1271</v>
      </c>
      <c r="H493" s="40" t="s">
        <v>361</v>
      </c>
      <c r="I493" s="18" t="s">
        <v>14</v>
      </c>
      <c r="J493" s="18" t="s">
        <v>366</v>
      </c>
      <c r="K493" s="18" t="s">
        <v>93</v>
      </c>
      <c r="L493" s="19" t="s">
        <v>94</v>
      </c>
    </row>
    <row r="494" spans="1:12" ht="78.75" x14ac:dyDescent="0.25">
      <c r="A494" s="112" t="s">
        <v>367</v>
      </c>
      <c r="B494" s="115" t="s">
        <v>368</v>
      </c>
      <c r="C494" s="115" t="s">
        <v>28</v>
      </c>
      <c r="D494" s="20" t="s">
        <v>1397</v>
      </c>
      <c r="E494" s="80">
        <f>SUM(E495:E498)</f>
        <v>1328285</v>
      </c>
      <c r="F494" s="80">
        <f>SUM(F495:F498)</f>
        <v>1443876</v>
      </c>
      <c r="G494" s="80">
        <f>SUM(G495:G498)</f>
        <v>1575581</v>
      </c>
      <c r="H494" s="41" t="s">
        <v>353</v>
      </c>
      <c r="I494" s="20" t="s">
        <v>14</v>
      </c>
      <c r="J494" s="20" t="s">
        <v>261</v>
      </c>
      <c r="K494" s="20" t="s">
        <v>320</v>
      </c>
      <c r="L494" s="21" t="s">
        <v>320</v>
      </c>
    </row>
    <row r="495" spans="1:12" ht="81.75" customHeight="1" x14ac:dyDescent="0.25">
      <c r="A495" s="113"/>
      <c r="B495" s="116"/>
      <c r="C495" s="116"/>
      <c r="D495" s="14" t="s">
        <v>25</v>
      </c>
      <c r="E495" s="81">
        <v>1070828</v>
      </c>
      <c r="F495" s="81">
        <v>1177911</v>
      </c>
      <c r="G495" s="81">
        <v>1295702</v>
      </c>
      <c r="H495" s="38" t="s">
        <v>357</v>
      </c>
      <c r="I495" s="14" t="s">
        <v>14</v>
      </c>
      <c r="J495" s="14" t="s">
        <v>369</v>
      </c>
      <c r="K495" s="14" t="s">
        <v>370</v>
      </c>
      <c r="L495" s="22" t="s">
        <v>345</v>
      </c>
    </row>
    <row r="496" spans="1:12" ht="31.5" x14ac:dyDescent="0.25">
      <c r="A496" s="113"/>
      <c r="B496" s="116"/>
      <c r="C496" s="116"/>
      <c r="D496" s="200" t="s">
        <v>16</v>
      </c>
      <c r="E496" s="199">
        <v>246257</v>
      </c>
      <c r="F496" s="199">
        <v>253645</v>
      </c>
      <c r="G496" s="199">
        <v>266327</v>
      </c>
      <c r="H496" s="38" t="s">
        <v>29</v>
      </c>
      <c r="I496" s="14" t="s">
        <v>21</v>
      </c>
      <c r="J496" s="14" t="s">
        <v>52</v>
      </c>
      <c r="K496" s="14" t="s">
        <v>52</v>
      </c>
      <c r="L496" s="22" t="s">
        <v>52</v>
      </c>
    </row>
    <row r="497" spans="1:12" ht="52.5" customHeight="1" x14ac:dyDescent="0.25">
      <c r="A497" s="113"/>
      <c r="B497" s="116"/>
      <c r="C497" s="116"/>
      <c r="D497" s="196"/>
      <c r="E497" s="198"/>
      <c r="F497" s="198"/>
      <c r="G497" s="198"/>
      <c r="H497" s="38" t="s">
        <v>360</v>
      </c>
      <c r="I497" s="14" t="s">
        <v>14</v>
      </c>
      <c r="J497" s="14" t="s">
        <v>253</v>
      </c>
      <c r="K497" s="14" t="s">
        <v>253</v>
      </c>
      <c r="L497" s="22" t="s">
        <v>253</v>
      </c>
    </row>
    <row r="498" spans="1:12" ht="48" thickBot="1" x14ac:dyDescent="0.3">
      <c r="A498" s="125"/>
      <c r="B498" s="127"/>
      <c r="C498" s="127"/>
      <c r="D498" s="23" t="s">
        <v>17</v>
      </c>
      <c r="E498" s="83">
        <v>11200</v>
      </c>
      <c r="F498" s="83">
        <v>12320</v>
      </c>
      <c r="G498" s="83">
        <v>13552</v>
      </c>
      <c r="H498" s="42" t="s">
        <v>361</v>
      </c>
      <c r="I498" s="23" t="s">
        <v>14</v>
      </c>
      <c r="J498" s="23" t="s">
        <v>253</v>
      </c>
      <c r="K498" s="23" t="s">
        <v>15</v>
      </c>
      <c r="L498" s="24" t="s">
        <v>15</v>
      </c>
    </row>
    <row r="499" spans="1:12" ht="78.75" x14ac:dyDescent="0.25">
      <c r="A499" s="193" t="s">
        <v>371</v>
      </c>
      <c r="B499" s="116" t="s">
        <v>372</v>
      </c>
      <c r="C499" s="116" t="s">
        <v>28</v>
      </c>
      <c r="D499" s="12" t="s">
        <v>1397</v>
      </c>
      <c r="E499" s="84">
        <f>SUM(E500:E503)</f>
        <v>1541189</v>
      </c>
      <c r="F499" s="84">
        <f>SUM(F500:F503)</f>
        <v>1671105</v>
      </c>
      <c r="G499" s="84">
        <f>SUM(G500:G503)</f>
        <v>1820409</v>
      </c>
      <c r="H499" s="37" t="s">
        <v>353</v>
      </c>
      <c r="I499" s="12" t="s">
        <v>14</v>
      </c>
      <c r="J499" s="12" t="s">
        <v>354</v>
      </c>
      <c r="K499" s="12" t="s">
        <v>326</v>
      </c>
      <c r="L499" s="13" t="s">
        <v>335</v>
      </c>
    </row>
    <row r="500" spans="1:12" ht="79.5" customHeight="1" x14ac:dyDescent="0.25">
      <c r="A500" s="193"/>
      <c r="B500" s="116"/>
      <c r="C500" s="116"/>
      <c r="D500" s="14" t="s">
        <v>16</v>
      </c>
      <c r="E500" s="81">
        <v>345756</v>
      </c>
      <c r="F500" s="81">
        <v>356129</v>
      </c>
      <c r="G500" s="81">
        <v>373935</v>
      </c>
      <c r="H500" s="38" t="s">
        <v>357</v>
      </c>
      <c r="I500" s="14" t="s">
        <v>14</v>
      </c>
      <c r="J500" s="14" t="s">
        <v>373</v>
      </c>
      <c r="K500" s="14" t="s">
        <v>93</v>
      </c>
      <c r="L500" s="15" t="s">
        <v>186</v>
      </c>
    </row>
    <row r="501" spans="1:12" ht="31.5" x14ac:dyDescent="0.25">
      <c r="A501" s="193"/>
      <c r="B501" s="116"/>
      <c r="C501" s="116"/>
      <c r="D501" s="200" t="s">
        <v>25</v>
      </c>
      <c r="E501" s="199">
        <v>1183433</v>
      </c>
      <c r="F501" s="199">
        <v>1301776</v>
      </c>
      <c r="G501" s="199">
        <v>1431954</v>
      </c>
      <c r="H501" s="38" t="s">
        <v>29</v>
      </c>
      <c r="I501" s="14" t="s">
        <v>21</v>
      </c>
      <c r="J501" s="14" t="s">
        <v>119</v>
      </c>
      <c r="K501" s="14" t="s">
        <v>52</v>
      </c>
      <c r="L501" s="15" t="s">
        <v>52</v>
      </c>
    </row>
    <row r="502" spans="1:12" ht="53.25" customHeight="1" x14ac:dyDescent="0.25">
      <c r="A502" s="193"/>
      <c r="B502" s="116"/>
      <c r="C502" s="116"/>
      <c r="D502" s="196"/>
      <c r="E502" s="198"/>
      <c r="F502" s="198"/>
      <c r="G502" s="198"/>
      <c r="H502" s="38" t="s">
        <v>360</v>
      </c>
      <c r="I502" s="14" t="s">
        <v>14</v>
      </c>
      <c r="J502" s="14" t="s">
        <v>253</v>
      </c>
      <c r="K502" s="14" t="s">
        <v>253</v>
      </c>
      <c r="L502" s="15" t="s">
        <v>253</v>
      </c>
    </row>
    <row r="503" spans="1:12" ht="48" thickBot="1" x14ac:dyDescent="0.3">
      <c r="A503" s="193"/>
      <c r="B503" s="116"/>
      <c r="C503" s="116"/>
      <c r="D503" s="18" t="s">
        <v>17</v>
      </c>
      <c r="E503" s="85">
        <v>12000</v>
      </c>
      <c r="F503" s="85">
        <v>13200</v>
      </c>
      <c r="G503" s="85">
        <v>14520</v>
      </c>
      <c r="H503" s="40" t="s">
        <v>361</v>
      </c>
      <c r="I503" s="18" t="s">
        <v>14</v>
      </c>
      <c r="J503" s="18" t="s">
        <v>253</v>
      </c>
      <c r="K503" s="18" t="s">
        <v>253</v>
      </c>
      <c r="L503" s="19" t="s">
        <v>15</v>
      </c>
    </row>
    <row r="504" spans="1:12" ht="78.75" x14ac:dyDescent="0.25">
      <c r="A504" s="112" t="s">
        <v>374</v>
      </c>
      <c r="B504" s="115" t="s">
        <v>375</v>
      </c>
      <c r="C504" s="115" t="s">
        <v>28</v>
      </c>
      <c r="D504" s="20" t="s">
        <v>1397</v>
      </c>
      <c r="E504" s="80">
        <f>SUM(E505:E508)</f>
        <v>1844049</v>
      </c>
      <c r="F504" s="80">
        <f>SUM(F505:F508)</f>
        <v>2007318</v>
      </c>
      <c r="G504" s="80">
        <f>SUM(G505:G508)</f>
        <v>2192499</v>
      </c>
      <c r="H504" s="41" t="s">
        <v>353</v>
      </c>
      <c r="I504" s="20" t="s">
        <v>14</v>
      </c>
      <c r="J504" s="20" t="s">
        <v>270</v>
      </c>
      <c r="K504" s="20" t="s">
        <v>280</v>
      </c>
      <c r="L504" s="21" t="s">
        <v>265</v>
      </c>
    </row>
    <row r="505" spans="1:12" ht="84" customHeight="1" x14ac:dyDescent="0.25">
      <c r="A505" s="113"/>
      <c r="B505" s="116"/>
      <c r="C505" s="116"/>
      <c r="D505" s="14" t="s">
        <v>16</v>
      </c>
      <c r="E505" s="81">
        <v>301951</v>
      </c>
      <c r="F505" s="81">
        <v>311010</v>
      </c>
      <c r="G505" s="81">
        <v>326560</v>
      </c>
      <c r="H505" s="38" t="s">
        <v>357</v>
      </c>
      <c r="I505" s="14" t="s">
        <v>14</v>
      </c>
      <c r="J505" s="14" t="s">
        <v>261</v>
      </c>
      <c r="K505" s="14" t="s">
        <v>320</v>
      </c>
      <c r="L505" s="22" t="s">
        <v>321</v>
      </c>
    </row>
    <row r="506" spans="1:12" ht="31.5" x14ac:dyDescent="0.25">
      <c r="A506" s="113"/>
      <c r="B506" s="116"/>
      <c r="C506" s="116"/>
      <c r="D506" s="200" t="s">
        <v>17</v>
      </c>
      <c r="E506" s="199">
        <v>7000</v>
      </c>
      <c r="F506" s="199">
        <v>7700</v>
      </c>
      <c r="G506" s="199">
        <v>8470</v>
      </c>
      <c r="H506" s="38" t="s">
        <v>29</v>
      </c>
      <c r="I506" s="14" t="s">
        <v>21</v>
      </c>
      <c r="J506" s="14" t="s">
        <v>52</v>
      </c>
      <c r="K506" s="14" t="s">
        <v>52</v>
      </c>
      <c r="L506" s="22" t="s">
        <v>52</v>
      </c>
    </row>
    <row r="507" spans="1:12" ht="51.75" customHeight="1" x14ac:dyDescent="0.25">
      <c r="A507" s="113"/>
      <c r="B507" s="116"/>
      <c r="C507" s="116"/>
      <c r="D507" s="196"/>
      <c r="E507" s="198"/>
      <c r="F507" s="198"/>
      <c r="G507" s="198"/>
      <c r="H507" s="38" t="s">
        <v>360</v>
      </c>
      <c r="I507" s="14" t="s">
        <v>14</v>
      </c>
      <c r="J507" s="14" t="s">
        <v>98</v>
      </c>
      <c r="K507" s="14" t="s">
        <v>98</v>
      </c>
      <c r="L507" s="22" t="s">
        <v>98</v>
      </c>
    </row>
    <row r="508" spans="1:12" ht="48" thickBot="1" x14ac:dyDescent="0.3">
      <c r="A508" s="125"/>
      <c r="B508" s="127"/>
      <c r="C508" s="127"/>
      <c r="D508" s="23" t="s">
        <v>25</v>
      </c>
      <c r="E508" s="83">
        <v>1535098</v>
      </c>
      <c r="F508" s="83">
        <v>1688608</v>
      </c>
      <c r="G508" s="83">
        <v>1857469</v>
      </c>
      <c r="H508" s="42" t="s">
        <v>361</v>
      </c>
      <c r="I508" s="23" t="s">
        <v>14</v>
      </c>
      <c r="J508" s="23" t="s">
        <v>98</v>
      </c>
      <c r="K508" s="23" t="s">
        <v>98</v>
      </c>
      <c r="L508" s="24" t="s">
        <v>98</v>
      </c>
    </row>
    <row r="509" spans="1:12" ht="83.25" customHeight="1" x14ac:dyDescent="0.25">
      <c r="A509" s="193" t="s">
        <v>376</v>
      </c>
      <c r="B509" s="116" t="s">
        <v>377</v>
      </c>
      <c r="C509" s="116" t="s">
        <v>28</v>
      </c>
      <c r="D509" s="12" t="s">
        <v>1397</v>
      </c>
      <c r="E509" s="84">
        <f>SUM(E510:E513)</f>
        <v>1222900.1099999999</v>
      </c>
      <c r="F509" s="84">
        <f>SUM(F510:F513)</f>
        <v>1323084</v>
      </c>
      <c r="G509" s="84">
        <f>SUM(G510:G513)</f>
        <v>1438901</v>
      </c>
      <c r="H509" s="37" t="s">
        <v>353</v>
      </c>
      <c r="I509" s="12" t="s">
        <v>14</v>
      </c>
      <c r="J509" s="12" t="s">
        <v>31</v>
      </c>
      <c r="K509" s="12" t="s">
        <v>51</v>
      </c>
      <c r="L509" s="13" t="s">
        <v>51</v>
      </c>
    </row>
    <row r="510" spans="1:12" ht="85.5" customHeight="1" x14ac:dyDescent="0.25">
      <c r="A510" s="193"/>
      <c r="B510" s="116"/>
      <c r="C510" s="116"/>
      <c r="D510" s="14" t="s">
        <v>17</v>
      </c>
      <c r="E510" s="81">
        <v>20845.11</v>
      </c>
      <c r="F510" s="81">
        <v>22065</v>
      </c>
      <c r="G510" s="81">
        <v>23407</v>
      </c>
      <c r="H510" s="38" t="s">
        <v>357</v>
      </c>
      <c r="I510" s="14" t="s">
        <v>14</v>
      </c>
      <c r="J510" s="14" t="s">
        <v>358</v>
      </c>
      <c r="K510" s="14" t="s">
        <v>378</v>
      </c>
      <c r="L510" s="15" t="s">
        <v>379</v>
      </c>
    </row>
    <row r="511" spans="1:12" ht="36.75" customHeight="1" x14ac:dyDescent="0.25">
      <c r="A511" s="193"/>
      <c r="B511" s="116"/>
      <c r="C511" s="116"/>
      <c r="D511" s="200" t="s">
        <v>16</v>
      </c>
      <c r="E511" s="199">
        <v>303443</v>
      </c>
      <c r="F511" s="199">
        <v>312546</v>
      </c>
      <c r="G511" s="199">
        <v>328174</v>
      </c>
      <c r="H511" s="38" t="s">
        <v>29</v>
      </c>
      <c r="I511" s="14" t="s">
        <v>21</v>
      </c>
      <c r="J511" s="14" t="s">
        <v>52</v>
      </c>
      <c r="K511" s="14" t="s">
        <v>52</v>
      </c>
      <c r="L511" s="15" t="s">
        <v>52</v>
      </c>
    </row>
    <row r="512" spans="1:12" ht="52.5" customHeight="1" x14ac:dyDescent="0.25">
      <c r="A512" s="193"/>
      <c r="B512" s="116"/>
      <c r="C512" s="116"/>
      <c r="D512" s="196"/>
      <c r="E512" s="198"/>
      <c r="F512" s="198"/>
      <c r="G512" s="198"/>
      <c r="H512" s="38" t="s">
        <v>360</v>
      </c>
      <c r="I512" s="14" t="s">
        <v>14</v>
      </c>
      <c r="J512" s="14" t="s">
        <v>98</v>
      </c>
      <c r="K512" s="14" t="s">
        <v>78</v>
      </c>
      <c r="L512" s="15" t="s">
        <v>148</v>
      </c>
    </row>
    <row r="513" spans="1:12" ht="51.75" customHeight="1" thickBot="1" x14ac:dyDescent="0.3">
      <c r="A513" s="193"/>
      <c r="B513" s="116"/>
      <c r="C513" s="116"/>
      <c r="D513" s="18" t="s">
        <v>25</v>
      </c>
      <c r="E513" s="85">
        <v>898612</v>
      </c>
      <c r="F513" s="85">
        <v>988473</v>
      </c>
      <c r="G513" s="85">
        <v>1087320</v>
      </c>
      <c r="H513" s="40" t="s">
        <v>361</v>
      </c>
      <c r="I513" s="18" t="s">
        <v>14</v>
      </c>
      <c r="J513" s="18" t="s">
        <v>98</v>
      </c>
      <c r="K513" s="18" t="s">
        <v>78</v>
      </c>
      <c r="L513" s="19" t="s">
        <v>148</v>
      </c>
    </row>
    <row r="514" spans="1:12" ht="83.25" customHeight="1" x14ac:dyDescent="0.25">
      <c r="A514" s="112" t="s">
        <v>380</v>
      </c>
      <c r="B514" s="115" t="s">
        <v>381</v>
      </c>
      <c r="C514" s="115" t="s">
        <v>28</v>
      </c>
      <c r="D514" s="20" t="s">
        <v>1397</v>
      </c>
      <c r="E514" s="80">
        <f>SUM(E515:E518)</f>
        <v>3104909.85</v>
      </c>
      <c r="F514" s="80">
        <f>SUM(F515:F518)</f>
        <v>3376382</v>
      </c>
      <c r="G514" s="80">
        <f>SUM(G515:G518)</f>
        <v>3683968</v>
      </c>
      <c r="H514" s="41" t="s">
        <v>353</v>
      </c>
      <c r="I514" s="20" t="s">
        <v>14</v>
      </c>
      <c r="J514" s="20" t="s">
        <v>382</v>
      </c>
      <c r="K514" s="20" t="s">
        <v>346</v>
      </c>
      <c r="L514" s="21" t="s">
        <v>330</v>
      </c>
    </row>
    <row r="515" spans="1:12" ht="87.75" customHeight="1" x14ac:dyDescent="0.25">
      <c r="A515" s="113"/>
      <c r="B515" s="116"/>
      <c r="C515" s="116"/>
      <c r="D515" s="14" t="s">
        <v>25</v>
      </c>
      <c r="E515" s="81">
        <v>2440696</v>
      </c>
      <c r="F515" s="81">
        <v>2684766</v>
      </c>
      <c r="G515" s="81">
        <v>2953242</v>
      </c>
      <c r="H515" s="38" t="s">
        <v>357</v>
      </c>
      <c r="I515" s="14" t="s">
        <v>14</v>
      </c>
      <c r="J515" s="14" t="s">
        <v>383</v>
      </c>
      <c r="K515" s="14" t="s">
        <v>384</v>
      </c>
      <c r="L515" s="22" t="s">
        <v>93</v>
      </c>
    </row>
    <row r="516" spans="1:12" ht="36" customHeight="1" x14ac:dyDescent="0.25">
      <c r="A516" s="113"/>
      <c r="B516" s="116"/>
      <c r="C516" s="116"/>
      <c r="D516" s="200" t="s">
        <v>17</v>
      </c>
      <c r="E516" s="199">
        <v>101722.85</v>
      </c>
      <c r="F516" s="199">
        <v>112250</v>
      </c>
      <c r="G516" s="199">
        <v>122392</v>
      </c>
      <c r="H516" s="38" t="s">
        <v>29</v>
      </c>
      <c r="I516" s="14" t="s">
        <v>21</v>
      </c>
      <c r="J516" s="14" t="s">
        <v>103</v>
      </c>
      <c r="K516" s="14" t="s">
        <v>103</v>
      </c>
      <c r="L516" s="22" t="s">
        <v>103</v>
      </c>
    </row>
    <row r="517" spans="1:12" ht="51" customHeight="1" x14ac:dyDescent="0.25">
      <c r="A517" s="113"/>
      <c r="B517" s="116"/>
      <c r="C517" s="116"/>
      <c r="D517" s="196"/>
      <c r="E517" s="198"/>
      <c r="F517" s="198"/>
      <c r="G517" s="198"/>
      <c r="H517" s="38" t="s">
        <v>360</v>
      </c>
      <c r="I517" s="14" t="s">
        <v>14</v>
      </c>
      <c r="J517" s="14" t="s">
        <v>79</v>
      </c>
      <c r="K517" s="14" t="s">
        <v>253</v>
      </c>
      <c r="L517" s="22" t="s">
        <v>15</v>
      </c>
    </row>
    <row r="518" spans="1:12" ht="51.75" customHeight="1" thickBot="1" x14ac:dyDescent="0.3">
      <c r="A518" s="125"/>
      <c r="B518" s="127"/>
      <c r="C518" s="127"/>
      <c r="D518" s="23" t="s">
        <v>16</v>
      </c>
      <c r="E518" s="83">
        <v>562491</v>
      </c>
      <c r="F518" s="83">
        <v>579366</v>
      </c>
      <c r="G518" s="83">
        <v>608334</v>
      </c>
      <c r="H518" s="42" t="s">
        <v>361</v>
      </c>
      <c r="I518" s="23" t="s">
        <v>14</v>
      </c>
      <c r="J518" s="23" t="s">
        <v>15</v>
      </c>
      <c r="K518" s="23" t="s">
        <v>15</v>
      </c>
      <c r="L518" s="24" t="s">
        <v>15</v>
      </c>
    </row>
    <row r="519" spans="1:12" ht="84.75" customHeight="1" x14ac:dyDescent="0.25">
      <c r="A519" s="193" t="s">
        <v>385</v>
      </c>
      <c r="B519" s="116" t="s">
        <v>386</v>
      </c>
      <c r="C519" s="116" t="s">
        <v>28</v>
      </c>
      <c r="D519" s="12" t="s">
        <v>1397</v>
      </c>
      <c r="E519" s="84">
        <f>SUM(E520:E523)</f>
        <v>4353804</v>
      </c>
      <c r="F519" s="84">
        <f>SUM(F520:F523)</f>
        <v>4744918</v>
      </c>
      <c r="G519" s="84">
        <f>SUM(G520:G523)</f>
        <v>5186842</v>
      </c>
      <c r="H519" s="37" t="s">
        <v>353</v>
      </c>
      <c r="I519" s="12" t="s">
        <v>14</v>
      </c>
      <c r="J519" s="12" t="s">
        <v>345</v>
      </c>
      <c r="K519" s="12" t="s">
        <v>382</v>
      </c>
      <c r="L519" s="13" t="s">
        <v>382</v>
      </c>
    </row>
    <row r="520" spans="1:12" ht="88.5" customHeight="1" x14ac:dyDescent="0.25">
      <c r="A520" s="193"/>
      <c r="B520" s="116"/>
      <c r="C520" s="116"/>
      <c r="D520" s="14" t="s">
        <v>25</v>
      </c>
      <c r="E520" s="81">
        <v>3707417</v>
      </c>
      <c r="F520" s="81">
        <v>4078159</v>
      </c>
      <c r="G520" s="81">
        <v>4485975</v>
      </c>
      <c r="H520" s="38" t="s">
        <v>357</v>
      </c>
      <c r="I520" s="14" t="s">
        <v>14</v>
      </c>
      <c r="J520" s="14" t="s">
        <v>219</v>
      </c>
      <c r="K520" s="14" t="s">
        <v>186</v>
      </c>
      <c r="L520" s="15" t="s">
        <v>214</v>
      </c>
    </row>
    <row r="521" spans="1:12" ht="36.75" customHeight="1" x14ac:dyDescent="0.25">
      <c r="A521" s="193"/>
      <c r="B521" s="116"/>
      <c r="C521" s="116"/>
      <c r="D521" s="200" t="s">
        <v>16</v>
      </c>
      <c r="E521" s="199">
        <v>632387</v>
      </c>
      <c r="F521" s="199">
        <v>651359</v>
      </c>
      <c r="G521" s="199">
        <v>683927</v>
      </c>
      <c r="H521" s="38" t="s">
        <v>29</v>
      </c>
      <c r="I521" s="14" t="s">
        <v>21</v>
      </c>
      <c r="J521" s="14" t="s">
        <v>52</v>
      </c>
      <c r="K521" s="14" t="s">
        <v>52</v>
      </c>
      <c r="L521" s="15" t="s">
        <v>52</v>
      </c>
    </row>
    <row r="522" spans="1:12" ht="48" customHeight="1" x14ac:dyDescent="0.25">
      <c r="A522" s="193"/>
      <c r="B522" s="116"/>
      <c r="C522" s="116"/>
      <c r="D522" s="196"/>
      <c r="E522" s="198"/>
      <c r="F522" s="198"/>
      <c r="G522" s="198"/>
      <c r="H522" s="38" t="s">
        <v>360</v>
      </c>
      <c r="I522" s="14" t="s">
        <v>14</v>
      </c>
      <c r="J522" s="14" t="s">
        <v>15</v>
      </c>
      <c r="K522" s="14" t="s">
        <v>15</v>
      </c>
      <c r="L522" s="15" t="s">
        <v>15</v>
      </c>
    </row>
    <row r="523" spans="1:12" ht="52.5" customHeight="1" thickBot="1" x14ac:dyDescent="0.3">
      <c r="A523" s="193"/>
      <c r="B523" s="116"/>
      <c r="C523" s="116"/>
      <c r="D523" s="18" t="s">
        <v>17</v>
      </c>
      <c r="E523" s="85">
        <v>14000</v>
      </c>
      <c r="F523" s="85">
        <v>15400</v>
      </c>
      <c r="G523" s="85">
        <v>16940</v>
      </c>
      <c r="H523" s="40" t="s">
        <v>361</v>
      </c>
      <c r="I523" s="18" t="s">
        <v>14</v>
      </c>
      <c r="J523" s="18" t="s">
        <v>15</v>
      </c>
      <c r="K523" s="18" t="s">
        <v>15</v>
      </c>
      <c r="L523" s="19" t="s">
        <v>15</v>
      </c>
    </row>
    <row r="524" spans="1:12" ht="78.75" x14ac:dyDescent="0.25">
      <c r="A524" s="112" t="s">
        <v>387</v>
      </c>
      <c r="B524" s="115" t="s">
        <v>388</v>
      </c>
      <c r="C524" s="115" t="s">
        <v>28</v>
      </c>
      <c r="D524" s="20" t="s">
        <v>1397</v>
      </c>
      <c r="E524" s="80">
        <f>SUM(E525:E528)</f>
        <v>2132957</v>
      </c>
      <c r="F524" s="80">
        <f>SUM(F525:F528)</f>
        <v>2324386</v>
      </c>
      <c r="G524" s="80">
        <f>SUM(G525:G528)</f>
        <v>2540732</v>
      </c>
      <c r="H524" s="41" t="s">
        <v>353</v>
      </c>
      <c r="I524" s="20" t="s">
        <v>14</v>
      </c>
      <c r="J524" s="20" t="s">
        <v>354</v>
      </c>
      <c r="K524" s="20" t="s">
        <v>356</v>
      </c>
      <c r="L524" s="21" t="s">
        <v>389</v>
      </c>
    </row>
    <row r="525" spans="1:12" ht="84.75" customHeight="1" x14ac:dyDescent="0.25">
      <c r="A525" s="113"/>
      <c r="B525" s="116"/>
      <c r="C525" s="116"/>
      <c r="D525" s="14" t="s">
        <v>25</v>
      </c>
      <c r="E525" s="81">
        <v>1808621</v>
      </c>
      <c r="F525" s="81">
        <v>1989483</v>
      </c>
      <c r="G525" s="81">
        <v>2188431</v>
      </c>
      <c r="H525" s="38" t="s">
        <v>357</v>
      </c>
      <c r="I525" s="14" t="s">
        <v>14</v>
      </c>
      <c r="J525" s="14" t="s">
        <v>383</v>
      </c>
      <c r="K525" s="14" t="s">
        <v>384</v>
      </c>
      <c r="L525" s="22" t="s">
        <v>93</v>
      </c>
    </row>
    <row r="526" spans="1:12" ht="31.5" x14ac:dyDescent="0.25">
      <c r="A526" s="113"/>
      <c r="B526" s="116"/>
      <c r="C526" s="116"/>
      <c r="D526" s="200" t="s">
        <v>16</v>
      </c>
      <c r="E526" s="199">
        <v>312192</v>
      </c>
      <c r="F526" s="199">
        <v>321558</v>
      </c>
      <c r="G526" s="199">
        <v>337636</v>
      </c>
      <c r="H526" s="38" t="s">
        <v>29</v>
      </c>
      <c r="I526" s="14" t="s">
        <v>21</v>
      </c>
      <c r="J526" s="14" t="s">
        <v>31</v>
      </c>
      <c r="K526" s="14" t="s">
        <v>31</v>
      </c>
      <c r="L526" s="22" t="s">
        <v>51</v>
      </c>
    </row>
    <row r="527" spans="1:12" ht="56.25" customHeight="1" x14ac:dyDescent="0.25">
      <c r="A527" s="113"/>
      <c r="B527" s="116"/>
      <c r="C527" s="116"/>
      <c r="D527" s="196"/>
      <c r="E527" s="198"/>
      <c r="F527" s="198"/>
      <c r="G527" s="198"/>
      <c r="H527" s="38" t="s">
        <v>360</v>
      </c>
      <c r="I527" s="14" t="s">
        <v>14</v>
      </c>
      <c r="J527" s="14" t="s">
        <v>15</v>
      </c>
      <c r="K527" s="14" t="s">
        <v>15</v>
      </c>
      <c r="L527" s="22" t="s">
        <v>15</v>
      </c>
    </row>
    <row r="528" spans="1:12" ht="52.5" customHeight="1" thickBot="1" x14ac:dyDescent="0.3">
      <c r="A528" s="125"/>
      <c r="B528" s="127"/>
      <c r="C528" s="127"/>
      <c r="D528" s="23" t="s">
        <v>17</v>
      </c>
      <c r="E528" s="83">
        <v>12144</v>
      </c>
      <c r="F528" s="83">
        <v>13345</v>
      </c>
      <c r="G528" s="83">
        <v>14665</v>
      </c>
      <c r="H528" s="42" t="s">
        <v>361</v>
      </c>
      <c r="I528" s="23" t="s">
        <v>14</v>
      </c>
      <c r="J528" s="23" t="s">
        <v>15</v>
      </c>
      <c r="K528" s="23" t="s">
        <v>15</v>
      </c>
      <c r="L528" s="24" t="s">
        <v>15</v>
      </c>
    </row>
    <row r="529" spans="1:12" ht="82.5" customHeight="1" x14ac:dyDescent="0.25">
      <c r="A529" s="193" t="s">
        <v>390</v>
      </c>
      <c r="B529" s="116" t="s">
        <v>391</v>
      </c>
      <c r="C529" s="116" t="s">
        <v>28</v>
      </c>
      <c r="D529" s="12" t="s">
        <v>1397</v>
      </c>
      <c r="E529" s="84">
        <f>SUM(E530:E533)</f>
        <v>2105194.9300000002</v>
      </c>
      <c r="F529" s="84">
        <f>SUM(F530:F533)</f>
        <v>2294793</v>
      </c>
      <c r="G529" s="84">
        <f>SUM(G530:G533)</f>
        <v>2508781</v>
      </c>
      <c r="H529" s="37" t="s">
        <v>353</v>
      </c>
      <c r="I529" s="12" t="s">
        <v>14</v>
      </c>
      <c r="J529" s="12" t="s">
        <v>364</v>
      </c>
      <c r="K529" s="12" t="s">
        <v>278</v>
      </c>
      <c r="L529" s="13" t="s">
        <v>270</v>
      </c>
    </row>
    <row r="530" spans="1:12" ht="83.25" customHeight="1" x14ac:dyDescent="0.25">
      <c r="A530" s="193"/>
      <c r="B530" s="116"/>
      <c r="C530" s="116"/>
      <c r="D530" s="14" t="s">
        <v>365</v>
      </c>
      <c r="E530" s="81">
        <v>122100</v>
      </c>
      <c r="F530" s="81">
        <v>134310</v>
      </c>
      <c r="G530" s="81">
        <v>147741</v>
      </c>
      <c r="H530" s="38" t="s">
        <v>357</v>
      </c>
      <c r="I530" s="14" t="s">
        <v>14</v>
      </c>
      <c r="J530" s="14" t="s">
        <v>392</v>
      </c>
      <c r="K530" s="14" t="s">
        <v>389</v>
      </c>
      <c r="L530" s="15" t="s">
        <v>326</v>
      </c>
    </row>
    <row r="531" spans="1:12" ht="34.5" customHeight="1" x14ac:dyDescent="0.25">
      <c r="A531" s="193"/>
      <c r="B531" s="116"/>
      <c r="C531" s="116"/>
      <c r="D531" s="14" t="s">
        <v>16</v>
      </c>
      <c r="E531" s="81">
        <v>293708</v>
      </c>
      <c r="F531" s="81">
        <v>302519</v>
      </c>
      <c r="G531" s="81">
        <v>317645</v>
      </c>
      <c r="H531" s="38" t="s">
        <v>29</v>
      </c>
      <c r="I531" s="14" t="s">
        <v>21</v>
      </c>
      <c r="J531" s="14" t="s">
        <v>43</v>
      </c>
      <c r="K531" s="14" t="s">
        <v>52</v>
      </c>
      <c r="L531" s="15" t="s">
        <v>52</v>
      </c>
    </row>
    <row r="532" spans="1:12" ht="52.5" customHeight="1" x14ac:dyDescent="0.25">
      <c r="A532" s="193"/>
      <c r="B532" s="116"/>
      <c r="C532" s="116"/>
      <c r="D532" s="14" t="s">
        <v>25</v>
      </c>
      <c r="E532" s="81">
        <v>1677640</v>
      </c>
      <c r="F532" s="81">
        <v>1845404</v>
      </c>
      <c r="G532" s="81">
        <v>2029944</v>
      </c>
      <c r="H532" s="38" t="s">
        <v>360</v>
      </c>
      <c r="I532" s="14" t="s">
        <v>14</v>
      </c>
      <c r="J532" s="14" t="s">
        <v>47</v>
      </c>
      <c r="K532" s="14" t="s">
        <v>48</v>
      </c>
      <c r="L532" s="15" t="s">
        <v>124</v>
      </c>
    </row>
    <row r="533" spans="1:12" ht="52.5" customHeight="1" thickBot="1" x14ac:dyDescent="0.3">
      <c r="A533" s="193"/>
      <c r="B533" s="116"/>
      <c r="C533" s="116"/>
      <c r="D533" s="18" t="s">
        <v>17</v>
      </c>
      <c r="E533" s="85">
        <v>11746.93</v>
      </c>
      <c r="F533" s="85">
        <v>12560</v>
      </c>
      <c r="G533" s="85">
        <v>13451</v>
      </c>
      <c r="H533" s="40" t="s">
        <v>361</v>
      </c>
      <c r="I533" s="18" t="s">
        <v>14</v>
      </c>
      <c r="J533" s="18" t="s">
        <v>47</v>
      </c>
      <c r="K533" s="18" t="s">
        <v>48</v>
      </c>
      <c r="L533" s="19" t="s">
        <v>124</v>
      </c>
    </row>
    <row r="534" spans="1:12" ht="79.5" customHeight="1" x14ac:dyDescent="0.25">
      <c r="A534" s="112" t="s">
        <v>393</v>
      </c>
      <c r="B534" s="115" t="s">
        <v>394</v>
      </c>
      <c r="C534" s="115" t="s">
        <v>28</v>
      </c>
      <c r="D534" s="20" t="s">
        <v>1397</v>
      </c>
      <c r="E534" s="80">
        <f>SUM(E535:E538)</f>
        <v>1499797</v>
      </c>
      <c r="F534" s="80">
        <f>SUM(F535:F538)</f>
        <v>1629706</v>
      </c>
      <c r="G534" s="80">
        <f>SUM(G535:G538)</f>
        <v>1777910</v>
      </c>
      <c r="H534" s="41" t="s">
        <v>353</v>
      </c>
      <c r="I534" s="20" t="s">
        <v>14</v>
      </c>
      <c r="J534" s="20" t="s">
        <v>395</v>
      </c>
      <c r="K534" s="20" t="s">
        <v>395</v>
      </c>
      <c r="L534" s="21" t="s">
        <v>395</v>
      </c>
    </row>
    <row r="535" spans="1:12" ht="81.75" customHeight="1" x14ac:dyDescent="0.25">
      <c r="A535" s="113"/>
      <c r="B535" s="116"/>
      <c r="C535" s="116"/>
      <c r="D535" s="14" t="s">
        <v>25</v>
      </c>
      <c r="E535" s="81">
        <v>1210066</v>
      </c>
      <c r="F535" s="81">
        <v>1331073</v>
      </c>
      <c r="G535" s="81">
        <v>1464180</v>
      </c>
      <c r="H535" s="38" t="s">
        <v>357</v>
      </c>
      <c r="I535" s="14" t="s">
        <v>14</v>
      </c>
      <c r="J535" s="14" t="s">
        <v>93</v>
      </c>
      <c r="K535" s="14" t="s">
        <v>93</v>
      </c>
      <c r="L535" s="22" t="s">
        <v>93</v>
      </c>
    </row>
    <row r="536" spans="1:12" ht="36" customHeight="1" x14ac:dyDescent="0.25">
      <c r="A536" s="113"/>
      <c r="B536" s="116"/>
      <c r="C536" s="116"/>
      <c r="D536" s="200" t="s">
        <v>16</v>
      </c>
      <c r="E536" s="199">
        <v>286731</v>
      </c>
      <c r="F536" s="199">
        <v>295333</v>
      </c>
      <c r="G536" s="199">
        <v>310100</v>
      </c>
      <c r="H536" s="38" t="s">
        <v>29</v>
      </c>
      <c r="I536" s="14" t="s">
        <v>21</v>
      </c>
      <c r="J536" s="14" t="s">
        <v>77</v>
      </c>
      <c r="K536" s="14" t="s">
        <v>77</v>
      </c>
      <c r="L536" s="22" t="s">
        <v>77</v>
      </c>
    </row>
    <row r="537" spans="1:12" ht="51.75" customHeight="1" x14ac:dyDescent="0.25">
      <c r="A537" s="113"/>
      <c r="B537" s="116"/>
      <c r="C537" s="116"/>
      <c r="D537" s="196"/>
      <c r="E537" s="198"/>
      <c r="F537" s="198"/>
      <c r="G537" s="198"/>
      <c r="H537" s="38" t="s">
        <v>360</v>
      </c>
      <c r="I537" s="14" t="s">
        <v>14</v>
      </c>
      <c r="J537" s="14" t="s">
        <v>15</v>
      </c>
      <c r="K537" s="14" t="s">
        <v>15</v>
      </c>
      <c r="L537" s="22" t="s">
        <v>15</v>
      </c>
    </row>
    <row r="538" spans="1:12" ht="51.75" customHeight="1" thickBot="1" x14ac:dyDescent="0.3">
      <c r="A538" s="125"/>
      <c r="B538" s="127"/>
      <c r="C538" s="127"/>
      <c r="D538" s="23" t="s">
        <v>17</v>
      </c>
      <c r="E538" s="83">
        <v>3000</v>
      </c>
      <c r="F538" s="83">
        <v>3300</v>
      </c>
      <c r="G538" s="83">
        <v>3630</v>
      </c>
      <c r="H538" s="42" t="s">
        <v>361</v>
      </c>
      <c r="I538" s="23" t="s">
        <v>14</v>
      </c>
      <c r="J538" s="23" t="s">
        <v>15</v>
      </c>
      <c r="K538" s="23" t="s">
        <v>15</v>
      </c>
      <c r="L538" s="24" t="s">
        <v>15</v>
      </c>
    </row>
    <row r="539" spans="1:12" ht="83.25" customHeight="1" x14ac:dyDescent="0.25">
      <c r="A539" s="193" t="s">
        <v>396</v>
      </c>
      <c r="B539" s="116" t="s">
        <v>397</v>
      </c>
      <c r="C539" s="116" t="s">
        <v>28</v>
      </c>
      <c r="D539" s="12" t="s">
        <v>1397</v>
      </c>
      <c r="E539" s="84">
        <f>SUM(E540:E543)</f>
        <v>1218970</v>
      </c>
      <c r="F539" s="84">
        <f>SUM(F540:F543)</f>
        <v>1319940</v>
      </c>
      <c r="G539" s="84">
        <f>SUM(G540:G543)</f>
        <v>1436537</v>
      </c>
      <c r="H539" s="37" t="s">
        <v>357</v>
      </c>
      <c r="I539" s="12" t="s">
        <v>14</v>
      </c>
      <c r="J539" s="12" t="s">
        <v>331</v>
      </c>
      <c r="K539" s="12" t="s">
        <v>398</v>
      </c>
      <c r="L539" s="13" t="s">
        <v>373</v>
      </c>
    </row>
    <row r="540" spans="1:12" ht="31.5" x14ac:dyDescent="0.25">
      <c r="A540" s="193"/>
      <c r="B540" s="116"/>
      <c r="C540" s="116"/>
      <c r="D540" s="14" t="s">
        <v>25</v>
      </c>
      <c r="E540" s="81">
        <v>914506</v>
      </c>
      <c r="F540" s="81">
        <v>1005957</v>
      </c>
      <c r="G540" s="81">
        <v>1106552</v>
      </c>
      <c r="H540" s="38" t="s">
        <v>29</v>
      </c>
      <c r="I540" s="14" t="s">
        <v>21</v>
      </c>
      <c r="J540" s="14" t="s">
        <v>43</v>
      </c>
      <c r="K540" s="14" t="s">
        <v>52</v>
      </c>
      <c r="L540" s="15" t="s">
        <v>119</v>
      </c>
    </row>
    <row r="541" spans="1:12" ht="78.75" x14ac:dyDescent="0.25">
      <c r="A541" s="193"/>
      <c r="B541" s="116"/>
      <c r="C541" s="116"/>
      <c r="D541" s="14" t="s">
        <v>16</v>
      </c>
      <c r="E541" s="81">
        <v>298964</v>
      </c>
      <c r="F541" s="81">
        <v>307933</v>
      </c>
      <c r="G541" s="81">
        <v>323330</v>
      </c>
      <c r="H541" s="38" t="s">
        <v>399</v>
      </c>
      <c r="I541" s="14" t="s">
        <v>14</v>
      </c>
      <c r="J541" s="14" t="s">
        <v>355</v>
      </c>
      <c r="K541" s="14" t="s">
        <v>356</v>
      </c>
      <c r="L541" s="15" t="s">
        <v>392</v>
      </c>
    </row>
    <row r="542" spans="1:12" ht="51.75" customHeight="1" x14ac:dyDescent="0.25">
      <c r="A542" s="193"/>
      <c r="B542" s="116"/>
      <c r="C542" s="116"/>
      <c r="D542" s="200" t="s">
        <v>17</v>
      </c>
      <c r="E542" s="199">
        <v>5500</v>
      </c>
      <c r="F542" s="199">
        <v>6050</v>
      </c>
      <c r="G542" s="199">
        <v>6655</v>
      </c>
      <c r="H542" s="38" t="s">
        <v>360</v>
      </c>
      <c r="I542" s="14" t="s">
        <v>14</v>
      </c>
      <c r="J542" s="14" t="s">
        <v>124</v>
      </c>
      <c r="K542" s="14" t="s">
        <v>98</v>
      </c>
      <c r="L542" s="15" t="s">
        <v>15</v>
      </c>
    </row>
    <row r="543" spans="1:12" ht="48" thickBot="1" x14ac:dyDescent="0.3">
      <c r="A543" s="193"/>
      <c r="B543" s="116"/>
      <c r="C543" s="116"/>
      <c r="D543" s="212"/>
      <c r="E543" s="211"/>
      <c r="F543" s="211"/>
      <c r="G543" s="211"/>
      <c r="H543" s="40" t="s">
        <v>361</v>
      </c>
      <c r="I543" s="18" t="s">
        <v>14</v>
      </c>
      <c r="J543" s="18" t="s">
        <v>124</v>
      </c>
      <c r="K543" s="18" t="s">
        <v>98</v>
      </c>
      <c r="L543" s="19" t="s">
        <v>15</v>
      </c>
    </row>
    <row r="544" spans="1:12" ht="78.75" x14ac:dyDescent="0.25">
      <c r="A544" s="112" t="s">
        <v>400</v>
      </c>
      <c r="B544" s="115" t="s">
        <v>401</v>
      </c>
      <c r="C544" s="115" t="s">
        <v>28</v>
      </c>
      <c r="D544" s="20" t="s">
        <v>1397</v>
      </c>
      <c r="E544" s="80">
        <f>SUM(E545:E548)</f>
        <v>1414316</v>
      </c>
      <c r="F544" s="80">
        <f>SUM(F545:F548)</f>
        <v>1513530</v>
      </c>
      <c r="G544" s="80">
        <f>SUM(G545:G548)</f>
        <v>1633822</v>
      </c>
      <c r="H544" s="41" t="s">
        <v>353</v>
      </c>
      <c r="I544" s="20" t="s">
        <v>14</v>
      </c>
      <c r="J544" s="20" t="s">
        <v>56</v>
      </c>
      <c r="K544" s="20" t="s">
        <v>55</v>
      </c>
      <c r="L544" s="21" t="s">
        <v>53</v>
      </c>
    </row>
    <row r="545" spans="1:12" ht="83.25" customHeight="1" x14ac:dyDescent="0.25">
      <c r="A545" s="113"/>
      <c r="B545" s="116"/>
      <c r="C545" s="116"/>
      <c r="D545" s="200" t="s">
        <v>16</v>
      </c>
      <c r="E545" s="199">
        <v>603120</v>
      </c>
      <c r="F545" s="199">
        <v>621214</v>
      </c>
      <c r="G545" s="199">
        <v>652274</v>
      </c>
      <c r="H545" s="38" t="s">
        <v>357</v>
      </c>
      <c r="I545" s="14" t="s">
        <v>14</v>
      </c>
      <c r="J545" s="14" t="s">
        <v>355</v>
      </c>
      <c r="K545" s="14" t="s">
        <v>356</v>
      </c>
      <c r="L545" s="22" t="s">
        <v>392</v>
      </c>
    </row>
    <row r="546" spans="1:12" ht="31.5" x14ac:dyDescent="0.25">
      <c r="A546" s="113"/>
      <c r="B546" s="116"/>
      <c r="C546" s="116"/>
      <c r="D546" s="196"/>
      <c r="E546" s="198"/>
      <c r="F546" s="198"/>
      <c r="G546" s="198"/>
      <c r="H546" s="38" t="s">
        <v>29</v>
      </c>
      <c r="I546" s="14" t="s">
        <v>21</v>
      </c>
      <c r="J546" s="14" t="s">
        <v>52</v>
      </c>
      <c r="K546" s="14" t="s">
        <v>119</v>
      </c>
      <c r="L546" s="22" t="s">
        <v>31</v>
      </c>
    </row>
    <row r="547" spans="1:12" ht="52.5" customHeight="1" x14ac:dyDescent="0.25">
      <c r="A547" s="113"/>
      <c r="B547" s="116"/>
      <c r="C547" s="116"/>
      <c r="D547" s="200" t="s">
        <v>25</v>
      </c>
      <c r="E547" s="199">
        <v>811196</v>
      </c>
      <c r="F547" s="199">
        <v>892316</v>
      </c>
      <c r="G547" s="199">
        <v>981548</v>
      </c>
      <c r="H547" s="38" t="s">
        <v>360</v>
      </c>
      <c r="I547" s="14" t="s">
        <v>14</v>
      </c>
      <c r="J547" s="14" t="s">
        <v>15</v>
      </c>
      <c r="K547" s="14" t="s">
        <v>15</v>
      </c>
      <c r="L547" s="22" t="s">
        <v>15</v>
      </c>
    </row>
    <row r="548" spans="1:12" ht="48" thickBot="1" x14ac:dyDescent="0.3">
      <c r="A548" s="125"/>
      <c r="B548" s="127"/>
      <c r="C548" s="127"/>
      <c r="D548" s="210"/>
      <c r="E548" s="209"/>
      <c r="F548" s="209"/>
      <c r="G548" s="209"/>
      <c r="H548" s="42" t="s">
        <v>361</v>
      </c>
      <c r="I548" s="23" t="s">
        <v>14</v>
      </c>
      <c r="J548" s="23" t="s">
        <v>15</v>
      </c>
      <c r="K548" s="23" t="s">
        <v>15</v>
      </c>
      <c r="L548" s="24" t="s">
        <v>15</v>
      </c>
    </row>
    <row r="549" spans="1:12" ht="78.75" x14ac:dyDescent="0.25">
      <c r="A549" s="193" t="s">
        <v>402</v>
      </c>
      <c r="B549" s="116" t="s">
        <v>403</v>
      </c>
      <c r="C549" s="116" t="s">
        <v>28</v>
      </c>
      <c r="D549" s="12" t="s">
        <v>1397</v>
      </c>
      <c r="E549" s="84">
        <f>SUM(E550:E553)</f>
        <v>2348550</v>
      </c>
      <c r="F549" s="84">
        <f>SUM(F550:F553)</f>
        <v>2551317</v>
      </c>
      <c r="G549" s="84">
        <f>SUM(G550:G553)</f>
        <v>2782841</v>
      </c>
      <c r="H549" s="37" t="s">
        <v>353</v>
      </c>
      <c r="I549" s="12" t="s">
        <v>14</v>
      </c>
      <c r="J549" s="12" t="s">
        <v>262</v>
      </c>
      <c r="K549" s="12" t="s">
        <v>262</v>
      </c>
      <c r="L549" s="13" t="s">
        <v>262</v>
      </c>
    </row>
    <row r="550" spans="1:12" ht="81.75" customHeight="1" x14ac:dyDescent="0.25">
      <c r="A550" s="193"/>
      <c r="B550" s="116"/>
      <c r="C550" s="116"/>
      <c r="D550" s="200" t="s">
        <v>25</v>
      </c>
      <c r="E550" s="199">
        <v>1890154</v>
      </c>
      <c r="F550" s="199">
        <v>2079169</v>
      </c>
      <c r="G550" s="199">
        <v>2287086</v>
      </c>
      <c r="H550" s="38" t="s">
        <v>357</v>
      </c>
      <c r="I550" s="14" t="s">
        <v>14</v>
      </c>
      <c r="J550" s="14" t="s">
        <v>370</v>
      </c>
      <c r="K550" s="14">
        <v>47</v>
      </c>
      <c r="L550" s="15" t="s">
        <v>370</v>
      </c>
    </row>
    <row r="551" spans="1:12" ht="31.5" x14ac:dyDescent="0.25">
      <c r="A551" s="193"/>
      <c r="B551" s="116"/>
      <c r="C551" s="116"/>
      <c r="D551" s="196"/>
      <c r="E551" s="198"/>
      <c r="F551" s="198"/>
      <c r="G551" s="198"/>
      <c r="H551" s="38" t="s">
        <v>29</v>
      </c>
      <c r="I551" s="14" t="s">
        <v>21</v>
      </c>
      <c r="J551" s="14" t="s">
        <v>103</v>
      </c>
      <c r="K551" s="14" t="s">
        <v>103</v>
      </c>
      <c r="L551" s="15" t="s">
        <v>103</v>
      </c>
    </row>
    <row r="552" spans="1:12" ht="51" customHeight="1" x14ac:dyDescent="0.25">
      <c r="A552" s="193"/>
      <c r="B552" s="116"/>
      <c r="C552" s="116"/>
      <c r="D552" s="200" t="s">
        <v>16</v>
      </c>
      <c r="E552" s="199">
        <v>458396</v>
      </c>
      <c r="F552" s="199">
        <v>472148</v>
      </c>
      <c r="G552" s="199">
        <v>495755</v>
      </c>
      <c r="H552" s="38" t="s">
        <v>360</v>
      </c>
      <c r="I552" s="14" t="s">
        <v>14</v>
      </c>
      <c r="J552" s="14" t="s">
        <v>78</v>
      </c>
      <c r="K552" s="14" t="s">
        <v>78</v>
      </c>
      <c r="L552" s="15" t="s">
        <v>78</v>
      </c>
    </row>
    <row r="553" spans="1:12" ht="48" thickBot="1" x14ac:dyDescent="0.3">
      <c r="A553" s="193"/>
      <c r="B553" s="116"/>
      <c r="C553" s="116"/>
      <c r="D553" s="212"/>
      <c r="E553" s="211"/>
      <c r="F553" s="211"/>
      <c r="G553" s="211"/>
      <c r="H553" s="40" t="s">
        <v>361</v>
      </c>
      <c r="I553" s="18" t="s">
        <v>14</v>
      </c>
      <c r="J553" s="18" t="s">
        <v>148</v>
      </c>
      <c r="K553" s="18" t="s">
        <v>148</v>
      </c>
      <c r="L553" s="19" t="s">
        <v>148</v>
      </c>
    </row>
    <row r="554" spans="1:12" ht="78.75" x14ac:dyDescent="0.25">
      <c r="A554" s="112" t="s">
        <v>404</v>
      </c>
      <c r="B554" s="115" t="s">
        <v>405</v>
      </c>
      <c r="C554" s="115" t="s">
        <v>28</v>
      </c>
      <c r="D554" s="20" t="s">
        <v>1397</v>
      </c>
      <c r="E554" s="80">
        <f>SUM(E555:E561)</f>
        <v>3833641.51</v>
      </c>
      <c r="F554" s="80">
        <f>SUM(F555:F561)</f>
        <v>4169704</v>
      </c>
      <c r="G554" s="80">
        <f>SUM(G555:G561)</f>
        <v>4551543</v>
      </c>
      <c r="H554" s="41" t="s">
        <v>353</v>
      </c>
      <c r="I554" s="20" t="s">
        <v>14</v>
      </c>
      <c r="J554" s="20" t="s">
        <v>358</v>
      </c>
      <c r="K554" s="20" t="s">
        <v>359</v>
      </c>
      <c r="L554" s="21" t="s">
        <v>378</v>
      </c>
    </row>
    <row r="555" spans="1:12" ht="83.25" customHeight="1" x14ac:dyDescent="0.25">
      <c r="A555" s="113"/>
      <c r="B555" s="116"/>
      <c r="C555" s="116"/>
      <c r="D555" s="200" t="s">
        <v>16</v>
      </c>
      <c r="E555" s="199">
        <v>657760</v>
      </c>
      <c r="F555" s="199">
        <v>677493</v>
      </c>
      <c r="G555" s="199">
        <v>711367</v>
      </c>
      <c r="H555" s="38" t="s">
        <v>357</v>
      </c>
      <c r="I555" s="14" t="s">
        <v>14</v>
      </c>
      <c r="J555" s="14" t="s">
        <v>346</v>
      </c>
      <c r="K555" s="14" t="s">
        <v>331</v>
      </c>
      <c r="L555" s="22" t="s">
        <v>395</v>
      </c>
    </row>
    <row r="556" spans="1:12" ht="31.5" x14ac:dyDescent="0.25">
      <c r="A556" s="113"/>
      <c r="B556" s="116"/>
      <c r="C556" s="116"/>
      <c r="D556" s="212"/>
      <c r="E556" s="211"/>
      <c r="F556" s="211"/>
      <c r="G556" s="211"/>
      <c r="H556" s="38" t="s">
        <v>29</v>
      </c>
      <c r="I556" s="14" t="s">
        <v>21</v>
      </c>
      <c r="J556" s="14" t="s">
        <v>43</v>
      </c>
      <c r="K556" s="14" t="s">
        <v>43</v>
      </c>
      <c r="L556" s="22" t="s">
        <v>43</v>
      </c>
    </row>
    <row r="557" spans="1:12" ht="47.25" x14ac:dyDescent="0.25">
      <c r="A557" s="113"/>
      <c r="B557" s="116"/>
      <c r="C557" s="116"/>
      <c r="D557" s="196"/>
      <c r="E557" s="198"/>
      <c r="F557" s="198"/>
      <c r="G557" s="198"/>
      <c r="H557" s="38" t="s">
        <v>32</v>
      </c>
      <c r="I557" s="14" t="s">
        <v>14</v>
      </c>
      <c r="J557" s="14" t="s">
        <v>81</v>
      </c>
      <c r="K557" s="14" t="s">
        <v>47</v>
      </c>
      <c r="L557" s="22" t="s">
        <v>48</v>
      </c>
    </row>
    <row r="558" spans="1:12" ht="47.25" x14ac:dyDescent="0.25">
      <c r="A558" s="113"/>
      <c r="B558" s="116"/>
      <c r="C558" s="116"/>
      <c r="D558" s="200" t="s">
        <v>25</v>
      </c>
      <c r="E558" s="199">
        <v>3062119</v>
      </c>
      <c r="F558" s="199">
        <v>3368331</v>
      </c>
      <c r="G558" s="199">
        <v>3705164</v>
      </c>
      <c r="H558" s="38" t="s">
        <v>36</v>
      </c>
      <c r="I558" s="14" t="s">
        <v>14</v>
      </c>
      <c r="J558" s="14" t="s">
        <v>93</v>
      </c>
      <c r="K558" s="14" t="s">
        <v>219</v>
      </c>
      <c r="L558" s="22" t="s">
        <v>186</v>
      </c>
    </row>
    <row r="559" spans="1:12" ht="47.25" x14ac:dyDescent="0.25">
      <c r="A559" s="113"/>
      <c r="B559" s="116"/>
      <c r="C559" s="116"/>
      <c r="D559" s="196"/>
      <c r="E559" s="198"/>
      <c r="F559" s="198"/>
      <c r="G559" s="198"/>
      <c r="H559" s="38" t="s">
        <v>40</v>
      </c>
      <c r="I559" s="14" t="s">
        <v>14</v>
      </c>
      <c r="J559" s="14" t="s">
        <v>38</v>
      </c>
      <c r="K559" s="14" t="s">
        <v>39</v>
      </c>
      <c r="L559" s="22" t="s">
        <v>54</v>
      </c>
    </row>
    <row r="560" spans="1:12" ht="51.75" customHeight="1" x14ac:dyDescent="0.25">
      <c r="A560" s="113"/>
      <c r="B560" s="116"/>
      <c r="C560" s="116"/>
      <c r="D560" s="200" t="s">
        <v>17</v>
      </c>
      <c r="E560" s="199">
        <v>113762.51</v>
      </c>
      <c r="F560" s="199">
        <v>123880</v>
      </c>
      <c r="G560" s="199">
        <v>135012</v>
      </c>
      <c r="H560" s="38" t="s">
        <v>360</v>
      </c>
      <c r="I560" s="14" t="s">
        <v>14</v>
      </c>
      <c r="J560" s="14" t="s">
        <v>55</v>
      </c>
      <c r="K560" s="14" t="s">
        <v>55</v>
      </c>
      <c r="L560" s="22" t="s">
        <v>55</v>
      </c>
    </row>
    <row r="561" spans="1:12" ht="48" thickBot="1" x14ac:dyDescent="0.3">
      <c r="A561" s="125"/>
      <c r="B561" s="127"/>
      <c r="C561" s="127"/>
      <c r="D561" s="210"/>
      <c r="E561" s="209"/>
      <c r="F561" s="209"/>
      <c r="G561" s="209"/>
      <c r="H561" s="42" t="s">
        <v>361</v>
      </c>
      <c r="I561" s="23" t="s">
        <v>14</v>
      </c>
      <c r="J561" s="23" t="s">
        <v>56</v>
      </c>
      <c r="K561" s="23" t="s">
        <v>55</v>
      </c>
      <c r="L561" s="24" t="s">
        <v>67</v>
      </c>
    </row>
    <row r="562" spans="1:12" ht="78.75" x14ac:dyDescent="0.25">
      <c r="A562" s="193" t="s">
        <v>406</v>
      </c>
      <c r="B562" s="116" t="s">
        <v>407</v>
      </c>
      <c r="C562" s="116" t="s">
        <v>28</v>
      </c>
      <c r="D562" s="12" t="s">
        <v>1397</v>
      </c>
      <c r="E562" s="84">
        <f>SUM(E563:E566)</f>
        <v>2182679</v>
      </c>
      <c r="F562" s="84">
        <f>SUM(F563:F566)</f>
        <v>2377275</v>
      </c>
      <c r="G562" s="84">
        <f>SUM(G563:G566)</f>
        <v>2597587</v>
      </c>
      <c r="H562" s="37" t="s">
        <v>353</v>
      </c>
      <c r="I562" s="12" t="s">
        <v>14</v>
      </c>
      <c r="J562" s="12" t="s">
        <v>331</v>
      </c>
      <c r="K562" s="12" t="s">
        <v>395</v>
      </c>
      <c r="L562" s="13" t="s">
        <v>398</v>
      </c>
    </row>
    <row r="563" spans="1:12" ht="84.75" customHeight="1" x14ac:dyDescent="0.25">
      <c r="A563" s="193"/>
      <c r="B563" s="116"/>
      <c r="C563" s="116"/>
      <c r="D563" s="200" t="s">
        <v>25</v>
      </c>
      <c r="E563" s="199">
        <v>1844509</v>
      </c>
      <c r="F563" s="199">
        <v>2028960</v>
      </c>
      <c r="G563" s="199">
        <v>2231856</v>
      </c>
      <c r="H563" s="38" t="s">
        <v>357</v>
      </c>
      <c r="I563" s="14" t="s">
        <v>14</v>
      </c>
      <c r="J563" s="14" t="s">
        <v>94</v>
      </c>
      <c r="K563" s="14" t="s">
        <v>64</v>
      </c>
      <c r="L563" s="15" t="s">
        <v>65</v>
      </c>
    </row>
    <row r="564" spans="1:12" ht="31.5" x14ac:dyDescent="0.25">
      <c r="A564" s="193"/>
      <c r="B564" s="116"/>
      <c r="C564" s="116"/>
      <c r="D564" s="196"/>
      <c r="E564" s="198"/>
      <c r="F564" s="198"/>
      <c r="G564" s="198"/>
      <c r="H564" s="38" t="s">
        <v>29</v>
      </c>
      <c r="I564" s="14" t="s">
        <v>21</v>
      </c>
      <c r="J564" s="14" t="s">
        <v>52</v>
      </c>
      <c r="K564" s="14" t="s">
        <v>52</v>
      </c>
      <c r="L564" s="15" t="s">
        <v>52</v>
      </c>
    </row>
    <row r="565" spans="1:12" ht="52.5" customHeight="1" x14ac:dyDescent="0.25">
      <c r="A565" s="193"/>
      <c r="B565" s="116"/>
      <c r="C565" s="116"/>
      <c r="D565" s="200" t="s">
        <v>16</v>
      </c>
      <c r="E565" s="199">
        <v>338170</v>
      </c>
      <c r="F565" s="199">
        <v>348315</v>
      </c>
      <c r="G565" s="199">
        <v>365731</v>
      </c>
      <c r="H565" s="38" t="s">
        <v>360</v>
      </c>
      <c r="I565" s="14" t="s">
        <v>14</v>
      </c>
      <c r="J565" s="14" t="s">
        <v>79</v>
      </c>
      <c r="K565" s="14" t="s">
        <v>79</v>
      </c>
      <c r="L565" s="15" t="s">
        <v>79</v>
      </c>
    </row>
    <row r="566" spans="1:12" ht="48" thickBot="1" x14ac:dyDescent="0.3">
      <c r="A566" s="193"/>
      <c r="B566" s="116"/>
      <c r="C566" s="116"/>
      <c r="D566" s="212"/>
      <c r="E566" s="211"/>
      <c r="F566" s="211"/>
      <c r="G566" s="211"/>
      <c r="H566" s="40" t="s">
        <v>361</v>
      </c>
      <c r="I566" s="18" t="s">
        <v>14</v>
      </c>
      <c r="J566" s="18" t="s">
        <v>253</v>
      </c>
      <c r="K566" s="18" t="s">
        <v>15</v>
      </c>
      <c r="L566" s="19" t="s">
        <v>15</v>
      </c>
    </row>
    <row r="567" spans="1:12" ht="78.75" x14ac:dyDescent="0.25">
      <c r="A567" s="112" t="s">
        <v>408</v>
      </c>
      <c r="B567" s="115" t="s">
        <v>409</v>
      </c>
      <c r="C567" s="115" t="s">
        <v>28</v>
      </c>
      <c r="D567" s="20" t="s">
        <v>1397</v>
      </c>
      <c r="E567" s="80">
        <f>SUM(E568:E571)</f>
        <v>1488254</v>
      </c>
      <c r="F567" s="80">
        <f>SUM(F568:F571)</f>
        <v>1612945</v>
      </c>
      <c r="G567" s="80">
        <f>SUM(G568:G571)</f>
        <v>1756483</v>
      </c>
      <c r="H567" s="41" t="s">
        <v>353</v>
      </c>
      <c r="I567" s="20" t="s">
        <v>14</v>
      </c>
      <c r="J567" s="20" t="s">
        <v>359</v>
      </c>
      <c r="K567" s="20" t="s">
        <v>378</v>
      </c>
      <c r="L567" s="21" t="s">
        <v>378</v>
      </c>
    </row>
    <row r="568" spans="1:12" ht="82.5" customHeight="1" x14ac:dyDescent="0.25">
      <c r="A568" s="113"/>
      <c r="B568" s="116"/>
      <c r="C568" s="116"/>
      <c r="D568" s="14" t="s">
        <v>25</v>
      </c>
      <c r="E568" s="81">
        <v>1135270</v>
      </c>
      <c r="F568" s="81">
        <v>1248797</v>
      </c>
      <c r="G568" s="81">
        <v>1373677</v>
      </c>
      <c r="H568" s="38" t="s">
        <v>357</v>
      </c>
      <c r="I568" s="14" t="s">
        <v>14</v>
      </c>
      <c r="J568" s="14" t="s">
        <v>326</v>
      </c>
      <c r="K568" s="14" t="s">
        <v>410</v>
      </c>
      <c r="L568" s="22" t="s">
        <v>334</v>
      </c>
    </row>
    <row r="569" spans="1:12" ht="31.5" x14ac:dyDescent="0.25">
      <c r="A569" s="113"/>
      <c r="B569" s="116"/>
      <c r="C569" s="116"/>
      <c r="D569" s="200" t="s">
        <v>16</v>
      </c>
      <c r="E569" s="199">
        <v>344784</v>
      </c>
      <c r="F569" s="199">
        <v>355128</v>
      </c>
      <c r="G569" s="199">
        <v>372884</v>
      </c>
      <c r="H569" s="38" t="s">
        <v>29</v>
      </c>
      <c r="I569" s="14" t="s">
        <v>21</v>
      </c>
      <c r="J569" s="14" t="s">
        <v>411</v>
      </c>
      <c r="K569" s="14" t="s">
        <v>411</v>
      </c>
      <c r="L569" s="22" t="s">
        <v>411</v>
      </c>
    </row>
    <row r="570" spans="1:12" ht="51.75" customHeight="1" x14ac:dyDescent="0.25">
      <c r="A570" s="113"/>
      <c r="B570" s="116"/>
      <c r="C570" s="116"/>
      <c r="D570" s="196"/>
      <c r="E570" s="198"/>
      <c r="F570" s="198"/>
      <c r="G570" s="198"/>
      <c r="H570" s="38" t="s">
        <v>360</v>
      </c>
      <c r="I570" s="14" t="s">
        <v>14</v>
      </c>
      <c r="J570" s="14" t="s">
        <v>54</v>
      </c>
      <c r="K570" s="14" t="s">
        <v>54</v>
      </c>
      <c r="L570" s="22" t="s">
        <v>34</v>
      </c>
    </row>
    <row r="571" spans="1:12" ht="48" thickBot="1" x14ac:dyDescent="0.3">
      <c r="A571" s="125"/>
      <c r="B571" s="127"/>
      <c r="C571" s="127"/>
      <c r="D571" s="23" t="s">
        <v>17</v>
      </c>
      <c r="E571" s="83">
        <v>8200</v>
      </c>
      <c r="F571" s="83">
        <v>9020</v>
      </c>
      <c r="G571" s="83">
        <v>9922</v>
      </c>
      <c r="H571" s="42" t="s">
        <v>361</v>
      </c>
      <c r="I571" s="23" t="s">
        <v>14</v>
      </c>
      <c r="J571" s="23" t="s">
        <v>98</v>
      </c>
      <c r="K571" s="23" t="s">
        <v>78</v>
      </c>
      <c r="L571" s="24" t="s">
        <v>148</v>
      </c>
    </row>
    <row r="572" spans="1:12" ht="84" customHeight="1" x14ac:dyDescent="0.25">
      <c r="A572" s="193" t="s">
        <v>412</v>
      </c>
      <c r="B572" s="116" t="s">
        <v>413</v>
      </c>
      <c r="C572" s="116" t="s">
        <v>28</v>
      </c>
      <c r="D572" s="12" t="s">
        <v>1397</v>
      </c>
      <c r="E572" s="84">
        <f>SUM(E573:E576)</f>
        <v>1064813</v>
      </c>
      <c r="F572" s="84">
        <f>SUM(F573:F576)</f>
        <v>1151074</v>
      </c>
      <c r="G572" s="84">
        <f>SUM(G573:G576)</f>
        <v>1251304</v>
      </c>
      <c r="H572" s="37" t="s">
        <v>353</v>
      </c>
      <c r="I572" s="12" t="s">
        <v>14</v>
      </c>
      <c r="J572" s="12" t="s">
        <v>410</v>
      </c>
      <c r="K572" s="12" t="s">
        <v>326</v>
      </c>
      <c r="L572" s="13" t="s">
        <v>326</v>
      </c>
    </row>
    <row r="573" spans="1:12" ht="87" customHeight="1" x14ac:dyDescent="0.25">
      <c r="A573" s="193"/>
      <c r="B573" s="116"/>
      <c r="C573" s="116"/>
      <c r="D573" s="14" t="s">
        <v>25</v>
      </c>
      <c r="E573" s="81">
        <v>750362</v>
      </c>
      <c r="F573" s="81">
        <v>825398</v>
      </c>
      <c r="G573" s="81">
        <v>907938</v>
      </c>
      <c r="H573" s="38" t="s">
        <v>357</v>
      </c>
      <c r="I573" s="14" t="s">
        <v>14</v>
      </c>
      <c r="J573" s="14" t="s">
        <v>395</v>
      </c>
      <c r="K573" s="14" t="s">
        <v>346</v>
      </c>
      <c r="L573" s="15" t="s">
        <v>346</v>
      </c>
    </row>
    <row r="574" spans="1:12" ht="39.75" customHeight="1" x14ac:dyDescent="0.25">
      <c r="A574" s="193"/>
      <c r="B574" s="116"/>
      <c r="C574" s="116"/>
      <c r="D574" s="200" t="s">
        <v>17</v>
      </c>
      <c r="E574" s="199">
        <v>25627</v>
      </c>
      <c r="F574" s="199">
        <v>28187</v>
      </c>
      <c r="G574" s="199">
        <v>31003</v>
      </c>
      <c r="H574" s="38" t="s">
        <v>29</v>
      </c>
      <c r="I574" s="14" t="s">
        <v>21</v>
      </c>
      <c r="J574" s="14" t="s">
        <v>52</v>
      </c>
      <c r="K574" s="14" t="s">
        <v>52</v>
      </c>
      <c r="L574" s="15" t="s">
        <v>52</v>
      </c>
    </row>
    <row r="575" spans="1:12" ht="53.25" customHeight="1" x14ac:dyDescent="0.25">
      <c r="A575" s="193"/>
      <c r="B575" s="116"/>
      <c r="C575" s="116"/>
      <c r="D575" s="196"/>
      <c r="E575" s="198"/>
      <c r="F575" s="198"/>
      <c r="G575" s="198"/>
      <c r="H575" s="38" t="s">
        <v>360</v>
      </c>
      <c r="I575" s="14" t="s">
        <v>14</v>
      </c>
      <c r="J575" s="14" t="s">
        <v>97</v>
      </c>
      <c r="K575" s="14" t="s">
        <v>98</v>
      </c>
      <c r="L575" s="15" t="s">
        <v>78</v>
      </c>
    </row>
    <row r="576" spans="1:12" ht="52.5" customHeight="1" thickBot="1" x14ac:dyDescent="0.3">
      <c r="A576" s="193"/>
      <c r="B576" s="116"/>
      <c r="C576" s="116"/>
      <c r="D576" s="18" t="s">
        <v>16</v>
      </c>
      <c r="E576" s="85">
        <v>288824</v>
      </c>
      <c r="F576" s="85">
        <v>297489</v>
      </c>
      <c r="G576" s="85">
        <v>312363</v>
      </c>
      <c r="H576" s="40" t="s">
        <v>361</v>
      </c>
      <c r="I576" s="18" t="s">
        <v>14</v>
      </c>
      <c r="J576" s="18" t="s">
        <v>148</v>
      </c>
      <c r="K576" s="18" t="s">
        <v>79</v>
      </c>
      <c r="L576" s="19" t="s">
        <v>79</v>
      </c>
    </row>
    <row r="577" spans="1:12" ht="85.5" customHeight="1" x14ac:dyDescent="0.25">
      <c r="A577" s="112" t="s">
        <v>414</v>
      </c>
      <c r="B577" s="115" t="s">
        <v>415</v>
      </c>
      <c r="C577" s="115" t="s">
        <v>28</v>
      </c>
      <c r="D577" s="20" t="s">
        <v>1397</v>
      </c>
      <c r="E577" s="80">
        <f>SUM(E578:E581)</f>
        <v>2360847</v>
      </c>
      <c r="F577" s="80">
        <f>SUM(F578:F581)</f>
        <v>2575093</v>
      </c>
      <c r="G577" s="80">
        <f>SUM(G578:G581)</f>
        <v>2816534</v>
      </c>
      <c r="H577" s="41" t="s">
        <v>353</v>
      </c>
      <c r="I577" s="20" t="s">
        <v>14</v>
      </c>
      <c r="J577" s="20" t="s">
        <v>398</v>
      </c>
      <c r="K577" s="20" t="s">
        <v>366</v>
      </c>
      <c r="L577" s="21" t="s">
        <v>373</v>
      </c>
    </row>
    <row r="578" spans="1:12" ht="85.5" customHeight="1" x14ac:dyDescent="0.25">
      <c r="A578" s="113"/>
      <c r="B578" s="116"/>
      <c r="C578" s="116"/>
      <c r="D578" s="14" t="s">
        <v>25</v>
      </c>
      <c r="E578" s="81">
        <v>2027728</v>
      </c>
      <c r="F578" s="81">
        <v>2230501</v>
      </c>
      <c r="G578" s="81">
        <v>2453551</v>
      </c>
      <c r="H578" s="38" t="s">
        <v>357</v>
      </c>
      <c r="I578" s="14" t="s">
        <v>14</v>
      </c>
      <c r="J578" s="14" t="s">
        <v>327</v>
      </c>
      <c r="K578" s="14" t="s">
        <v>219</v>
      </c>
      <c r="L578" s="22" t="s">
        <v>186</v>
      </c>
    </row>
    <row r="579" spans="1:12" ht="38.25" customHeight="1" x14ac:dyDescent="0.25">
      <c r="A579" s="113"/>
      <c r="B579" s="116"/>
      <c r="C579" s="116"/>
      <c r="D579" s="200" t="s">
        <v>17</v>
      </c>
      <c r="E579" s="199">
        <v>21130</v>
      </c>
      <c r="F579" s="199">
        <v>23243</v>
      </c>
      <c r="G579" s="199">
        <v>25567</v>
      </c>
      <c r="H579" s="38" t="s">
        <v>29</v>
      </c>
      <c r="I579" s="14" t="s">
        <v>21</v>
      </c>
      <c r="J579" s="14" t="s">
        <v>119</v>
      </c>
      <c r="K579" s="14" t="s">
        <v>119</v>
      </c>
      <c r="L579" s="22" t="s">
        <v>119</v>
      </c>
    </row>
    <row r="580" spans="1:12" ht="55.5" customHeight="1" x14ac:dyDescent="0.25">
      <c r="A580" s="113"/>
      <c r="B580" s="116"/>
      <c r="C580" s="116"/>
      <c r="D580" s="196"/>
      <c r="E580" s="198"/>
      <c r="F580" s="198"/>
      <c r="G580" s="198"/>
      <c r="H580" s="38" t="s">
        <v>360</v>
      </c>
      <c r="I580" s="14" t="s">
        <v>14</v>
      </c>
      <c r="J580" s="14" t="s">
        <v>15</v>
      </c>
      <c r="K580" s="14" t="s">
        <v>15</v>
      </c>
      <c r="L580" s="22" t="s">
        <v>15</v>
      </c>
    </row>
    <row r="581" spans="1:12" ht="56.25" customHeight="1" thickBot="1" x14ac:dyDescent="0.3">
      <c r="A581" s="125"/>
      <c r="B581" s="127"/>
      <c r="C581" s="127"/>
      <c r="D581" s="23" t="s">
        <v>16</v>
      </c>
      <c r="E581" s="83">
        <v>311989</v>
      </c>
      <c r="F581" s="83">
        <v>321349</v>
      </c>
      <c r="G581" s="83">
        <v>337416</v>
      </c>
      <c r="H581" s="42" t="s">
        <v>361</v>
      </c>
      <c r="I581" s="23" t="s">
        <v>14</v>
      </c>
      <c r="J581" s="23" t="s">
        <v>15</v>
      </c>
      <c r="K581" s="23" t="s">
        <v>15</v>
      </c>
      <c r="L581" s="24" t="s">
        <v>15</v>
      </c>
    </row>
    <row r="582" spans="1:12" ht="85.5" customHeight="1" x14ac:dyDescent="0.25">
      <c r="A582" s="193" t="s">
        <v>416</v>
      </c>
      <c r="B582" s="116" t="s">
        <v>417</v>
      </c>
      <c r="C582" s="116" t="s">
        <v>28</v>
      </c>
      <c r="D582" s="12" t="s">
        <v>1397</v>
      </c>
      <c r="E582" s="84">
        <f>SUM(E583:E586)</f>
        <v>843468.75</v>
      </c>
      <c r="F582" s="84">
        <f>SUM(F583:F586)</f>
        <v>908904</v>
      </c>
      <c r="G582" s="84">
        <f>SUM(G583:G586)</f>
        <v>985766</v>
      </c>
      <c r="H582" s="37" t="s">
        <v>353</v>
      </c>
      <c r="I582" s="12" t="s">
        <v>14</v>
      </c>
      <c r="J582" s="12" t="s">
        <v>181</v>
      </c>
      <c r="K582" s="12" t="s">
        <v>107</v>
      </c>
      <c r="L582" s="13" t="s">
        <v>107</v>
      </c>
    </row>
    <row r="583" spans="1:12" ht="83.25" customHeight="1" x14ac:dyDescent="0.25">
      <c r="A583" s="193"/>
      <c r="B583" s="116"/>
      <c r="C583" s="116"/>
      <c r="D583" s="14" t="s">
        <v>25</v>
      </c>
      <c r="E583" s="81">
        <v>537102</v>
      </c>
      <c r="F583" s="81">
        <v>590812</v>
      </c>
      <c r="G583" s="81">
        <v>649893</v>
      </c>
      <c r="H583" s="38" t="s">
        <v>357</v>
      </c>
      <c r="I583" s="14" t="s">
        <v>14</v>
      </c>
      <c r="J583" s="14" t="s">
        <v>359</v>
      </c>
      <c r="K583" s="14" t="s">
        <v>378</v>
      </c>
      <c r="L583" s="15" t="s">
        <v>378</v>
      </c>
    </row>
    <row r="584" spans="1:12" ht="36" customHeight="1" x14ac:dyDescent="0.25">
      <c r="A584" s="193"/>
      <c r="B584" s="116"/>
      <c r="C584" s="116"/>
      <c r="D584" s="200" t="s">
        <v>17</v>
      </c>
      <c r="E584" s="199">
        <v>42272.75</v>
      </c>
      <c r="F584" s="199">
        <v>46075</v>
      </c>
      <c r="G584" s="199">
        <v>50255</v>
      </c>
      <c r="H584" s="38" t="s">
        <v>29</v>
      </c>
      <c r="I584" s="14" t="s">
        <v>21</v>
      </c>
      <c r="J584" s="14" t="s">
        <v>71</v>
      </c>
      <c r="K584" s="14" t="s">
        <v>71</v>
      </c>
      <c r="L584" s="15" t="s">
        <v>46</v>
      </c>
    </row>
    <row r="585" spans="1:12" ht="52.5" customHeight="1" x14ac:dyDescent="0.25">
      <c r="A585" s="193"/>
      <c r="B585" s="116"/>
      <c r="C585" s="116"/>
      <c r="D585" s="196"/>
      <c r="E585" s="198"/>
      <c r="F585" s="198"/>
      <c r="G585" s="198"/>
      <c r="H585" s="38" t="s">
        <v>360</v>
      </c>
      <c r="I585" s="14" t="s">
        <v>14</v>
      </c>
      <c r="J585" s="14" t="s">
        <v>78</v>
      </c>
      <c r="K585" s="14" t="s">
        <v>78</v>
      </c>
      <c r="L585" s="15" t="s">
        <v>148</v>
      </c>
    </row>
    <row r="586" spans="1:12" ht="51" customHeight="1" thickBot="1" x14ac:dyDescent="0.3">
      <c r="A586" s="193"/>
      <c r="B586" s="116"/>
      <c r="C586" s="116"/>
      <c r="D586" s="18" t="s">
        <v>16</v>
      </c>
      <c r="E586" s="85">
        <v>264094</v>
      </c>
      <c r="F586" s="85">
        <v>272017</v>
      </c>
      <c r="G586" s="85">
        <v>285618</v>
      </c>
      <c r="H586" s="40" t="s">
        <v>361</v>
      </c>
      <c r="I586" s="18" t="s">
        <v>14</v>
      </c>
      <c r="J586" s="18" t="s">
        <v>98</v>
      </c>
      <c r="K586" s="18" t="s">
        <v>98</v>
      </c>
      <c r="L586" s="19" t="s">
        <v>78</v>
      </c>
    </row>
    <row r="587" spans="1:12" ht="84.75" customHeight="1" x14ac:dyDescent="0.25">
      <c r="A587" s="112" t="s">
        <v>418</v>
      </c>
      <c r="B587" s="115" t="s">
        <v>419</v>
      </c>
      <c r="C587" s="115" t="s">
        <v>28</v>
      </c>
      <c r="D587" s="20" t="s">
        <v>1397</v>
      </c>
      <c r="E587" s="80">
        <f>SUM(E588:E591)</f>
        <v>1150116.75</v>
      </c>
      <c r="F587" s="80">
        <f>SUM(F588:F591)</f>
        <v>1247296</v>
      </c>
      <c r="G587" s="80">
        <f>SUM(G588:G591)</f>
        <v>1358904</v>
      </c>
      <c r="H587" s="41" t="s">
        <v>353</v>
      </c>
      <c r="I587" s="20" t="s">
        <v>14</v>
      </c>
      <c r="J587" s="20" t="s">
        <v>346</v>
      </c>
      <c r="K587" s="20" t="s">
        <v>330</v>
      </c>
      <c r="L587" s="21" t="s">
        <v>331</v>
      </c>
    </row>
    <row r="588" spans="1:12" ht="84.75" customHeight="1" x14ac:dyDescent="0.25">
      <c r="A588" s="113"/>
      <c r="B588" s="116"/>
      <c r="C588" s="116"/>
      <c r="D588" s="14" t="s">
        <v>16</v>
      </c>
      <c r="E588" s="81">
        <v>254710</v>
      </c>
      <c r="F588" s="81">
        <v>262351</v>
      </c>
      <c r="G588" s="81">
        <v>275469</v>
      </c>
      <c r="H588" s="38" t="s">
        <v>357</v>
      </c>
      <c r="I588" s="14" t="s">
        <v>14</v>
      </c>
      <c r="J588" s="14" t="s">
        <v>346</v>
      </c>
      <c r="K588" s="14" t="s">
        <v>330</v>
      </c>
      <c r="L588" s="22" t="s">
        <v>331</v>
      </c>
    </row>
    <row r="589" spans="1:12" ht="38.25" customHeight="1" x14ac:dyDescent="0.25">
      <c r="A589" s="113"/>
      <c r="B589" s="116"/>
      <c r="C589" s="116"/>
      <c r="D589" s="200" t="s">
        <v>25</v>
      </c>
      <c r="E589" s="199">
        <v>889368</v>
      </c>
      <c r="F589" s="199">
        <v>978305</v>
      </c>
      <c r="G589" s="199">
        <v>1076135</v>
      </c>
      <c r="H589" s="38" t="s">
        <v>29</v>
      </c>
      <c r="I589" s="14" t="s">
        <v>21</v>
      </c>
      <c r="J589" s="14" t="s">
        <v>339</v>
      </c>
      <c r="K589" s="14" t="s">
        <v>339</v>
      </c>
      <c r="L589" s="22" t="s">
        <v>339</v>
      </c>
    </row>
    <row r="590" spans="1:12" ht="51.75" customHeight="1" x14ac:dyDescent="0.25">
      <c r="A590" s="113"/>
      <c r="B590" s="116"/>
      <c r="C590" s="116"/>
      <c r="D590" s="196"/>
      <c r="E590" s="198"/>
      <c r="F590" s="198"/>
      <c r="G590" s="198"/>
      <c r="H590" s="38" t="s">
        <v>360</v>
      </c>
      <c r="I590" s="14" t="s">
        <v>14</v>
      </c>
      <c r="J590" s="14" t="s">
        <v>124</v>
      </c>
      <c r="K590" s="14" t="s">
        <v>124</v>
      </c>
      <c r="L590" s="22" t="s">
        <v>124</v>
      </c>
    </row>
    <row r="591" spans="1:12" ht="53.25" customHeight="1" thickBot="1" x14ac:dyDescent="0.3">
      <c r="A591" s="125"/>
      <c r="B591" s="127"/>
      <c r="C591" s="127"/>
      <c r="D591" s="23" t="s">
        <v>17</v>
      </c>
      <c r="E591" s="83">
        <v>6038.75</v>
      </c>
      <c r="F591" s="83">
        <v>6640</v>
      </c>
      <c r="G591" s="83">
        <v>7300</v>
      </c>
      <c r="H591" s="42" t="s">
        <v>361</v>
      </c>
      <c r="I591" s="23" t="s">
        <v>14</v>
      </c>
      <c r="J591" s="23" t="s">
        <v>15</v>
      </c>
      <c r="K591" s="23" t="s">
        <v>15</v>
      </c>
      <c r="L591" s="24" t="s">
        <v>15</v>
      </c>
    </row>
    <row r="592" spans="1:12" ht="78.75" x14ac:dyDescent="0.25">
      <c r="A592" s="193" t="s">
        <v>420</v>
      </c>
      <c r="B592" s="116" t="s">
        <v>421</v>
      </c>
      <c r="C592" s="116" t="s">
        <v>28</v>
      </c>
      <c r="D592" s="12" t="s">
        <v>1397</v>
      </c>
      <c r="E592" s="84">
        <f>SUM(E593:E596)</f>
        <v>2817439</v>
      </c>
      <c r="F592" s="84">
        <f>SUM(F593:F596)</f>
        <v>3034152</v>
      </c>
      <c r="G592" s="84">
        <f>SUM(G593:G596)</f>
        <v>3289724</v>
      </c>
      <c r="H592" s="37" t="s">
        <v>353</v>
      </c>
      <c r="I592" s="12" t="s">
        <v>14</v>
      </c>
      <c r="J592" s="12" t="s">
        <v>410</v>
      </c>
      <c r="K592" s="12" t="s">
        <v>334</v>
      </c>
      <c r="L592" s="13" t="s">
        <v>334</v>
      </c>
    </row>
    <row r="593" spans="1:12" ht="79.5" customHeight="1" x14ac:dyDescent="0.25">
      <c r="A593" s="193"/>
      <c r="B593" s="116"/>
      <c r="C593" s="116"/>
      <c r="D593" s="200" t="s">
        <v>25</v>
      </c>
      <c r="E593" s="199">
        <v>1888434</v>
      </c>
      <c r="F593" s="199">
        <v>2077277</v>
      </c>
      <c r="G593" s="199">
        <v>2285005</v>
      </c>
      <c r="H593" s="38" t="s">
        <v>357</v>
      </c>
      <c r="I593" s="14" t="s">
        <v>14</v>
      </c>
      <c r="J593" s="14" t="s">
        <v>346</v>
      </c>
      <c r="K593" s="14" t="s">
        <v>330</v>
      </c>
      <c r="L593" s="15" t="s">
        <v>331</v>
      </c>
    </row>
    <row r="594" spans="1:12" ht="31.5" x14ac:dyDescent="0.25">
      <c r="A594" s="193"/>
      <c r="B594" s="116"/>
      <c r="C594" s="116"/>
      <c r="D594" s="196"/>
      <c r="E594" s="198"/>
      <c r="F594" s="198"/>
      <c r="G594" s="198"/>
      <c r="H594" s="38" t="s">
        <v>29</v>
      </c>
      <c r="I594" s="14" t="s">
        <v>21</v>
      </c>
      <c r="J594" s="14" t="s">
        <v>51</v>
      </c>
      <c r="K594" s="14" t="s">
        <v>51</v>
      </c>
      <c r="L594" s="15" t="s">
        <v>51</v>
      </c>
    </row>
    <row r="595" spans="1:12" ht="51.75" customHeight="1" x14ac:dyDescent="0.25">
      <c r="A595" s="193"/>
      <c r="B595" s="116"/>
      <c r="C595" s="116"/>
      <c r="D595" s="200" t="s">
        <v>16</v>
      </c>
      <c r="E595" s="199">
        <v>929005</v>
      </c>
      <c r="F595" s="199">
        <v>956875</v>
      </c>
      <c r="G595" s="199">
        <v>1004719</v>
      </c>
      <c r="H595" s="38" t="s">
        <v>360</v>
      </c>
      <c r="I595" s="14" t="s">
        <v>14</v>
      </c>
      <c r="J595" s="14" t="s">
        <v>148</v>
      </c>
      <c r="K595" s="14" t="s">
        <v>253</v>
      </c>
      <c r="L595" s="15" t="s">
        <v>253</v>
      </c>
    </row>
    <row r="596" spans="1:12" ht="48" thickBot="1" x14ac:dyDescent="0.3">
      <c r="A596" s="194"/>
      <c r="B596" s="117"/>
      <c r="C596" s="117"/>
      <c r="D596" s="208"/>
      <c r="E596" s="207"/>
      <c r="F596" s="207"/>
      <c r="G596" s="207"/>
      <c r="H596" s="38" t="s">
        <v>361</v>
      </c>
      <c r="I596" s="14" t="s">
        <v>14</v>
      </c>
      <c r="J596" s="14" t="s">
        <v>79</v>
      </c>
      <c r="K596" s="14" t="s">
        <v>79</v>
      </c>
      <c r="L596" s="15" t="s">
        <v>253</v>
      </c>
    </row>
    <row r="597" spans="1:12" ht="31.5" x14ac:dyDescent="0.25">
      <c r="A597" s="204" t="s">
        <v>422</v>
      </c>
      <c r="B597" s="126" t="s">
        <v>423</v>
      </c>
      <c r="C597" s="126" t="s">
        <v>28</v>
      </c>
      <c r="D597" s="20" t="s">
        <v>1397</v>
      </c>
      <c r="E597" s="82">
        <f>SUM(E598:E600)</f>
        <v>300174</v>
      </c>
      <c r="F597" s="82">
        <f>SUM(F598:F600)</f>
        <v>326751</v>
      </c>
      <c r="G597" s="82">
        <f>SUM(G598:G600)</f>
        <v>356895</v>
      </c>
      <c r="H597" s="39" t="s">
        <v>29</v>
      </c>
      <c r="I597" s="16" t="s">
        <v>21</v>
      </c>
      <c r="J597" s="16" t="s">
        <v>424</v>
      </c>
      <c r="K597" s="16" t="s">
        <v>424</v>
      </c>
      <c r="L597" s="17" t="s">
        <v>424</v>
      </c>
    </row>
    <row r="598" spans="1:12" ht="78.75" x14ac:dyDescent="0.25">
      <c r="A598" s="193"/>
      <c r="B598" s="116"/>
      <c r="C598" s="116"/>
      <c r="D598" s="14" t="s">
        <v>365</v>
      </c>
      <c r="E598" s="81">
        <v>2600</v>
      </c>
      <c r="F598" s="81">
        <v>2860</v>
      </c>
      <c r="G598" s="81">
        <v>3146</v>
      </c>
      <c r="H598" s="38" t="s">
        <v>399</v>
      </c>
      <c r="I598" s="14" t="s">
        <v>14</v>
      </c>
      <c r="J598" s="14" t="s">
        <v>424</v>
      </c>
      <c r="K598" s="14" t="s">
        <v>424</v>
      </c>
      <c r="L598" s="15" t="s">
        <v>424</v>
      </c>
    </row>
    <row r="599" spans="1:12" ht="49.5" customHeight="1" x14ac:dyDescent="0.25">
      <c r="A599" s="193"/>
      <c r="B599" s="116"/>
      <c r="C599" s="116"/>
      <c r="D599" s="14" t="s">
        <v>25</v>
      </c>
      <c r="E599" s="81">
        <v>248425</v>
      </c>
      <c r="F599" s="81">
        <v>273268</v>
      </c>
      <c r="G599" s="81">
        <v>300594</v>
      </c>
      <c r="H599" s="38" t="s">
        <v>360</v>
      </c>
      <c r="I599" s="14" t="s">
        <v>14</v>
      </c>
      <c r="J599" s="14" t="s">
        <v>327</v>
      </c>
      <c r="K599" s="14" t="s">
        <v>186</v>
      </c>
      <c r="L599" s="15" t="s">
        <v>94</v>
      </c>
    </row>
    <row r="600" spans="1:12" ht="48" thickBot="1" x14ac:dyDescent="0.3">
      <c r="A600" s="194"/>
      <c r="B600" s="117"/>
      <c r="C600" s="117"/>
      <c r="D600" s="14" t="s">
        <v>16</v>
      </c>
      <c r="E600" s="81">
        <v>49149</v>
      </c>
      <c r="F600" s="81">
        <v>50623</v>
      </c>
      <c r="G600" s="81">
        <v>53155</v>
      </c>
      <c r="H600" s="38" t="s">
        <v>361</v>
      </c>
      <c r="I600" s="14" t="s">
        <v>14</v>
      </c>
      <c r="J600" s="14" t="s">
        <v>37</v>
      </c>
      <c r="K600" s="14" t="s">
        <v>39</v>
      </c>
      <c r="L600" s="15" t="s">
        <v>54</v>
      </c>
    </row>
    <row r="601" spans="1:12" ht="31.5" x14ac:dyDescent="0.25">
      <c r="A601" s="204" t="s">
        <v>425</v>
      </c>
      <c r="B601" s="126" t="s">
        <v>426</v>
      </c>
      <c r="C601" s="126" t="s">
        <v>28</v>
      </c>
      <c r="D601" s="20" t="s">
        <v>1397</v>
      </c>
      <c r="E601" s="82">
        <f>SUM(E602:E605)</f>
        <v>2577661.48</v>
      </c>
      <c r="F601" s="82">
        <f>SUM(F602:F605)</f>
        <v>2788185</v>
      </c>
      <c r="G601" s="82">
        <f>SUM(G602:G605)</f>
        <v>3032221</v>
      </c>
      <c r="H601" s="39" t="s">
        <v>29</v>
      </c>
      <c r="I601" s="16" t="s">
        <v>21</v>
      </c>
      <c r="J601" s="16" t="s">
        <v>424</v>
      </c>
      <c r="K601" s="16" t="s">
        <v>424</v>
      </c>
      <c r="L601" s="17" t="s">
        <v>424</v>
      </c>
    </row>
    <row r="602" spans="1:12" ht="15.75" x14ac:dyDescent="0.25">
      <c r="A602" s="193"/>
      <c r="B602" s="116"/>
      <c r="C602" s="116"/>
      <c r="D602" s="14" t="s">
        <v>17</v>
      </c>
      <c r="E602" s="81">
        <v>30254.48</v>
      </c>
      <c r="F602" s="81">
        <v>33210</v>
      </c>
      <c r="G602" s="81">
        <v>36455</v>
      </c>
      <c r="H602" s="258" t="s">
        <v>427</v>
      </c>
      <c r="I602" s="200" t="s">
        <v>21</v>
      </c>
      <c r="J602" s="200" t="s">
        <v>103</v>
      </c>
      <c r="K602" s="200" t="s">
        <v>103</v>
      </c>
      <c r="L602" s="217" t="s">
        <v>103</v>
      </c>
    </row>
    <row r="603" spans="1:12" ht="15.75" x14ac:dyDescent="0.25">
      <c r="A603" s="193"/>
      <c r="B603" s="116"/>
      <c r="C603" s="116"/>
      <c r="D603" s="14" t="s">
        <v>365</v>
      </c>
      <c r="E603" s="81">
        <v>757300</v>
      </c>
      <c r="F603" s="81">
        <v>833030</v>
      </c>
      <c r="G603" s="81">
        <v>916333</v>
      </c>
      <c r="H603" s="261"/>
      <c r="I603" s="196"/>
      <c r="J603" s="196"/>
      <c r="K603" s="196"/>
      <c r="L603" s="260"/>
    </row>
    <row r="604" spans="1:12" ht="15.75" x14ac:dyDescent="0.25">
      <c r="A604" s="193"/>
      <c r="B604" s="116"/>
      <c r="C604" s="116"/>
      <c r="D604" s="14" t="s">
        <v>16</v>
      </c>
      <c r="E604" s="81">
        <v>673900</v>
      </c>
      <c r="F604" s="81">
        <v>694117</v>
      </c>
      <c r="G604" s="81">
        <v>728823</v>
      </c>
      <c r="H604" s="258" t="s">
        <v>428</v>
      </c>
      <c r="I604" s="200" t="s">
        <v>21</v>
      </c>
      <c r="J604" s="200" t="s">
        <v>103</v>
      </c>
      <c r="K604" s="200" t="s">
        <v>71</v>
      </c>
      <c r="L604" s="217" t="s">
        <v>51</v>
      </c>
    </row>
    <row r="605" spans="1:12" ht="16.5" thickBot="1" x14ac:dyDescent="0.3">
      <c r="A605" s="193"/>
      <c r="B605" s="116"/>
      <c r="C605" s="116"/>
      <c r="D605" s="18" t="s">
        <v>25</v>
      </c>
      <c r="E605" s="85">
        <v>1116207</v>
      </c>
      <c r="F605" s="85">
        <v>1227828</v>
      </c>
      <c r="G605" s="85">
        <v>1350610</v>
      </c>
      <c r="H605" s="259"/>
      <c r="I605" s="212"/>
      <c r="J605" s="212"/>
      <c r="K605" s="212"/>
      <c r="L605" s="257"/>
    </row>
    <row r="606" spans="1:12" ht="31.5" x14ac:dyDescent="0.25">
      <c r="A606" s="112" t="s">
        <v>429</v>
      </c>
      <c r="B606" s="115" t="s">
        <v>430</v>
      </c>
      <c r="C606" s="115" t="s">
        <v>28</v>
      </c>
      <c r="D606" s="20" t="s">
        <v>1397</v>
      </c>
      <c r="E606" s="80">
        <f>SUM(E607:E610)</f>
        <v>1367021</v>
      </c>
      <c r="F606" s="80">
        <f>SUM(F607:F610)</f>
        <v>1471627</v>
      </c>
      <c r="G606" s="80">
        <f>SUM(G607:G610)</f>
        <v>1595176</v>
      </c>
      <c r="H606" s="41" t="s">
        <v>29</v>
      </c>
      <c r="I606" s="20" t="s">
        <v>21</v>
      </c>
      <c r="J606" s="20" t="s">
        <v>431</v>
      </c>
      <c r="K606" s="20" t="s">
        <v>424</v>
      </c>
      <c r="L606" s="21" t="s">
        <v>424</v>
      </c>
    </row>
    <row r="607" spans="1:12" ht="15.75" x14ac:dyDescent="0.25">
      <c r="A607" s="113"/>
      <c r="B607" s="116"/>
      <c r="C607" s="116"/>
      <c r="D607" s="14" t="s">
        <v>25</v>
      </c>
      <c r="E607" s="81">
        <v>495704</v>
      </c>
      <c r="F607" s="81">
        <v>545274</v>
      </c>
      <c r="G607" s="81">
        <v>599802</v>
      </c>
      <c r="H607" s="219" t="s">
        <v>427</v>
      </c>
      <c r="I607" s="200" t="s">
        <v>21</v>
      </c>
      <c r="J607" s="200" t="s">
        <v>181</v>
      </c>
      <c r="K607" s="200" t="s">
        <v>181</v>
      </c>
      <c r="L607" s="251" t="s">
        <v>77</v>
      </c>
    </row>
    <row r="608" spans="1:12" ht="15.75" x14ac:dyDescent="0.25">
      <c r="A608" s="113"/>
      <c r="B608" s="116"/>
      <c r="C608" s="116"/>
      <c r="D608" s="14" t="s">
        <v>17</v>
      </c>
      <c r="E608" s="81">
        <v>7300</v>
      </c>
      <c r="F608" s="81">
        <v>8030</v>
      </c>
      <c r="G608" s="81">
        <v>8833</v>
      </c>
      <c r="H608" s="263"/>
      <c r="I608" s="196"/>
      <c r="J608" s="196"/>
      <c r="K608" s="196"/>
      <c r="L608" s="262"/>
    </row>
    <row r="609" spans="1:12" ht="15.75" x14ac:dyDescent="0.25">
      <c r="A609" s="113"/>
      <c r="B609" s="116"/>
      <c r="C609" s="116"/>
      <c r="D609" s="14" t="s">
        <v>365</v>
      </c>
      <c r="E609" s="81">
        <v>405500</v>
      </c>
      <c r="F609" s="81">
        <v>446050</v>
      </c>
      <c r="G609" s="81">
        <v>490655</v>
      </c>
      <c r="H609" s="219" t="s">
        <v>428</v>
      </c>
      <c r="I609" s="200" t="s">
        <v>21</v>
      </c>
      <c r="J609" s="200" t="s">
        <v>347</v>
      </c>
      <c r="K609" s="200" t="s">
        <v>432</v>
      </c>
      <c r="L609" s="251" t="s">
        <v>424</v>
      </c>
    </row>
    <row r="610" spans="1:12" ht="16.5" thickBot="1" x14ac:dyDescent="0.3">
      <c r="A610" s="125"/>
      <c r="B610" s="127"/>
      <c r="C610" s="127"/>
      <c r="D610" s="23" t="s">
        <v>16</v>
      </c>
      <c r="E610" s="83">
        <v>458517</v>
      </c>
      <c r="F610" s="83">
        <v>472273</v>
      </c>
      <c r="G610" s="83">
        <v>495886</v>
      </c>
      <c r="H610" s="253"/>
      <c r="I610" s="210"/>
      <c r="J610" s="210"/>
      <c r="K610" s="210"/>
      <c r="L610" s="252"/>
    </row>
    <row r="611" spans="1:12" ht="36" customHeight="1" x14ac:dyDescent="0.25">
      <c r="A611" s="193" t="s">
        <v>433</v>
      </c>
      <c r="B611" s="116" t="s">
        <v>434</v>
      </c>
      <c r="C611" s="116" t="s">
        <v>28</v>
      </c>
      <c r="D611" s="12" t="s">
        <v>1397</v>
      </c>
      <c r="E611" s="84">
        <f>SUM(E612:E614)</f>
        <v>1875482.83</v>
      </c>
      <c r="F611" s="84">
        <f>SUM(F612:F614)</f>
        <v>2062434</v>
      </c>
      <c r="G611" s="84">
        <f>SUM(G612:G614)</f>
        <v>2268079</v>
      </c>
      <c r="H611" s="37" t="s">
        <v>428</v>
      </c>
      <c r="I611" s="12" t="s">
        <v>21</v>
      </c>
      <c r="J611" s="12" t="s">
        <v>103</v>
      </c>
      <c r="K611" s="12" t="s">
        <v>103</v>
      </c>
      <c r="L611" s="13" t="s">
        <v>52</v>
      </c>
    </row>
    <row r="612" spans="1:12" ht="31.5" x14ac:dyDescent="0.25">
      <c r="A612" s="193"/>
      <c r="B612" s="116"/>
      <c r="C612" s="116"/>
      <c r="D612" s="14" t="s">
        <v>17</v>
      </c>
      <c r="E612" s="81">
        <v>20483.830000000002</v>
      </c>
      <c r="F612" s="81">
        <v>21935</v>
      </c>
      <c r="G612" s="81">
        <v>23530</v>
      </c>
      <c r="H612" s="38" t="s">
        <v>29</v>
      </c>
      <c r="I612" s="14" t="s">
        <v>21</v>
      </c>
      <c r="J612" s="14" t="s">
        <v>347</v>
      </c>
      <c r="K612" s="14" t="s">
        <v>347</v>
      </c>
      <c r="L612" s="15" t="s">
        <v>347</v>
      </c>
    </row>
    <row r="613" spans="1:12" ht="20.25" customHeight="1" x14ac:dyDescent="0.25">
      <c r="A613" s="193"/>
      <c r="B613" s="116"/>
      <c r="C613" s="116"/>
      <c r="D613" s="14" t="s">
        <v>25</v>
      </c>
      <c r="E613" s="81">
        <v>1057099</v>
      </c>
      <c r="F613" s="81">
        <v>1162809</v>
      </c>
      <c r="G613" s="81">
        <v>1279090</v>
      </c>
      <c r="H613" s="219" t="s">
        <v>427</v>
      </c>
      <c r="I613" s="200" t="s">
        <v>21</v>
      </c>
      <c r="J613" s="200" t="s">
        <v>43</v>
      </c>
      <c r="K613" s="200" t="s">
        <v>43</v>
      </c>
      <c r="L613" s="217" t="s">
        <v>52</v>
      </c>
    </row>
    <row r="614" spans="1:12" ht="20.25" customHeight="1" thickBot="1" x14ac:dyDescent="0.3">
      <c r="A614" s="194"/>
      <c r="B614" s="117"/>
      <c r="C614" s="117"/>
      <c r="D614" s="14" t="s">
        <v>365</v>
      </c>
      <c r="E614" s="81">
        <v>797900</v>
      </c>
      <c r="F614" s="81">
        <v>877690</v>
      </c>
      <c r="G614" s="81">
        <v>965459</v>
      </c>
      <c r="H614" s="220"/>
      <c r="I614" s="208"/>
      <c r="J614" s="208"/>
      <c r="K614" s="208"/>
      <c r="L614" s="218"/>
    </row>
    <row r="615" spans="1:12" ht="31.5" x14ac:dyDescent="0.25">
      <c r="A615" s="204" t="s">
        <v>435</v>
      </c>
      <c r="B615" s="126" t="s">
        <v>436</v>
      </c>
      <c r="C615" s="126" t="s">
        <v>28</v>
      </c>
      <c r="D615" s="20" t="s">
        <v>1397</v>
      </c>
      <c r="E615" s="82">
        <f>SUM(E616:E619)</f>
        <v>2511631.5</v>
      </c>
      <c r="F615" s="82">
        <f>SUM(F616:F619)</f>
        <v>2738124</v>
      </c>
      <c r="G615" s="82">
        <f>SUM(G616:G619)</f>
        <v>2993718</v>
      </c>
      <c r="H615" s="39" t="s">
        <v>428</v>
      </c>
      <c r="I615" s="16" t="s">
        <v>21</v>
      </c>
      <c r="J615" s="16" t="s">
        <v>31</v>
      </c>
      <c r="K615" s="16" t="s">
        <v>364</v>
      </c>
      <c r="L615" s="17" t="s">
        <v>71</v>
      </c>
    </row>
    <row r="616" spans="1:12" ht="31.5" x14ac:dyDescent="0.25">
      <c r="A616" s="193"/>
      <c r="B616" s="116"/>
      <c r="C616" s="116"/>
      <c r="D616" s="14" t="s">
        <v>17</v>
      </c>
      <c r="E616" s="81">
        <v>5131.5</v>
      </c>
      <c r="F616" s="81">
        <v>5405</v>
      </c>
      <c r="G616" s="81">
        <v>5702</v>
      </c>
      <c r="H616" s="38" t="s">
        <v>29</v>
      </c>
      <c r="I616" s="14" t="s">
        <v>21</v>
      </c>
      <c r="J616" s="14" t="s">
        <v>437</v>
      </c>
      <c r="K616" s="14" t="s">
        <v>437</v>
      </c>
      <c r="L616" s="15" t="s">
        <v>437</v>
      </c>
    </row>
    <row r="617" spans="1:12" ht="21" customHeight="1" x14ac:dyDescent="0.25">
      <c r="A617" s="193"/>
      <c r="B617" s="116"/>
      <c r="C617" s="116"/>
      <c r="D617" s="14" t="s">
        <v>365</v>
      </c>
      <c r="E617" s="81">
        <v>901100</v>
      </c>
      <c r="F617" s="81">
        <v>991210</v>
      </c>
      <c r="G617" s="81">
        <v>1090331</v>
      </c>
      <c r="H617" s="38" t="s">
        <v>427</v>
      </c>
      <c r="I617" s="14" t="s">
        <v>21</v>
      </c>
      <c r="J617" s="14" t="s">
        <v>43</v>
      </c>
      <c r="K617" s="14" t="s">
        <v>52</v>
      </c>
      <c r="L617" s="15" t="s">
        <v>52</v>
      </c>
    </row>
    <row r="618" spans="1:12" ht="19.5" customHeight="1" x14ac:dyDescent="0.25">
      <c r="A618" s="193"/>
      <c r="B618" s="116"/>
      <c r="C618" s="116"/>
      <c r="D618" s="14" t="s">
        <v>25</v>
      </c>
      <c r="E618" s="81">
        <v>1256379</v>
      </c>
      <c r="F618" s="81">
        <v>1382017</v>
      </c>
      <c r="G618" s="81">
        <v>1520219</v>
      </c>
      <c r="H618" s="219" t="s">
        <v>438</v>
      </c>
      <c r="I618" s="200" t="s">
        <v>21</v>
      </c>
      <c r="J618" s="200" t="s">
        <v>163</v>
      </c>
      <c r="K618" s="200" t="s">
        <v>432</v>
      </c>
      <c r="L618" s="217" t="s">
        <v>432</v>
      </c>
    </row>
    <row r="619" spans="1:12" ht="19.5" customHeight="1" thickBot="1" x14ac:dyDescent="0.3">
      <c r="A619" s="194"/>
      <c r="B619" s="117"/>
      <c r="C619" s="117"/>
      <c r="D619" s="14" t="s">
        <v>16</v>
      </c>
      <c r="E619" s="81">
        <v>349021</v>
      </c>
      <c r="F619" s="81">
        <v>359492</v>
      </c>
      <c r="G619" s="81">
        <v>377466</v>
      </c>
      <c r="H619" s="220"/>
      <c r="I619" s="208"/>
      <c r="J619" s="208"/>
      <c r="K619" s="208"/>
      <c r="L619" s="218"/>
    </row>
    <row r="620" spans="1:12" ht="50.25" customHeight="1" x14ac:dyDescent="0.25">
      <c r="A620" s="204" t="s">
        <v>439</v>
      </c>
      <c r="B620" s="126" t="s">
        <v>440</v>
      </c>
      <c r="C620" s="126" t="s">
        <v>28</v>
      </c>
      <c r="D620" s="20" t="s">
        <v>1397</v>
      </c>
      <c r="E620" s="82">
        <f>SUM(E621:E623)</f>
        <v>1619201.81</v>
      </c>
      <c r="F620" s="82">
        <f>SUM(F621:F623)</f>
        <v>1675105</v>
      </c>
      <c r="G620" s="82">
        <f>SUM(G621:G623)</f>
        <v>1763869</v>
      </c>
      <c r="H620" s="39" t="s">
        <v>441</v>
      </c>
      <c r="I620" s="16" t="s">
        <v>14</v>
      </c>
      <c r="J620" s="16" t="s">
        <v>437</v>
      </c>
      <c r="K620" s="16" t="s">
        <v>437</v>
      </c>
      <c r="L620" s="17" t="s">
        <v>437</v>
      </c>
    </row>
    <row r="621" spans="1:12" ht="47.25" x14ac:dyDescent="0.25">
      <c r="A621" s="193"/>
      <c r="B621" s="116"/>
      <c r="C621" s="116"/>
      <c r="D621" s="14" t="s">
        <v>17</v>
      </c>
      <c r="E621" s="81">
        <v>145168.81</v>
      </c>
      <c r="F621" s="81">
        <v>156851</v>
      </c>
      <c r="G621" s="81">
        <v>169702</v>
      </c>
      <c r="H621" s="38" t="s">
        <v>442</v>
      </c>
      <c r="I621" s="14" t="s">
        <v>21</v>
      </c>
      <c r="J621" s="14" t="s">
        <v>443</v>
      </c>
      <c r="K621" s="14" t="s">
        <v>443</v>
      </c>
      <c r="L621" s="15" t="s">
        <v>443</v>
      </c>
    </row>
    <row r="622" spans="1:12" ht="31.5" x14ac:dyDescent="0.25">
      <c r="A622" s="193"/>
      <c r="B622" s="116"/>
      <c r="C622" s="116"/>
      <c r="D622" s="200" t="s">
        <v>16</v>
      </c>
      <c r="E622" s="199">
        <v>1474033</v>
      </c>
      <c r="F622" s="199">
        <v>1518254</v>
      </c>
      <c r="G622" s="199">
        <v>1594167</v>
      </c>
      <c r="H622" s="38" t="s">
        <v>29</v>
      </c>
      <c r="I622" s="14" t="s">
        <v>21</v>
      </c>
      <c r="J622" s="14" t="s">
        <v>43</v>
      </c>
      <c r="K622" s="14" t="s">
        <v>43</v>
      </c>
      <c r="L622" s="15" t="s">
        <v>43</v>
      </c>
    </row>
    <row r="623" spans="1:12" ht="32.25" thickBot="1" x14ac:dyDescent="0.3">
      <c r="A623" s="194"/>
      <c r="B623" s="117"/>
      <c r="C623" s="117"/>
      <c r="D623" s="208"/>
      <c r="E623" s="207"/>
      <c r="F623" s="207"/>
      <c r="G623" s="207"/>
      <c r="H623" s="38" t="s">
        <v>444</v>
      </c>
      <c r="I623" s="14" t="s">
        <v>30</v>
      </c>
      <c r="J623" s="14" t="s">
        <v>445</v>
      </c>
      <c r="K623" s="14" t="s">
        <v>445</v>
      </c>
      <c r="L623" s="15" t="s">
        <v>326</v>
      </c>
    </row>
    <row r="624" spans="1:12" ht="49.5" customHeight="1" x14ac:dyDescent="0.25">
      <c r="A624" s="204" t="s">
        <v>446</v>
      </c>
      <c r="B624" s="126" t="s">
        <v>1373</v>
      </c>
      <c r="C624" s="126" t="s">
        <v>28</v>
      </c>
      <c r="D624" s="20" t="s">
        <v>1397</v>
      </c>
      <c r="E624" s="82">
        <f>SUM(E625:E627)</f>
        <v>1975114.91</v>
      </c>
      <c r="F624" s="82">
        <f>SUM(F625:F627)</f>
        <v>2046935</v>
      </c>
      <c r="G624" s="82">
        <f>SUM(G625:G627)</f>
        <v>2158668</v>
      </c>
      <c r="H624" s="39" t="s">
        <v>441</v>
      </c>
      <c r="I624" s="16" t="s">
        <v>14</v>
      </c>
      <c r="J624" s="16" t="s">
        <v>437</v>
      </c>
      <c r="K624" s="16" t="s">
        <v>163</v>
      </c>
      <c r="L624" s="17" t="s">
        <v>347</v>
      </c>
    </row>
    <row r="625" spans="1:12" ht="47.25" x14ac:dyDescent="0.25">
      <c r="A625" s="193"/>
      <c r="B625" s="116"/>
      <c r="C625" s="116"/>
      <c r="D625" s="14" t="s">
        <v>17</v>
      </c>
      <c r="E625" s="81">
        <v>205604.91</v>
      </c>
      <c r="F625" s="81">
        <v>224340</v>
      </c>
      <c r="G625" s="81">
        <v>244943</v>
      </c>
      <c r="H625" s="38" t="s">
        <v>442</v>
      </c>
      <c r="I625" s="14" t="s">
        <v>21</v>
      </c>
      <c r="J625" s="14" t="s">
        <v>447</v>
      </c>
      <c r="K625" s="14" t="s">
        <v>448</v>
      </c>
      <c r="L625" s="15" t="s">
        <v>449</v>
      </c>
    </row>
    <row r="626" spans="1:12" ht="31.5" x14ac:dyDescent="0.25">
      <c r="A626" s="193"/>
      <c r="B626" s="116"/>
      <c r="C626" s="116"/>
      <c r="D626" s="200" t="s">
        <v>16</v>
      </c>
      <c r="E626" s="199">
        <v>1769510</v>
      </c>
      <c r="F626" s="199">
        <v>1822595</v>
      </c>
      <c r="G626" s="199">
        <v>1913725</v>
      </c>
      <c r="H626" s="38" t="s">
        <v>29</v>
      </c>
      <c r="I626" s="14" t="s">
        <v>21</v>
      </c>
      <c r="J626" s="14" t="s">
        <v>51</v>
      </c>
      <c r="K626" s="14" t="s">
        <v>103</v>
      </c>
      <c r="L626" s="15" t="s">
        <v>103</v>
      </c>
    </row>
    <row r="627" spans="1:12" ht="32.25" thickBot="1" x14ac:dyDescent="0.3">
      <c r="A627" s="193"/>
      <c r="B627" s="116"/>
      <c r="C627" s="116"/>
      <c r="D627" s="212"/>
      <c r="E627" s="211">
        <v>0</v>
      </c>
      <c r="F627" s="211">
        <v>0</v>
      </c>
      <c r="G627" s="211">
        <v>0</v>
      </c>
      <c r="H627" s="40" t="s">
        <v>444</v>
      </c>
      <c r="I627" s="18" t="s">
        <v>30</v>
      </c>
      <c r="J627" s="18" t="s">
        <v>450</v>
      </c>
      <c r="K627" s="18" t="s">
        <v>451</v>
      </c>
      <c r="L627" s="19" t="s">
        <v>452</v>
      </c>
    </row>
    <row r="628" spans="1:12" ht="49.5" customHeight="1" x14ac:dyDescent="0.25">
      <c r="A628" s="112" t="s">
        <v>453</v>
      </c>
      <c r="B628" s="115" t="s">
        <v>454</v>
      </c>
      <c r="C628" s="115" t="s">
        <v>28</v>
      </c>
      <c r="D628" s="20" t="s">
        <v>1397</v>
      </c>
      <c r="E628" s="80">
        <f>SUM(E629:E631)</f>
        <v>670874.82999999996</v>
      </c>
      <c r="F628" s="80">
        <f>SUM(F629:F631)</f>
        <v>693471</v>
      </c>
      <c r="G628" s="80">
        <f>SUM(G629:G631)</f>
        <v>729696</v>
      </c>
      <c r="H628" s="41" t="s">
        <v>441</v>
      </c>
      <c r="I628" s="20" t="s">
        <v>14</v>
      </c>
      <c r="J628" s="20" t="s">
        <v>455</v>
      </c>
      <c r="K628" s="20" t="s">
        <v>424</v>
      </c>
      <c r="L628" s="21" t="s">
        <v>456</v>
      </c>
    </row>
    <row r="629" spans="1:12" ht="47.25" x14ac:dyDescent="0.25">
      <c r="A629" s="113"/>
      <c r="B629" s="116"/>
      <c r="C629" s="116"/>
      <c r="D629" s="14" t="s">
        <v>16</v>
      </c>
      <c r="E629" s="81">
        <v>614758</v>
      </c>
      <c r="F629" s="81">
        <v>633201</v>
      </c>
      <c r="G629" s="81">
        <v>664861</v>
      </c>
      <c r="H629" s="38" t="s">
        <v>442</v>
      </c>
      <c r="I629" s="14" t="s">
        <v>21</v>
      </c>
      <c r="J629" s="14" t="s">
        <v>457</v>
      </c>
      <c r="K629" s="14" t="s">
        <v>458</v>
      </c>
      <c r="L629" s="22" t="s">
        <v>459</v>
      </c>
    </row>
    <row r="630" spans="1:12" ht="31.5" x14ac:dyDescent="0.25">
      <c r="A630" s="113"/>
      <c r="B630" s="116"/>
      <c r="C630" s="116"/>
      <c r="D630" s="200" t="s">
        <v>17</v>
      </c>
      <c r="E630" s="199">
        <v>56116.83</v>
      </c>
      <c r="F630" s="199">
        <v>60270</v>
      </c>
      <c r="G630" s="199">
        <v>64835</v>
      </c>
      <c r="H630" s="38" t="s">
        <v>29</v>
      </c>
      <c r="I630" s="14" t="s">
        <v>21</v>
      </c>
      <c r="J630" s="14" t="s">
        <v>31</v>
      </c>
      <c r="K630" s="14" t="s">
        <v>51</v>
      </c>
      <c r="L630" s="22" t="s">
        <v>103</v>
      </c>
    </row>
    <row r="631" spans="1:12" ht="32.25" thickBot="1" x14ac:dyDescent="0.3">
      <c r="A631" s="125"/>
      <c r="B631" s="127"/>
      <c r="C631" s="127"/>
      <c r="D631" s="210"/>
      <c r="E631" s="209">
        <v>0</v>
      </c>
      <c r="F631" s="209">
        <v>0</v>
      </c>
      <c r="G631" s="209">
        <v>0</v>
      </c>
      <c r="H631" s="42" t="s">
        <v>444</v>
      </c>
      <c r="I631" s="23" t="s">
        <v>30</v>
      </c>
      <c r="J631" s="23" t="s">
        <v>31</v>
      </c>
      <c r="K631" s="23" t="s">
        <v>119</v>
      </c>
      <c r="L631" s="24" t="s">
        <v>52</v>
      </c>
    </row>
    <row r="632" spans="1:12" ht="54" customHeight="1" x14ac:dyDescent="0.25">
      <c r="A632" s="193" t="s">
        <v>460</v>
      </c>
      <c r="B632" s="116" t="s">
        <v>461</v>
      </c>
      <c r="C632" s="116" t="s">
        <v>28</v>
      </c>
      <c r="D632" s="12" t="s">
        <v>1397</v>
      </c>
      <c r="E632" s="84">
        <f>SUM(E633:E635)</f>
        <v>618398.34</v>
      </c>
      <c r="F632" s="84">
        <f>SUM(F633:F635)</f>
        <v>638995</v>
      </c>
      <c r="G632" s="84">
        <f>SUM(G633:G635)</f>
        <v>672247</v>
      </c>
      <c r="H632" s="37" t="s">
        <v>441</v>
      </c>
      <c r="I632" s="12" t="s">
        <v>14</v>
      </c>
      <c r="J632" s="12" t="s">
        <v>52</v>
      </c>
      <c r="K632" s="12" t="s">
        <v>52</v>
      </c>
      <c r="L632" s="13" t="s">
        <v>52</v>
      </c>
    </row>
    <row r="633" spans="1:12" ht="36" customHeight="1" x14ac:dyDescent="0.25">
      <c r="A633" s="193"/>
      <c r="B633" s="116"/>
      <c r="C633" s="116"/>
      <c r="D633" s="14" t="s">
        <v>17</v>
      </c>
      <c r="E633" s="81">
        <v>45834.34</v>
      </c>
      <c r="F633" s="81">
        <v>49255</v>
      </c>
      <c r="G633" s="81">
        <v>53017</v>
      </c>
      <c r="H633" s="38" t="s">
        <v>444</v>
      </c>
      <c r="I633" s="14" t="s">
        <v>30</v>
      </c>
      <c r="J633" s="14" t="s">
        <v>364</v>
      </c>
      <c r="K633" s="14" t="s">
        <v>364</v>
      </c>
      <c r="L633" s="15" t="s">
        <v>364</v>
      </c>
    </row>
    <row r="634" spans="1:12" ht="51.75" customHeight="1" x14ac:dyDescent="0.25">
      <c r="A634" s="193"/>
      <c r="B634" s="116"/>
      <c r="C634" s="116"/>
      <c r="D634" s="200" t="s">
        <v>16</v>
      </c>
      <c r="E634" s="199">
        <v>572564</v>
      </c>
      <c r="F634" s="199">
        <v>589740</v>
      </c>
      <c r="G634" s="199">
        <v>619230</v>
      </c>
      <c r="H634" s="38" t="s">
        <v>442</v>
      </c>
      <c r="I634" s="14" t="s">
        <v>21</v>
      </c>
      <c r="J634" s="14" t="s">
        <v>462</v>
      </c>
      <c r="K634" s="14" t="s">
        <v>462</v>
      </c>
      <c r="L634" s="15" t="s">
        <v>462</v>
      </c>
    </row>
    <row r="635" spans="1:12" ht="38.25" customHeight="1" thickBot="1" x14ac:dyDescent="0.3">
      <c r="A635" s="194"/>
      <c r="B635" s="117"/>
      <c r="C635" s="117"/>
      <c r="D635" s="208"/>
      <c r="E635" s="207">
        <v>0</v>
      </c>
      <c r="F635" s="207">
        <v>0</v>
      </c>
      <c r="G635" s="207">
        <v>0</v>
      </c>
      <c r="H635" s="38" t="s">
        <v>29</v>
      </c>
      <c r="I635" s="14" t="s">
        <v>21</v>
      </c>
      <c r="J635" s="14" t="s">
        <v>103</v>
      </c>
      <c r="K635" s="14" t="s">
        <v>103</v>
      </c>
      <c r="L635" s="15" t="s">
        <v>103</v>
      </c>
    </row>
    <row r="636" spans="1:12" ht="54.75" customHeight="1" x14ac:dyDescent="0.25">
      <c r="A636" s="204" t="s">
        <v>463</v>
      </c>
      <c r="B636" s="126" t="s">
        <v>464</v>
      </c>
      <c r="C636" s="126" t="s">
        <v>28</v>
      </c>
      <c r="D636" s="20" t="s">
        <v>1397</v>
      </c>
      <c r="E636" s="82">
        <f>SUM(E637:E639)</f>
        <v>2733909.49</v>
      </c>
      <c r="F636" s="82">
        <f>SUM(F637:F639)</f>
        <v>2823915</v>
      </c>
      <c r="G636" s="82">
        <f>SUM(G637:G639)</f>
        <v>2967162</v>
      </c>
      <c r="H636" s="39" t="s">
        <v>441</v>
      </c>
      <c r="I636" s="16" t="s">
        <v>14</v>
      </c>
      <c r="J636" s="16" t="s">
        <v>103</v>
      </c>
      <c r="K636" s="16" t="s">
        <v>51</v>
      </c>
      <c r="L636" s="17" t="s">
        <v>51</v>
      </c>
    </row>
    <row r="637" spans="1:12" ht="36.75" customHeight="1" x14ac:dyDescent="0.25">
      <c r="A637" s="193"/>
      <c r="B637" s="116"/>
      <c r="C637" s="116"/>
      <c r="D637" s="14" t="s">
        <v>16</v>
      </c>
      <c r="E637" s="81">
        <v>2391399</v>
      </c>
      <c r="F637" s="81">
        <v>2463141</v>
      </c>
      <c r="G637" s="81">
        <v>2586298</v>
      </c>
      <c r="H637" s="38" t="s">
        <v>444</v>
      </c>
      <c r="I637" s="14" t="s">
        <v>30</v>
      </c>
      <c r="J637" s="14" t="s">
        <v>94</v>
      </c>
      <c r="K637" s="14" t="s">
        <v>56</v>
      </c>
      <c r="L637" s="15" t="s">
        <v>56</v>
      </c>
    </row>
    <row r="638" spans="1:12" ht="53.25" customHeight="1" x14ac:dyDescent="0.25">
      <c r="A638" s="193"/>
      <c r="B638" s="116"/>
      <c r="C638" s="116"/>
      <c r="D638" s="200" t="s">
        <v>17</v>
      </c>
      <c r="E638" s="199">
        <v>342510.49</v>
      </c>
      <c r="F638" s="199">
        <v>360774</v>
      </c>
      <c r="G638" s="199">
        <v>380864</v>
      </c>
      <c r="H638" s="38" t="s">
        <v>442</v>
      </c>
      <c r="I638" s="14" t="s">
        <v>21</v>
      </c>
      <c r="J638" s="14" t="s">
        <v>465</v>
      </c>
      <c r="K638" s="14" t="s">
        <v>466</v>
      </c>
      <c r="L638" s="15" t="s">
        <v>467</v>
      </c>
    </row>
    <row r="639" spans="1:12" ht="37.5" customHeight="1" thickBot="1" x14ac:dyDescent="0.3">
      <c r="A639" s="194"/>
      <c r="B639" s="117"/>
      <c r="C639" s="117"/>
      <c r="D639" s="208"/>
      <c r="E639" s="207">
        <v>0</v>
      </c>
      <c r="F639" s="207">
        <v>0</v>
      </c>
      <c r="G639" s="207">
        <v>0</v>
      </c>
      <c r="H639" s="38" t="s">
        <v>29</v>
      </c>
      <c r="I639" s="14" t="s">
        <v>21</v>
      </c>
      <c r="J639" s="14" t="s">
        <v>468</v>
      </c>
      <c r="K639" s="14" t="s">
        <v>469</v>
      </c>
      <c r="L639" s="15" t="s">
        <v>46</v>
      </c>
    </row>
    <row r="640" spans="1:12" ht="38.25" customHeight="1" x14ac:dyDescent="0.25">
      <c r="A640" s="204" t="s">
        <v>470</v>
      </c>
      <c r="B640" s="126" t="s">
        <v>471</v>
      </c>
      <c r="C640" s="126" t="s">
        <v>28</v>
      </c>
      <c r="D640" s="20" t="s">
        <v>1397</v>
      </c>
      <c r="E640" s="82">
        <f>SUM(E641:E642)</f>
        <v>690404.92</v>
      </c>
      <c r="F640" s="82">
        <f>SUM(F641:F642)</f>
        <v>715876</v>
      </c>
      <c r="G640" s="82">
        <f>SUM(G641:G642)</f>
        <v>754279</v>
      </c>
      <c r="H640" s="39" t="s">
        <v>444</v>
      </c>
      <c r="I640" s="16" t="s">
        <v>30</v>
      </c>
      <c r="J640" s="16" t="s">
        <v>472</v>
      </c>
      <c r="K640" s="16" t="s">
        <v>472</v>
      </c>
      <c r="L640" s="17" t="s">
        <v>472</v>
      </c>
    </row>
    <row r="641" spans="1:12" ht="53.25" customHeight="1" x14ac:dyDescent="0.25">
      <c r="A641" s="193"/>
      <c r="B641" s="116"/>
      <c r="C641" s="116"/>
      <c r="D641" s="14" t="s">
        <v>17</v>
      </c>
      <c r="E641" s="81">
        <v>128780.92</v>
      </c>
      <c r="F641" s="81">
        <v>137403</v>
      </c>
      <c r="G641" s="81">
        <v>146883</v>
      </c>
      <c r="H641" s="38" t="s">
        <v>442</v>
      </c>
      <c r="I641" s="14" t="s">
        <v>21</v>
      </c>
      <c r="J641" s="14" t="s">
        <v>473</v>
      </c>
      <c r="K641" s="14" t="s">
        <v>473</v>
      </c>
      <c r="L641" s="15" t="s">
        <v>473</v>
      </c>
    </row>
    <row r="642" spans="1:12" ht="37.5" customHeight="1" thickBot="1" x14ac:dyDescent="0.3">
      <c r="A642" s="194"/>
      <c r="B642" s="117"/>
      <c r="C642" s="117"/>
      <c r="D642" s="14" t="s">
        <v>16</v>
      </c>
      <c r="E642" s="81">
        <v>561624</v>
      </c>
      <c r="F642" s="81">
        <v>578473</v>
      </c>
      <c r="G642" s="81">
        <v>607396</v>
      </c>
      <c r="H642" s="38" t="s">
        <v>29</v>
      </c>
      <c r="I642" s="14" t="s">
        <v>21</v>
      </c>
      <c r="J642" s="14" t="s">
        <v>320</v>
      </c>
      <c r="K642" s="14" t="s">
        <v>320</v>
      </c>
      <c r="L642" s="15" t="s">
        <v>320</v>
      </c>
    </row>
    <row r="643" spans="1:12" ht="36.75" customHeight="1" x14ac:dyDescent="0.25">
      <c r="A643" s="204" t="s">
        <v>474</v>
      </c>
      <c r="B643" s="126" t="s">
        <v>475</v>
      </c>
      <c r="C643" s="126" t="s">
        <v>28</v>
      </c>
      <c r="D643" s="20" t="s">
        <v>1397</v>
      </c>
      <c r="E643" s="82">
        <f>SUM(E644:E645)</f>
        <v>612231.93999999994</v>
      </c>
      <c r="F643" s="82">
        <f>SUM(F644:F645)</f>
        <v>633061</v>
      </c>
      <c r="G643" s="82">
        <f>SUM(G644:G645)</f>
        <v>666530</v>
      </c>
      <c r="H643" s="39" t="s">
        <v>444</v>
      </c>
      <c r="I643" s="16" t="s">
        <v>30</v>
      </c>
      <c r="J643" s="16" t="s">
        <v>354</v>
      </c>
      <c r="K643" s="16" t="s">
        <v>354</v>
      </c>
      <c r="L643" s="17" t="s">
        <v>326</v>
      </c>
    </row>
    <row r="644" spans="1:12" ht="50.25" customHeight="1" x14ac:dyDescent="0.25">
      <c r="A644" s="193"/>
      <c r="B644" s="116"/>
      <c r="C644" s="116"/>
      <c r="D644" s="14" t="s">
        <v>17</v>
      </c>
      <c r="E644" s="81">
        <v>41385.94</v>
      </c>
      <c r="F644" s="81">
        <v>45090</v>
      </c>
      <c r="G644" s="81">
        <v>49160</v>
      </c>
      <c r="H644" s="38" t="s">
        <v>442</v>
      </c>
      <c r="I644" s="14" t="s">
        <v>21</v>
      </c>
      <c r="J644" s="14" t="s">
        <v>476</v>
      </c>
      <c r="K644" s="14" t="s">
        <v>443</v>
      </c>
      <c r="L644" s="15" t="s">
        <v>477</v>
      </c>
    </row>
    <row r="645" spans="1:12" ht="37.5" customHeight="1" thickBot="1" x14ac:dyDescent="0.3">
      <c r="A645" s="193"/>
      <c r="B645" s="116"/>
      <c r="C645" s="116"/>
      <c r="D645" s="18" t="s">
        <v>16</v>
      </c>
      <c r="E645" s="85">
        <v>570846</v>
      </c>
      <c r="F645" s="85">
        <v>587971</v>
      </c>
      <c r="G645" s="85">
        <v>617370</v>
      </c>
      <c r="H645" s="40" t="s">
        <v>29</v>
      </c>
      <c r="I645" s="18" t="s">
        <v>21</v>
      </c>
      <c r="J645" s="18" t="s">
        <v>270</v>
      </c>
      <c r="K645" s="18" t="s">
        <v>364</v>
      </c>
      <c r="L645" s="19" t="s">
        <v>364</v>
      </c>
    </row>
    <row r="646" spans="1:12" ht="38.25" customHeight="1" x14ac:dyDescent="0.25">
      <c r="A646" s="112" t="s">
        <v>478</v>
      </c>
      <c r="B646" s="115" t="s">
        <v>479</v>
      </c>
      <c r="C646" s="115" t="s">
        <v>28</v>
      </c>
      <c r="D646" s="20" t="s">
        <v>1397</v>
      </c>
      <c r="E646" s="80">
        <f>SUM(E647:E648)</f>
        <v>701949.81</v>
      </c>
      <c r="F646" s="80">
        <f>SUM(F647:F648)</f>
        <v>725139</v>
      </c>
      <c r="G646" s="80">
        <f>SUM(G647:G648)</f>
        <v>762848</v>
      </c>
      <c r="H646" s="41" t="s">
        <v>444</v>
      </c>
      <c r="I646" s="20" t="s">
        <v>30</v>
      </c>
      <c r="J646" s="20" t="s">
        <v>262</v>
      </c>
      <c r="K646" s="20" t="s">
        <v>265</v>
      </c>
      <c r="L646" s="21" t="s">
        <v>280</v>
      </c>
    </row>
    <row r="647" spans="1:12" ht="47.25" x14ac:dyDescent="0.25">
      <c r="A647" s="113"/>
      <c r="B647" s="116"/>
      <c r="C647" s="116"/>
      <c r="D647" s="14" t="s">
        <v>17</v>
      </c>
      <c r="E647" s="81">
        <v>42348.81</v>
      </c>
      <c r="F647" s="81">
        <v>45750</v>
      </c>
      <c r="G647" s="81">
        <v>49490</v>
      </c>
      <c r="H647" s="38" t="s">
        <v>442</v>
      </c>
      <c r="I647" s="14" t="s">
        <v>21</v>
      </c>
      <c r="J647" s="14" t="s">
        <v>480</v>
      </c>
      <c r="K647" s="14" t="s">
        <v>481</v>
      </c>
      <c r="L647" s="22" t="s">
        <v>482</v>
      </c>
    </row>
    <row r="648" spans="1:12" ht="36" customHeight="1" thickBot="1" x14ac:dyDescent="0.3">
      <c r="A648" s="125"/>
      <c r="B648" s="127"/>
      <c r="C648" s="127"/>
      <c r="D648" s="23" t="s">
        <v>16</v>
      </c>
      <c r="E648" s="83">
        <v>659601</v>
      </c>
      <c r="F648" s="83">
        <v>679389</v>
      </c>
      <c r="G648" s="83">
        <v>713358</v>
      </c>
      <c r="H648" s="42" t="s">
        <v>29</v>
      </c>
      <c r="I648" s="23" t="s">
        <v>21</v>
      </c>
      <c r="J648" s="23" t="s">
        <v>483</v>
      </c>
      <c r="K648" s="23" t="s">
        <v>483</v>
      </c>
      <c r="L648" s="24" t="s">
        <v>265</v>
      </c>
    </row>
    <row r="649" spans="1:12" ht="38.25" customHeight="1" x14ac:dyDescent="0.25">
      <c r="A649" s="193" t="s">
        <v>484</v>
      </c>
      <c r="B649" s="116" t="s">
        <v>485</v>
      </c>
      <c r="C649" s="116" t="s">
        <v>28</v>
      </c>
      <c r="D649" s="12" t="s">
        <v>1397</v>
      </c>
      <c r="E649" s="84">
        <f>SUM(E650:E651)</f>
        <v>1077736.06</v>
      </c>
      <c r="F649" s="84">
        <f>SUM(F650:F651)</f>
        <v>1112440</v>
      </c>
      <c r="G649" s="84">
        <f>SUM(G650:G651)</f>
        <v>1169415</v>
      </c>
      <c r="H649" s="37" t="s">
        <v>486</v>
      </c>
      <c r="I649" s="12" t="s">
        <v>30</v>
      </c>
      <c r="J649" s="12" t="s">
        <v>163</v>
      </c>
      <c r="K649" s="12" t="s">
        <v>347</v>
      </c>
      <c r="L649" s="13" t="s">
        <v>347</v>
      </c>
    </row>
    <row r="650" spans="1:12" ht="47.25" x14ac:dyDescent="0.25">
      <c r="A650" s="193"/>
      <c r="B650" s="116"/>
      <c r="C650" s="116"/>
      <c r="D650" s="14" t="s">
        <v>17</v>
      </c>
      <c r="E650" s="81">
        <v>61129.06</v>
      </c>
      <c r="F650" s="81">
        <v>65335</v>
      </c>
      <c r="G650" s="81">
        <v>69955</v>
      </c>
      <c r="H650" s="38" t="s">
        <v>442</v>
      </c>
      <c r="I650" s="14" t="s">
        <v>21</v>
      </c>
      <c r="J650" s="14" t="s">
        <v>487</v>
      </c>
      <c r="K650" s="14" t="s">
        <v>488</v>
      </c>
      <c r="L650" s="15" t="s">
        <v>489</v>
      </c>
    </row>
    <row r="651" spans="1:12" ht="32.25" thickBot="1" x14ac:dyDescent="0.3">
      <c r="A651" s="194"/>
      <c r="B651" s="117"/>
      <c r="C651" s="117"/>
      <c r="D651" s="14" t="s">
        <v>16</v>
      </c>
      <c r="E651" s="81">
        <v>1016607</v>
      </c>
      <c r="F651" s="81">
        <v>1047105</v>
      </c>
      <c r="G651" s="81">
        <v>1099460</v>
      </c>
      <c r="H651" s="38" t="s">
        <v>29</v>
      </c>
      <c r="I651" s="14" t="s">
        <v>21</v>
      </c>
      <c r="J651" s="14" t="s">
        <v>181</v>
      </c>
      <c r="K651" s="14" t="s">
        <v>107</v>
      </c>
      <c r="L651" s="15" t="s">
        <v>107</v>
      </c>
    </row>
    <row r="652" spans="1:12" ht="31.5" x14ac:dyDescent="0.25">
      <c r="A652" s="204" t="s">
        <v>490</v>
      </c>
      <c r="B652" s="126" t="s">
        <v>1377</v>
      </c>
      <c r="C652" s="126" t="s">
        <v>28</v>
      </c>
      <c r="D652" s="20" t="s">
        <v>1397</v>
      </c>
      <c r="E652" s="82">
        <f>SUM(E653:E654)</f>
        <v>927155.55</v>
      </c>
      <c r="F652" s="82">
        <f>SUM(F653:F654)</f>
        <v>981317</v>
      </c>
      <c r="G652" s="82">
        <f>SUM(G653:G654)</f>
        <v>1027031</v>
      </c>
      <c r="H652" s="39" t="s">
        <v>491</v>
      </c>
      <c r="I652" s="16" t="s">
        <v>30</v>
      </c>
      <c r="J652" s="16" t="s">
        <v>77</v>
      </c>
      <c r="K652" s="16" t="s">
        <v>77</v>
      </c>
      <c r="L652" s="17" t="s">
        <v>77</v>
      </c>
    </row>
    <row r="653" spans="1:12" ht="31.5" x14ac:dyDescent="0.25">
      <c r="A653" s="193"/>
      <c r="B653" s="116"/>
      <c r="C653" s="116"/>
      <c r="D653" s="14" t="s">
        <v>17</v>
      </c>
      <c r="E653" s="81">
        <v>407515.55</v>
      </c>
      <c r="F653" s="81">
        <v>428487</v>
      </c>
      <c r="G653" s="81">
        <v>451561</v>
      </c>
      <c r="H653" s="38" t="s">
        <v>492</v>
      </c>
      <c r="I653" s="14" t="s">
        <v>30</v>
      </c>
      <c r="J653" s="14" t="s">
        <v>493</v>
      </c>
      <c r="K653" s="14" t="s">
        <v>494</v>
      </c>
      <c r="L653" s="15" t="s">
        <v>495</v>
      </c>
    </row>
    <row r="654" spans="1:12" ht="32.25" thickBot="1" x14ac:dyDescent="0.3">
      <c r="A654" s="194"/>
      <c r="B654" s="117"/>
      <c r="C654" s="117"/>
      <c r="D654" s="14" t="s">
        <v>16</v>
      </c>
      <c r="E654" s="81">
        <v>519640</v>
      </c>
      <c r="F654" s="81">
        <v>552830</v>
      </c>
      <c r="G654" s="81">
        <v>575470</v>
      </c>
      <c r="H654" s="38" t="s">
        <v>496</v>
      </c>
      <c r="I654" s="14" t="s">
        <v>30</v>
      </c>
      <c r="J654" s="14" t="s">
        <v>497</v>
      </c>
      <c r="K654" s="14" t="s">
        <v>498</v>
      </c>
      <c r="L654" s="15" t="s">
        <v>499</v>
      </c>
    </row>
    <row r="655" spans="1:12" ht="47.25" x14ac:dyDescent="0.25">
      <c r="A655" s="204" t="s">
        <v>500</v>
      </c>
      <c r="B655" s="126" t="s">
        <v>501</v>
      </c>
      <c r="C655" s="126" t="s">
        <v>28</v>
      </c>
      <c r="D655" s="20" t="s">
        <v>1397</v>
      </c>
      <c r="E655" s="82">
        <f>SUM(E656:E658)</f>
        <v>78787.839999999997</v>
      </c>
      <c r="F655" s="82">
        <f>SUM(F656:F658)</f>
        <v>81172</v>
      </c>
      <c r="G655" s="82">
        <f>SUM(G656:G658)</f>
        <v>85245</v>
      </c>
      <c r="H655" s="39" t="s">
        <v>502</v>
      </c>
      <c r="I655" s="16" t="s">
        <v>30</v>
      </c>
      <c r="J655" s="16" t="s">
        <v>503</v>
      </c>
      <c r="K655" s="16" t="s">
        <v>504</v>
      </c>
      <c r="L655" s="17" t="s">
        <v>488</v>
      </c>
    </row>
    <row r="656" spans="1:12" ht="31.5" x14ac:dyDescent="0.25">
      <c r="A656" s="193"/>
      <c r="B656" s="116"/>
      <c r="C656" s="116"/>
      <c r="D656" s="14" t="s">
        <v>17</v>
      </c>
      <c r="E656" s="81">
        <v>343.84</v>
      </c>
      <c r="F656" s="81">
        <v>375</v>
      </c>
      <c r="G656" s="81">
        <v>408</v>
      </c>
      <c r="H656" s="38" t="s">
        <v>505</v>
      </c>
      <c r="I656" s="14" t="s">
        <v>30</v>
      </c>
      <c r="J656" s="14" t="s">
        <v>506</v>
      </c>
      <c r="K656" s="14" t="s">
        <v>489</v>
      </c>
      <c r="L656" s="15" t="s">
        <v>447</v>
      </c>
    </row>
    <row r="657" spans="1:12" ht="47.25" x14ac:dyDescent="0.25">
      <c r="A657" s="193"/>
      <c r="B657" s="116"/>
      <c r="C657" s="116"/>
      <c r="D657" s="200" t="s">
        <v>16</v>
      </c>
      <c r="E657" s="199">
        <v>78444</v>
      </c>
      <c r="F657" s="199">
        <v>80797</v>
      </c>
      <c r="G657" s="199">
        <v>84837</v>
      </c>
      <c r="H657" s="38" t="s">
        <v>507</v>
      </c>
      <c r="I657" s="14" t="s">
        <v>30</v>
      </c>
      <c r="J657" s="14" t="s">
        <v>504</v>
      </c>
      <c r="K657" s="14" t="s">
        <v>488</v>
      </c>
      <c r="L657" s="15" t="s">
        <v>447</v>
      </c>
    </row>
    <row r="658" spans="1:12" ht="32.25" thickBot="1" x14ac:dyDescent="0.3">
      <c r="A658" s="194"/>
      <c r="B658" s="117"/>
      <c r="C658" s="117"/>
      <c r="D658" s="210"/>
      <c r="E658" s="207"/>
      <c r="F658" s="207"/>
      <c r="G658" s="207"/>
      <c r="H658" s="38" t="s">
        <v>508</v>
      </c>
      <c r="I658" s="14" t="s">
        <v>30</v>
      </c>
      <c r="J658" s="14" t="s">
        <v>509</v>
      </c>
      <c r="K658" s="14" t="s">
        <v>510</v>
      </c>
      <c r="L658" s="15" t="s">
        <v>511</v>
      </c>
    </row>
    <row r="659" spans="1:12" ht="31.5" x14ac:dyDescent="0.25">
      <c r="A659" s="204" t="s">
        <v>512</v>
      </c>
      <c r="B659" s="126" t="s">
        <v>513</v>
      </c>
      <c r="C659" s="126" t="s">
        <v>28</v>
      </c>
      <c r="D659" s="20" t="s">
        <v>1397</v>
      </c>
      <c r="E659" s="82">
        <f>SUM(E660:E662)</f>
        <v>580944.69999999995</v>
      </c>
      <c r="F659" s="82">
        <f>SUM(F660:F662)</f>
        <v>617809</v>
      </c>
      <c r="G659" s="82">
        <f>SUM(G660:G662)</f>
        <v>663884</v>
      </c>
      <c r="H659" s="39" t="s">
        <v>29</v>
      </c>
      <c r="I659" s="16" t="s">
        <v>21</v>
      </c>
      <c r="J659" s="16" t="s">
        <v>43</v>
      </c>
      <c r="K659" s="16" t="s">
        <v>43</v>
      </c>
      <c r="L659" s="17" t="s">
        <v>43</v>
      </c>
    </row>
    <row r="660" spans="1:12" ht="47.25" x14ac:dyDescent="0.25">
      <c r="A660" s="193"/>
      <c r="B660" s="116"/>
      <c r="C660" s="116"/>
      <c r="D660" s="14" t="s">
        <v>17</v>
      </c>
      <c r="E660" s="81">
        <v>55412.7</v>
      </c>
      <c r="F660" s="81">
        <v>60623</v>
      </c>
      <c r="G660" s="81">
        <v>66355</v>
      </c>
      <c r="H660" s="38" t="s">
        <v>32</v>
      </c>
      <c r="I660" s="14" t="s">
        <v>14</v>
      </c>
      <c r="J660" s="14" t="s">
        <v>81</v>
      </c>
      <c r="K660" s="14" t="s">
        <v>81</v>
      </c>
      <c r="L660" s="15" t="s">
        <v>81</v>
      </c>
    </row>
    <row r="661" spans="1:12" ht="47.25" x14ac:dyDescent="0.25">
      <c r="A661" s="193"/>
      <c r="B661" s="116"/>
      <c r="C661" s="116"/>
      <c r="D661" s="14" t="s">
        <v>25</v>
      </c>
      <c r="E661" s="81">
        <v>226972</v>
      </c>
      <c r="F661" s="81">
        <v>249669</v>
      </c>
      <c r="G661" s="81">
        <v>274636</v>
      </c>
      <c r="H661" s="38" t="s">
        <v>36</v>
      </c>
      <c r="I661" s="14" t="s">
        <v>14</v>
      </c>
      <c r="J661" s="14" t="s">
        <v>81</v>
      </c>
      <c r="K661" s="14" t="s">
        <v>48</v>
      </c>
      <c r="L661" s="15" t="s">
        <v>98</v>
      </c>
    </row>
    <row r="662" spans="1:12" ht="48" thickBot="1" x14ac:dyDescent="0.3">
      <c r="A662" s="194"/>
      <c r="B662" s="117"/>
      <c r="C662" s="117"/>
      <c r="D662" s="14" t="s">
        <v>16</v>
      </c>
      <c r="E662" s="81">
        <v>298560</v>
      </c>
      <c r="F662" s="81">
        <v>307517</v>
      </c>
      <c r="G662" s="81">
        <v>322893</v>
      </c>
      <c r="H662" s="38" t="s">
        <v>40</v>
      </c>
      <c r="I662" s="14" t="s">
        <v>14</v>
      </c>
      <c r="J662" s="14" t="s">
        <v>97</v>
      </c>
      <c r="K662" s="14" t="s">
        <v>98</v>
      </c>
      <c r="L662" s="15" t="s">
        <v>98</v>
      </c>
    </row>
    <row r="663" spans="1:12" ht="31.5" customHeight="1" x14ac:dyDescent="0.25">
      <c r="A663" s="204" t="s">
        <v>514</v>
      </c>
      <c r="B663" s="126" t="s">
        <v>515</v>
      </c>
      <c r="C663" s="126" t="s">
        <v>516</v>
      </c>
      <c r="D663" s="20" t="s">
        <v>1397</v>
      </c>
      <c r="E663" s="82">
        <f>SUM(E664:E666)</f>
        <v>174945.71</v>
      </c>
      <c r="F663" s="82">
        <f>SUM(F664:F666)</f>
        <v>0</v>
      </c>
      <c r="G663" s="82">
        <f>SUM(G664:G666)</f>
        <v>0</v>
      </c>
      <c r="H663" s="126" t="s">
        <v>517</v>
      </c>
      <c r="I663" s="128" t="s">
        <v>14</v>
      </c>
      <c r="J663" s="128" t="s">
        <v>31</v>
      </c>
      <c r="K663" s="128" t="s">
        <v>199</v>
      </c>
      <c r="L663" s="213" t="s">
        <v>199</v>
      </c>
    </row>
    <row r="664" spans="1:12" ht="15.75" x14ac:dyDescent="0.25">
      <c r="A664" s="193"/>
      <c r="B664" s="116"/>
      <c r="C664" s="116"/>
      <c r="D664" s="14" t="s">
        <v>518</v>
      </c>
      <c r="E664" s="81">
        <v>8649</v>
      </c>
      <c r="F664" s="81">
        <v>0</v>
      </c>
      <c r="G664" s="81">
        <v>0</v>
      </c>
      <c r="H664" s="116"/>
      <c r="I664" s="119"/>
      <c r="J664" s="119"/>
      <c r="K664" s="119"/>
      <c r="L664" s="214"/>
    </row>
    <row r="665" spans="1:12" ht="15.75" x14ac:dyDescent="0.25">
      <c r="A665" s="193"/>
      <c r="B665" s="116"/>
      <c r="C665" s="116"/>
      <c r="D665" s="14" t="s">
        <v>16</v>
      </c>
      <c r="E665" s="81">
        <v>8648.7099999999991</v>
      </c>
      <c r="F665" s="81">
        <v>0</v>
      </c>
      <c r="G665" s="81">
        <v>0</v>
      </c>
      <c r="H665" s="116"/>
      <c r="I665" s="119"/>
      <c r="J665" s="119"/>
      <c r="K665" s="119"/>
      <c r="L665" s="214"/>
    </row>
    <row r="666" spans="1:12" ht="16.5" thickBot="1" x14ac:dyDescent="0.3">
      <c r="A666" s="194"/>
      <c r="B666" s="117"/>
      <c r="C666" s="117"/>
      <c r="D666" s="14" t="s">
        <v>519</v>
      </c>
      <c r="E666" s="81">
        <v>157648</v>
      </c>
      <c r="F666" s="81">
        <v>0</v>
      </c>
      <c r="G666" s="81">
        <v>0</v>
      </c>
      <c r="H666" s="117"/>
      <c r="I666" s="120"/>
      <c r="J666" s="120"/>
      <c r="K666" s="120"/>
      <c r="L666" s="215"/>
    </row>
    <row r="667" spans="1:12" ht="48" thickBot="1" x14ac:dyDescent="0.3">
      <c r="A667" s="53" t="s">
        <v>520</v>
      </c>
      <c r="B667" s="43" t="s">
        <v>521</v>
      </c>
      <c r="C667" s="43" t="s">
        <v>516</v>
      </c>
      <c r="D667" s="25"/>
      <c r="E667" s="86">
        <v>0</v>
      </c>
      <c r="F667" s="86">
        <v>0</v>
      </c>
      <c r="G667" s="86">
        <v>0</v>
      </c>
      <c r="H667" s="43" t="s">
        <v>517</v>
      </c>
      <c r="I667" s="25" t="s">
        <v>14</v>
      </c>
      <c r="J667" s="25" t="s">
        <v>71</v>
      </c>
      <c r="K667" s="25" t="s">
        <v>199</v>
      </c>
      <c r="L667" s="26" t="s">
        <v>199</v>
      </c>
    </row>
    <row r="668" spans="1:12" ht="48" thickBot="1" x14ac:dyDescent="0.3">
      <c r="A668" s="64" t="s">
        <v>522</v>
      </c>
      <c r="B668" s="65" t="s">
        <v>523</v>
      </c>
      <c r="C668" s="65" t="s">
        <v>516</v>
      </c>
      <c r="D668" s="66"/>
      <c r="E668" s="87">
        <v>0</v>
      </c>
      <c r="F668" s="87">
        <v>0</v>
      </c>
      <c r="G668" s="87">
        <v>0</v>
      </c>
      <c r="H668" s="65" t="s">
        <v>517</v>
      </c>
      <c r="I668" s="66" t="s">
        <v>14</v>
      </c>
      <c r="J668" s="66" t="s">
        <v>71</v>
      </c>
      <c r="K668" s="66" t="s">
        <v>199</v>
      </c>
      <c r="L668" s="67" t="s">
        <v>199</v>
      </c>
    </row>
    <row r="669" spans="1:12" ht="48" thickBot="1" x14ac:dyDescent="0.3">
      <c r="A669" s="55" t="s">
        <v>524</v>
      </c>
      <c r="B669" s="37" t="s">
        <v>525</v>
      </c>
      <c r="C669" s="37" t="s">
        <v>516</v>
      </c>
      <c r="D669" s="12"/>
      <c r="E669" s="88">
        <v>0</v>
      </c>
      <c r="F669" s="88">
        <v>0</v>
      </c>
      <c r="G669" s="88">
        <v>0</v>
      </c>
      <c r="H669" s="37" t="s">
        <v>517</v>
      </c>
      <c r="I669" s="12" t="s">
        <v>14</v>
      </c>
      <c r="J669" s="12" t="s">
        <v>71</v>
      </c>
      <c r="K669" s="12" t="s">
        <v>199</v>
      </c>
      <c r="L669" s="13" t="s">
        <v>199</v>
      </c>
    </row>
    <row r="670" spans="1:12" ht="31.5" x14ac:dyDescent="0.25">
      <c r="A670" s="204" t="s">
        <v>526</v>
      </c>
      <c r="B670" s="126" t="s">
        <v>527</v>
      </c>
      <c r="C670" s="126" t="s">
        <v>28</v>
      </c>
      <c r="D670" s="128" t="s">
        <v>365</v>
      </c>
      <c r="E670" s="161">
        <f>SUM(E671:E672)+1949900</f>
        <v>1949900</v>
      </c>
      <c r="F670" s="161">
        <f>SUM(F671:F672)+1949900</f>
        <v>1949900</v>
      </c>
      <c r="G670" s="161">
        <f>SUM(G671:G672)+1949900</f>
        <v>1949900</v>
      </c>
      <c r="H670" s="39" t="s">
        <v>528</v>
      </c>
      <c r="I670" s="16" t="s">
        <v>21</v>
      </c>
      <c r="J670" s="16" t="s">
        <v>529</v>
      </c>
      <c r="K670" s="16" t="s">
        <v>530</v>
      </c>
      <c r="L670" s="17" t="s">
        <v>531</v>
      </c>
    </row>
    <row r="671" spans="1:12" ht="31.5" x14ac:dyDescent="0.25">
      <c r="A671" s="193"/>
      <c r="B671" s="116"/>
      <c r="C671" s="116"/>
      <c r="D671" s="119"/>
      <c r="E671" s="162">
        <v>0</v>
      </c>
      <c r="F671" s="162">
        <v>0</v>
      </c>
      <c r="G671" s="162">
        <v>0</v>
      </c>
      <c r="H671" s="38" t="s">
        <v>532</v>
      </c>
      <c r="I671" s="14" t="s">
        <v>30</v>
      </c>
      <c r="J671" s="14" t="s">
        <v>533</v>
      </c>
      <c r="K671" s="14" t="s">
        <v>534</v>
      </c>
      <c r="L671" s="15" t="s">
        <v>510</v>
      </c>
    </row>
    <row r="672" spans="1:12" ht="16.5" thickBot="1" x14ac:dyDescent="0.3">
      <c r="A672" s="194"/>
      <c r="B672" s="117"/>
      <c r="C672" s="117"/>
      <c r="D672" s="120"/>
      <c r="E672" s="216">
        <v>0</v>
      </c>
      <c r="F672" s="216">
        <v>0</v>
      </c>
      <c r="G672" s="216">
        <v>0</v>
      </c>
      <c r="H672" s="38" t="s">
        <v>535</v>
      </c>
      <c r="I672" s="14" t="s">
        <v>30</v>
      </c>
      <c r="J672" s="14" t="s">
        <v>81</v>
      </c>
      <c r="K672" s="14" t="s">
        <v>48</v>
      </c>
      <c r="L672" s="15" t="s">
        <v>98</v>
      </c>
    </row>
    <row r="673" spans="1:12" ht="48" thickBot="1" x14ac:dyDescent="0.3">
      <c r="A673" s="53" t="s">
        <v>536</v>
      </c>
      <c r="B673" s="43" t="s">
        <v>537</v>
      </c>
      <c r="C673" s="43" t="s">
        <v>19</v>
      </c>
      <c r="D673" s="25" t="s">
        <v>16</v>
      </c>
      <c r="E673" s="86">
        <v>480000</v>
      </c>
      <c r="F673" s="86">
        <v>550000</v>
      </c>
      <c r="G673" s="86">
        <v>550000</v>
      </c>
      <c r="H673" s="43" t="s">
        <v>538</v>
      </c>
      <c r="I673" s="25" t="s">
        <v>21</v>
      </c>
      <c r="J673" s="25" t="s">
        <v>539</v>
      </c>
      <c r="K673" s="25" t="s">
        <v>540</v>
      </c>
      <c r="L673" s="26" t="s">
        <v>540</v>
      </c>
    </row>
    <row r="674" spans="1:12" ht="31.5" customHeight="1" x14ac:dyDescent="0.25">
      <c r="A674" s="112" t="s">
        <v>541</v>
      </c>
      <c r="B674" s="115" t="s">
        <v>542</v>
      </c>
      <c r="C674" s="115" t="s">
        <v>19</v>
      </c>
      <c r="D674" s="118" t="s">
        <v>25</v>
      </c>
      <c r="E674" s="156">
        <v>4331913</v>
      </c>
      <c r="F674" s="156">
        <v>4548508</v>
      </c>
      <c r="G674" s="156">
        <v>4775934</v>
      </c>
      <c r="H674" s="115" t="s">
        <v>543</v>
      </c>
      <c r="I674" s="118" t="s">
        <v>14</v>
      </c>
      <c r="J674" s="118" t="s">
        <v>15</v>
      </c>
      <c r="K674" s="118" t="s">
        <v>15</v>
      </c>
      <c r="L674" s="121" t="s">
        <v>15</v>
      </c>
    </row>
    <row r="675" spans="1:12" ht="31.5" customHeight="1" thickBot="1" x14ac:dyDescent="0.3">
      <c r="A675" s="125"/>
      <c r="B675" s="127"/>
      <c r="C675" s="127"/>
      <c r="D675" s="129"/>
      <c r="E675" s="157"/>
      <c r="F675" s="157"/>
      <c r="G675" s="157"/>
      <c r="H675" s="127"/>
      <c r="I675" s="129"/>
      <c r="J675" s="129"/>
      <c r="K675" s="129"/>
      <c r="L675" s="149"/>
    </row>
    <row r="676" spans="1:12" ht="27" customHeight="1" x14ac:dyDescent="0.25">
      <c r="A676" s="112" t="s">
        <v>544</v>
      </c>
      <c r="B676" s="115" t="s">
        <v>545</v>
      </c>
      <c r="C676" s="115" t="s">
        <v>546</v>
      </c>
      <c r="D676" s="118" t="s">
        <v>16</v>
      </c>
      <c r="E676" s="156">
        <v>178500</v>
      </c>
      <c r="F676" s="156"/>
      <c r="G676" s="156"/>
      <c r="H676" s="115" t="s">
        <v>517</v>
      </c>
      <c r="I676" s="118" t="s">
        <v>14</v>
      </c>
      <c r="J676" s="118" t="s">
        <v>347</v>
      </c>
      <c r="K676" s="118" t="s">
        <v>199</v>
      </c>
      <c r="L676" s="121" t="s">
        <v>199</v>
      </c>
    </row>
    <row r="677" spans="1:12" ht="27" customHeight="1" thickBot="1" x14ac:dyDescent="0.3">
      <c r="A677" s="125"/>
      <c r="B677" s="127"/>
      <c r="C677" s="127"/>
      <c r="D677" s="129"/>
      <c r="E677" s="157"/>
      <c r="F677" s="157"/>
      <c r="G677" s="157"/>
      <c r="H677" s="127"/>
      <c r="I677" s="129"/>
      <c r="J677" s="129"/>
      <c r="K677" s="129"/>
      <c r="L677" s="149"/>
    </row>
    <row r="678" spans="1:12" ht="51" customHeight="1" thickBot="1" x14ac:dyDescent="0.3">
      <c r="A678" s="52" t="s">
        <v>1401</v>
      </c>
      <c r="B678" s="39" t="s">
        <v>547</v>
      </c>
      <c r="C678" s="39" t="s">
        <v>546</v>
      </c>
      <c r="D678" s="16" t="s">
        <v>16</v>
      </c>
      <c r="E678" s="89">
        <v>493000</v>
      </c>
      <c r="F678" s="89">
        <v>0</v>
      </c>
      <c r="G678" s="89">
        <v>0</v>
      </c>
      <c r="H678" s="39" t="s">
        <v>517</v>
      </c>
      <c r="I678" s="16" t="s">
        <v>14</v>
      </c>
      <c r="J678" s="16" t="s">
        <v>347</v>
      </c>
      <c r="K678" s="16" t="s">
        <v>199</v>
      </c>
      <c r="L678" s="17" t="s">
        <v>199</v>
      </c>
    </row>
    <row r="679" spans="1:12" ht="32.25" thickBot="1" x14ac:dyDescent="0.3">
      <c r="A679" s="52" t="s">
        <v>548</v>
      </c>
      <c r="B679" s="39" t="s">
        <v>549</v>
      </c>
      <c r="C679" s="39"/>
      <c r="D679" s="16"/>
      <c r="E679" s="89">
        <v>0</v>
      </c>
      <c r="F679" s="89">
        <v>0</v>
      </c>
      <c r="G679" s="89">
        <v>0</v>
      </c>
      <c r="H679" s="39" t="s">
        <v>550</v>
      </c>
      <c r="I679" s="16" t="s">
        <v>14</v>
      </c>
      <c r="J679" s="16" t="s">
        <v>15</v>
      </c>
      <c r="K679" s="16" t="s">
        <v>15</v>
      </c>
      <c r="L679" s="17" t="s">
        <v>15</v>
      </c>
    </row>
    <row r="680" spans="1:12" ht="31.5" x14ac:dyDescent="0.25">
      <c r="A680" s="204" t="s">
        <v>551</v>
      </c>
      <c r="B680" s="126" t="s">
        <v>552</v>
      </c>
      <c r="C680" s="126" t="s">
        <v>28</v>
      </c>
      <c r="D680" s="128"/>
      <c r="E680" s="161"/>
      <c r="F680" s="161"/>
      <c r="G680" s="161"/>
      <c r="H680" s="39" t="s">
        <v>553</v>
      </c>
      <c r="I680" s="16" t="s">
        <v>30</v>
      </c>
      <c r="J680" s="16" t="s">
        <v>326</v>
      </c>
      <c r="K680" s="16" t="s">
        <v>334</v>
      </c>
      <c r="L680" s="17" t="s">
        <v>334</v>
      </c>
    </row>
    <row r="681" spans="1:12" ht="31.5" x14ac:dyDescent="0.25">
      <c r="A681" s="193"/>
      <c r="B681" s="116"/>
      <c r="C681" s="116"/>
      <c r="D681" s="119"/>
      <c r="E681" s="162"/>
      <c r="F681" s="162"/>
      <c r="G681" s="162"/>
      <c r="H681" s="38" t="s">
        <v>554</v>
      </c>
      <c r="I681" s="14" t="s">
        <v>30</v>
      </c>
      <c r="J681" s="14" t="s">
        <v>379</v>
      </c>
      <c r="K681" s="14" t="s">
        <v>354</v>
      </c>
      <c r="L681" s="15" t="s">
        <v>354</v>
      </c>
    </row>
    <row r="682" spans="1:12" ht="32.25" thickBot="1" x14ac:dyDescent="0.3">
      <c r="A682" s="194"/>
      <c r="B682" s="117"/>
      <c r="C682" s="117"/>
      <c r="D682" s="120"/>
      <c r="E682" s="216"/>
      <c r="F682" s="216"/>
      <c r="G682" s="216"/>
      <c r="H682" s="38" t="s">
        <v>555</v>
      </c>
      <c r="I682" s="14" t="s">
        <v>14</v>
      </c>
      <c r="J682" s="14" t="s">
        <v>52</v>
      </c>
      <c r="K682" s="14" t="s">
        <v>31</v>
      </c>
      <c r="L682" s="15" t="s">
        <v>31</v>
      </c>
    </row>
    <row r="683" spans="1:12" ht="34.5" customHeight="1" thickBot="1" x14ac:dyDescent="0.3">
      <c r="A683" s="52" t="s">
        <v>556</v>
      </c>
      <c r="B683" s="39" t="s">
        <v>557</v>
      </c>
      <c r="C683" s="39" t="s">
        <v>28</v>
      </c>
      <c r="D683" s="16"/>
      <c r="E683" s="89">
        <v>0</v>
      </c>
      <c r="F683" s="89">
        <v>0</v>
      </c>
      <c r="G683" s="89">
        <v>0</v>
      </c>
      <c r="H683" s="39" t="s">
        <v>558</v>
      </c>
      <c r="I683" s="16" t="s">
        <v>30</v>
      </c>
      <c r="J683" s="16" t="s">
        <v>31</v>
      </c>
      <c r="K683" s="16" t="s">
        <v>31</v>
      </c>
      <c r="L683" s="17" t="s">
        <v>31</v>
      </c>
    </row>
    <row r="684" spans="1:12" ht="31.5" x14ac:dyDescent="0.25">
      <c r="A684" s="204" t="s">
        <v>559</v>
      </c>
      <c r="B684" s="126" t="s">
        <v>560</v>
      </c>
      <c r="C684" s="126" t="s">
        <v>516</v>
      </c>
      <c r="D684" s="20" t="s">
        <v>1397</v>
      </c>
      <c r="E684" s="82">
        <f>SUM(E685:E686)</f>
        <v>67279.929999999993</v>
      </c>
      <c r="F684" s="82">
        <f>SUM(F685:F686)</f>
        <v>0</v>
      </c>
      <c r="G684" s="82">
        <f>SUM(G685:G686)</f>
        <v>0</v>
      </c>
      <c r="H684" s="39" t="s">
        <v>561</v>
      </c>
      <c r="I684" s="16" t="s">
        <v>14</v>
      </c>
      <c r="J684" s="16" t="s">
        <v>364</v>
      </c>
      <c r="K684" s="16" t="s">
        <v>199</v>
      </c>
      <c r="L684" s="17" t="s">
        <v>199</v>
      </c>
    </row>
    <row r="685" spans="1:12" ht="15.75" x14ac:dyDescent="0.25">
      <c r="A685" s="193"/>
      <c r="B685" s="116"/>
      <c r="C685" s="116"/>
      <c r="D685" s="14" t="s">
        <v>519</v>
      </c>
      <c r="E685" s="81">
        <v>57188</v>
      </c>
      <c r="F685" s="81">
        <v>0</v>
      </c>
      <c r="G685" s="81">
        <v>0</v>
      </c>
      <c r="H685" s="219" t="s">
        <v>562</v>
      </c>
      <c r="I685" s="200" t="s">
        <v>14</v>
      </c>
      <c r="J685" s="200" t="s">
        <v>364</v>
      </c>
      <c r="K685" s="200" t="s">
        <v>199</v>
      </c>
      <c r="L685" s="217" t="s">
        <v>199</v>
      </c>
    </row>
    <row r="686" spans="1:12" ht="16.5" thickBot="1" x14ac:dyDescent="0.3">
      <c r="A686" s="194"/>
      <c r="B686" s="117"/>
      <c r="C686" s="117"/>
      <c r="D686" s="14" t="s">
        <v>16</v>
      </c>
      <c r="E686" s="81">
        <v>10091.93</v>
      </c>
      <c r="F686" s="81"/>
      <c r="G686" s="81"/>
      <c r="H686" s="220"/>
      <c r="I686" s="208"/>
      <c r="J686" s="208"/>
      <c r="K686" s="208"/>
      <c r="L686" s="218"/>
    </row>
    <row r="687" spans="1:12" ht="27" customHeight="1" x14ac:dyDescent="0.25">
      <c r="A687" s="112" t="s">
        <v>1402</v>
      </c>
      <c r="B687" s="115" t="s">
        <v>563</v>
      </c>
      <c r="C687" s="115" t="s">
        <v>546</v>
      </c>
      <c r="D687" s="118" t="s">
        <v>16</v>
      </c>
      <c r="E687" s="156">
        <v>625853</v>
      </c>
      <c r="F687" s="156">
        <v>2000000</v>
      </c>
      <c r="G687" s="156">
        <v>424147</v>
      </c>
      <c r="H687" s="115" t="s">
        <v>517</v>
      </c>
      <c r="I687" s="118" t="s">
        <v>14</v>
      </c>
      <c r="J687" s="118" t="s">
        <v>354</v>
      </c>
      <c r="K687" s="118" t="s">
        <v>354</v>
      </c>
      <c r="L687" s="121" t="s">
        <v>262</v>
      </c>
    </row>
    <row r="688" spans="1:12" ht="27" customHeight="1" thickBot="1" x14ac:dyDescent="0.3">
      <c r="A688" s="125"/>
      <c r="B688" s="127"/>
      <c r="C688" s="127"/>
      <c r="D688" s="129"/>
      <c r="E688" s="157"/>
      <c r="F688" s="157"/>
      <c r="G688" s="157"/>
      <c r="H688" s="127"/>
      <c r="I688" s="129"/>
      <c r="J688" s="129"/>
      <c r="K688" s="129"/>
      <c r="L688" s="149"/>
    </row>
    <row r="689" spans="1:12" ht="33.75" customHeight="1" x14ac:dyDescent="0.25">
      <c r="A689" s="112" t="s">
        <v>564</v>
      </c>
      <c r="B689" s="115" t="s">
        <v>565</v>
      </c>
      <c r="C689" s="115" t="s">
        <v>516</v>
      </c>
      <c r="D689" s="20" t="s">
        <v>1397</v>
      </c>
      <c r="E689" s="80">
        <f>SUM(E690:E691)</f>
        <v>529411.80000000005</v>
      </c>
      <c r="F689" s="80">
        <f>SUM(F690:F691)</f>
        <v>529411.80000000005</v>
      </c>
      <c r="G689" s="80">
        <f>SUM(G690:G691)</f>
        <v>0</v>
      </c>
      <c r="H689" s="115" t="s">
        <v>566</v>
      </c>
      <c r="I689" s="118" t="s">
        <v>30</v>
      </c>
      <c r="J689" s="118" t="s">
        <v>86</v>
      </c>
      <c r="K689" s="118" t="s">
        <v>86</v>
      </c>
      <c r="L689" s="121" t="s">
        <v>199</v>
      </c>
    </row>
    <row r="690" spans="1:12" ht="15.75" x14ac:dyDescent="0.25">
      <c r="A690" s="113"/>
      <c r="B690" s="116"/>
      <c r="C690" s="116"/>
      <c r="D690" s="14" t="s">
        <v>16</v>
      </c>
      <c r="E690" s="81">
        <v>79411.8</v>
      </c>
      <c r="F690" s="81">
        <v>79411.8</v>
      </c>
      <c r="G690" s="81">
        <v>0</v>
      </c>
      <c r="H690" s="222"/>
      <c r="I690" s="203"/>
      <c r="J690" s="203"/>
      <c r="K690" s="203"/>
      <c r="L690" s="221"/>
    </row>
    <row r="691" spans="1:12" ht="32.25" thickBot="1" x14ac:dyDescent="0.3">
      <c r="A691" s="125"/>
      <c r="B691" s="127"/>
      <c r="C691" s="127"/>
      <c r="D691" s="23" t="s">
        <v>519</v>
      </c>
      <c r="E691" s="83">
        <v>450000</v>
      </c>
      <c r="F691" s="83">
        <v>450000</v>
      </c>
      <c r="G691" s="83"/>
      <c r="H691" s="42" t="s">
        <v>567</v>
      </c>
      <c r="I691" s="23" t="s">
        <v>14</v>
      </c>
      <c r="J691" s="23" t="s">
        <v>346</v>
      </c>
      <c r="K691" s="23" t="s">
        <v>346</v>
      </c>
      <c r="L691" s="24" t="s">
        <v>199</v>
      </c>
    </row>
    <row r="692" spans="1:12" ht="33.75" customHeight="1" x14ac:dyDescent="0.25">
      <c r="A692" s="193" t="s">
        <v>568</v>
      </c>
      <c r="B692" s="116" t="s">
        <v>569</v>
      </c>
      <c r="C692" s="116" t="s">
        <v>516</v>
      </c>
      <c r="D692" s="12" t="s">
        <v>1397</v>
      </c>
      <c r="E692" s="84">
        <f>SUM(E693:E694)</f>
        <v>24372.86</v>
      </c>
      <c r="F692" s="84">
        <f>SUM(F693:F694)</f>
        <v>0</v>
      </c>
      <c r="G692" s="84">
        <f>SUM(G693:G694)</f>
        <v>0</v>
      </c>
      <c r="H692" s="116" t="s">
        <v>562</v>
      </c>
      <c r="I692" s="119" t="s">
        <v>14</v>
      </c>
      <c r="J692" s="119" t="s">
        <v>262</v>
      </c>
      <c r="K692" s="119" t="s">
        <v>199</v>
      </c>
      <c r="L692" s="214" t="s">
        <v>199</v>
      </c>
    </row>
    <row r="693" spans="1:12" ht="15.75" x14ac:dyDescent="0.25">
      <c r="A693" s="193"/>
      <c r="B693" s="116"/>
      <c r="C693" s="116"/>
      <c r="D693" s="14" t="s">
        <v>519</v>
      </c>
      <c r="E693" s="81">
        <v>20717</v>
      </c>
      <c r="F693" s="81">
        <v>0</v>
      </c>
      <c r="G693" s="81">
        <v>0</v>
      </c>
      <c r="H693" s="116"/>
      <c r="I693" s="119"/>
      <c r="J693" s="119"/>
      <c r="K693" s="119"/>
      <c r="L693" s="214"/>
    </row>
    <row r="694" spans="1:12" ht="16.5" thickBot="1" x14ac:dyDescent="0.3">
      <c r="A694" s="194"/>
      <c r="B694" s="117"/>
      <c r="C694" s="117"/>
      <c r="D694" s="14" t="s">
        <v>16</v>
      </c>
      <c r="E694" s="81">
        <v>3655.86</v>
      </c>
      <c r="F694" s="81">
        <v>0</v>
      </c>
      <c r="G694" s="81">
        <v>0</v>
      </c>
      <c r="H694" s="117"/>
      <c r="I694" s="120"/>
      <c r="J694" s="120"/>
      <c r="K694" s="120"/>
      <c r="L694" s="215"/>
    </row>
    <row r="695" spans="1:12" ht="68.25" customHeight="1" thickBot="1" x14ac:dyDescent="0.3">
      <c r="A695" s="52" t="s">
        <v>570</v>
      </c>
      <c r="B695" s="39" t="s">
        <v>571</v>
      </c>
      <c r="C695" s="39" t="s">
        <v>516</v>
      </c>
      <c r="D695" s="16"/>
      <c r="E695" s="89">
        <v>0</v>
      </c>
      <c r="F695" s="89">
        <v>0</v>
      </c>
      <c r="G695" s="89">
        <v>0</v>
      </c>
      <c r="H695" s="39" t="s">
        <v>572</v>
      </c>
      <c r="I695" s="16" t="s">
        <v>30</v>
      </c>
      <c r="J695" s="16" t="s">
        <v>424</v>
      </c>
      <c r="K695" s="16" t="s">
        <v>199</v>
      </c>
      <c r="L695" s="17" t="s">
        <v>199</v>
      </c>
    </row>
    <row r="696" spans="1:12" ht="83.25" customHeight="1" x14ac:dyDescent="0.25">
      <c r="A696" s="52" t="s">
        <v>573</v>
      </c>
      <c r="B696" s="39" t="s">
        <v>574</v>
      </c>
      <c r="C696" s="39" t="s">
        <v>516</v>
      </c>
      <c r="D696" s="16"/>
      <c r="E696" s="89">
        <v>0</v>
      </c>
      <c r="F696" s="89">
        <v>0</v>
      </c>
      <c r="G696" s="89">
        <v>0</v>
      </c>
      <c r="H696" s="39" t="s">
        <v>572</v>
      </c>
      <c r="I696" s="16" t="s">
        <v>30</v>
      </c>
      <c r="J696" s="16" t="s">
        <v>347</v>
      </c>
      <c r="K696" s="16" t="s">
        <v>199</v>
      </c>
      <c r="L696" s="17" t="s">
        <v>199</v>
      </c>
    </row>
    <row r="697" spans="1:12" ht="68.25" customHeight="1" x14ac:dyDescent="0.25">
      <c r="A697" s="52" t="s">
        <v>575</v>
      </c>
      <c r="B697" s="39" t="s">
        <v>576</v>
      </c>
      <c r="C697" s="39" t="s">
        <v>516</v>
      </c>
      <c r="D697" s="16"/>
      <c r="E697" s="89">
        <v>0</v>
      </c>
      <c r="F697" s="89">
        <v>0</v>
      </c>
      <c r="G697" s="89">
        <v>0</v>
      </c>
      <c r="H697" s="39" t="s">
        <v>572</v>
      </c>
      <c r="I697" s="16" t="s">
        <v>30</v>
      </c>
      <c r="J697" s="16" t="s">
        <v>163</v>
      </c>
      <c r="K697" s="16" t="s">
        <v>199</v>
      </c>
      <c r="L697" s="17" t="s">
        <v>199</v>
      </c>
    </row>
    <row r="698" spans="1:12" ht="85.5" customHeight="1" x14ac:dyDescent="0.25">
      <c r="A698" s="52" t="s">
        <v>577</v>
      </c>
      <c r="B698" s="39" t="s">
        <v>578</v>
      </c>
      <c r="C698" s="39" t="s">
        <v>516</v>
      </c>
      <c r="D698" s="16"/>
      <c r="E698" s="89">
        <v>0</v>
      </c>
      <c r="F698" s="89">
        <v>0</v>
      </c>
      <c r="G698" s="89">
        <v>0</v>
      </c>
      <c r="H698" s="39" t="s">
        <v>572</v>
      </c>
      <c r="I698" s="16" t="s">
        <v>30</v>
      </c>
      <c r="J698" s="16" t="s">
        <v>347</v>
      </c>
      <c r="K698" s="16" t="s">
        <v>199</v>
      </c>
      <c r="L698" s="17" t="s">
        <v>199</v>
      </c>
    </row>
    <row r="699" spans="1:12" ht="72" customHeight="1" thickBot="1" x14ac:dyDescent="0.3">
      <c r="A699" s="52" t="s">
        <v>579</v>
      </c>
      <c r="B699" s="39" t="s">
        <v>580</v>
      </c>
      <c r="C699" s="39" t="s">
        <v>516</v>
      </c>
      <c r="D699" s="16"/>
      <c r="E699" s="89">
        <v>0</v>
      </c>
      <c r="F699" s="89">
        <v>0</v>
      </c>
      <c r="G699" s="89">
        <v>0</v>
      </c>
      <c r="H699" s="39" t="s">
        <v>572</v>
      </c>
      <c r="I699" s="16" t="s">
        <v>30</v>
      </c>
      <c r="J699" s="16" t="s">
        <v>347</v>
      </c>
      <c r="K699" s="16" t="s">
        <v>199</v>
      </c>
      <c r="L699" s="17" t="s">
        <v>199</v>
      </c>
    </row>
    <row r="700" spans="1:12" ht="35.25" customHeight="1" x14ac:dyDescent="0.25">
      <c r="A700" s="204" t="s">
        <v>581</v>
      </c>
      <c r="B700" s="126" t="s">
        <v>582</v>
      </c>
      <c r="C700" s="126" t="s">
        <v>28</v>
      </c>
      <c r="D700" s="128" t="s">
        <v>16</v>
      </c>
      <c r="E700" s="161">
        <f>SUM(E701:E701)+1037411</f>
        <v>1037411</v>
      </c>
      <c r="F700" s="161">
        <f>SUM(F701:F701)+1068533</f>
        <v>1068533</v>
      </c>
      <c r="G700" s="161">
        <f>SUM(G701:G701)+1121960</f>
        <v>1121960</v>
      </c>
      <c r="H700" s="39" t="s">
        <v>583</v>
      </c>
      <c r="I700" s="16" t="s">
        <v>14</v>
      </c>
      <c r="J700" s="16" t="s">
        <v>15</v>
      </c>
      <c r="K700" s="16" t="s">
        <v>15</v>
      </c>
      <c r="L700" s="17" t="s">
        <v>15</v>
      </c>
    </row>
    <row r="701" spans="1:12" ht="35.25" customHeight="1" thickBot="1" x14ac:dyDescent="0.3">
      <c r="A701" s="194"/>
      <c r="B701" s="117"/>
      <c r="C701" s="117"/>
      <c r="D701" s="120"/>
      <c r="E701" s="216">
        <v>0</v>
      </c>
      <c r="F701" s="216">
        <v>0</v>
      </c>
      <c r="G701" s="216">
        <v>0</v>
      </c>
      <c r="H701" s="38" t="s">
        <v>584</v>
      </c>
      <c r="I701" s="14" t="s">
        <v>14</v>
      </c>
      <c r="J701" s="14" t="s">
        <v>15</v>
      </c>
      <c r="K701" s="14" t="s">
        <v>15</v>
      </c>
      <c r="L701" s="15" t="s">
        <v>15</v>
      </c>
    </row>
    <row r="702" spans="1:12" ht="51.75" customHeight="1" thickBot="1" x14ac:dyDescent="0.3">
      <c r="A702" s="53" t="s">
        <v>1404</v>
      </c>
      <c r="B702" s="43" t="s">
        <v>585</v>
      </c>
      <c r="C702" s="43" t="s">
        <v>12</v>
      </c>
      <c r="D702" s="25" t="s">
        <v>16</v>
      </c>
      <c r="E702" s="86">
        <v>2129547</v>
      </c>
      <c r="F702" s="86">
        <v>0</v>
      </c>
      <c r="G702" s="86">
        <v>0</v>
      </c>
      <c r="H702" s="43" t="s">
        <v>586</v>
      </c>
      <c r="I702" s="25" t="s">
        <v>14</v>
      </c>
      <c r="J702" s="25" t="s">
        <v>15</v>
      </c>
      <c r="K702" s="25" t="s">
        <v>199</v>
      </c>
      <c r="L702" s="26" t="s">
        <v>199</v>
      </c>
    </row>
    <row r="703" spans="1:12" ht="41.25" customHeight="1" thickBot="1" x14ac:dyDescent="0.3">
      <c r="A703" s="69" t="s">
        <v>1405</v>
      </c>
      <c r="B703" s="41" t="s">
        <v>587</v>
      </c>
      <c r="C703" s="41" t="s">
        <v>12</v>
      </c>
      <c r="D703" s="20" t="s">
        <v>16</v>
      </c>
      <c r="E703" s="90">
        <v>247674</v>
      </c>
      <c r="F703" s="90">
        <v>2400000</v>
      </c>
      <c r="G703" s="90">
        <v>2400000</v>
      </c>
      <c r="H703" s="41" t="s">
        <v>588</v>
      </c>
      <c r="I703" s="20" t="s">
        <v>14</v>
      </c>
      <c r="J703" s="20" t="s">
        <v>15</v>
      </c>
      <c r="K703" s="20" t="s">
        <v>15</v>
      </c>
      <c r="L703" s="21" t="s">
        <v>15</v>
      </c>
    </row>
    <row r="704" spans="1:12" ht="39" customHeight="1" thickBot="1" x14ac:dyDescent="0.3">
      <c r="A704" s="70" t="s">
        <v>1406</v>
      </c>
      <c r="B704" s="71" t="s">
        <v>589</v>
      </c>
      <c r="C704" s="71" t="s">
        <v>12</v>
      </c>
      <c r="D704" s="72" t="s">
        <v>16</v>
      </c>
      <c r="E704" s="91">
        <v>50000</v>
      </c>
      <c r="F704" s="91">
        <v>200000</v>
      </c>
      <c r="G704" s="91">
        <v>1800000</v>
      </c>
      <c r="H704" s="71" t="s">
        <v>588</v>
      </c>
      <c r="I704" s="72" t="s">
        <v>14</v>
      </c>
      <c r="J704" s="72" t="s">
        <v>15</v>
      </c>
      <c r="K704" s="72" t="s">
        <v>15</v>
      </c>
      <c r="L704" s="73" t="s">
        <v>15</v>
      </c>
    </row>
    <row r="705" spans="1:13" ht="16.5" thickBot="1" x14ac:dyDescent="0.3">
      <c r="A705" s="68" t="s">
        <v>590</v>
      </c>
      <c r="B705" s="226" t="s">
        <v>591</v>
      </c>
      <c r="C705" s="227"/>
      <c r="D705" s="228"/>
      <c r="E705" s="92">
        <f>E706+E707+E711+E712+E713+E714+E715+E716+E717+E719+E721+E725+E727+E729+E731+E732+E733+E734+E737</f>
        <v>21462391</v>
      </c>
      <c r="F705" s="92">
        <f>F706+F707+F711+F712+F713+F714+F715+F716+F717+F719+F721+F725+F727+F729+F731+F732+F733+F734+F737</f>
        <v>2080676</v>
      </c>
      <c r="G705" s="92">
        <f>G706+G707+G711+G712+G713+G714+G715+G716+G717+G719+G721+G725+G727+G729+G731+G732+G733+G734+G737</f>
        <v>1021861</v>
      </c>
      <c r="H705" s="223"/>
      <c r="I705" s="224"/>
      <c r="J705" s="224"/>
      <c r="K705" s="224"/>
      <c r="L705" s="225"/>
    </row>
    <row r="706" spans="1:13" ht="84.75" customHeight="1" thickBot="1" x14ac:dyDescent="0.3">
      <c r="A706" s="39" t="s">
        <v>592</v>
      </c>
      <c r="B706" s="39" t="s">
        <v>593</v>
      </c>
      <c r="C706" s="39" t="s">
        <v>28</v>
      </c>
      <c r="D706" s="16" t="s">
        <v>16</v>
      </c>
      <c r="E706" s="89">
        <v>3500</v>
      </c>
      <c r="F706" s="89">
        <v>3500</v>
      </c>
      <c r="G706" s="89">
        <v>3500</v>
      </c>
      <c r="H706" s="39" t="s">
        <v>594</v>
      </c>
      <c r="I706" s="16" t="s">
        <v>21</v>
      </c>
      <c r="J706" s="16" t="s">
        <v>595</v>
      </c>
      <c r="K706" s="16" t="s">
        <v>596</v>
      </c>
      <c r="L706" s="17" t="s">
        <v>597</v>
      </c>
      <c r="M706" s="10"/>
    </row>
    <row r="707" spans="1:13" ht="33" customHeight="1" x14ac:dyDescent="0.25">
      <c r="A707" s="204" t="s">
        <v>1403</v>
      </c>
      <c r="B707" s="126" t="s">
        <v>598</v>
      </c>
      <c r="C707" s="126" t="s">
        <v>546</v>
      </c>
      <c r="D707" s="20" t="s">
        <v>1397</v>
      </c>
      <c r="E707" s="82">
        <f>SUM(E708:E710)</f>
        <v>20441830</v>
      </c>
      <c r="F707" s="82">
        <f>SUM(F708:F710)</f>
        <v>1059055</v>
      </c>
      <c r="G707" s="82">
        <f>SUM(G708:G710)</f>
        <v>0</v>
      </c>
      <c r="H707" s="126" t="s">
        <v>517</v>
      </c>
      <c r="I707" s="128" t="s">
        <v>14</v>
      </c>
      <c r="J707" s="128" t="s">
        <v>52</v>
      </c>
      <c r="K707" s="128" t="s">
        <v>31</v>
      </c>
      <c r="L707" s="128" t="s">
        <v>199</v>
      </c>
      <c r="M707" s="10"/>
    </row>
    <row r="708" spans="1:13" ht="15.75" x14ac:dyDescent="0.25">
      <c r="A708" s="193"/>
      <c r="B708" s="116"/>
      <c r="C708" s="116"/>
      <c r="D708" s="14" t="s">
        <v>519</v>
      </c>
      <c r="E708" s="81">
        <v>10890000</v>
      </c>
      <c r="F708" s="81">
        <v>0</v>
      </c>
      <c r="G708" s="81">
        <v>0</v>
      </c>
      <c r="H708" s="116"/>
      <c r="I708" s="119"/>
      <c r="J708" s="119"/>
      <c r="K708" s="119"/>
      <c r="L708" s="119"/>
      <c r="M708" s="10"/>
    </row>
    <row r="709" spans="1:13" ht="15.75" x14ac:dyDescent="0.25">
      <c r="A709" s="193"/>
      <c r="B709" s="116"/>
      <c r="C709" s="116"/>
      <c r="D709" s="14" t="s">
        <v>16</v>
      </c>
      <c r="E709" s="81">
        <v>6782830</v>
      </c>
      <c r="F709" s="81">
        <v>532455</v>
      </c>
      <c r="G709" s="81">
        <v>0</v>
      </c>
      <c r="H709" s="116"/>
      <c r="I709" s="119"/>
      <c r="J709" s="119"/>
      <c r="K709" s="119"/>
      <c r="L709" s="119"/>
      <c r="M709" s="10"/>
    </row>
    <row r="710" spans="1:13" ht="16.5" thickBot="1" x14ac:dyDescent="0.3">
      <c r="A710" s="194"/>
      <c r="B710" s="117"/>
      <c r="C710" s="117"/>
      <c r="D710" s="14" t="s">
        <v>599</v>
      </c>
      <c r="E710" s="81">
        <v>2769000</v>
      </c>
      <c r="F710" s="81">
        <v>526600</v>
      </c>
      <c r="G710" s="81">
        <v>0</v>
      </c>
      <c r="H710" s="117"/>
      <c r="I710" s="120"/>
      <c r="J710" s="120"/>
      <c r="K710" s="120"/>
      <c r="L710" s="120"/>
      <c r="M710" s="10"/>
    </row>
    <row r="711" spans="1:13" ht="48" thickBot="1" x14ac:dyDescent="0.3">
      <c r="A711" s="52" t="s">
        <v>600</v>
      </c>
      <c r="B711" s="39" t="s">
        <v>601</v>
      </c>
      <c r="C711" s="39" t="s">
        <v>28</v>
      </c>
      <c r="D711" s="16" t="s">
        <v>16</v>
      </c>
      <c r="E711" s="89">
        <v>8900</v>
      </c>
      <c r="F711" s="89">
        <v>8900</v>
      </c>
      <c r="G711" s="89">
        <v>8900</v>
      </c>
      <c r="H711" s="39" t="s">
        <v>594</v>
      </c>
      <c r="I711" s="16" t="s">
        <v>21</v>
      </c>
      <c r="J711" s="16" t="s">
        <v>503</v>
      </c>
      <c r="K711" s="16" t="s">
        <v>602</v>
      </c>
      <c r="L711" s="17" t="s">
        <v>603</v>
      </c>
      <c r="M711" s="10"/>
    </row>
    <row r="712" spans="1:13" ht="47.25" x14ac:dyDescent="0.25">
      <c r="A712" s="52" t="s">
        <v>604</v>
      </c>
      <c r="B712" s="39" t="s">
        <v>605</v>
      </c>
      <c r="C712" s="39" t="s">
        <v>28</v>
      </c>
      <c r="D712" s="16" t="s">
        <v>16</v>
      </c>
      <c r="E712" s="89">
        <v>0</v>
      </c>
      <c r="F712" s="89">
        <v>560</v>
      </c>
      <c r="G712" s="89">
        <v>600</v>
      </c>
      <c r="H712" s="39" t="s">
        <v>594</v>
      </c>
      <c r="I712" s="16" t="s">
        <v>21</v>
      </c>
      <c r="J712" s="16" t="s">
        <v>606</v>
      </c>
      <c r="K712" s="16" t="s">
        <v>607</v>
      </c>
      <c r="L712" s="17" t="s">
        <v>608</v>
      </c>
      <c r="M712" s="10"/>
    </row>
    <row r="713" spans="1:13" ht="69.75" customHeight="1" x14ac:dyDescent="0.25">
      <c r="A713" s="52" t="s">
        <v>609</v>
      </c>
      <c r="B713" s="39" t="s">
        <v>610</v>
      </c>
      <c r="C713" s="39" t="s">
        <v>28</v>
      </c>
      <c r="D713" s="16" t="s">
        <v>16</v>
      </c>
      <c r="E713" s="89">
        <v>15000</v>
      </c>
      <c r="F713" s="89">
        <v>15000</v>
      </c>
      <c r="G713" s="89">
        <v>15000</v>
      </c>
      <c r="H713" s="39" t="s">
        <v>611</v>
      </c>
      <c r="I713" s="16" t="s">
        <v>14</v>
      </c>
      <c r="J713" s="16" t="s">
        <v>432</v>
      </c>
      <c r="K713" s="16" t="s">
        <v>424</v>
      </c>
      <c r="L713" s="17" t="s">
        <v>424</v>
      </c>
      <c r="M713" s="10"/>
    </row>
    <row r="714" spans="1:13" ht="68.25" customHeight="1" x14ac:dyDescent="0.25">
      <c r="A714" s="52" t="s">
        <v>612</v>
      </c>
      <c r="B714" s="39" t="s">
        <v>613</v>
      </c>
      <c r="C714" s="39" t="s">
        <v>28</v>
      </c>
      <c r="D714" s="16" t="s">
        <v>16</v>
      </c>
      <c r="E714" s="89">
        <v>7500</v>
      </c>
      <c r="F714" s="89">
        <v>7500</v>
      </c>
      <c r="G714" s="89">
        <v>7500</v>
      </c>
      <c r="H714" s="39" t="s">
        <v>594</v>
      </c>
      <c r="I714" s="16" t="s">
        <v>21</v>
      </c>
      <c r="J714" s="16" t="s">
        <v>614</v>
      </c>
      <c r="K714" s="16" t="s">
        <v>615</v>
      </c>
      <c r="L714" s="17" t="s">
        <v>615</v>
      </c>
      <c r="M714" s="10"/>
    </row>
    <row r="715" spans="1:13" ht="66.75" customHeight="1" thickBot="1" x14ac:dyDescent="0.3">
      <c r="A715" s="52" t="s">
        <v>616</v>
      </c>
      <c r="B715" s="39" t="s">
        <v>617</v>
      </c>
      <c r="C715" s="39" t="s">
        <v>28</v>
      </c>
      <c r="D715" s="16" t="s">
        <v>16</v>
      </c>
      <c r="E715" s="89">
        <v>3000</v>
      </c>
      <c r="F715" s="89">
        <v>3000</v>
      </c>
      <c r="G715" s="89">
        <v>3000</v>
      </c>
      <c r="H715" s="39" t="s">
        <v>594</v>
      </c>
      <c r="I715" s="16" t="s">
        <v>21</v>
      </c>
      <c r="J715" s="16" t="s">
        <v>618</v>
      </c>
      <c r="K715" s="16" t="s">
        <v>619</v>
      </c>
      <c r="L715" s="17" t="s">
        <v>620</v>
      </c>
      <c r="M715" s="10"/>
    </row>
    <row r="716" spans="1:13" ht="67.5" customHeight="1" thickBot="1" x14ac:dyDescent="0.3">
      <c r="A716" s="53" t="s">
        <v>621</v>
      </c>
      <c r="B716" s="43" t="s">
        <v>1378</v>
      </c>
      <c r="C716" s="43" t="s">
        <v>28</v>
      </c>
      <c r="D716" s="25" t="s">
        <v>16</v>
      </c>
      <c r="E716" s="86">
        <v>157780</v>
      </c>
      <c r="F716" s="86">
        <v>157780</v>
      </c>
      <c r="G716" s="86">
        <v>157780</v>
      </c>
      <c r="H716" s="43" t="s">
        <v>594</v>
      </c>
      <c r="I716" s="25" t="s">
        <v>21</v>
      </c>
      <c r="J716" s="25" t="s">
        <v>622</v>
      </c>
      <c r="K716" s="25" t="s">
        <v>623</v>
      </c>
      <c r="L716" s="26" t="s">
        <v>624</v>
      </c>
      <c r="M716" s="10"/>
    </row>
    <row r="717" spans="1:13" ht="27" customHeight="1" x14ac:dyDescent="0.25">
      <c r="A717" s="112" t="s">
        <v>625</v>
      </c>
      <c r="B717" s="115" t="s">
        <v>626</v>
      </c>
      <c r="C717" s="115" t="s">
        <v>28</v>
      </c>
      <c r="D717" s="118" t="s">
        <v>16</v>
      </c>
      <c r="E717" s="156">
        <v>200000</v>
      </c>
      <c r="F717" s="156">
        <v>200000</v>
      </c>
      <c r="G717" s="156">
        <v>200000</v>
      </c>
      <c r="H717" s="115" t="s">
        <v>627</v>
      </c>
      <c r="I717" s="118" t="s">
        <v>30</v>
      </c>
      <c r="J717" s="118" t="s">
        <v>262</v>
      </c>
      <c r="K717" s="118" t="s">
        <v>262</v>
      </c>
      <c r="L717" s="121" t="s">
        <v>262</v>
      </c>
      <c r="M717" s="10"/>
    </row>
    <row r="718" spans="1:13" ht="27" customHeight="1" thickBot="1" x14ac:dyDescent="0.3">
      <c r="A718" s="125"/>
      <c r="B718" s="127"/>
      <c r="C718" s="127"/>
      <c r="D718" s="129"/>
      <c r="E718" s="157"/>
      <c r="F718" s="157"/>
      <c r="G718" s="157"/>
      <c r="H718" s="127"/>
      <c r="I718" s="129"/>
      <c r="J718" s="129"/>
      <c r="K718" s="129"/>
      <c r="L718" s="149"/>
      <c r="M718" s="10"/>
    </row>
    <row r="719" spans="1:13" ht="34.5" customHeight="1" x14ac:dyDescent="0.25">
      <c r="A719" s="112" t="s">
        <v>628</v>
      </c>
      <c r="B719" s="115" t="s">
        <v>629</v>
      </c>
      <c r="C719" s="115" t="s">
        <v>28</v>
      </c>
      <c r="D719" s="118" t="s">
        <v>16</v>
      </c>
      <c r="E719" s="156">
        <f>SUM(E720:E720)+31200</f>
        <v>31200</v>
      </c>
      <c r="F719" s="156">
        <f>SUM(F720:F720)+31200</f>
        <v>31200</v>
      </c>
      <c r="G719" s="156">
        <f>SUM(G720:G720)+31200</f>
        <v>31200</v>
      </c>
      <c r="H719" s="37" t="s">
        <v>630</v>
      </c>
      <c r="I719" s="12" t="s">
        <v>30</v>
      </c>
      <c r="J719" s="12" t="s">
        <v>631</v>
      </c>
      <c r="K719" s="12" t="s">
        <v>509</v>
      </c>
      <c r="L719" s="13" t="s">
        <v>510</v>
      </c>
      <c r="M719" s="10"/>
    </row>
    <row r="720" spans="1:13" ht="29.25" customHeight="1" thickBot="1" x14ac:dyDescent="0.3">
      <c r="A720" s="125"/>
      <c r="B720" s="127"/>
      <c r="C720" s="127"/>
      <c r="D720" s="129"/>
      <c r="E720" s="157">
        <v>0</v>
      </c>
      <c r="F720" s="157">
        <v>0</v>
      </c>
      <c r="G720" s="157">
        <v>0</v>
      </c>
      <c r="H720" s="38" t="s">
        <v>632</v>
      </c>
      <c r="I720" s="14" t="s">
        <v>30</v>
      </c>
      <c r="J720" s="14" t="s">
        <v>633</v>
      </c>
      <c r="K720" s="14" t="s">
        <v>634</v>
      </c>
      <c r="L720" s="15" t="s">
        <v>462</v>
      </c>
      <c r="M720" s="10"/>
    </row>
    <row r="721" spans="1:13" ht="31.5" x14ac:dyDescent="0.25">
      <c r="A721" s="192" t="s">
        <v>635</v>
      </c>
      <c r="B721" s="115" t="s">
        <v>636</v>
      </c>
      <c r="C721" s="115" t="s">
        <v>28</v>
      </c>
      <c r="D721" s="118" t="s">
        <v>16</v>
      </c>
      <c r="E721" s="156">
        <f>SUM(E722:E724)+212160</f>
        <v>212160</v>
      </c>
      <c r="F721" s="156">
        <f>SUM(F722:F724)+212160</f>
        <v>212160</v>
      </c>
      <c r="G721" s="156">
        <f>SUM(G722:G724)+212160</f>
        <v>212160</v>
      </c>
      <c r="H721" s="39" t="s">
        <v>637</v>
      </c>
      <c r="I721" s="16" t="s">
        <v>30</v>
      </c>
      <c r="J721" s="16" t="s">
        <v>638</v>
      </c>
      <c r="K721" s="16" t="s">
        <v>638</v>
      </c>
      <c r="L721" s="17" t="s">
        <v>638</v>
      </c>
      <c r="M721" s="10"/>
    </row>
    <row r="722" spans="1:13" ht="31.5" x14ac:dyDescent="0.25">
      <c r="A722" s="193"/>
      <c r="B722" s="116"/>
      <c r="C722" s="116"/>
      <c r="D722" s="119"/>
      <c r="E722" s="162">
        <v>0</v>
      </c>
      <c r="F722" s="162">
        <v>0</v>
      </c>
      <c r="G722" s="162">
        <v>0</v>
      </c>
      <c r="H722" s="38" t="s">
        <v>639</v>
      </c>
      <c r="I722" s="14" t="s">
        <v>14</v>
      </c>
      <c r="J722" s="14" t="s">
        <v>53</v>
      </c>
      <c r="K722" s="14" t="s">
        <v>53</v>
      </c>
      <c r="L722" s="15" t="s">
        <v>53</v>
      </c>
      <c r="M722" s="10"/>
    </row>
    <row r="723" spans="1:13" ht="31.5" x14ac:dyDescent="0.25">
      <c r="A723" s="193"/>
      <c r="B723" s="116"/>
      <c r="C723" s="116"/>
      <c r="D723" s="119"/>
      <c r="E723" s="162">
        <v>0</v>
      </c>
      <c r="F723" s="162">
        <v>0</v>
      </c>
      <c r="G723" s="162">
        <v>0</v>
      </c>
      <c r="H723" s="38" t="s">
        <v>640</v>
      </c>
      <c r="I723" s="14" t="s">
        <v>30</v>
      </c>
      <c r="J723" s="14" t="s">
        <v>77</v>
      </c>
      <c r="K723" s="14" t="s">
        <v>77</v>
      </c>
      <c r="L723" s="15" t="s">
        <v>77</v>
      </c>
      <c r="M723" s="10"/>
    </row>
    <row r="724" spans="1:13" ht="32.25" thickBot="1" x14ac:dyDescent="0.3">
      <c r="A724" s="194"/>
      <c r="B724" s="117"/>
      <c r="C724" s="117"/>
      <c r="D724" s="120"/>
      <c r="E724" s="216">
        <v>0</v>
      </c>
      <c r="F724" s="216">
        <v>0</v>
      </c>
      <c r="G724" s="216">
        <v>0</v>
      </c>
      <c r="H724" s="38" t="s">
        <v>641</v>
      </c>
      <c r="I724" s="14" t="s">
        <v>30</v>
      </c>
      <c r="J724" s="14" t="s">
        <v>119</v>
      </c>
      <c r="K724" s="14" t="s">
        <v>52</v>
      </c>
      <c r="L724" s="15" t="s">
        <v>52</v>
      </c>
      <c r="M724" s="10"/>
    </row>
    <row r="725" spans="1:13" ht="31.5" customHeight="1" x14ac:dyDescent="0.25">
      <c r="A725" s="204" t="s">
        <v>642</v>
      </c>
      <c r="B725" s="126" t="s">
        <v>643</v>
      </c>
      <c r="C725" s="126" t="s">
        <v>28</v>
      </c>
      <c r="D725" s="128" t="s">
        <v>16</v>
      </c>
      <c r="E725" s="206">
        <f>SUM(E726:E726)+3000</f>
        <v>3000</v>
      </c>
      <c r="F725" s="206">
        <f>SUM(F726:F726)+3000</f>
        <v>3000</v>
      </c>
      <c r="G725" s="206">
        <f>SUM(G726:G726)+3000</f>
        <v>3000</v>
      </c>
      <c r="H725" s="39" t="s">
        <v>644</v>
      </c>
      <c r="I725" s="16" t="s">
        <v>30</v>
      </c>
      <c r="J725" s="16" t="s">
        <v>347</v>
      </c>
      <c r="K725" s="16" t="s">
        <v>52</v>
      </c>
      <c r="L725" s="17" t="s">
        <v>364</v>
      </c>
      <c r="M725" s="10"/>
    </row>
    <row r="726" spans="1:13" ht="31.5" customHeight="1" thickBot="1" x14ac:dyDescent="0.3">
      <c r="A726" s="194"/>
      <c r="B726" s="117"/>
      <c r="C726" s="117"/>
      <c r="D726" s="120"/>
      <c r="E726" s="229"/>
      <c r="F726" s="229"/>
      <c r="G726" s="229"/>
      <c r="H726" s="38" t="s">
        <v>645</v>
      </c>
      <c r="I726" s="14" t="s">
        <v>30</v>
      </c>
      <c r="J726" s="14" t="s">
        <v>477</v>
      </c>
      <c r="K726" s="14" t="s">
        <v>504</v>
      </c>
      <c r="L726" s="15" t="s">
        <v>488</v>
      </c>
      <c r="M726" s="10"/>
    </row>
    <row r="727" spans="1:13" ht="27" customHeight="1" x14ac:dyDescent="0.25">
      <c r="A727" s="204" t="s">
        <v>646</v>
      </c>
      <c r="B727" s="126" t="s">
        <v>647</v>
      </c>
      <c r="C727" s="126" t="s">
        <v>28</v>
      </c>
      <c r="D727" s="128" t="s">
        <v>16</v>
      </c>
      <c r="E727" s="206">
        <f>SUM(E728:E728)</f>
        <v>0</v>
      </c>
      <c r="F727" s="206">
        <f>SUM(F728:F728)+500</f>
        <v>500</v>
      </c>
      <c r="G727" s="206">
        <f>SUM(G728:G728)+700</f>
        <v>700</v>
      </c>
      <c r="H727" s="39" t="s">
        <v>648</v>
      </c>
      <c r="I727" s="16" t="s">
        <v>30</v>
      </c>
      <c r="J727" s="16" t="s">
        <v>424</v>
      </c>
      <c r="K727" s="16" t="s">
        <v>424</v>
      </c>
      <c r="L727" s="17" t="s">
        <v>424</v>
      </c>
      <c r="M727" s="10"/>
    </row>
    <row r="728" spans="1:13" ht="36.75" customHeight="1" thickBot="1" x14ac:dyDescent="0.3">
      <c r="A728" s="194"/>
      <c r="B728" s="117"/>
      <c r="C728" s="117"/>
      <c r="D728" s="120"/>
      <c r="E728" s="229">
        <v>0</v>
      </c>
      <c r="F728" s="229">
        <v>0</v>
      </c>
      <c r="G728" s="229">
        <v>0</v>
      </c>
      <c r="H728" s="38" t="s">
        <v>644</v>
      </c>
      <c r="I728" s="14" t="s">
        <v>30</v>
      </c>
      <c r="J728" s="14" t="s">
        <v>649</v>
      </c>
      <c r="K728" s="14" t="s">
        <v>650</v>
      </c>
      <c r="L728" s="15" t="s">
        <v>509</v>
      </c>
      <c r="M728" s="10"/>
    </row>
    <row r="729" spans="1:13" ht="27" customHeight="1" x14ac:dyDescent="0.25">
      <c r="A729" s="204" t="s">
        <v>651</v>
      </c>
      <c r="B729" s="126" t="s">
        <v>652</v>
      </c>
      <c r="C729" s="126" t="s">
        <v>28</v>
      </c>
      <c r="D729" s="128" t="s">
        <v>16</v>
      </c>
      <c r="E729" s="206">
        <f>SUM(E730:E730)+790</f>
        <v>790</v>
      </c>
      <c r="F729" s="206">
        <f>SUM(F730:F730)+790</f>
        <v>790</v>
      </c>
      <c r="G729" s="206">
        <f>SUM(G730:G730)+790</f>
        <v>790</v>
      </c>
      <c r="H729" s="39" t="s">
        <v>648</v>
      </c>
      <c r="I729" s="16" t="s">
        <v>30</v>
      </c>
      <c r="J729" s="16" t="s">
        <v>163</v>
      </c>
      <c r="K729" s="16" t="s">
        <v>163</v>
      </c>
      <c r="L729" s="17" t="s">
        <v>163</v>
      </c>
      <c r="M729" s="10"/>
    </row>
    <row r="730" spans="1:13" ht="36.75" customHeight="1" thickBot="1" x14ac:dyDescent="0.3">
      <c r="A730" s="194"/>
      <c r="B730" s="117"/>
      <c r="C730" s="117"/>
      <c r="D730" s="120"/>
      <c r="E730" s="229">
        <v>0</v>
      </c>
      <c r="F730" s="229">
        <v>0</v>
      </c>
      <c r="G730" s="229">
        <v>0</v>
      </c>
      <c r="H730" s="38" t="s">
        <v>644</v>
      </c>
      <c r="I730" s="14" t="s">
        <v>30</v>
      </c>
      <c r="J730" s="14" t="s">
        <v>52</v>
      </c>
      <c r="K730" s="14" t="s">
        <v>52</v>
      </c>
      <c r="L730" s="15" t="s">
        <v>53</v>
      </c>
      <c r="M730" s="10"/>
    </row>
    <row r="731" spans="1:13" ht="54.75" customHeight="1" thickBot="1" x14ac:dyDescent="0.3">
      <c r="A731" s="52" t="s">
        <v>653</v>
      </c>
      <c r="B731" s="39" t="s">
        <v>654</v>
      </c>
      <c r="C731" s="39" t="s">
        <v>28</v>
      </c>
      <c r="D731" s="16" t="s">
        <v>16</v>
      </c>
      <c r="E731" s="89">
        <v>50810</v>
      </c>
      <c r="F731" s="89">
        <v>50810</v>
      </c>
      <c r="G731" s="89">
        <v>50810</v>
      </c>
      <c r="H731" s="39" t="s">
        <v>655</v>
      </c>
      <c r="I731" s="16" t="s">
        <v>30</v>
      </c>
      <c r="J731" s="16" t="s">
        <v>354</v>
      </c>
      <c r="K731" s="16" t="s">
        <v>354</v>
      </c>
      <c r="L731" s="17" t="s">
        <v>354</v>
      </c>
      <c r="M731" s="10"/>
    </row>
    <row r="732" spans="1:13" ht="51" customHeight="1" x14ac:dyDescent="0.25">
      <c r="A732" s="52" t="s">
        <v>656</v>
      </c>
      <c r="B732" s="39" t="s">
        <v>657</v>
      </c>
      <c r="C732" s="39" t="s">
        <v>28</v>
      </c>
      <c r="D732" s="16" t="s">
        <v>16</v>
      </c>
      <c r="E732" s="89">
        <v>50631</v>
      </c>
      <c r="F732" s="89">
        <v>50631</v>
      </c>
      <c r="G732" s="89">
        <v>50631</v>
      </c>
      <c r="H732" s="39" t="s">
        <v>655</v>
      </c>
      <c r="I732" s="16" t="s">
        <v>30</v>
      </c>
      <c r="J732" s="16" t="s">
        <v>354</v>
      </c>
      <c r="K732" s="16" t="s">
        <v>354</v>
      </c>
      <c r="L732" s="17" t="s">
        <v>354</v>
      </c>
      <c r="M732" s="10"/>
    </row>
    <row r="733" spans="1:13" ht="52.5" customHeight="1" thickBot="1" x14ac:dyDescent="0.3">
      <c r="A733" s="53" t="s">
        <v>658</v>
      </c>
      <c r="B733" s="43" t="s">
        <v>659</v>
      </c>
      <c r="C733" s="43" t="s">
        <v>28</v>
      </c>
      <c r="D733" s="25" t="s">
        <v>16</v>
      </c>
      <c r="E733" s="86">
        <v>22790</v>
      </c>
      <c r="F733" s="86">
        <v>22790</v>
      </c>
      <c r="G733" s="86">
        <v>22790</v>
      </c>
      <c r="H733" s="43" t="s">
        <v>655</v>
      </c>
      <c r="I733" s="25" t="s">
        <v>30</v>
      </c>
      <c r="J733" s="25" t="s">
        <v>163</v>
      </c>
      <c r="K733" s="25" t="s">
        <v>86</v>
      </c>
      <c r="L733" s="26" t="s">
        <v>46</v>
      </c>
      <c r="M733" s="10"/>
    </row>
    <row r="734" spans="1:13" ht="35.25" customHeight="1" x14ac:dyDescent="0.25">
      <c r="A734" s="112" t="s">
        <v>660</v>
      </c>
      <c r="B734" s="115" t="s">
        <v>661</v>
      </c>
      <c r="C734" s="115" t="s">
        <v>28</v>
      </c>
      <c r="D734" s="118" t="s">
        <v>16</v>
      </c>
      <c r="E734" s="205">
        <f>SUM(E735:E736)+150000</f>
        <v>150000</v>
      </c>
      <c r="F734" s="205">
        <f>SUM(F735:F736)+150000</f>
        <v>150000</v>
      </c>
      <c r="G734" s="205">
        <f>SUM(G735:G736)+150000</f>
        <v>150000</v>
      </c>
      <c r="H734" s="41" t="s">
        <v>662</v>
      </c>
      <c r="I734" s="20" t="s">
        <v>30</v>
      </c>
      <c r="J734" s="20" t="s">
        <v>432</v>
      </c>
      <c r="K734" s="20" t="s">
        <v>424</v>
      </c>
      <c r="L734" s="21" t="s">
        <v>437</v>
      </c>
      <c r="M734" s="10"/>
    </row>
    <row r="735" spans="1:13" ht="35.25" customHeight="1" x14ac:dyDescent="0.25">
      <c r="A735" s="113"/>
      <c r="B735" s="116"/>
      <c r="C735" s="116"/>
      <c r="D735" s="119"/>
      <c r="E735" s="201"/>
      <c r="F735" s="201"/>
      <c r="G735" s="201"/>
      <c r="H735" s="38" t="s">
        <v>663</v>
      </c>
      <c r="I735" s="14" t="s">
        <v>30</v>
      </c>
      <c r="J735" s="14" t="s">
        <v>424</v>
      </c>
      <c r="K735" s="14" t="s">
        <v>437</v>
      </c>
      <c r="L735" s="22" t="s">
        <v>437</v>
      </c>
      <c r="M735" s="10"/>
    </row>
    <row r="736" spans="1:13" ht="69" customHeight="1" thickBot="1" x14ac:dyDescent="0.3">
      <c r="A736" s="125"/>
      <c r="B736" s="127"/>
      <c r="C736" s="127"/>
      <c r="D736" s="129"/>
      <c r="E736" s="230"/>
      <c r="F736" s="230"/>
      <c r="G736" s="230"/>
      <c r="H736" s="42" t="s">
        <v>664</v>
      </c>
      <c r="I736" s="23" t="s">
        <v>14</v>
      </c>
      <c r="J736" s="23" t="s">
        <v>665</v>
      </c>
      <c r="K736" s="23" t="s">
        <v>346</v>
      </c>
      <c r="L736" s="24" t="s">
        <v>94</v>
      </c>
      <c r="M736" s="10"/>
    </row>
    <row r="737" spans="1:13" ht="35.25" customHeight="1" x14ac:dyDescent="0.25">
      <c r="A737" s="193" t="s">
        <v>666</v>
      </c>
      <c r="B737" s="116" t="s">
        <v>667</v>
      </c>
      <c r="C737" s="116" t="s">
        <v>28</v>
      </c>
      <c r="D737" s="119" t="s">
        <v>16</v>
      </c>
      <c r="E737" s="201">
        <f>SUM(E738:E738)+103500</f>
        <v>103500</v>
      </c>
      <c r="F737" s="201">
        <f>SUM(F738:F738)+103500</f>
        <v>103500</v>
      </c>
      <c r="G737" s="201">
        <f>SUM(G738:G738)+103500</f>
        <v>103500</v>
      </c>
      <c r="H737" s="37" t="s">
        <v>594</v>
      </c>
      <c r="I737" s="12" t="s">
        <v>30</v>
      </c>
      <c r="J737" s="12" t="s">
        <v>668</v>
      </c>
      <c r="K737" s="12" t="s">
        <v>669</v>
      </c>
      <c r="L737" s="13" t="s">
        <v>606</v>
      </c>
      <c r="M737" s="10"/>
    </row>
    <row r="738" spans="1:13" ht="35.25" customHeight="1" thickBot="1" x14ac:dyDescent="0.3">
      <c r="A738" s="194"/>
      <c r="B738" s="117"/>
      <c r="C738" s="117"/>
      <c r="D738" s="120"/>
      <c r="E738" s="229">
        <v>0</v>
      </c>
      <c r="F738" s="229">
        <v>0</v>
      </c>
      <c r="G738" s="229">
        <v>0</v>
      </c>
      <c r="H738" s="38" t="s">
        <v>644</v>
      </c>
      <c r="I738" s="14" t="s">
        <v>30</v>
      </c>
      <c r="J738" s="14" t="s">
        <v>347</v>
      </c>
      <c r="K738" s="14" t="s">
        <v>86</v>
      </c>
      <c r="L738" s="15" t="s">
        <v>52</v>
      </c>
      <c r="M738" s="10"/>
    </row>
    <row r="739" spans="1:13" ht="21" customHeight="1" thickBot="1" x14ac:dyDescent="0.3">
      <c r="A739" s="54" t="s">
        <v>670</v>
      </c>
      <c r="B739" s="109" t="s">
        <v>671</v>
      </c>
      <c r="C739" s="110"/>
      <c r="D739" s="111"/>
      <c r="E739" s="93">
        <f>E740+E749</f>
        <v>190695</v>
      </c>
      <c r="F739" s="93">
        <f>F740+F749</f>
        <v>193257</v>
      </c>
      <c r="G739" s="93">
        <f>G740+G749</f>
        <v>194723</v>
      </c>
      <c r="H739" s="106"/>
      <c r="I739" s="107"/>
      <c r="J739" s="107"/>
      <c r="K739" s="107"/>
      <c r="L739" s="108"/>
    </row>
    <row r="740" spans="1:13" ht="55.5" customHeight="1" x14ac:dyDescent="0.25">
      <c r="A740" s="204" t="s">
        <v>672</v>
      </c>
      <c r="B740" s="126" t="s">
        <v>673</v>
      </c>
      <c r="C740" s="126" t="s">
        <v>674</v>
      </c>
      <c r="D740" s="128" t="s">
        <v>16</v>
      </c>
      <c r="E740" s="161">
        <v>166795</v>
      </c>
      <c r="F740" s="161">
        <v>167000</v>
      </c>
      <c r="G740" s="161">
        <v>167000</v>
      </c>
      <c r="H740" s="39" t="s">
        <v>675</v>
      </c>
      <c r="I740" s="16" t="s">
        <v>30</v>
      </c>
      <c r="J740" s="16" t="s">
        <v>443</v>
      </c>
      <c r="K740" s="16" t="s">
        <v>676</v>
      </c>
      <c r="L740" s="17" t="s">
        <v>482</v>
      </c>
    </row>
    <row r="741" spans="1:13" ht="55.5" customHeight="1" x14ac:dyDescent="0.25">
      <c r="A741" s="193"/>
      <c r="B741" s="116"/>
      <c r="C741" s="116"/>
      <c r="D741" s="119"/>
      <c r="E741" s="162"/>
      <c r="F741" s="162"/>
      <c r="G741" s="162"/>
      <c r="H741" s="38" t="s">
        <v>677</v>
      </c>
      <c r="I741" s="14" t="s">
        <v>30</v>
      </c>
      <c r="J741" s="14" t="s">
        <v>510</v>
      </c>
      <c r="K741" s="14" t="s">
        <v>634</v>
      </c>
      <c r="L741" s="15" t="s">
        <v>678</v>
      </c>
    </row>
    <row r="742" spans="1:13" ht="52.5" customHeight="1" x14ac:dyDescent="0.25">
      <c r="A742" s="193"/>
      <c r="B742" s="116"/>
      <c r="C742" s="116"/>
      <c r="D742" s="119"/>
      <c r="E742" s="162"/>
      <c r="F742" s="162"/>
      <c r="G742" s="162"/>
      <c r="H742" s="38" t="s">
        <v>679</v>
      </c>
      <c r="I742" s="14" t="s">
        <v>30</v>
      </c>
      <c r="J742" s="14" t="s">
        <v>346</v>
      </c>
      <c r="K742" s="14" t="s">
        <v>346</v>
      </c>
      <c r="L742" s="15" t="s">
        <v>346</v>
      </c>
    </row>
    <row r="743" spans="1:13" ht="34.5" customHeight="1" x14ac:dyDescent="0.25">
      <c r="A743" s="193"/>
      <c r="B743" s="116"/>
      <c r="C743" s="116"/>
      <c r="D743" s="119"/>
      <c r="E743" s="162"/>
      <c r="F743" s="162"/>
      <c r="G743" s="162"/>
      <c r="H743" s="38" t="s">
        <v>680</v>
      </c>
      <c r="I743" s="14" t="s">
        <v>30</v>
      </c>
      <c r="J743" s="14" t="s">
        <v>681</v>
      </c>
      <c r="K743" s="14" t="s">
        <v>682</v>
      </c>
      <c r="L743" s="15" t="s">
        <v>683</v>
      </c>
    </row>
    <row r="744" spans="1:13" ht="36.75" customHeight="1" x14ac:dyDescent="0.25">
      <c r="A744" s="193"/>
      <c r="B744" s="116"/>
      <c r="C744" s="116"/>
      <c r="D744" s="119"/>
      <c r="E744" s="162"/>
      <c r="F744" s="162"/>
      <c r="G744" s="162"/>
      <c r="H744" s="38" t="s">
        <v>684</v>
      </c>
      <c r="I744" s="14" t="s">
        <v>30</v>
      </c>
      <c r="J744" s="14" t="s">
        <v>685</v>
      </c>
      <c r="K744" s="14" t="s">
        <v>686</v>
      </c>
      <c r="L744" s="15" t="s">
        <v>686</v>
      </c>
    </row>
    <row r="745" spans="1:13" ht="35.25" customHeight="1" x14ac:dyDescent="0.25">
      <c r="A745" s="193"/>
      <c r="B745" s="116"/>
      <c r="C745" s="116"/>
      <c r="D745" s="119"/>
      <c r="E745" s="162"/>
      <c r="F745" s="162"/>
      <c r="G745" s="162"/>
      <c r="H745" s="38" t="s">
        <v>687</v>
      </c>
      <c r="I745" s="14" t="s">
        <v>30</v>
      </c>
      <c r="J745" s="14" t="s">
        <v>432</v>
      </c>
      <c r="K745" s="14" t="s">
        <v>199</v>
      </c>
      <c r="L745" s="15" t="s">
        <v>199</v>
      </c>
    </row>
    <row r="746" spans="1:13" ht="53.25" customHeight="1" x14ac:dyDescent="0.25">
      <c r="A746" s="193"/>
      <c r="B746" s="116"/>
      <c r="C746" s="116"/>
      <c r="D746" s="119"/>
      <c r="E746" s="162">
        <v>0</v>
      </c>
      <c r="F746" s="162">
        <v>0</v>
      </c>
      <c r="G746" s="162">
        <v>0</v>
      </c>
      <c r="H746" s="38" t="s">
        <v>688</v>
      </c>
      <c r="I746" s="14" t="s">
        <v>30</v>
      </c>
      <c r="J746" s="14" t="s">
        <v>364</v>
      </c>
      <c r="K746" s="14" t="s">
        <v>270</v>
      </c>
      <c r="L746" s="15" t="s">
        <v>265</v>
      </c>
    </row>
    <row r="747" spans="1:13" ht="55.5" customHeight="1" x14ac:dyDescent="0.25">
      <c r="A747" s="193"/>
      <c r="B747" s="116"/>
      <c r="C747" s="116"/>
      <c r="D747" s="119"/>
      <c r="E747" s="162">
        <v>0</v>
      </c>
      <c r="F747" s="162">
        <v>0</v>
      </c>
      <c r="G747" s="162">
        <v>0</v>
      </c>
      <c r="H747" s="38" t="s">
        <v>689</v>
      </c>
      <c r="I747" s="14" t="s">
        <v>30</v>
      </c>
      <c r="J747" s="14" t="s">
        <v>432</v>
      </c>
      <c r="K747" s="14" t="s">
        <v>432</v>
      </c>
      <c r="L747" s="15" t="s">
        <v>432</v>
      </c>
    </row>
    <row r="748" spans="1:13" ht="56.25" customHeight="1" thickBot="1" x14ac:dyDescent="0.3">
      <c r="A748" s="194"/>
      <c r="B748" s="117"/>
      <c r="C748" s="117"/>
      <c r="D748" s="120"/>
      <c r="E748" s="216">
        <v>0</v>
      </c>
      <c r="F748" s="216">
        <v>0</v>
      </c>
      <c r="G748" s="216">
        <v>0</v>
      </c>
      <c r="H748" s="38" t="s">
        <v>690</v>
      </c>
      <c r="I748" s="14" t="s">
        <v>30</v>
      </c>
      <c r="J748" s="14" t="s">
        <v>199</v>
      </c>
      <c r="K748" s="14" t="s">
        <v>199</v>
      </c>
      <c r="L748" s="15" t="s">
        <v>437</v>
      </c>
    </row>
    <row r="749" spans="1:13" ht="40.5" customHeight="1" thickBot="1" x14ac:dyDescent="0.3">
      <c r="A749" s="52" t="s">
        <v>691</v>
      </c>
      <c r="B749" s="39" t="s">
        <v>692</v>
      </c>
      <c r="C749" s="39" t="s">
        <v>674</v>
      </c>
      <c r="D749" s="16" t="s">
        <v>693</v>
      </c>
      <c r="E749" s="89">
        <v>23900</v>
      </c>
      <c r="F749" s="89">
        <v>26257</v>
      </c>
      <c r="G749" s="89">
        <v>27723</v>
      </c>
      <c r="H749" s="39" t="s">
        <v>694</v>
      </c>
      <c r="I749" s="16" t="s">
        <v>30</v>
      </c>
      <c r="J749" s="16" t="s">
        <v>280</v>
      </c>
      <c r="K749" s="16" t="s">
        <v>262</v>
      </c>
      <c r="L749" s="17" t="s">
        <v>320</v>
      </c>
    </row>
    <row r="750" spans="1:13" ht="36" customHeight="1" thickBot="1" x14ac:dyDescent="0.3">
      <c r="A750" s="74" t="s">
        <v>695</v>
      </c>
      <c r="B750" s="153" t="s">
        <v>696</v>
      </c>
      <c r="C750" s="154"/>
      <c r="D750" s="155"/>
      <c r="E750" s="94">
        <f>E751+E793</f>
        <v>45445148.129999995</v>
      </c>
      <c r="F750" s="94">
        <f>F751+F793</f>
        <v>36860532</v>
      </c>
      <c r="G750" s="94">
        <f>G751+G793</f>
        <v>28924046</v>
      </c>
      <c r="H750" s="150"/>
      <c r="I750" s="151"/>
      <c r="J750" s="151"/>
      <c r="K750" s="151"/>
      <c r="L750" s="152"/>
    </row>
    <row r="751" spans="1:13" ht="43.5" customHeight="1" thickBot="1" x14ac:dyDescent="0.3">
      <c r="A751" s="75" t="s">
        <v>697</v>
      </c>
      <c r="B751" s="145" t="s">
        <v>698</v>
      </c>
      <c r="C751" s="146"/>
      <c r="D751" s="147"/>
      <c r="E751" s="95">
        <f>E752+E759+E767+E775+E783+E791</f>
        <v>9274071.129999999</v>
      </c>
      <c r="F751" s="95">
        <f>F752+F759+F767+F775+F783+F791</f>
        <v>9556312</v>
      </c>
      <c r="G751" s="95">
        <f>G752+G759+G767+G775+G783+G791</f>
        <v>9961726</v>
      </c>
      <c r="H751" s="142"/>
      <c r="I751" s="143"/>
      <c r="J751" s="143"/>
      <c r="K751" s="143"/>
      <c r="L751" s="144"/>
    </row>
    <row r="752" spans="1:13" ht="31.5" x14ac:dyDescent="0.25">
      <c r="A752" s="193" t="s">
        <v>699</v>
      </c>
      <c r="B752" s="116" t="s">
        <v>700</v>
      </c>
      <c r="C752" s="116" t="s">
        <v>701</v>
      </c>
      <c r="D752" s="119" t="s">
        <v>1397</v>
      </c>
      <c r="E752" s="201">
        <f>SUM(E753:E758)</f>
        <v>2035039.1099999999</v>
      </c>
      <c r="F752" s="201">
        <f>SUM(F753:F758)</f>
        <v>2091929</v>
      </c>
      <c r="G752" s="201">
        <f>SUM(G753:G758)</f>
        <v>2188011</v>
      </c>
      <c r="H752" s="37" t="s">
        <v>702</v>
      </c>
      <c r="I752" s="12" t="s">
        <v>703</v>
      </c>
      <c r="J752" s="12" t="s">
        <v>704</v>
      </c>
      <c r="K752" s="12" t="s">
        <v>705</v>
      </c>
      <c r="L752" s="13" t="s">
        <v>705</v>
      </c>
    </row>
    <row r="753" spans="1:12" ht="51" customHeight="1" x14ac:dyDescent="0.25">
      <c r="A753" s="193"/>
      <c r="B753" s="116"/>
      <c r="C753" s="116"/>
      <c r="D753" s="119"/>
      <c r="E753" s="201"/>
      <c r="F753" s="201"/>
      <c r="G753" s="201"/>
      <c r="H753" s="38" t="s">
        <v>706</v>
      </c>
      <c r="I753" s="14" t="s">
        <v>30</v>
      </c>
      <c r="J753" s="14" t="s">
        <v>595</v>
      </c>
      <c r="K753" s="14" t="s">
        <v>595</v>
      </c>
      <c r="L753" s="15" t="s">
        <v>447</v>
      </c>
    </row>
    <row r="754" spans="1:12" ht="31.5" x14ac:dyDescent="0.25">
      <c r="A754" s="193"/>
      <c r="B754" s="116"/>
      <c r="C754" s="116"/>
      <c r="D754" s="203"/>
      <c r="E754" s="202"/>
      <c r="F754" s="202"/>
      <c r="G754" s="202"/>
      <c r="H754" s="38" t="s">
        <v>707</v>
      </c>
      <c r="I754" s="14" t="s">
        <v>703</v>
      </c>
      <c r="J754" s="14" t="s">
        <v>708</v>
      </c>
      <c r="K754" s="14" t="s">
        <v>709</v>
      </c>
      <c r="L754" s="15" t="s">
        <v>710</v>
      </c>
    </row>
    <row r="755" spans="1:12" ht="67.5" customHeight="1" x14ac:dyDescent="0.25">
      <c r="A755" s="193"/>
      <c r="B755" s="116"/>
      <c r="C755" s="116"/>
      <c r="D755" s="200" t="s">
        <v>17</v>
      </c>
      <c r="E755" s="199">
        <v>169368.11</v>
      </c>
      <c r="F755" s="199">
        <v>170288</v>
      </c>
      <c r="G755" s="199">
        <v>170288</v>
      </c>
      <c r="H755" s="38" t="s">
        <v>711</v>
      </c>
      <c r="I755" s="14" t="s">
        <v>21</v>
      </c>
      <c r="J755" s="14" t="s">
        <v>94</v>
      </c>
      <c r="K755" s="14" t="s">
        <v>94</v>
      </c>
      <c r="L755" s="15" t="s">
        <v>93</v>
      </c>
    </row>
    <row r="756" spans="1:12" ht="47.25" x14ac:dyDescent="0.25">
      <c r="A756" s="193"/>
      <c r="B756" s="116"/>
      <c r="C756" s="116"/>
      <c r="D756" s="196"/>
      <c r="E756" s="198"/>
      <c r="F756" s="198"/>
      <c r="G756" s="198"/>
      <c r="H756" s="38" t="s">
        <v>712</v>
      </c>
      <c r="I756" s="14" t="s">
        <v>14</v>
      </c>
      <c r="J756" s="14" t="s">
        <v>278</v>
      </c>
      <c r="K756" s="14" t="s">
        <v>278</v>
      </c>
      <c r="L756" s="15" t="s">
        <v>262</v>
      </c>
    </row>
    <row r="757" spans="1:12" ht="47.25" x14ac:dyDescent="0.25">
      <c r="A757" s="193"/>
      <c r="B757" s="116"/>
      <c r="C757" s="116"/>
      <c r="D757" s="200" t="s">
        <v>16</v>
      </c>
      <c r="E757" s="199">
        <v>1865671</v>
      </c>
      <c r="F757" s="199">
        <v>1921641</v>
      </c>
      <c r="G757" s="199">
        <v>2017723</v>
      </c>
      <c r="H757" s="38" t="s">
        <v>713</v>
      </c>
      <c r="I757" s="14" t="s">
        <v>703</v>
      </c>
      <c r="J757" s="14" t="s">
        <v>714</v>
      </c>
      <c r="K757" s="14" t="s">
        <v>715</v>
      </c>
      <c r="L757" s="15" t="s">
        <v>716</v>
      </c>
    </row>
    <row r="758" spans="1:12" ht="16.5" thickBot="1" x14ac:dyDescent="0.3">
      <c r="A758" s="193"/>
      <c r="B758" s="116"/>
      <c r="C758" s="116"/>
      <c r="D758" s="212"/>
      <c r="E758" s="211"/>
      <c r="F758" s="211"/>
      <c r="G758" s="211"/>
      <c r="H758" s="40" t="s">
        <v>717</v>
      </c>
      <c r="I758" s="18" t="s">
        <v>703</v>
      </c>
      <c r="J758" s="18" t="s">
        <v>596</v>
      </c>
      <c r="K758" s="18" t="s">
        <v>596</v>
      </c>
      <c r="L758" s="19" t="s">
        <v>596</v>
      </c>
    </row>
    <row r="759" spans="1:12" ht="31.5" x14ac:dyDescent="0.25">
      <c r="A759" s="112" t="s">
        <v>718</v>
      </c>
      <c r="B759" s="115" t="s">
        <v>719</v>
      </c>
      <c r="C759" s="115" t="s">
        <v>701</v>
      </c>
      <c r="D759" s="118" t="s">
        <v>1397</v>
      </c>
      <c r="E759" s="205">
        <f>SUM(E760:E766)</f>
        <v>1974646.6099999999</v>
      </c>
      <c r="F759" s="205">
        <f>SUM(F760:F766)</f>
        <v>2023472</v>
      </c>
      <c r="G759" s="205">
        <f>SUM(G760:G766)</f>
        <v>2103814</v>
      </c>
      <c r="H759" s="41" t="s">
        <v>702</v>
      </c>
      <c r="I759" s="20" t="s">
        <v>703</v>
      </c>
      <c r="J759" s="20" t="s">
        <v>720</v>
      </c>
      <c r="K759" s="20" t="s">
        <v>721</v>
      </c>
      <c r="L759" s="21" t="s">
        <v>722</v>
      </c>
    </row>
    <row r="760" spans="1:12" ht="53.25" customHeight="1" x14ac:dyDescent="0.25">
      <c r="A760" s="113"/>
      <c r="B760" s="116"/>
      <c r="C760" s="116"/>
      <c r="D760" s="119"/>
      <c r="E760" s="201"/>
      <c r="F760" s="201"/>
      <c r="G760" s="201"/>
      <c r="H760" s="38" t="s">
        <v>706</v>
      </c>
      <c r="I760" s="14" t="s">
        <v>30</v>
      </c>
      <c r="J760" s="14" t="s">
        <v>723</v>
      </c>
      <c r="K760" s="14" t="s">
        <v>723</v>
      </c>
      <c r="L760" s="22" t="s">
        <v>724</v>
      </c>
    </row>
    <row r="761" spans="1:12" ht="78.75" x14ac:dyDescent="0.25">
      <c r="A761" s="113"/>
      <c r="B761" s="116"/>
      <c r="C761" s="116"/>
      <c r="D761" s="203"/>
      <c r="E761" s="202"/>
      <c r="F761" s="202"/>
      <c r="G761" s="202"/>
      <c r="H761" s="38" t="s">
        <v>725</v>
      </c>
      <c r="I761" s="14" t="s">
        <v>30</v>
      </c>
      <c r="J761" s="14" t="s">
        <v>511</v>
      </c>
      <c r="K761" s="14" t="s">
        <v>511</v>
      </c>
      <c r="L761" s="22" t="s">
        <v>511</v>
      </c>
    </row>
    <row r="762" spans="1:12" ht="31.5" x14ac:dyDescent="0.25">
      <c r="A762" s="113"/>
      <c r="B762" s="116"/>
      <c r="C762" s="116"/>
      <c r="D762" s="200" t="s">
        <v>17</v>
      </c>
      <c r="E762" s="199">
        <v>453445.61</v>
      </c>
      <c r="F762" s="199">
        <v>456635</v>
      </c>
      <c r="G762" s="199">
        <v>458635</v>
      </c>
      <c r="H762" s="38" t="s">
        <v>707</v>
      </c>
      <c r="I762" s="14" t="s">
        <v>703</v>
      </c>
      <c r="J762" s="14" t="s">
        <v>726</v>
      </c>
      <c r="K762" s="14" t="s">
        <v>727</v>
      </c>
      <c r="L762" s="22" t="s">
        <v>506</v>
      </c>
    </row>
    <row r="763" spans="1:12" ht="66.75" customHeight="1" x14ac:dyDescent="0.25">
      <c r="A763" s="113"/>
      <c r="B763" s="116"/>
      <c r="C763" s="116"/>
      <c r="D763" s="196"/>
      <c r="E763" s="198"/>
      <c r="F763" s="198"/>
      <c r="G763" s="198"/>
      <c r="H763" s="38" t="s">
        <v>711</v>
      </c>
      <c r="I763" s="14" t="s">
        <v>21</v>
      </c>
      <c r="J763" s="14" t="s">
        <v>77</v>
      </c>
      <c r="K763" s="14" t="s">
        <v>77</v>
      </c>
      <c r="L763" s="22" t="s">
        <v>77</v>
      </c>
    </row>
    <row r="764" spans="1:12" ht="47.25" x14ac:dyDescent="0.25">
      <c r="A764" s="113"/>
      <c r="B764" s="116"/>
      <c r="C764" s="116"/>
      <c r="D764" s="200" t="s">
        <v>16</v>
      </c>
      <c r="E764" s="199">
        <v>1521201</v>
      </c>
      <c r="F764" s="199">
        <v>1566837</v>
      </c>
      <c r="G764" s="199">
        <v>1645179</v>
      </c>
      <c r="H764" s="38" t="s">
        <v>712</v>
      </c>
      <c r="I764" s="14" t="s">
        <v>14</v>
      </c>
      <c r="J764" s="14" t="s">
        <v>364</v>
      </c>
      <c r="K764" s="14" t="s">
        <v>364</v>
      </c>
      <c r="L764" s="22" t="s">
        <v>364</v>
      </c>
    </row>
    <row r="765" spans="1:12" ht="47.25" x14ac:dyDescent="0.25">
      <c r="A765" s="113"/>
      <c r="B765" s="116"/>
      <c r="C765" s="116"/>
      <c r="D765" s="212"/>
      <c r="E765" s="211"/>
      <c r="F765" s="211"/>
      <c r="G765" s="211"/>
      <c r="H765" s="38" t="s">
        <v>713</v>
      </c>
      <c r="I765" s="14" t="s">
        <v>703</v>
      </c>
      <c r="J765" s="14" t="s">
        <v>728</v>
      </c>
      <c r="K765" s="14" t="s">
        <v>729</v>
      </c>
      <c r="L765" s="22" t="s">
        <v>606</v>
      </c>
    </row>
    <row r="766" spans="1:12" ht="16.5" thickBot="1" x14ac:dyDescent="0.3">
      <c r="A766" s="125"/>
      <c r="B766" s="127"/>
      <c r="C766" s="127"/>
      <c r="D766" s="210"/>
      <c r="E766" s="209"/>
      <c r="F766" s="209"/>
      <c r="G766" s="209"/>
      <c r="H766" s="42" t="s">
        <v>717</v>
      </c>
      <c r="I766" s="23" t="s">
        <v>703</v>
      </c>
      <c r="J766" s="23" t="s">
        <v>615</v>
      </c>
      <c r="K766" s="23" t="s">
        <v>615</v>
      </c>
      <c r="L766" s="24" t="s">
        <v>615</v>
      </c>
    </row>
    <row r="767" spans="1:12" ht="31.5" x14ac:dyDescent="0.25">
      <c r="A767" s="237" t="s">
        <v>730</v>
      </c>
      <c r="B767" s="234" t="s">
        <v>731</v>
      </c>
      <c r="C767" s="234" t="s">
        <v>701</v>
      </c>
      <c r="D767" s="242" t="s">
        <v>1397</v>
      </c>
      <c r="E767" s="240">
        <f>SUM(E768:E774)</f>
        <v>898088.12</v>
      </c>
      <c r="F767" s="231">
        <f>SUM(F768:F774)</f>
        <v>923874</v>
      </c>
      <c r="G767" s="231">
        <f>SUM(G768:G774)</f>
        <v>967438</v>
      </c>
      <c r="H767" s="44" t="s">
        <v>702</v>
      </c>
      <c r="I767" s="27" t="s">
        <v>703</v>
      </c>
      <c r="J767" s="27" t="s">
        <v>732</v>
      </c>
      <c r="K767" s="27" t="s">
        <v>733</v>
      </c>
      <c r="L767" s="28" t="s">
        <v>734</v>
      </c>
    </row>
    <row r="768" spans="1:12" ht="51" customHeight="1" x14ac:dyDescent="0.25">
      <c r="A768" s="238"/>
      <c r="B768" s="235"/>
      <c r="C768" s="235"/>
      <c r="D768" s="243"/>
      <c r="E768" s="241"/>
      <c r="F768" s="232"/>
      <c r="G768" s="232"/>
      <c r="H768" s="45" t="s">
        <v>706</v>
      </c>
      <c r="I768" s="29" t="s">
        <v>30</v>
      </c>
      <c r="J768" s="29" t="s">
        <v>735</v>
      </c>
      <c r="K768" s="29" t="s">
        <v>735</v>
      </c>
      <c r="L768" s="30" t="s">
        <v>735</v>
      </c>
    </row>
    <row r="769" spans="1:12" ht="78.75" x14ac:dyDescent="0.25">
      <c r="A769" s="238"/>
      <c r="B769" s="235"/>
      <c r="C769" s="235"/>
      <c r="D769" s="243"/>
      <c r="E769" s="241"/>
      <c r="F769" s="232"/>
      <c r="G769" s="232"/>
      <c r="H769" s="45" t="s">
        <v>725</v>
      </c>
      <c r="I769" s="29" t="s">
        <v>30</v>
      </c>
      <c r="J769" s="29" t="s">
        <v>736</v>
      </c>
      <c r="K769" s="29" t="s">
        <v>736</v>
      </c>
      <c r="L769" s="30" t="s">
        <v>736</v>
      </c>
    </row>
    <row r="770" spans="1:12" ht="31.5" x14ac:dyDescent="0.25">
      <c r="A770" s="238"/>
      <c r="B770" s="235"/>
      <c r="C770" s="235"/>
      <c r="D770" s="244" t="s">
        <v>17</v>
      </c>
      <c r="E770" s="233">
        <v>73543.12</v>
      </c>
      <c r="F770" s="233">
        <v>74593</v>
      </c>
      <c r="G770" s="233">
        <v>75693</v>
      </c>
      <c r="H770" s="45" t="s">
        <v>707</v>
      </c>
      <c r="I770" s="29" t="s">
        <v>703</v>
      </c>
      <c r="J770" s="29" t="s">
        <v>737</v>
      </c>
      <c r="K770" s="29" t="s">
        <v>738</v>
      </c>
      <c r="L770" s="30" t="s">
        <v>739</v>
      </c>
    </row>
    <row r="771" spans="1:12" ht="66.75" customHeight="1" x14ac:dyDescent="0.25">
      <c r="A771" s="238"/>
      <c r="B771" s="235"/>
      <c r="C771" s="235"/>
      <c r="D771" s="244"/>
      <c r="E771" s="233"/>
      <c r="F771" s="233"/>
      <c r="G771" s="233"/>
      <c r="H771" s="45" t="s">
        <v>711</v>
      </c>
      <c r="I771" s="29" t="s">
        <v>21</v>
      </c>
      <c r="J771" s="29" t="s">
        <v>326</v>
      </c>
      <c r="K771" s="29" t="s">
        <v>326</v>
      </c>
      <c r="L771" s="30" t="s">
        <v>326</v>
      </c>
    </row>
    <row r="772" spans="1:12" ht="47.25" x14ac:dyDescent="0.25">
      <c r="A772" s="238"/>
      <c r="B772" s="235"/>
      <c r="C772" s="235"/>
      <c r="D772" s="243" t="s">
        <v>16</v>
      </c>
      <c r="E772" s="241">
        <v>824545</v>
      </c>
      <c r="F772" s="232">
        <v>849281</v>
      </c>
      <c r="G772" s="232">
        <v>891745</v>
      </c>
      <c r="H772" s="45" t="s">
        <v>712</v>
      </c>
      <c r="I772" s="29" t="s">
        <v>14</v>
      </c>
      <c r="J772" s="29" t="s">
        <v>326</v>
      </c>
      <c r="K772" s="29" t="s">
        <v>326</v>
      </c>
      <c r="L772" s="30" t="s">
        <v>326</v>
      </c>
    </row>
    <row r="773" spans="1:12" ht="47.25" x14ac:dyDescent="0.25">
      <c r="A773" s="238"/>
      <c r="B773" s="235"/>
      <c r="C773" s="235"/>
      <c r="D773" s="243"/>
      <c r="E773" s="241">
        <v>0</v>
      </c>
      <c r="F773" s="232">
        <v>0</v>
      </c>
      <c r="G773" s="232">
        <v>0</v>
      </c>
      <c r="H773" s="45" t="s">
        <v>713</v>
      </c>
      <c r="I773" s="29" t="s">
        <v>703</v>
      </c>
      <c r="J773" s="29" t="s">
        <v>740</v>
      </c>
      <c r="K773" s="29" t="s">
        <v>741</v>
      </c>
      <c r="L773" s="30" t="s">
        <v>742</v>
      </c>
    </row>
    <row r="774" spans="1:12" ht="16.5" thickBot="1" x14ac:dyDescent="0.3">
      <c r="A774" s="239"/>
      <c r="B774" s="236"/>
      <c r="C774" s="236"/>
      <c r="D774" s="245"/>
      <c r="E774" s="246">
        <v>0</v>
      </c>
      <c r="F774" s="247">
        <v>0</v>
      </c>
      <c r="G774" s="247">
        <v>0</v>
      </c>
      <c r="H774" s="46" t="s">
        <v>717</v>
      </c>
      <c r="I774" s="31" t="s">
        <v>703</v>
      </c>
      <c r="J774" s="31" t="s">
        <v>615</v>
      </c>
      <c r="K774" s="31" t="s">
        <v>615</v>
      </c>
      <c r="L774" s="32" t="s">
        <v>615</v>
      </c>
    </row>
    <row r="775" spans="1:12" ht="31.5" x14ac:dyDescent="0.25">
      <c r="A775" s="237" t="s">
        <v>743</v>
      </c>
      <c r="B775" s="234" t="s">
        <v>744</v>
      </c>
      <c r="C775" s="234" t="s">
        <v>701</v>
      </c>
      <c r="D775" s="242" t="s">
        <v>1397</v>
      </c>
      <c r="E775" s="240">
        <f>SUM(E776:E782)</f>
        <v>976333.32000000007</v>
      </c>
      <c r="F775" s="231">
        <f>SUM(F776:F782)</f>
        <v>997739</v>
      </c>
      <c r="G775" s="231">
        <f>SUM(G776:G782)</f>
        <v>1034253</v>
      </c>
      <c r="H775" s="44" t="s">
        <v>702</v>
      </c>
      <c r="I775" s="27" t="s">
        <v>703</v>
      </c>
      <c r="J775" s="27" t="s">
        <v>745</v>
      </c>
      <c r="K775" s="27" t="s">
        <v>746</v>
      </c>
      <c r="L775" s="28" t="s">
        <v>747</v>
      </c>
    </row>
    <row r="776" spans="1:12" ht="51.75" customHeight="1" x14ac:dyDescent="0.25">
      <c r="A776" s="238"/>
      <c r="B776" s="235"/>
      <c r="C776" s="235"/>
      <c r="D776" s="243"/>
      <c r="E776" s="241"/>
      <c r="F776" s="232"/>
      <c r="G776" s="232"/>
      <c r="H776" s="45" t="s">
        <v>706</v>
      </c>
      <c r="I776" s="29" t="s">
        <v>30</v>
      </c>
      <c r="J776" s="29" t="s">
        <v>748</v>
      </c>
      <c r="K776" s="29" t="s">
        <v>748</v>
      </c>
      <c r="L776" s="30" t="s">
        <v>504</v>
      </c>
    </row>
    <row r="777" spans="1:12" ht="78.75" x14ac:dyDescent="0.25">
      <c r="A777" s="238"/>
      <c r="B777" s="235"/>
      <c r="C777" s="235"/>
      <c r="D777" s="243"/>
      <c r="E777" s="241"/>
      <c r="F777" s="232"/>
      <c r="G777" s="232"/>
      <c r="H777" s="45" t="s">
        <v>725</v>
      </c>
      <c r="I777" s="29" t="s">
        <v>30</v>
      </c>
      <c r="J777" s="29" t="s">
        <v>77</v>
      </c>
      <c r="K777" s="29" t="s">
        <v>77</v>
      </c>
      <c r="L777" s="30" t="s">
        <v>31</v>
      </c>
    </row>
    <row r="778" spans="1:12" ht="31.5" x14ac:dyDescent="0.25">
      <c r="A778" s="238"/>
      <c r="B778" s="235"/>
      <c r="C778" s="235"/>
      <c r="D778" s="244" t="s">
        <v>17</v>
      </c>
      <c r="E778" s="233">
        <v>306159.32</v>
      </c>
      <c r="F778" s="233">
        <v>307460</v>
      </c>
      <c r="G778" s="233">
        <v>309460</v>
      </c>
      <c r="H778" s="45" t="s">
        <v>707</v>
      </c>
      <c r="I778" s="29" t="s">
        <v>703</v>
      </c>
      <c r="J778" s="29" t="s">
        <v>749</v>
      </c>
      <c r="K778" s="29" t="s">
        <v>750</v>
      </c>
      <c r="L778" s="30" t="s">
        <v>751</v>
      </c>
    </row>
    <row r="779" spans="1:12" ht="66.75" customHeight="1" x14ac:dyDescent="0.25">
      <c r="A779" s="238"/>
      <c r="B779" s="235"/>
      <c r="C779" s="235"/>
      <c r="D779" s="244"/>
      <c r="E779" s="233"/>
      <c r="F779" s="233"/>
      <c r="G779" s="233"/>
      <c r="H779" s="45" t="s">
        <v>711</v>
      </c>
      <c r="I779" s="29" t="s">
        <v>21</v>
      </c>
      <c r="J779" s="29" t="s">
        <v>119</v>
      </c>
      <c r="K779" s="29" t="s">
        <v>119</v>
      </c>
      <c r="L779" s="30" t="s">
        <v>119</v>
      </c>
    </row>
    <row r="780" spans="1:12" ht="47.25" x14ac:dyDescent="0.25">
      <c r="A780" s="238"/>
      <c r="B780" s="235"/>
      <c r="C780" s="235"/>
      <c r="D780" s="243" t="s">
        <v>16</v>
      </c>
      <c r="E780" s="241">
        <v>670174</v>
      </c>
      <c r="F780" s="232">
        <v>690279</v>
      </c>
      <c r="G780" s="232">
        <v>724793</v>
      </c>
      <c r="H780" s="45" t="s">
        <v>712</v>
      </c>
      <c r="I780" s="29" t="s">
        <v>14</v>
      </c>
      <c r="J780" s="29" t="s">
        <v>358</v>
      </c>
      <c r="K780" s="29" t="s">
        <v>358</v>
      </c>
      <c r="L780" s="30" t="s">
        <v>358</v>
      </c>
    </row>
    <row r="781" spans="1:12" ht="47.25" x14ac:dyDescent="0.25">
      <c r="A781" s="238"/>
      <c r="B781" s="235"/>
      <c r="C781" s="235"/>
      <c r="D781" s="243"/>
      <c r="E781" s="241">
        <v>0</v>
      </c>
      <c r="F781" s="232">
        <v>0</v>
      </c>
      <c r="G781" s="232">
        <v>0</v>
      </c>
      <c r="H781" s="45" t="s">
        <v>713</v>
      </c>
      <c r="I781" s="29" t="s">
        <v>703</v>
      </c>
      <c r="J781" s="29" t="s">
        <v>752</v>
      </c>
      <c r="K781" s="29" t="s">
        <v>753</v>
      </c>
      <c r="L781" s="30" t="s">
        <v>754</v>
      </c>
    </row>
    <row r="782" spans="1:12" ht="16.5" thickBot="1" x14ac:dyDescent="0.3">
      <c r="A782" s="239"/>
      <c r="B782" s="236"/>
      <c r="C782" s="236"/>
      <c r="D782" s="245"/>
      <c r="E782" s="246">
        <v>0</v>
      </c>
      <c r="F782" s="247">
        <v>0</v>
      </c>
      <c r="G782" s="247">
        <v>0</v>
      </c>
      <c r="H782" s="46" t="s">
        <v>717</v>
      </c>
      <c r="I782" s="31" t="s">
        <v>703</v>
      </c>
      <c r="J782" s="31" t="s">
        <v>755</v>
      </c>
      <c r="K782" s="31" t="s">
        <v>755</v>
      </c>
      <c r="L782" s="32" t="s">
        <v>756</v>
      </c>
    </row>
    <row r="783" spans="1:12" ht="35.25" customHeight="1" x14ac:dyDescent="0.25">
      <c r="A783" s="237" t="s">
        <v>757</v>
      </c>
      <c r="B783" s="234" t="s">
        <v>758</v>
      </c>
      <c r="C783" s="234" t="s">
        <v>701</v>
      </c>
      <c r="D783" s="242" t="s">
        <v>1397</v>
      </c>
      <c r="E783" s="240">
        <f>SUM(E784:E790)</f>
        <v>3013963.9699999997</v>
      </c>
      <c r="F783" s="231">
        <f>SUM(F784:F790)</f>
        <v>3089298</v>
      </c>
      <c r="G783" s="231">
        <f>SUM(G784:G790)</f>
        <v>3218210</v>
      </c>
      <c r="H783" s="44" t="s">
        <v>702</v>
      </c>
      <c r="I783" s="27" t="s">
        <v>703</v>
      </c>
      <c r="J783" s="27" t="s">
        <v>759</v>
      </c>
      <c r="K783" s="27" t="s">
        <v>760</v>
      </c>
      <c r="L783" s="28" t="s">
        <v>761</v>
      </c>
    </row>
    <row r="784" spans="1:12" ht="54.75" customHeight="1" x14ac:dyDescent="0.25">
      <c r="A784" s="238"/>
      <c r="B784" s="235"/>
      <c r="C784" s="235"/>
      <c r="D784" s="243"/>
      <c r="E784" s="241"/>
      <c r="F784" s="232"/>
      <c r="G784" s="232"/>
      <c r="H784" s="45" t="s">
        <v>706</v>
      </c>
      <c r="I784" s="29" t="s">
        <v>30</v>
      </c>
      <c r="J784" s="29" t="s">
        <v>762</v>
      </c>
      <c r="K784" s="29" t="s">
        <v>762</v>
      </c>
      <c r="L784" s="30" t="s">
        <v>762</v>
      </c>
    </row>
    <row r="785" spans="1:12" ht="78.75" x14ac:dyDescent="0.25">
      <c r="A785" s="238"/>
      <c r="B785" s="235"/>
      <c r="C785" s="235"/>
      <c r="D785" s="243"/>
      <c r="E785" s="241"/>
      <c r="F785" s="232"/>
      <c r="G785" s="232"/>
      <c r="H785" s="45" t="s">
        <v>725</v>
      </c>
      <c r="I785" s="29" t="s">
        <v>30</v>
      </c>
      <c r="J785" s="29" t="s">
        <v>763</v>
      </c>
      <c r="K785" s="29" t="s">
        <v>763</v>
      </c>
      <c r="L785" s="30" t="s">
        <v>763</v>
      </c>
    </row>
    <row r="786" spans="1:12" ht="38.25" customHeight="1" x14ac:dyDescent="0.25">
      <c r="A786" s="238"/>
      <c r="B786" s="235"/>
      <c r="C786" s="235"/>
      <c r="D786" s="244" t="s">
        <v>17</v>
      </c>
      <c r="E786" s="233">
        <v>588484.97</v>
      </c>
      <c r="F786" s="233">
        <v>591055</v>
      </c>
      <c r="G786" s="233">
        <v>595055</v>
      </c>
      <c r="H786" s="45" t="s">
        <v>707</v>
      </c>
      <c r="I786" s="29" t="s">
        <v>703</v>
      </c>
      <c r="J786" s="29" t="s">
        <v>764</v>
      </c>
      <c r="K786" s="29" t="s">
        <v>765</v>
      </c>
      <c r="L786" s="30" t="s">
        <v>766</v>
      </c>
    </row>
    <row r="787" spans="1:12" ht="68.25" customHeight="1" x14ac:dyDescent="0.25">
      <c r="A787" s="238"/>
      <c r="B787" s="235"/>
      <c r="C787" s="235"/>
      <c r="D787" s="244"/>
      <c r="E787" s="233"/>
      <c r="F787" s="233"/>
      <c r="G787" s="233"/>
      <c r="H787" s="45" t="s">
        <v>711</v>
      </c>
      <c r="I787" s="29" t="s">
        <v>21</v>
      </c>
      <c r="J787" s="29" t="s">
        <v>261</v>
      </c>
      <c r="K787" s="29" t="s">
        <v>261</v>
      </c>
      <c r="L787" s="30" t="s">
        <v>261</v>
      </c>
    </row>
    <row r="788" spans="1:12" ht="56.25" customHeight="1" x14ac:dyDescent="0.25">
      <c r="A788" s="238"/>
      <c r="B788" s="235"/>
      <c r="C788" s="235"/>
      <c r="D788" s="243" t="s">
        <v>16</v>
      </c>
      <c r="E788" s="241">
        <v>2425479</v>
      </c>
      <c r="F788" s="232">
        <v>2498243</v>
      </c>
      <c r="G788" s="232">
        <v>2623155</v>
      </c>
      <c r="H788" s="45" t="s">
        <v>712</v>
      </c>
      <c r="I788" s="29" t="s">
        <v>14</v>
      </c>
      <c r="J788" s="29" t="s">
        <v>346</v>
      </c>
      <c r="K788" s="29" t="s">
        <v>346</v>
      </c>
      <c r="L788" s="30" t="s">
        <v>346</v>
      </c>
    </row>
    <row r="789" spans="1:12" ht="56.25" customHeight="1" x14ac:dyDescent="0.25">
      <c r="A789" s="238"/>
      <c r="B789" s="235"/>
      <c r="C789" s="235"/>
      <c r="D789" s="243"/>
      <c r="E789" s="241">
        <v>0</v>
      </c>
      <c r="F789" s="232">
        <v>0</v>
      </c>
      <c r="G789" s="232">
        <v>0</v>
      </c>
      <c r="H789" s="45" t="s">
        <v>713</v>
      </c>
      <c r="I789" s="29" t="s">
        <v>703</v>
      </c>
      <c r="J789" s="29" t="s">
        <v>767</v>
      </c>
      <c r="K789" s="29" t="s">
        <v>768</v>
      </c>
      <c r="L789" s="30" t="s">
        <v>769</v>
      </c>
    </row>
    <row r="790" spans="1:12" ht="26.25" customHeight="1" thickBot="1" x14ac:dyDescent="0.3">
      <c r="A790" s="239"/>
      <c r="B790" s="236"/>
      <c r="C790" s="236"/>
      <c r="D790" s="245"/>
      <c r="E790" s="246">
        <v>0</v>
      </c>
      <c r="F790" s="247">
        <v>0</v>
      </c>
      <c r="G790" s="247">
        <v>0</v>
      </c>
      <c r="H790" s="46" t="s">
        <v>717</v>
      </c>
      <c r="I790" s="31" t="s">
        <v>703</v>
      </c>
      <c r="J790" s="31" t="s">
        <v>770</v>
      </c>
      <c r="K790" s="31" t="s">
        <v>770</v>
      </c>
      <c r="L790" s="32" t="s">
        <v>770</v>
      </c>
    </row>
    <row r="791" spans="1:12" ht="55.5" customHeight="1" x14ac:dyDescent="0.25">
      <c r="A791" s="192" t="s">
        <v>771</v>
      </c>
      <c r="B791" s="115" t="s">
        <v>772</v>
      </c>
      <c r="C791" s="115" t="s">
        <v>701</v>
      </c>
      <c r="D791" s="118" t="s">
        <v>16</v>
      </c>
      <c r="E791" s="156">
        <f>SUM(E792:E792)+376000</f>
        <v>376000</v>
      </c>
      <c r="F791" s="156">
        <f>SUM(F792:F792)+430000</f>
        <v>430000</v>
      </c>
      <c r="G791" s="156">
        <f>SUM(G792:G792)+450000</f>
        <v>450000</v>
      </c>
      <c r="H791" s="39" t="s">
        <v>773</v>
      </c>
      <c r="I791" s="16" t="s">
        <v>14</v>
      </c>
      <c r="J791" s="16" t="s">
        <v>77</v>
      </c>
      <c r="K791" s="16" t="s">
        <v>774</v>
      </c>
      <c r="L791" s="17" t="s">
        <v>364</v>
      </c>
    </row>
    <row r="792" spans="1:12" ht="57" customHeight="1" thickBot="1" x14ac:dyDescent="0.3">
      <c r="A792" s="193"/>
      <c r="B792" s="116"/>
      <c r="C792" s="116"/>
      <c r="D792" s="119"/>
      <c r="E792" s="162">
        <v>0</v>
      </c>
      <c r="F792" s="162">
        <v>0</v>
      </c>
      <c r="G792" s="162">
        <v>0</v>
      </c>
      <c r="H792" s="40" t="s">
        <v>1400</v>
      </c>
      <c r="I792" s="18" t="s">
        <v>30</v>
      </c>
      <c r="J792" s="18" t="s">
        <v>46</v>
      </c>
      <c r="K792" s="18" t="s">
        <v>52</v>
      </c>
      <c r="L792" s="19" t="s">
        <v>31</v>
      </c>
    </row>
    <row r="793" spans="1:12" ht="41.25" customHeight="1" thickBot="1" x14ac:dyDescent="0.3">
      <c r="A793" s="75" t="s">
        <v>775</v>
      </c>
      <c r="B793" s="158" t="s">
        <v>776</v>
      </c>
      <c r="C793" s="159"/>
      <c r="D793" s="160"/>
      <c r="E793" s="95">
        <f>E794+E799+E801+E811+E815+E816+E817+E819+E822+E825+E829+E831+E833+E836+E837+E840+E841+E842</f>
        <v>36171077</v>
      </c>
      <c r="F793" s="95">
        <f>F794+F799+F801+F811+F815+F816+F817+F819+F822+F825+F829+F831+F833+F836+F837+F840+F841+F842</f>
        <v>27304220</v>
      </c>
      <c r="G793" s="95">
        <f>G794+G799+G801+G811+G815+G816+G817+G819+G822+G825+G829+G831+G833+G836+G837+G840+G841+G842</f>
        <v>18962320</v>
      </c>
      <c r="H793" s="142"/>
      <c r="I793" s="143"/>
      <c r="J793" s="143"/>
      <c r="K793" s="143"/>
      <c r="L793" s="144"/>
    </row>
    <row r="794" spans="1:12" ht="31.5" x14ac:dyDescent="0.25">
      <c r="A794" s="193" t="s">
        <v>777</v>
      </c>
      <c r="B794" s="116" t="s">
        <v>778</v>
      </c>
      <c r="C794" s="116" t="s">
        <v>701</v>
      </c>
      <c r="D794" s="119" t="s">
        <v>16</v>
      </c>
      <c r="E794" s="201">
        <f>SUM(E795:E798)+1048000</f>
        <v>1048000</v>
      </c>
      <c r="F794" s="201">
        <f>SUM(F795:F798)+187100</f>
        <v>187100</v>
      </c>
      <c r="G794" s="201">
        <f>SUM(G795:G798)+220200</f>
        <v>220200</v>
      </c>
      <c r="H794" s="37" t="s">
        <v>779</v>
      </c>
      <c r="I794" s="12" t="s">
        <v>30</v>
      </c>
      <c r="J794" s="12" t="s">
        <v>432</v>
      </c>
      <c r="K794" s="12" t="s">
        <v>432</v>
      </c>
      <c r="L794" s="13" t="s">
        <v>432</v>
      </c>
    </row>
    <row r="795" spans="1:12" ht="31.5" x14ac:dyDescent="0.25">
      <c r="A795" s="193"/>
      <c r="B795" s="116"/>
      <c r="C795" s="116"/>
      <c r="D795" s="119"/>
      <c r="E795" s="201"/>
      <c r="F795" s="201"/>
      <c r="G795" s="201"/>
      <c r="H795" s="38" t="s">
        <v>780</v>
      </c>
      <c r="I795" s="14" t="s">
        <v>30</v>
      </c>
      <c r="J795" s="14" t="s">
        <v>432</v>
      </c>
      <c r="K795" s="14" t="s">
        <v>432</v>
      </c>
      <c r="L795" s="15" t="s">
        <v>424</v>
      </c>
    </row>
    <row r="796" spans="1:12" ht="47.25" x14ac:dyDescent="0.25">
      <c r="A796" s="193"/>
      <c r="B796" s="116"/>
      <c r="C796" s="116"/>
      <c r="D796" s="119"/>
      <c r="E796" s="201"/>
      <c r="F796" s="201"/>
      <c r="G796" s="201"/>
      <c r="H796" s="38" t="s">
        <v>781</v>
      </c>
      <c r="I796" s="14" t="s">
        <v>30</v>
      </c>
      <c r="J796" s="14" t="s">
        <v>410</v>
      </c>
      <c r="K796" s="14" t="s">
        <v>410</v>
      </c>
      <c r="L796" s="15" t="s">
        <v>445</v>
      </c>
    </row>
    <row r="797" spans="1:12" ht="63" x14ac:dyDescent="0.25">
      <c r="A797" s="193"/>
      <c r="B797" s="116"/>
      <c r="C797" s="116"/>
      <c r="D797" s="119"/>
      <c r="E797" s="201"/>
      <c r="F797" s="201"/>
      <c r="G797" s="201"/>
      <c r="H797" s="38" t="s">
        <v>782</v>
      </c>
      <c r="I797" s="14" t="s">
        <v>30</v>
      </c>
      <c r="J797" s="14" t="s">
        <v>783</v>
      </c>
      <c r="K797" s="14" t="s">
        <v>784</v>
      </c>
      <c r="L797" s="15" t="s">
        <v>785</v>
      </c>
    </row>
    <row r="798" spans="1:12" ht="81.75" customHeight="1" thickBot="1" x14ac:dyDescent="0.3">
      <c r="A798" s="194"/>
      <c r="B798" s="117"/>
      <c r="C798" s="117"/>
      <c r="D798" s="120"/>
      <c r="E798" s="229"/>
      <c r="F798" s="229"/>
      <c r="G798" s="229"/>
      <c r="H798" s="38" t="s">
        <v>786</v>
      </c>
      <c r="I798" s="14" t="s">
        <v>703</v>
      </c>
      <c r="J798" s="14" t="s">
        <v>787</v>
      </c>
      <c r="K798" s="14" t="s">
        <v>788</v>
      </c>
      <c r="L798" s="15" t="s">
        <v>789</v>
      </c>
    </row>
    <row r="799" spans="1:12" ht="54.75" customHeight="1" x14ac:dyDescent="0.25">
      <c r="A799" s="204" t="s">
        <v>790</v>
      </c>
      <c r="B799" s="126" t="s">
        <v>791</v>
      </c>
      <c r="C799" s="126" t="s">
        <v>12</v>
      </c>
      <c r="D799" s="128" t="s">
        <v>16</v>
      </c>
      <c r="E799" s="161">
        <v>110000</v>
      </c>
      <c r="F799" s="161">
        <v>1100000</v>
      </c>
      <c r="G799" s="161">
        <v>1000000</v>
      </c>
      <c r="H799" s="126" t="s">
        <v>792</v>
      </c>
      <c r="I799" s="128" t="s">
        <v>30</v>
      </c>
      <c r="J799" s="128" t="s">
        <v>199</v>
      </c>
      <c r="K799" s="128" t="s">
        <v>424</v>
      </c>
      <c r="L799" s="128" t="s">
        <v>424</v>
      </c>
    </row>
    <row r="800" spans="1:12" ht="44.25" customHeight="1" thickBot="1" x14ac:dyDescent="0.3">
      <c r="A800" s="193"/>
      <c r="B800" s="116"/>
      <c r="C800" s="116"/>
      <c r="D800" s="119"/>
      <c r="E800" s="162"/>
      <c r="F800" s="162"/>
      <c r="G800" s="162"/>
      <c r="H800" s="116"/>
      <c r="I800" s="119"/>
      <c r="J800" s="119"/>
      <c r="K800" s="119"/>
      <c r="L800" s="119"/>
    </row>
    <row r="801" spans="1:12" ht="78.75" x14ac:dyDescent="0.25">
      <c r="A801" s="248" t="s">
        <v>793</v>
      </c>
      <c r="B801" s="118" t="s">
        <v>794</v>
      </c>
      <c r="C801" s="118" t="s">
        <v>701</v>
      </c>
      <c r="D801" s="118" t="s">
        <v>16</v>
      </c>
      <c r="E801" s="156">
        <f>SUM(E802:E810)+3500000</f>
        <v>3500000</v>
      </c>
      <c r="F801" s="156">
        <f>SUM(F802:F810)+3600000</f>
        <v>3600000</v>
      </c>
      <c r="G801" s="156">
        <f>SUM(G802:G810)+3700000</f>
        <v>3700000</v>
      </c>
      <c r="H801" s="41" t="s">
        <v>795</v>
      </c>
      <c r="I801" s="20" t="s">
        <v>30</v>
      </c>
      <c r="J801" s="20" t="s">
        <v>638</v>
      </c>
      <c r="K801" s="20" t="s">
        <v>638</v>
      </c>
      <c r="L801" s="21" t="s">
        <v>796</v>
      </c>
    </row>
    <row r="802" spans="1:12" ht="47.25" x14ac:dyDescent="0.25">
      <c r="A802" s="249"/>
      <c r="B802" s="119"/>
      <c r="C802" s="119"/>
      <c r="D802" s="119"/>
      <c r="E802" s="162"/>
      <c r="F802" s="162"/>
      <c r="G802" s="162"/>
      <c r="H802" s="38" t="s">
        <v>797</v>
      </c>
      <c r="I802" s="14" t="s">
        <v>30</v>
      </c>
      <c r="J802" s="14" t="s">
        <v>798</v>
      </c>
      <c r="K802" s="14" t="s">
        <v>799</v>
      </c>
      <c r="L802" s="22" t="s">
        <v>799</v>
      </c>
    </row>
    <row r="803" spans="1:12" ht="63" x14ac:dyDescent="0.25">
      <c r="A803" s="249"/>
      <c r="B803" s="119"/>
      <c r="C803" s="119"/>
      <c r="D803" s="119"/>
      <c r="E803" s="162"/>
      <c r="F803" s="162"/>
      <c r="G803" s="162"/>
      <c r="H803" s="38" t="s">
        <v>800</v>
      </c>
      <c r="I803" s="14" t="s">
        <v>30</v>
      </c>
      <c r="J803" s="14" t="s">
        <v>801</v>
      </c>
      <c r="K803" s="14" t="s">
        <v>678</v>
      </c>
      <c r="L803" s="22" t="s">
        <v>678</v>
      </c>
    </row>
    <row r="804" spans="1:12" ht="47.25" x14ac:dyDescent="0.25">
      <c r="A804" s="249"/>
      <c r="B804" s="119"/>
      <c r="C804" s="119"/>
      <c r="D804" s="119"/>
      <c r="E804" s="162"/>
      <c r="F804" s="162"/>
      <c r="G804" s="162"/>
      <c r="H804" s="38" t="s">
        <v>802</v>
      </c>
      <c r="I804" s="14" t="s">
        <v>30</v>
      </c>
      <c r="J804" s="14" t="s">
        <v>52</v>
      </c>
      <c r="K804" s="14" t="s">
        <v>31</v>
      </c>
      <c r="L804" s="22" t="s">
        <v>51</v>
      </c>
    </row>
    <row r="805" spans="1:12" ht="47.25" x14ac:dyDescent="0.25">
      <c r="A805" s="249"/>
      <c r="B805" s="119"/>
      <c r="C805" s="119"/>
      <c r="D805" s="119"/>
      <c r="E805" s="162"/>
      <c r="F805" s="162"/>
      <c r="G805" s="162"/>
      <c r="H805" s="38" t="s">
        <v>803</v>
      </c>
      <c r="I805" s="14" t="s">
        <v>30</v>
      </c>
      <c r="J805" s="14" t="s">
        <v>477</v>
      </c>
      <c r="K805" s="14" t="s">
        <v>488</v>
      </c>
      <c r="L805" s="22" t="s">
        <v>488</v>
      </c>
    </row>
    <row r="806" spans="1:12" ht="37.5" customHeight="1" thickBot="1" x14ac:dyDescent="0.3">
      <c r="A806" s="250"/>
      <c r="B806" s="129"/>
      <c r="C806" s="129"/>
      <c r="D806" s="129"/>
      <c r="E806" s="157"/>
      <c r="F806" s="157"/>
      <c r="G806" s="157"/>
      <c r="H806" s="42" t="s">
        <v>804</v>
      </c>
      <c r="I806" s="23" t="s">
        <v>30</v>
      </c>
      <c r="J806" s="23" t="s">
        <v>347</v>
      </c>
      <c r="K806" s="23" t="s">
        <v>347</v>
      </c>
      <c r="L806" s="24" t="s">
        <v>347</v>
      </c>
    </row>
    <row r="807" spans="1:12" ht="83.25" customHeight="1" x14ac:dyDescent="0.25">
      <c r="A807" s="248"/>
      <c r="B807" s="118"/>
      <c r="C807" s="118"/>
      <c r="D807" s="118"/>
      <c r="E807" s="156"/>
      <c r="F807" s="156"/>
      <c r="G807" s="156"/>
      <c r="H807" s="61" t="s">
        <v>805</v>
      </c>
      <c r="I807" s="62" t="s">
        <v>30</v>
      </c>
      <c r="J807" s="62" t="s">
        <v>86</v>
      </c>
      <c r="K807" s="62" t="s">
        <v>86</v>
      </c>
      <c r="L807" s="63" t="s">
        <v>86</v>
      </c>
    </row>
    <row r="808" spans="1:12" ht="36" customHeight="1" x14ac:dyDescent="0.25">
      <c r="A808" s="249"/>
      <c r="B808" s="119"/>
      <c r="C808" s="119"/>
      <c r="D808" s="119"/>
      <c r="E808" s="162"/>
      <c r="F808" s="162"/>
      <c r="G808" s="162"/>
      <c r="H808" s="38" t="s">
        <v>806</v>
      </c>
      <c r="I808" s="14" t="s">
        <v>30</v>
      </c>
      <c r="J808" s="14" t="s">
        <v>437</v>
      </c>
      <c r="K808" s="14" t="s">
        <v>437</v>
      </c>
      <c r="L808" s="22" t="s">
        <v>437</v>
      </c>
    </row>
    <row r="809" spans="1:12" ht="34.5" customHeight="1" x14ac:dyDescent="0.25">
      <c r="A809" s="249"/>
      <c r="B809" s="119"/>
      <c r="C809" s="119"/>
      <c r="D809" s="119"/>
      <c r="E809" s="162"/>
      <c r="F809" s="162"/>
      <c r="G809" s="162"/>
      <c r="H809" s="38" t="s">
        <v>807</v>
      </c>
      <c r="I809" s="14" t="s">
        <v>30</v>
      </c>
      <c r="J809" s="14" t="s">
        <v>482</v>
      </c>
      <c r="K809" s="14" t="s">
        <v>482</v>
      </c>
      <c r="L809" s="22" t="s">
        <v>482</v>
      </c>
    </row>
    <row r="810" spans="1:12" ht="67.5" customHeight="1" thickBot="1" x14ac:dyDescent="0.3">
      <c r="A810" s="250"/>
      <c r="B810" s="129"/>
      <c r="C810" s="129"/>
      <c r="D810" s="129"/>
      <c r="E810" s="157"/>
      <c r="F810" s="157"/>
      <c r="G810" s="157"/>
      <c r="H810" s="42" t="s">
        <v>808</v>
      </c>
      <c r="I810" s="23" t="s">
        <v>30</v>
      </c>
      <c r="J810" s="23" t="s">
        <v>86</v>
      </c>
      <c r="K810" s="23" t="s">
        <v>86</v>
      </c>
      <c r="L810" s="24" t="s">
        <v>86</v>
      </c>
    </row>
    <row r="811" spans="1:12" ht="69.75" customHeight="1" x14ac:dyDescent="0.25">
      <c r="A811" s="193" t="s">
        <v>809</v>
      </c>
      <c r="B811" s="116" t="s">
        <v>810</v>
      </c>
      <c r="C811" s="116" t="s">
        <v>701</v>
      </c>
      <c r="D811" s="119" t="s">
        <v>16</v>
      </c>
      <c r="E811" s="162">
        <f>SUM(E812:E814)+571500</f>
        <v>571500</v>
      </c>
      <c r="F811" s="162">
        <f>SUM(F812:F814)+4000000</f>
        <v>4000000</v>
      </c>
      <c r="G811" s="162">
        <f>SUM(G812:G814)+5600000</f>
        <v>5600000</v>
      </c>
      <c r="H811" s="37" t="s">
        <v>811</v>
      </c>
      <c r="I811" s="12" t="s">
        <v>14</v>
      </c>
      <c r="J811" s="12" t="s">
        <v>326</v>
      </c>
      <c r="K811" s="12" t="s">
        <v>56</v>
      </c>
      <c r="L811" s="13" t="s">
        <v>15</v>
      </c>
    </row>
    <row r="812" spans="1:12" ht="51.75" customHeight="1" x14ac:dyDescent="0.25">
      <c r="A812" s="193"/>
      <c r="B812" s="116"/>
      <c r="C812" s="116"/>
      <c r="D812" s="119"/>
      <c r="E812" s="162">
        <v>0</v>
      </c>
      <c r="F812" s="162">
        <v>0</v>
      </c>
      <c r="G812" s="162">
        <v>0</v>
      </c>
      <c r="H812" s="38" t="s">
        <v>812</v>
      </c>
      <c r="I812" s="14" t="s">
        <v>14</v>
      </c>
      <c r="J812" s="14" t="s">
        <v>199</v>
      </c>
      <c r="K812" s="14" t="s">
        <v>346</v>
      </c>
      <c r="L812" s="15" t="s">
        <v>15</v>
      </c>
    </row>
    <row r="813" spans="1:12" ht="50.25" customHeight="1" x14ac:dyDescent="0.25">
      <c r="A813" s="193"/>
      <c r="B813" s="116"/>
      <c r="C813" s="116"/>
      <c r="D813" s="119"/>
      <c r="E813" s="162">
        <v>0</v>
      </c>
      <c r="F813" s="162">
        <v>0</v>
      </c>
      <c r="G813" s="162">
        <v>0</v>
      </c>
      <c r="H813" s="38" t="s">
        <v>813</v>
      </c>
      <c r="I813" s="14" t="s">
        <v>14</v>
      </c>
      <c r="J813" s="14" t="s">
        <v>326</v>
      </c>
      <c r="K813" s="14" t="s">
        <v>56</v>
      </c>
      <c r="L813" s="15" t="s">
        <v>15</v>
      </c>
    </row>
    <row r="814" spans="1:12" ht="52.5" customHeight="1" thickBot="1" x14ac:dyDescent="0.3">
      <c r="A814" s="194"/>
      <c r="B814" s="117"/>
      <c r="C814" s="117"/>
      <c r="D814" s="120"/>
      <c r="E814" s="216">
        <v>0</v>
      </c>
      <c r="F814" s="216">
        <v>0</v>
      </c>
      <c r="G814" s="216">
        <v>0</v>
      </c>
      <c r="H814" s="38" t="s">
        <v>814</v>
      </c>
      <c r="I814" s="14" t="s">
        <v>14</v>
      </c>
      <c r="J814" s="14" t="s">
        <v>199</v>
      </c>
      <c r="K814" s="14" t="s">
        <v>346</v>
      </c>
      <c r="L814" s="15" t="s">
        <v>15</v>
      </c>
    </row>
    <row r="815" spans="1:12" ht="52.5" customHeight="1" thickBot="1" x14ac:dyDescent="0.3">
      <c r="A815" s="52" t="s">
        <v>815</v>
      </c>
      <c r="B815" s="39" t="s">
        <v>816</v>
      </c>
      <c r="C815" s="39" t="s">
        <v>701</v>
      </c>
      <c r="D815" s="16" t="s">
        <v>16</v>
      </c>
      <c r="E815" s="89">
        <v>1222974</v>
      </c>
      <c r="F815" s="89">
        <v>0</v>
      </c>
      <c r="G815" s="89">
        <v>0</v>
      </c>
      <c r="H815" s="39" t="s">
        <v>817</v>
      </c>
      <c r="I815" s="16" t="s">
        <v>30</v>
      </c>
      <c r="J815" s="16" t="s">
        <v>432</v>
      </c>
      <c r="K815" s="16" t="s">
        <v>199</v>
      </c>
      <c r="L815" s="17" t="s">
        <v>199</v>
      </c>
    </row>
    <row r="816" spans="1:12" ht="55.5" customHeight="1" thickBot="1" x14ac:dyDescent="0.3">
      <c r="A816" s="52" t="s">
        <v>818</v>
      </c>
      <c r="B816" s="39" t="s">
        <v>819</v>
      </c>
      <c r="C816" s="39" t="s">
        <v>701</v>
      </c>
      <c r="D816" s="16" t="s">
        <v>16</v>
      </c>
      <c r="E816" s="89">
        <v>0</v>
      </c>
      <c r="F816" s="89">
        <v>500000</v>
      </c>
      <c r="G816" s="89">
        <v>500000</v>
      </c>
      <c r="H816" s="39" t="s">
        <v>517</v>
      </c>
      <c r="I816" s="16" t="s">
        <v>14</v>
      </c>
      <c r="J816" s="16" t="s">
        <v>199</v>
      </c>
      <c r="K816" s="16" t="s">
        <v>53</v>
      </c>
      <c r="L816" s="17" t="s">
        <v>15</v>
      </c>
    </row>
    <row r="817" spans="1:12" ht="36" customHeight="1" x14ac:dyDescent="0.25">
      <c r="A817" s="204" t="s">
        <v>820</v>
      </c>
      <c r="B817" s="126" t="s">
        <v>821</v>
      </c>
      <c r="C817" s="126" t="s">
        <v>701</v>
      </c>
      <c r="D817" s="128" t="s">
        <v>16</v>
      </c>
      <c r="E817" s="161">
        <f>SUM(E818:E818)+500000</f>
        <v>500000</v>
      </c>
      <c r="F817" s="161">
        <f>SUM(F818:F818)+3000000</f>
        <v>3000000</v>
      </c>
      <c r="G817" s="161">
        <f>SUM(G818:G818)+1625000</f>
        <v>1625000</v>
      </c>
      <c r="H817" s="39" t="s">
        <v>517</v>
      </c>
      <c r="I817" s="16" t="s">
        <v>14</v>
      </c>
      <c r="J817" s="16" t="s">
        <v>346</v>
      </c>
      <c r="K817" s="16" t="s">
        <v>53</v>
      </c>
      <c r="L817" s="17" t="s">
        <v>15</v>
      </c>
    </row>
    <row r="818" spans="1:12" ht="54" customHeight="1" thickBot="1" x14ac:dyDescent="0.3">
      <c r="A818" s="193"/>
      <c r="B818" s="116"/>
      <c r="C818" s="116"/>
      <c r="D818" s="119"/>
      <c r="E818" s="162">
        <v>0</v>
      </c>
      <c r="F818" s="162">
        <v>0</v>
      </c>
      <c r="G818" s="162">
        <v>0</v>
      </c>
      <c r="H818" s="40" t="s">
        <v>822</v>
      </c>
      <c r="I818" s="18" t="s">
        <v>14</v>
      </c>
      <c r="J818" s="18" t="s">
        <v>358</v>
      </c>
      <c r="K818" s="18" t="s">
        <v>56</v>
      </c>
      <c r="L818" s="19" t="s">
        <v>15</v>
      </c>
    </row>
    <row r="819" spans="1:12" ht="38.25" customHeight="1" x14ac:dyDescent="0.25">
      <c r="A819" s="112" t="s">
        <v>1410</v>
      </c>
      <c r="B819" s="115" t="s">
        <v>823</v>
      </c>
      <c r="C819" s="115" t="s">
        <v>701</v>
      </c>
      <c r="D819" s="20" t="s">
        <v>1397</v>
      </c>
      <c r="E819" s="80">
        <f>SUM(E820:E821)</f>
        <v>1035000</v>
      </c>
      <c r="F819" s="80">
        <f>SUM(F820:F821)</f>
        <v>3000000</v>
      </c>
      <c r="G819" s="80">
        <f>SUM(G820:G821)</f>
        <v>6000000</v>
      </c>
      <c r="H819" s="41" t="s">
        <v>824</v>
      </c>
      <c r="I819" s="20" t="s">
        <v>825</v>
      </c>
      <c r="J819" s="20" t="s">
        <v>199</v>
      </c>
      <c r="K819" s="20" t="s">
        <v>346</v>
      </c>
      <c r="L819" s="21" t="s">
        <v>15</v>
      </c>
    </row>
    <row r="820" spans="1:12" ht="31.5" x14ac:dyDescent="0.25">
      <c r="A820" s="113"/>
      <c r="B820" s="116"/>
      <c r="C820" s="116"/>
      <c r="D820" s="14" t="s">
        <v>16</v>
      </c>
      <c r="E820" s="81">
        <v>1035000</v>
      </c>
      <c r="F820" s="81">
        <v>3000000</v>
      </c>
      <c r="G820" s="81">
        <v>1000000</v>
      </c>
      <c r="H820" s="38" t="s">
        <v>517</v>
      </c>
      <c r="I820" s="14" t="s">
        <v>14</v>
      </c>
      <c r="J820" s="14" t="s">
        <v>326</v>
      </c>
      <c r="K820" s="14" t="s">
        <v>93</v>
      </c>
      <c r="L820" s="22" t="s">
        <v>15</v>
      </c>
    </row>
    <row r="821" spans="1:12" ht="16.5" thickBot="1" x14ac:dyDescent="0.3">
      <c r="A821" s="125"/>
      <c r="B821" s="127"/>
      <c r="C821" s="127"/>
      <c r="D821" s="23" t="s">
        <v>599</v>
      </c>
      <c r="E821" s="83"/>
      <c r="F821" s="83"/>
      <c r="G821" s="83">
        <v>5000000</v>
      </c>
      <c r="H821" s="42"/>
      <c r="I821" s="23"/>
      <c r="J821" s="23"/>
      <c r="K821" s="23"/>
      <c r="L821" s="24"/>
    </row>
    <row r="822" spans="1:12" ht="33.75" customHeight="1" x14ac:dyDescent="0.25">
      <c r="A822" s="112" t="s">
        <v>1407</v>
      </c>
      <c r="B822" s="115" t="s">
        <v>826</v>
      </c>
      <c r="C822" s="115" t="s">
        <v>701</v>
      </c>
      <c r="D822" s="20" t="s">
        <v>1397</v>
      </c>
      <c r="E822" s="80">
        <f>SUM(E823:E824)</f>
        <v>13793983</v>
      </c>
      <c r="F822" s="80">
        <f>SUM(F823:F824)</f>
        <v>0</v>
      </c>
      <c r="G822" s="80">
        <f>SUM(G823:G824)</f>
        <v>0</v>
      </c>
      <c r="H822" s="115" t="s">
        <v>517</v>
      </c>
      <c r="I822" s="118" t="s">
        <v>14</v>
      </c>
      <c r="J822" s="118" t="s">
        <v>15</v>
      </c>
      <c r="K822" s="118" t="s">
        <v>199</v>
      </c>
      <c r="L822" s="121" t="s">
        <v>199</v>
      </c>
    </row>
    <row r="823" spans="1:12" ht="15.75" x14ac:dyDescent="0.25">
      <c r="A823" s="113"/>
      <c r="B823" s="116"/>
      <c r="C823" s="116"/>
      <c r="D823" s="14" t="s">
        <v>599</v>
      </c>
      <c r="E823" s="81">
        <v>3649000</v>
      </c>
      <c r="F823" s="81">
        <v>0</v>
      </c>
      <c r="G823" s="81">
        <v>0</v>
      </c>
      <c r="H823" s="116"/>
      <c r="I823" s="119"/>
      <c r="J823" s="119"/>
      <c r="K823" s="119"/>
      <c r="L823" s="122"/>
    </row>
    <row r="824" spans="1:12" ht="16.5" thickBot="1" x14ac:dyDescent="0.3">
      <c r="A824" s="125"/>
      <c r="B824" s="127"/>
      <c r="C824" s="127"/>
      <c r="D824" s="23" t="s">
        <v>16</v>
      </c>
      <c r="E824" s="83">
        <v>10144983</v>
      </c>
      <c r="F824" s="83">
        <v>0</v>
      </c>
      <c r="G824" s="83">
        <v>0</v>
      </c>
      <c r="H824" s="127"/>
      <c r="I824" s="129"/>
      <c r="J824" s="129"/>
      <c r="K824" s="129"/>
      <c r="L824" s="149"/>
    </row>
    <row r="825" spans="1:12" ht="47.25" x14ac:dyDescent="0.25">
      <c r="A825" s="192" t="s">
        <v>827</v>
      </c>
      <c r="B825" s="115" t="s">
        <v>1366</v>
      </c>
      <c r="C825" s="115" t="s">
        <v>701</v>
      </c>
      <c r="D825" s="118" t="s">
        <v>16</v>
      </c>
      <c r="E825" s="156">
        <f>SUM(E826:E828)+127000</f>
        <v>127000</v>
      </c>
      <c r="F825" s="156">
        <f>SUM(F826:F828)+77000</f>
        <v>77000</v>
      </c>
      <c r="G825" s="156">
        <f>SUM(G826:G828)+77000</f>
        <v>77000</v>
      </c>
      <c r="H825" s="37" t="s">
        <v>828</v>
      </c>
      <c r="I825" s="12" t="s">
        <v>14</v>
      </c>
      <c r="J825" s="12" t="s">
        <v>829</v>
      </c>
      <c r="K825" s="12" t="s">
        <v>829</v>
      </c>
      <c r="L825" s="13" t="s">
        <v>829</v>
      </c>
    </row>
    <row r="826" spans="1:12" ht="78.75" x14ac:dyDescent="0.25">
      <c r="A826" s="193"/>
      <c r="B826" s="116"/>
      <c r="C826" s="116"/>
      <c r="D826" s="119"/>
      <c r="E826" s="162">
        <v>0</v>
      </c>
      <c r="F826" s="162">
        <v>0</v>
      </c>
      <c r="G826" s="162">
        <v>0</v>
      </c>
      <c r="H826" s="38" t="s">
        <v>830</v>
      </c>
      <c r="I826" s="14" t="s">
        <v>14</v>
      </c>
      <c r="J826" s="14" t="s">
        <v>432</v>
      </c>
      <c r="K826" s="14" t="s">
        <v>432</v>
      </c>
      <c r="L826" s="15" t="s">
        <v>432</v>
      </c>
    </row>
    <row r="827" spans="1:12" ht="31.5" x14ac:dyDescent="0.25">
      <c r="A827" s="193"/>
      <c r="B827" s="116"/>
      <c r="C827" s="116"/>
      <c r="D827" s="119"/>
      <c r="E827" s="162">
        <v>0</v>
      </c>
      <c r="F827" s="162">
        <v>0</v>
      </c>
      <c r="G827" s="162">
        <v>0</v>
      </c>
      <c r="H827" s="38" t="s">
        <v>1367</v>
      </c>
      <c r="I827" s="14" t="s">
        <v>30</v>
      </c>
      <c r="J827" s="14" t="s">
        <v>634</v>
      </c>
      <c r="K827" s="14" t="s">
        <v>634</v>
      </c>
      <c r="L827" s="15" t="s">
        <v>358</v>
      </c>
    </row>
    <row r="828" spans="1:12" ht="33" customHeight="1" thickBot="1" x14ac:dyDescent="0.3">
      <c r="A828" s="194"/>
      <c r="B828" s="117"/>
      <c r="C828" s="117"/>
      <c r="D828" s="120"/>
      <c r="E828" s="216">
        <v>0</v>
      </c>
      <c r="F828" s="216">
        <v>0</v>
      </c>
      <c r="G828" s="216">
        <v>0</v>
      </c>
      <c r="H828" s="38" t="s">
        <v>831</v>
      </c>
      <c r="I828" s="14" t="s">
        <v>30</v>
      </c>
      <c r="J828" s="14" t="s">
        <v>424</v>
      </c>
      <c r="K828" s="14" t="s">
        <v>432</v>
      </c>
      <c r="L828" s="15" t="s">
        <v>432</v>
      </c>
    </row>
    <row r="829" spans="1:12" ht="31.5" x14ac:dyDescent="0.25">
      <c r="A829" s="204" t="s">
        <v>832</v>
      </c>
      <c r="B829" s="126" t="s">
        <v>833</v>
      </c>
      <c r="C829" s="126" t="s">
        <v>28</v>
      </c>
      <c r="D829" s="128" t="s">
        <v>16</v>
      </c>
      <c r="E829" s="161">
        <f>SUM(E830:E830)+120120</f>
        <v>120120</v>
      </c>
      <c r="F829" s="161">
        <f>SUM(F830:F830)+120120</f>
        <v>120120</v>
      </c>
      <c r="G829" s="161">
        <f>SUM(G830:G830)+120120</f>
        <v>120120</v>
      </c>
      <c r="H829" s="39" t="s">
        <v>834</v>
      </c>
      <c r="I829" s="16" t="s">
        <v>14</v>
      </c>
      <c r="J829" s="16" t="s">
        <v>483</v>
      </c>
      <c r="K829" s="16" t="s">
        <v>379</v>
      </c>
      <c r="L829" s="17" t="s">
        <v>378</v>
      </c>
    </row>
    <row r="830" spans="1:12" ht="48" thickBot="1" x14ac:dyDescent="0.3">
      <c r="A830" s="194"/>
      <c r="B830" s="117"/>
      <c r="C830" s="117"/>
      <c r="D830" s="120"/>
      <c r="E830" s="216">
        <v>0</v>
      </c>
      <c r="F830" s="216">
        <v>0</v>
      </c>
      <c r="G830" s="216">
        <v>0</v>
      </c>
      <c r="H830" s="38" t="s">
        <v>835</v>
      </c>
      <c r="I830" s="14" t="s">
        <v>14</v>
      </c>
      <c r="J830" s="14" t="s">
        <v>64</v>
      </c>
      <c r="K830" s="14" t="s">
        <v>65</v>
      </c>
      <c r="L830" s="15" t="s">
        <v>66</v>
      </c>
    </row>
    <row r="831" spans="1:12" ht="31.5" x14ac:dyDescent="0.25">
      <c r="A831" s="204" t="s">
        <v>836</v>
      </c>
      <c r="B831" s="126" t="s">
        <v>837</v>
      </c>
      <c r="C831" s="126" t="s">
        <v>701</v>
      </c>
      <c r="D831" s="128" t="s">
        <v>16</v>
      </c>
      <c r="E831" s="161">
        <f>SUM(E832:E832)+64500</f>
        <v>64500</v>
      </c>
      <c r="F831" s="161"/>
      <c r="G831" s="161"/>
      <c r="H831" s="39" t="s">
        <v>517</v>
      </c>
      <c r="I831" s="16" t="s">
        <v>14</v>
      </c>
      <c r="J831" s="16" t="s">
        <v>347</v>
      </c>
      <c r="K831" s="16" t="s">
        <v>199</v>
      </c>
      <c r="L831" s="17" t="s">
        <v>199</v>
      </c>
    </row>
    <row r="832" spans="1:12" ht="48" thickBot="1" x14ac:dyDescent="0.3">
      <c r="A832" s="193"/>
      <c r="B832" s="116"/>
      <c r="C832" s="116"/>
      <c r="D832" s="119"/>
      <c r="E832" s="162">
        <v>0</v>
      </c>
      <c r="F832" s="162"/>
      <c r="G832" s="162"/>
      <c r="H832" s="40" t="s">
        <v>838</v>
      </c>
      <c r="I832" s="18" t="s">
        <v>30</v>
      </c>
      <c r="J832" s="18" t="s">
        <v>432</v>
      </c>
      <c r="K832" s="18" t="s">
        <v>199</v>
      </c>
      <c r="L832" s="19" t="s">
        <v>199</v>
      </c>
    </row>
    <row r="833" spans="1:12" ht="35.25" customHeight="1" x14ac:dyDescent="0.25">
      <c r="A833" s="112" t="s">
        <v>1408</v>
      </c>
      <c r="B833" s="115" t="s">
        <v>839</v>
      </c>
      <c r="C833" s="115" t="s">
        <v>546</v>
      </c>
      <c r="D833" s="20" t="s">
        <v>1397</v>
      </c>
      <c r="E833" s="80">
        <f>SUM(E834:E835)</f>
        <v>6560000</v>
      </c>
      <c r="F833" s="80">
        <f>SUM(F834:F835)</f>
        <v>0</v>
      </c>
      <c r="G833" s="80">
        <f>SUM(G834:G835)</f>
        <v>0</v>
      </c>
      <c r="H833" s="115" t="s">
        <v>562</v>
      </c>
      <c r="I833" s="118" t="s">
        <v>14</v>
      </c>
      <c r="J833" s="118" t="s">
        <v>262</v>
      </c>
      <c r="K833" s="118" t="s">
        <v>199</v>
      </c>
      <c r="L833" s="121" t="s">
        <v>199</v>
      </c>
    </row>
    <row r="834" spans="1:12" ht="15.75" x14ac:dyDescent="0.25">
      <c r="A834" s="113"/>
      <c r="B834" s="116"/>
      <c r="C834" s="116"/>
      <c r="D834" s="14" t="s">
        <v>16</v>
      </c>
      <c r="E834" s="81">
        <v>3660000</v>
      </c>
      <c r="F834" s="81">
        <v>0</v>
      </c>
      <c r="G834" s="81">
        <v>0</v>
      </c>
      <c r="H834" s="116"/>
      <c r="I834" s="119"/>
      <c r="J834" s="119"/>
      <c r="K834" s="119"/>
      <c r="L834" s="122"/>
    </row>
    <row r="835" spans="1:12" ht="16.5" thickBot="1" x14ac:dyDescent="0.3">
      <c r="A835" s="125"/>
      <c r="B835" s="127"/>
      <c r="C835" s="127"/>
      <c r="D835" s="23" t="s">
        <v>599</v>
      </c>
      <c r="E835" s="83">
        <v>2900000</v>
      </c>
      <c r="F835" s="83">
        <v>0</v>
      </c>
      <c r="G835" s="83">
        <v>0</v>
      </c>
      <c r="H835" s="127"/>
      <c r="I835" s="129"/>
      <c r="J835" s="129"/>
      <c r="K835" s="129"/>
      <c r="L835" s="149"/>
    </row>
    <row r="836" spans="1:12" ht="32.25" thickBot="1" x14ac:dyDescent="0.3">
      <c r="A836" s="57" t="s">
        <v>840</v>
      </c>
      <c r="B836" s="58" t="s">
        <v>841</v>
      </c>
      <c r="C836" s="58" t="s">
        <v>12</v>
      </c>
      <c r="D836" s="59" t="s">
        <v>16</v>
      </c>
      <c r="E836" s="96">
        <v>18000</v>
      </c>
      <c r="F836" s="96">
        <v>120000</v>
      </c>
      <c r="G836" s="96">
        <v>120000</v>
      </c>
      <c r="H836" s="58" t="s">
        <v>13</v>
      </c>
      <c r="I836" s="59" t="s">
        <v>14</v>
      </c>
      <c r="J836" s="59" t="s">
        <v>15</v>
      </c>
      <c r="K836" s="59" t="s">
        <v>15</v>
      </c>
      <c r="L836" s="60" t="s">
        <v>15</v>
      </c>
    </row>
    <row r="837" spans="1:12" ht="15.75" x14ac:dyDescent="0.25">
      <c r="A837" s="112" t="s">
        <v>1409</v>
      </c>
      <c r="B837" s="115" t="s">
        <v>842</v>
      </c>
      <c r="C837" s="115" t="s">
        <v>701</v>
      </c>
      <c r="D837" s="20" t="s">
        <v>1397</v>
      </c>
      <c r="E837" s="80">
        <f>SUM(E838:E839)</f>
        <v>7500000</v>
      </c>
      <c r="F837" s="80">
        <f>SUM(F838:F839)</f>
        <v>11500000</v>
      </c>
      <c r="G837" s="80">
        <f>SUM(G838:G839)</f>
        <v>0</v>
      </c>
      <c r="H837" s="41" t="s">
        <v>843</v>
      </c>
      <c r="I837" s="20" t="s">
        <v>14</v>
      </c>
      <c r="J837" s="20" t="s">
        <v>56</v>
      </c>
      <c r="K837" s="20" t="s">
        <v>15</v>
      </c>
      <c r="L837" s="21" t="s">
        <v>199</v>
      </c>
    </row>
    <row r="838" spans="1:12" ht="15.75" x14ac:dyDescent="0.25">
      <c r="A838" s="113"/>
      <c r="B838" s="116"/>
      <c r="C838" s="116"/>
      <c r="D838" s="14" t="s">
        <v>16</v>
      </c>
      <c r="E838" s="81">
        <v>7500000</v>
      </c>
      <c r="F838" s="81">
        <v>7144600</v>
      </c>
      <c r="G838" s="81">
        <v>0</v>
      </c>
      <c r="H838" s="219" t="s">
        <v>844</v>
      </c>
      <c r="I838" s="200" t="s">
        <v>14</v>
      </c>
      <c r="J838" s="200" t="s">
        <v>346</v>
      </c>
      <c r="K838" s="200" t="s">
        <v>15</v>
      </c>
      <c r="L838" s="251" t="s">
        <v>199</v>
      </c>
    </row>
    <row r="839" spans="1:12" ht="16.5" thickBot="1" x14ac:dyDescent="0.3">
      <c r="A839" s="125"/>
      <c r="B839" s="127"/>
      <c r="C839" s="127"/>
      <c r="D839" s="23" t="s">
        <v>599</v>
      </c>
      <c r="E839" s="83"/>
      <c r="F839" s="83">
        <v>4355400</v>
      </c>
      <c r="G839" s="83"/>
      <c r="H839" s="253"/>
      <c r="I839" s="210"/>
      <c r="J839" s="210"/>
      <c r="K839" s="210"/>
      <c r="L839" s="252"/>
    </row>
    <row r="840" spans="1:12" ht="48" thickBot="1" x14ac:dyDescent="0.3">
      <c r="A840" s="55" t="s">
        <v>845</v>
      </c>
      <c r="B840" s="37" t="s">
        <v>846</v>
      </c>
      <c r="C840" s="37" t="s">
        <v>516</v>
      </c>
      <c r="D840" s="12" t="s">
        <v>519</v>
      </c>
      <c r="E840" s="88">
        <v>0</v>
      </c>
      <c r="F840" s="88">
        <v>0</v>
      </c>
      <c r="G840" s="88">
        <v>0</v>
      </c>
      <c r="H840" s="37" t="s">
        <v>847</v>
      </c>
      <c r="I840" s="12" t="s">
        <v>14</v>
      </c>
      <c r="J840" s="12" t="s">
        <v>347</v>
      </c>
      <c r="K840" s="12" t="s">
        <v>199</v>
      </c>
      <c r="L840" s="13" t="s">
        <v>199</v>
      </c>
    </row>
    <row r="841" spans="1:12" ht="48" thickBot="1" x14ac:dyDescent="0.3">
      <c r="A841" s="53" t="s">
        <v>848</v>
      </c>
      <c r="B841" s="43" t="s">
        <v>849</v>
      </c>
      <c r="C841" s="43" t="s">
        <v>701</v>
      </c>
      <c r="D841" s="25" t="s">
        <v>16</v>
      </c>
      <c r="E841" s="86">
        <v>0</v>
      </c>
      <c r="F841" s="86">
        <v>100000</v>
      </c>
      <c r="G841" s="86">
        <v>0</v>
      </c>
      <c r="H841" s="43" t="s">
        <v>843</v>
      </c>
      <c r="I841" s="25" t="s">
        <v>14</v>
      </c>
      <c r="J841" s="25" t="s">
        <v>199</v>
      </c>
      <c r="K841" s="25" t="s">
        <v>358</v>
      </c>
      <c r="L841" s="26" t="s">
        <v>346</v>
      </c>
    </row>
    <row r="842" spans="1:12" ht="63.75" thickBot="1" x14ac:dyDescent="0.3">
      <c r="A842" s="64" t="s">
        <v>850</v>
      </c>
      <c r="B842" s="65" t="s">
        <v>851</v>
      </c>
      <c r="C842" s="65" t="s">
        <v>701</v>
      </c>
      <c r="D842" s="66"/>
      <c r="E842" s="87">
        <v>0</v>
      </c>
      <c r="F842" s="87">
        <v>0</v>
      </c>
      <c r="G842" s="87">
        <v>0</v>
      </c>
      <c r="H842" s="65" t="s">
        <v>852</v>
      </c>
      <c r="I842" s="66" t="s">
        <v>30</v>
      </c>
      <c r="J842" s="66" t="s">
        <v>424</v>
      </c>
      <c r="K842" s="66" t="s">
        <v>424</v>
      </c>
      <c r="L842" s="67" t="s">
        <v>424</v>
      </c>
    </row>
    <row r="843" spans="1:12" ht="33" customHeight="1" thickBot="1" x14ac:dyDescent="0.3">
      <c r="A843" s="56" t="s">
        <v>853</v>
      </c>
      <c r="B843" s="136" t="s">
        <v>854</v>
      </c>
      <c r="C843" s="137"/>
      <c r="D843" s="138"/>
      <c r="E843" s="97">
        <f>E844+E870+E891+E922</f>
        <v>133290085.8</v>
      </c>
      <c r="F843" s="97">
        <f>F844+F870+F891+F922</f>
        <v>133763688.03999999</v>
      </c>
      <c r="G843" s="97">
        <f>G844+G870+G891+G922</f>
        <v>130541933.54000001</v>
      </c>
      <c r="H843" s="139"/>
      <c r="I843" s="140"/>
      <c r="J843" s="140"/>
      <c r="K843" s="140"/>
      <c r="L843" s="141"/>
    </row>
    <row r="844" spans="1:12" ht="36" customHeight="1" thickBot="1" x14ac:dyDescent="0.3">
      <c r="A844" s="54" t="s">
        <v>855</v>
      </c>
      <c r="B844" s="109" t="s">
        <v>856</v>
      </c>
      <c r="C844" s="110"/>
      <c r="D844" s="111"/>
      <c r="E844" s="93">
        <f>E845+E847+E848+E849+E850+E852+E853+E854+E855+E857+E859+E863+E864+E865+E868+E869</f>
        <v>7919477.6899999995</v>
      </c>
      <c r="F844" s="93">
        <f>F845+F847+F848+F849+F850+F852+F853+F854+F855+F857+F859+F863+F864+F865+F868+F869</f>
        <v>11245000</v>
      </c>
      <c r="G844" s="93">
        <f>G845+G847+G848+G849+G850+G852+G853+G854+G855+G857+G859+G863+G864+G865+G868+G869</f>
        <v>9360351</v>
      </c>
      <c r="H844" s="106"/>
      <c r="I844" s="107"/>
      <c r="J844" s="107"/>
      <c r="K844" s="107"/>
      <c r="L844" s="108"/>
    </row>
    <row r="845" spans="1:12" ht="63" x14ac:dyDescent="0.25">
      <c r="A845" s="204" t="s">
        <v>857</v>
      </c>
      <c r="B845" s="126" t="s">
        <v>858</v>
      </c>
      <c r="C845" s="126" t="s">
        <v>859</v>
      </c>
      <c r="D845" s="128" t="s">
        <v>16</v>
      </c>
      <c r="E845" s="161">
        <v>398805</v>
      </c>
      <c r="F845" s="161">
        <v>4000000</v>
      </c>
      <c r="G845" s="161">
        <v>5500000</v>
      </c>
      <c r="H845" s="39" t="s">
        <v>860</v>
      </c>
      <c r="I845" s="16" t="s">
        <v>30</v>
      </c>
      <c r="J845" s="16" t="s">
        <v>503</v>
      </c>
      <c r="K845" s="16" t="s">
        <v>503</v>
      </c>
      <c r="L845" s="17" t="s">
        <v>503</v>
      </c>
    </row>
    <row r="846" spans="1:12" ht="16.5" thickBot="1" x14ac:dyDescent="0.3">
      <c r="A846" s="194"/>
      <c r="B846" s="117"/>
      <c r="C846" s="117"/>
      <c r="D846" s="120"/>
      <c r="E846" s="216"/>
      <c r="F846" s="216"/>
      <c r="G846" s="216"/>
      <c r="H846" s="38" t="s">
        <v>852</v>
      </c>
      <c r="I846" s="14" t="s">
        <v>30</v>
      </c>
      <c r="J846" s="14" t="s">
        <v>437</v>
      </c>
      <c r="K846" s="14" t="s">
        <v>437</v>
      </c>
      <c r="L846" s="15" t="s">
        <v>437</v>
      </c>
    </row>
    <row r="847" spans="1:12" ht="79.5" thickBot="1" x14ac:dyDescent="0.3">
      <c r="A847" s="52" t="s">
        <v>861</v>
      </c>
      <c r="B847" s="39" t="s">
        <v>862</v>
      </c>
      <c r="C847" s="39" t="s">
        <v>859</v>
      </c>
      <c r="D847" s="16" t="s">
        <v>16</v>
      </c>
      <c r="E847" s="89">
        <v>346235.36</v>
      </c>
      <c r="F847" s="89">
        <v>254000</v>
      </c>
      <c r="G847" s="89">
        <v>254000</v>
      </c>
      <c r="H847" s="39" t="s">
        <v>863</v>
      </c>
      <c r="I847" s="16" t="s">
        <v>14</v>
      </c>
      <c r="J847" s="16" t="s">
        <v>48</v>
      </c>
      <c r="K847" s="16" t="s">
        <v>124</v>
      </c>
      <c r="L847" s="17" t="s">
        <v>199</v>
      </c>
    </row>
    <row r="848" spans="1:12" ht="67.5" customHeight="1" x14ac:dyDescent="0.25">
      <c r="A848" s="52" t="s">
        <v>864</v>
      </c>
      <c r="B848" s="39" t="s">
        <v>865</v>
      </c>
      <c r="C848" s="39" t="s">
        <v>859</v>
      </c>
      <c r="D848" s="16" t="s">
        <v>16</v>
      </c>
      <c r="E848" s="89">
        <v>5096</v>
      </c>
      <c r="F848" s="89">
        <v>5096</v>
      </c>
      <c r="G848" s="89">
        <v>5096</v>
      </c>
      <c r="H848" s="39" t="s">
        <v>866</v>
      </c>
      <c r="I848" s="16" t="s">
        <v>30</v>
      </c>
      <c r="J848" s="16" t="s">
        <v>364</v>
      </c>
      <c r="K848" s="16" t="s">
        <v>364</v>
      </c>
      <c r="L848" s="17" t="s">
        <v>364</v>
      </c>
    </row>
    <row r="849" spans="1:12" ht="68.25" customHeight="1" thickBot="1" x14ac:dyDescent="0.3">
      <c r="A849" s="52" t="s">
        <v>867</v>
      </c>
      <c r="B849" s="39" t="s">
        <v>868</v>
      </c>
      <c r="C849" s="39" t="s">
        <v>859</v>
      </c>
      <c r="D849" s="16" t="s">
        <v>693</v>
      </c>
      <c r="E849" s="89">
        <v>4700</v>
      </c>
      <c r="F849" s="89">
        <v>4700</v>
      </c>
      <c r="G849" s="89">
        <v>4700</v>
      </c>
      <c r="H849" s="39" t="s">
        <v>869</v>
      </c>
      <c r="I849" s="16" t="s">
        <v>14</v>
      </c>
      <c r="J849" s="16" t="s">
        <v>55</v>
      </c>
      <c r="K849" s="16" t="s">
        <v>53</v>
      </c>
      <c r="L849" s="17" t="s">
        <v>53</v>
      </c>
    </row>
    <row r="850" spans="1:12" ht="84" customHeight="1" x14ac:dyDescent="0.25">
      <c r="A850" s="204" t="s">
        <v>870</v>
      </c>
      <c r="B850" s="126" t="s">
        <v>871</v>
      </c>
      <c r="C850" s="126" t="s">
        <v>859</v>
      </c>
      <c r="D850" s="128" t="s">
        <v>16</v>
      </c>
      <c r="E850" s="161">
        <v>281240</v>
      </c>
      <c r="F850" s="161">
        <v>289677</v>
      </c>
      <c r="G850" s="161">
        <v>304161</v>
      </c>
      <c r="H850" s="39" t="s">
        <v>872</v>
      </c>
      <c r="I850" s="16" t="s">
        <v>14</v>
      </c>
      <c r="J850" s="16" t="s">
        <v>93</v>
      </c>
      <c r="K850" s="16" t="s">
        <v>94</v>
      </c>
      <c r="L850" s="17" t="s">
        <v>55</v>
      </c>
    </row>
    <row r="851" spans="1:12" ht="67.5" customHeight="1" thickBot="1" x14ac:dyDescent="0.3">
      <c r="A851" s="194"/>
      <c r="B851" s="117"/>
      <c r="C851" s="117"/>
      <c r="D851" s="120"/>
      <c r="E851" s="216"/>
      <c r="F851" s="216"/>
      <c r="G851" s="216"/>
      <c r="H851" s="38" t="s">
        <v>873</v>
      </c>
      <c r="I851" s="14" t="s">
        <v>14</v>
      </c>
      <c r="J851" s="14" t="s">
        <v>81</v>
      </c>
      <c r="K851" s="14" t="s">
        <v>98</v>
      </c>
      <c r="L851" s="15" t="s">
        <v>98</v>
      </c>
    </row>
    <row r="852" spans="1:12" ht="102" customHeight="1" thickBot="1" x14ac:dyDescent="0.3">
      <c r="A852" s="53" t="s">
        <v>874</v>
      </c>
      <c r="B852" s="43" t="s">
        <v>875</v>
      </c>
      <c r="C852" s="43" t="s">
        <v>859</v>
      </c>
      <c r="D852" s="25" t="s">
        <v>693</v>
      </c>
      <c r="E852" s="86">
        <v>2018700</v>
      </c>
      <c r="F852" s="86">
        <v>2018700</v>
      </c>
      <c r="G852" s="86">
        <v>2018700</v>
      </c>
      <c r="H852" s="43" t="s">
        <v>876</v>
      </c>
      <c r="I852" s="25" t="s">
        <v>14</v>
      </c>
      <c r="J852" s="25" t="s">
        <v>51</v>
      </c>
      <c r="K852" s="25" t="s">
        <v>103</v>
      </c>
      <c r="L852" s="26" t="s">
        <v>77</v>
      </c>
    </row>
    <row r="853" spans="1:12" ht="82.5" customHeight="1" thickBot="1" x14ac:dyDescent="0.3">
      <c r="A853" s="64" t="s">
        <v>877</v>
      </c>
      <c r="B853" s="65" t="s">
        <v>878</v>
      </c>
      <c r="C853" s="65" t="s">
        <v>859</v>
      </c>
      <c r="D853" s="66" t="s">
        <v>16</v>
      </c>
      <c r="E853" s="87">
        <v>29792</v>
      </c>
      <c r="F853" s="87">
        <v>29792</v>
      </c>
      <c r="G853" s="87">
        <v>29792</v>
      </c>
      <c r="H853" s="65" t="s">
        <v>879</v>
      </c>
      <c r="I853" s="66" t="s">
        <v>21</v>
      </c>
      <c r="J853" s="66" t="s">
        <v>880</v>
      </c>
      <c r="K853" s="66" t="s">
        <v>880</v>
      </c>
      <c r="L853" s="67" t="s">
        <v>880</v>
      </c>
    </row>
    <row r="854" spans="1:12" ht="48" thickBot="1" x14ac:dyDescent="0.3">
      <c r="A854" s="64" t="s">
        <v>881</v>
      </c>
      <c r="B854" s="65" t="s">
        <v>882</v>
      </c>
      <c r="C854" s="65" t="s">
        <v>859</v>
      </c>
      <c r="D854" s="66" t="s">
        <v>16</v>
      </c>
      <c r="E854" s="87">
        <v>60500</v>
      </c>
      <c r="F854" s="87">
        <v>20000</v>
      </c>
      <c r="G854" s="87">
        <v>0</v>
      </c>
      <c r="H854" s="65" t="s">
        <v>883</v>
      </c>
      <c r="I854" s="66" t="s">
        <v>30</v>
      </c>
      <c r="J854" s="66" t="s">
        <v>432</v>
      </c>
      <c r="K854" s="66" t="s">
        <v>432</v>
      </c>
      <c r="L854" s="67" t="s">
        <v>199</v>
      </c>
    </row>
    <row r="855" spans="1:12" ht="31.5" x14ac:dyDescent="0.25">
      <c r="A855" s="193" t="s">
        <v>884</v>
      </c>
      <c r="B855" s="116" t="s">
        <v>885</v>
      </c>
      <c r="C855" s="116" t="s">
        <v>516</v>
      </c>
      <c r="D855" s="119" t="s">
        <v>16</v>
      </c>
      <c r="E855" s="162">
        <f>SUM(E856:E856)+75000</f>
        <v>75000</v>
      </c>
      <c r="F855" s="162"/>
      <c r="G855" s="162"/>
      <c r="H855" s="37" t="s">
        <v>562</v>
      </c>
      <c r="I855" s="12" t="s">
        <v>14</v>
      </c>
      <c r="J855" s="12" t="s">
        <v>52</v>
      </c>
      <c r="K855" s="12" t="s">
        <v>199</v>
      </c>
      <c r="L855" s="13" t="s">
        <v>199</v>
      </c>
    </row>
    <row r="856" spans="1:12" ht="63.75" thickBot="1" x14ac:dyDescent="0.3">
      <c r="A856" s="194"/>
      <c r="B856" s="117"/>
      <c r="C856" s="117"/>
      <c r="D856" s="120"/>
      <c r="E856" s="216">
        <v>0</v>
      </c>
      <c r="F856" s="216"/>
      <c r="G856" s="216"/>
      <c r="H856" s="38" t="s">
        <v>886</v>
      </c>
      <c r="I856" s="14" t="s">
        <v>30</v>
      </c>
      <c r="J856" s="14" t="s">
        <v>432</v>
      </c>
      <c r="K856" s="14" t="s">
        <v>199</v>
      </c>
      <c r="L856" s="15" t="s">
        <v>199</v>
      </c>
    </row>
    <row r="857" spans="1:12" ht="31.5" x14ac:dyDescent="0.25">
      <c r="A857" s="204" t="s">
        <v>887</v>
      </c>
      <c r="B857" s="126" t="s">
        <v>888</v>
      </c>
      <c r="C857" s="126" t="s">
        <v>516</v>
      </c>
      <c r="D857" s="128" t="s">
        <v>16</v>
      </c>
      <c r="E857" s="161">
        <v>5757.33</v>
      </c>
      <c r="F857" s="161"/>
      <c r="G857" s="161"/>
      <c r="H857" s="39" t="s">
        <v>562</v>
      </c>
      <c r="I857" s="16" t="s">
        <v>14</v>
      </c>
      <c r="J857" s="16" t="s">
        <v>46</v>
      </c>
      <c r="K857" s="16" t="s">
        <v>199</v>
      </c>
      <c r="L857" s="17" t="s">
        <v>199</v>
      </c>
    </row>
    <row r="858" spans="1:12" ht="48" thickBot="1" x14ac:dyDescent="0.3">
      <c r="A858" s="193"/>
      <c r="B858" s="116"/>
      <c r="C858" s="116"/>
      <c r="D858" s="119"/>
      <c r="E858" s="162"/>
      <c r="F858" s="162"/>
      <c r="G858" s="162"/>
      <c r="H858" s="40" t="s">
        <v>889</v>
      </c>
      <c r="I858" s="18" t="s">
        <v>30</v>
      </c>
      <c r="J858" s="18" t="s">
        <v>890</v>
      </c>
      <c r="K858" s="18" t="s">
        <v>199</v>
      </c>
      <c r="L858" s="19" t="s">
        <v>199</v>
      </c>
    </row>
    <row r="859" spans="1:12" ht="33.75" customHeight="1" x14ac:dyDescent="0.25">
      <c r="A859" s="237" t="s">
        <v>891</v>
      </c>
      <c r="B859" s="234" t="s">
        <v>892</v>
      </c>
      <c r="C859" s="234" t="s">
        <v>516</v>
      </c>
      <c r="D859" s="20" t="s">
        <v>1397</v>
      </c>
      <c r="E859" s="98">
        <f>SUM(E860:E862)</f>
        <v>9000</v>
      </c>
      <c r="F859" s="98">
        <f>SUM(F860:F862)</f>
        <v>0</v>
      </c>
      <c r="G859" s="98">
        <f>SUM(G860:G862)</f>
        <v>0</v>
      </c>
      <c r="H859" s="234" t="s">
        <v>562</v>
      </c>
      <c r="I859" s="242" t="s">
        <v>14</v>
      </c>
      <c r="J859" s="242" t="s">
        <v>774</v>
      </c>
      <c r="K859" s="242" t="s">
        <v>52</v>
      </c>
      <c r="L859" s="256" t="s">
        <v>199</v>
      </c>
    </row>
    <row r="860" spans="1:12" ht="25.5" customHeight="1" x14ac:dyDescent="0.25">
      <c r="A860" s="238"/>
      <c r="B860" s="235"/>
      <c r="C860" s="235"/>
      <c r="D860" s="29" t="s">
        <v>518</v>
      </c>
      <c r="E860" s="99">
        <v>675</v>
      </c>
      <c r="F860" s="99">
        <v>0</v>
      </c>
      <c r="G860" s="99">
        <v>0</v>
      </c>
      <c r="H860" s="235"/>
      <c r="I860" s="243"/>
      <c r="J860" s="243"/>
      <c r="K860" s="243"/>
      <c r="L860" s="254"/>
    </row>
    <row r="861" spans="1:12" ht="41.25" customHeight="1" x14ac:dyDescent="0.25">
      <c r="A861" s="238"/>
      <c r="B861" s="235"/>
      <c r="C861" s="235"/>
      <c r="D861" s="29" t="s">
        <v>519</v>
      </c>
      <c r="E861" s="99">
        <v>7650</v>
      </c>
      <c r="F861" s="99"/>
      <c r="G861" s="99"/>
      <c r="H861" s="235" t="s">
        <v>893</v>
      </c>
      <c r="I861" s="243" t="s">
        <v>30</v>
      </c>
      <c r="J861" s="243" t="s">
        <v>262</v>
      </c>
      <c r="K861" s="243" t="s">
        <v>199</v>
      </c>
      <c r="L861" s="254" t="s">
        <v>199</v>
      </c>
    </row>
    <row r="862" spans="1:12" ht="28.5" customHeight="1" thickBot="1" x14ac:dyDescent="0.3">
      <c r="A862" s="239"/>
      <c r="B862" s="236"/>
      <c r="C862" s="236"/>
      <c r="D862" s="31" t="s">
        <v>16</v>
      </c>
      <c r="E862" s="100">
        <v>675</v>
      </c>
      <c r="F862" s="100"/>
      <c r="G862" s="100"/>
      <c r="H862" s="236"/>
      <c r="I862" s="245"/>
      <c r="J862" s="245"/>
      <c r="K862" s="245"/>
      <c r="L862" s="255"/>
    </row>
    <row r="863" spans="1:12" ht="79.5" customHeight="1" thickBot="1" x14ac:dyDescent="0.3">
      <c r="A863" s="55" t="s">
        <v>894</v>
      </c>
      <c r="B863" s="37" t="s">
        <v>895</v>
      </c>
      <c r="C863" s="37" t="s">
        <v>859</v>
      </c>
      <c r="D863" s="12" t="s">
        <v>16</v>
      </c>
      <c r="E863" s="88">
        <v>405180</v>
      </c>
      <c r="F863" s="88">
        <v>417335</v>
      </c>
      <c r="G863" s="88">
        <v>438202</v>
      </c>
      <c r="H863" s="37" t="s">
        <v>896</v>
      </c>
      <c r="I863" s="12" t="s">
        <v>14</v>
      </c>
      <c r="J863" s="12" t="s">
        <v>81</v>
      </c>
      <c r="K863" s="12" t="s">
        <v>98</v>
      </c>
      <c r="L863" s="13" t="s">
        <v>98</v>
      </c>
    </row>
    <row r="864" spans="1:12" ht="95.25" thickBot="1" x14ac:dyDescent="0.3">
      <c r="A864" s="52" t="s">
        <v>897</v>
      </c>
      <c r="B864" s="39" t="s">
        <v>898</v>
      </c>
      <c r="C864" s="39" t="s">
        <v>859</v>
      </c>
      <c r="D864" s="16" t="s">
        <v>693</v>
      </c>
      <c r="E864" s="89">
        <v>205700</v>
      </c>
      <c r="F864" s="89">
        <v>205700</v>
      </c>
      <c r="G864" s="89">
        <v>205700</v>
      </c>
      <c r="H864" s="39" t="s">
        <v>899</v>
      </c>
      <c r="I864" s="16" t="s">
        <v>14</v>
      </c>
      <c r="J864" s="16" t="s">
        <v>366</v>
      </c>
      <c r="K864" s="16" t="s">
        <v>93</v>
      </c>
      <c r="L864" s="17" t="s">
        <v>94</v>
      </c>
    </row>
    <row r="865" spans="1:12" ht="31.5" x14ac:dyDescent="0.25">
      <c r="A865" s="204" t="s">
        <v>900</v>
      </c>
      <c r="B865" s="126" t="s">
        <v>901</v>
      </c>
      <c r="C865" s="126" t="s">
        <v>516</v>
      </c>
      <c r="D865" s="20" t="s">
        <v>1397</v>
      </c>
      <c r="E865" s="82">
        <f>SUM(E866:E867)</f>
        <v>73772</v>
      </c>
      <c r="F865" s="82">
        <f>SUM(F866:F867)</f>
        <v>0</v>
      </c>
      <c r="G865" s="82">
        <f>SUM(G866:G867)</f>
        <v>0</v>
      </c>
      <c r="H865" s="39" t="s">
        <v>517</v>
      </c>
      <c r="I865" s="16" t="s">
        <v>14</v>
      </c>
      <c r="J865" s="16" t="s">
        <v>902</v>
      </c>
      <c r="K865" s="16" t="s">
        <v>52</v>
      </c>
      <c r="L865" s="17" t="s">
        <v>199</v>
      </c>
    </row>
    <row r="866" spans="1:12" ht="15.75" x14ac:dyDescent="0.25">
      <c r="A866" s="193"/>
      <c r="B866" s="116"/>
      <c r="C866" s="116"/>
      <c r="D866" s="14" t="s">
        <v>518</v>
      </c>
      <c r="E866" s="81">
        <v>11066</v>
      </c>
      <c r="F866" s="81">
        <v>0</v>
      </c>
      <c r="G866" s="81">
        <v>0</v>
      </c>
      <c r="H866" s="219" t="s">
        <v>903</v>
      </c>
      <c r="I866" s="200" t="s">
        <v>30</v>
      </c>
      <c r="J866" s="200" t="s">
        <v>904</v>
      </c>
      <c r="K866" s="200" t="s">
        <v>199</v>
      </c>
      <c r="L866" s="217" t="s">
        <v>199</v>
      </c>
    </row>
    <row r="867" spans="1:12" ht="16.5" thickBot="1" x14ac:dyDescent="0.3">
      <c r="A867" s="194"/>
      <c r="B867" s="117"/>
      <c r="C867" s="117"/>
      <c r="D867" s="14" t="s">
        <v>519</v>
      </c>
      <c r="E867" s="81">
        <v>62706</v>
      </c>
      <c r="F867" s="81"/>
      <c r="G867" s="81"/>
      <c r="H867" s="220"/>
      <c r="I867" s="208"/>
      <c r="J867" s="208"/>
      <c r="K867" s="208"/>
      <c r="L867" s="218"/>
    </row>
    <row r="868" spans="1:12" ht="63.75" thickBot="1" x14ac:dyDescent="0.3">
      <c r="A868" s="52" t="s">
        <v>905</v>
      </c>
      <c r="B868" s="39" t="s">
        <v>906</v>
      </c>
      <c r="C868" s="39" t="s">
        <v>516</v>
      </c>
      <c r="D868" s="16"/>
      <c r="E868" s="89">
        <v>0</v>
      </c>
      <c r="F868" s="89">
        <v>0</v>
      </c>
      <c r="G868" s="89">
        <v>0</v>
      </c>
      <c r="H868" s="39" t="s">
        <v>517</v>
      </c>
      <c r="I868" s="16" t="s">
        <v>14</v>
      </c>
      <c r="J868" s="16" t="s">
        <v>52</v>
      </c>
      <c r="K868" s="16" t="s">
        <v>199</v>
      </c>
      <c r="L868" s="17" t="s">
        <v>199</v>
      </c>
    </row>
    <row r="869" spans="1:12" ht="48" thickBot="1" x14ac:dyDescent="0.3">
      <c r="A869" s="53" t="s">
        <v>1411</v>
      </c>
      <c r="B869" s="43" t="s">
        <v>907</v>
      </c>
      <c r="C869" s="43" t="s">
        <v>546</v>
      </c>
      <c r="D869" s="25" t="s">
        <v>16</v>
      </c>
      <c r="E869" s="86">
        <v>4000000</v>
      </c>
      <c r="F869" s="86">
        <v>4000000</v>
      </c>
      <c r="G869" s="86">
        <v>600000</v>
      </c>
      <c r="H869" s="43" t="s">
        <v>517</v>
      </c>
      <c r="I869" s="25" t="s">
        <v>14</v>
      </c>
      <c r="J869" s="25" t="s">
        <v>364</v>
      </c>
      <c r="K869" s="25" t="s">
        <v>358</v>
      </c>
      <c r="L869" s="26" t="s">
        <v>52</v>
      </c>
    </row>
    <row r="870" spans="1:12" ht="36" customHeight="1" thickBot="1" x14ac:dyDescent="0.3">
      <c r="A870" s="75" t="s">
        <v>908</v>
      </c>
      <c r="B870" s="145" t="s">
        <v>909</v>
      </c>
      <c r="C870" s="146"/>
      <c r="D870" s="147"/>
      <c r="E870" s="95">
        <f>E871+E873+E876+E880+E885+E889+E890</f>
        <v>9932023.2300000004</v>
      </c>
      <c r="F870" s="95">
        <f>F871+F873+F876+F880+F885+F889+F890</f>
        <v>10571525.039999999</v>
      </c>
      <c r="G870" s="95">
        <f>G871+G873+G876+G880+G885+G889+G890</f>
        <v>10918301.99</v>
      </c>
      <c r="H870" s="142"/>
      <c r="I870" s="143"/>
      <c r="J870" s="143"/>
      <c r="K870" s="143"/>
      <c r="L870" s="144"/>
    </row>
    <row r="871" spans="1:12" ht="63" x14ac:dyDescent="0.25">
      <c r="A871" s="193" t="s">
        <v>910</v>
      </c>
      <c r="B871" s="116" t="s">
        <v>911</v>
      </c>
      <c r="C871" s="116" t="s">
        <v>912</v>
      </c>
      <c r="D871" s="119" t="s">
        <v>16</v>
      </c>
      <c r="E871" s="162">
        <v>1119693</v>
      </c>
      <c r="F871" s="162">
        <v>1153284</v>
      </c>
      <c r="G871" s="162">
        <v>1210948</v>
      </c>
      <c r="H871" s="37" t="s">
        <v>913</v>
      </c>
      <c r="I871" s="12" t="s">
        <v>14</v>
      </c>
      <c r="J871" s="12" t="s">
        <v>98</v>
      </c>
      <c r="K871" s="12" t="s">
        <v>148</v>
      </c>
      <c r="L871" s="13" t="s">
        <v>79</v>
      </c>
    </row>
    <row r="872" spans="1:12" ht="126.75" thickBot="1" x14ac:dyDescent="0.3">
      <c r="A872" s="193"/>
      <c r="B872" s="116"/>
      <c r="C872" s="116"/>
      <c r="D872" s="119"/>
      <c r="E872" s="162"/>
      <c r="F872" s="162"/>
      <c r="G872" s="162"/>
      <c r="H872" s="40" t="s">
        <v>914</v>
      </c>
      <c r="I872" s="18" t="s">
        <v>14</v>
      </c>
      <c r="J872" s="18" t="s">
        <v>148</v>
      </c>
      <c r="K872" s="18" t="s">
        <v>79</v>
      </c>
      <c r="L872" s="19" t="s">
        <v>79</v>
      </c>
    </row>
    <row r="873" spans="1:12" ht="36.75" customHeight="1" x14ac:dyDescent="0.25">
      <c r="A873" s="112" t="s">
        <v>915</v>
      </c>
      <c r="B873" s="115" t="s">
        <v>916</v>
      </c>
      <c r="C873" s="115" t="s">
        <v>912</v>
      </c>
      <c r="D873" s="20" t="s">
        <v>1397</v>
      </c>
      <c r="E873" s="80">
        <f>SUM(E874:E875)</f>
        <v>1951709.8</v>
      </c>
      <c r="F873" s="80">
        <f>SUM(F874:F875)</f>
        <v>2009990.6</v>
      </c>
      <c r="G873" s="80">
        <f>SUM(G874:G875)</f>
        <v>2110028.88</v>
      </c>
      <c r="H873" s="115" t="s">
        <v>917</v>
      </c>
      <c r="I873" s="118" t="s">
        <v>14</v>
      </c>
      <c r="J873" s="118" t="s">
        <v>31</v>
      </c>
      <c r="K873" s="118" t="s">
        <v>103</v>
      </c>
      <c r="L873" s="121" t="s">
        <v>77</v>
      </c>
    </row>
    <row r="874" spans="1:12" ht="36.75" customHeight="1" x14ac:dyDescent="0.25">
      <c r="A874" s="113"/>
      <c r="B874" s="116"/>
      <c r="C874" s="116"/>
      <c r="D874" s="14" t="s">
        <v>17</v>
      </c>
      <c r="E874" s="81">
        <v>50661.8</v>
      </c>
      <c r="F874" s="81">
        <v>51910.6</v>
      </c>
      <c r="G874" s="81">
        <v>54048.88</v>
      </c>
      <c r="H874" s="116"/>
      <c r="I874" s="119"/>
      <c r="J874" s="119"/>
      <c r="K874" s="119"/>
      <c r="L874" s="122"/>
    </row>
    <row r="875" spans="1:12" ht="36.75" customHeight="1" thickBot="1" x14ac:dyDescent="0.3">
      <c r="A875" s="125"/>
      <c r="B875" s="127"/>
      <c r="C875" s="127"/>
      <c r="D875" s="23" t="s">
        <v>16</v>
      </c>
      <c r="E875" s="83">
        <v>1901048</v>
      </c>
      <c r="F875" s="83">
        <v>1958080</v>
      </c>
      <c r="G875" s="83">
        <v>2055980</v>
      </c>
      <c r="H875" s="127"/>
      <c r="I875" s="129"/>
      <c r="J875" s="129"/>
      <c r="K875" s="129"/>
      <c r="L875" s="149"/>
    </row>
    <row r="876" spans="1:12" ht="63" x14ac:dyDescent="0.25">
      <c r="A876" s="112" t="s">
        <v>918</v>
      </c>
      <c r="B876" s="115" t="s">
        <v>919</v>
      </c>
      <c r="C876" s="115" t="s">
        <v>912</v>
      </c>
      <c r="D876" s="20" t="s">
        <v>1397</v>
      </c>
      <c r="E876" s="80">
        <f>SUM(E877:E879)</f>
        <v>2954084.75</v>
      </c>
      <c r="F876" s="80">
        <f>SUM(F877:F879)</f>
        <v>3022981</v>
      </c>
      <c r="G876" s="80">
        <f>SUM(G877:G879)</f>
        <v>3141244.45</v>
      </c>
      <c r="H876" s="41" t="s">
        <v>920</v>
      </c>
      <c r="I876" s="20" t="s">
        <v>14</v>
      </c>
      <c r="J876" s="20" t="s">
        <v>55</v>
      </c>
      <c r="K876" s="20" t="s">
        <v>55</v>
      </c>
      <c r="L876" s="21" t="s">
        <v>53</v>
      </c>
    </row>
    <row r="877" spans="1:12" ht="149.25" customHeight="1" x14ac:dyDescent="0.25">
      <c r="A877" s="113"/>
      <c r="B877" s="116"/>
      <c r="C877" s="116"/>
      <c r="D877" s="14" t="s">
        <v>17</v>
      </c>
      <c r="E877" s="81">
        <v>141425.75</v>
      </c>
      <c r="F877" s="81">
        <v>144379</v>
      </c>
      <c r="G877" s="81">
        <v>149441.45000000001</v>
      </c>
      <c r="H877" s="38" t="s">
        <v>921</v>
      </c>
      <c r="I877" s="14" t="s">
        <v>30</v>
      </c>
      <c r="J877" s="14" t="s">
        <v>450</v>
      </c>
      <c r="K877" s="14" t="s">
        <v>53</v>
      </c>
      <c r="L877" s="22" t="s">
        <v>15</v>
      </c>
    </row>
    <row r="878" spans="1:12" ht="94.5" x14ac:dyDescent="0.25">
      <c r="A878" s="113"/>
      <c r="B878" s="116"/>
      <c r="C878" s="116"/>
      <c r="D878" s="14" t="s">
        <v>16</v>
      </c>
      <c r="E878" s="81">
        <v>2198089</v>
      </c>
      <c r="F878" s="81">
        <v>2264032</v>
      </c>
      <c r="G878" s="81">
        <v>2377233</v>
      </c>
      <c r="H878" s="38" t="s">
        <v>922</v>
      </c>
      <c r="I878" s="14" t="s">
        <v>14</v>
      </c>
      <c r="J878" s="14" t="s">
        <v>326</v>
      </c>
      <c r="K878" s="14" t="s">
        <v>326</v>
      </c>
      <c r="L878" s="22" t="s">
        <v>326</v>
      </c>
    </row>
    <row r="879" spans="1:12" ht="98.25" customHeight="1" thickBot="1" x14ac:dyDescent="0.3">
      <c r="A879" s="125"/>
      <c r="B879" s="127"/>
      <c r="C879" s="127"/>
      <c r="D879" s="23" t="s">
        <v>693</v>
      </c>
      <c r="E879" s="83">
        <v>614570</v>
      </c>
      <c r="F879" s="83">
        <v>614570</v>
      </c>
      <c r="G879" s="83">
        <v>614570</v>
      </c>
      <c r="H879" s="42" t="s">
        <v>923</v>
      </c>
      <c r="I879" s="23" t="s">
        <v>14</v>
      </c>
      <c r="J879" s="23" t="s">
        <v>347</v>
      </c>
      <c r="K879" s="23" t="s">
        <v>347</v>
      </c>
      <c r="L879" s="24" t="s">
        <v>347</v>
      </c>
    </row>
    <row r="880" spans="1:12" ht="63" x14ac:dyDescent="0.25">
      <c r="A880" s="193" t="s">
        <v>924</v>
      </c>
      <c r="B880" s="116" t="s">
        <v>925</v>
      </c>
      <c r="C880" s="116" t="s">
        <v>912</v>
      </c>
      <c r="D880" s="12" t="s">
        <v>1397</v>
      </c>
      <c r="E880" s="84">
        <f>SUM(E881:E884)</f>
        <v>1609151.74</v>
      </c>
      <c r="F880" s="84">
        <f>SUM(F881:F884)</f>
        <v>1636973</v>
      </c>
      <c r="G880" s="84">
        <f>SUM(G881:G884)</f>
        <v>1684743.45</v>
      </c>
      <c r="H880" s="37" t="s">
        <v>920</v>
      </c>
      <c r="I880" s="12" t="s">
        <v>14</v>
      </c>
      <c r="J880" s="12" t="s">
        <v>54</v>
      </c>
      <c r="K880" s="12" t="s">
        <v>54</v>
      </c>
      <c r="L880" s="13" t="s">
        <v>54</v>
      </c>
    </row>
    <row r="881" spans="1:12" ht="63" x14ac:dyDescent="0.25">
      <c r="A881" s="193"/>
      <c r="B881" s="116"/>
      <c r="C881" s="116"/>
      <c r="D881" s="14" t="s">
        <v>693</v>
      </c>
      <c r="E881" s="81">
        <v>665860</v>
      </c>
      <c r="F881" s="81">
        <v>665860</v>
      </c>
      <c r="G881" s="81">
        <v>665860</v>
      </c>
      <c r="H881" s="38" t="s">
        <v>926</v>
      </c>
      <c r="I881" s="14" t="s">
        <v>14</v>
      </c>
      <c r="J881" s="14" t="s">
        <v>93</v>
      </c>
      <c r="K881" s="14" t="s">
        <v>93</v>
      </c>
      <c r="L881" s="15" t="s">
        <v>94</v>
      </c>
    </row>
    <row r="882" spans="1:12" ht="78.75" x14ac:dyDescent="0.25">
      <c r="A882" s="193"/>
      <c r="B882" s="116"/>
      <c r="C882" s="116"/>
      <c r="D882" s="14" t="s">
        <v>17</v>
      </c>
      <c r="E882" s="81">
        <v>100006.74</v>
      </c>
      <c r="F882" s="81">
        <v>102529</v>
      </c>
      <c r="G882" s="81">
        <v>106870.45</v>
      </c>
      <c r="H882" s="38" t="s">
        <v>927</v>
      </c>
      <c r="I882" s="14" t="s">
        <v>30</v>
      </c>
      <c r="J882" s="14" t="s">
        <v>86</v>
      </c>
      <c r="K882" s="14" t="s">
        <v>86</v>
      </c>
      <c r="L882" s="15" t="s">
        <v>86</v>
      </c>
    </row>
    <row r="883" spans="1:12" ht="78.75" x14ac:dyDescent="0.25">
      <c r="A883" s="193"/>
      <c r="B883" s="116"/>
      <c r="C883" s="116"/>
      <c r="D883" s="200" t="s">
        <v>16</v>
      </c>
      <c r="E883" s="199">
        <v>843285</v>
      </c>
      <c r="F883" s="199">
        <v>868584</v>
      </c>
      <c r="G883" s="199">
        <v>912013</v>
      </c>
      <c r="H883" s="38" t="s">
        <v>928</v>
      </c>
      <c r="I883" s="14" t="s">
        <v>14</v>
      </c>
      <c r="J883" s="14" t="s">
        <v>56</v>
      </c>
      <c r="K883" s="14" t="s">
        <v>56</v>
      </c>
      <c r="L883" s="15" t="s">
        <v>56</v>
      </c>
    </row>
    <row r="884" spans="1:12" ht="32.25" thickBot="1" x14ac:dyDescent="0.3">
      <c r="A884" s="193"/>
      <c r="B884" s="116"/>
      <c r="C884" s="116"/>
      <c r="D884" s="212"/>
      <c r="E884" s="211"/>
      <c r="F884" s="211"/>
      <c r="G884" s="211"/>
      <c r="H884" s="40" t="s">
        <v>929</v>
      </c>
      <c r="I884" s="18" t="s">
        <v>30</v>
      </c>
      <c r="J884" s="18" t="s">
        <v>358</v>
      </c>
      <c r="K884" s="18" t="s">
        <v>262</v>
      </c>
      <c r="L884" s="19" t="s">
        <v>364</v>
      </c>
    </row>
    <row r="885" spans="1:12" ht="63" x14ac:dyDescent="0.25">
      <c r="A885" s="112" t="s">
        <v>930</v>
      </c>
      <c r="B885" s="115" t="s">
        <v>931</v>
      </c>
      <c r="C885" s="115" t="s">
        <v>912</v>
      </c>
      <c r="D885" s="20" t="s">
        <v>1397</v>
      </c>
      <c r="E885" s="80">
        <f>SUM(E886:E888)</f>
        <v>944832.94</v>
      </c>
      <c r="F885" s="80">
        <f>SUM(F886:F888)</f>
        <v>972245.44</v>
      </c>
      <c r="G885" s="80">
        <f>SUM(G886:G888)</f>
        <v>1019286.21</v>
      </c>
      <c r="H885" s="41" t="s">
        <v>920</v>
      </c>
      <c r="I885" s="20" t="s">
        <v>14</v>
      </c>
      <c r="J885" s="20" t="s">
        <v>53</v>
      </c>
      <c r="K885" s="20" t="s">
        <v>38</v>
      </c>
      <c r="L885" s="21" t="s">
        <v>39</v>
      </c>
    </row>
    <row r="886" spans="1:12" ht="125.25" customHeight="1" x14ac:dyDescent="0.25">
      <c r="A886" s="113"/>
      <c r="B886" s="116"/>
      <c r="C886" s="116"/>
      <c r="D886" s="14" t="s">
        <v>693</v>
      </c>
      <c r="E886" s="81">
        <v>172248</v>
      </c>
      <c r="F886" s="81">
        <v>177415.44</v>
      </c>
      <c r="G886" s="81">
        <v>186286.21</v>
      </c>
      <c r="H886" s="38" t="s">
        <v>932</v>
      </c>
      <c r="I886" s="14" t="s">
        <v>14</v>
      </c>
      <c r="J886" s="14" t="s">
        <v>358</v>
      </c>
      <c r="K886" s="14" t="s">
        <v>378</v>
      </c>
      <c r="L886" s="22" t="s">
        <v>379</v>
      </c>
    </row>
    <row r="887" spans="1:12" ht="27.75" customHeight="1" x14ac:dyDescent="0.25">
      <c r="A887" s="113"/>
      <c r="B887" s="116"/>
      <c r="C887" s="116"/>
      <c r="D887" s="14" t="s">
        <v>17</v>
      </c>
      <c r="E887" s="81">
        <v>211420.94</v>
      </c>
      <c r="F887" s="81">
        <v>216830</v>
      </c>
      <c r="G887" s="81">
        <v>226100</v>
      </c>
      <c r="H887" s="219" t="s">
        <v>933</v>
      </c>
      <c r="I887" s="200" t="s">
        <v>30</v>
      </c>
      <c r="J887" s="200" t="s">
        <v>346</v>
      </c>
      <c r="K887" s="200" t="s">
        <v>331</v>
      </c>
      <c r="L887" s="251" t="s">
        <v>395</v>
      </c>
    </row>
    <row r="888" spans="1:12" ht="27.75" customHeight="1" thickBot="1" x14ac:dyDescent="0.3">
      <c r="A888" s="125"/>
      <c r="B888" s="127"/>
      <c r="C888" s="127"/>
      <c r="D888" s="23" t="s">
        <v>16</v>
      </c>
      <c r="E888" s="83">
        <v>561164</v>
      </c>
      <c r="F888" s="83">
        <v>578000</v>
      </c>
      <c r="G888" s="83">
        <v>606900</v>
      </c>
      <c r="H888" s="253"/>
      <c r="I888" s="210"/>
      <c r="J888" s="210"/>
      <c r="K888" s="210"/>
      <c r="L888" s="252"/>
    </row>
    <row r="889" spans="1:12" ht="32.25" thickBot="1" x14ac:dyDescent="0.3">
      <c r="A889" s="64" t="s">
        <v>934</v>
      </c>
      <c r="B889" s="65" t="s">
        <v>935</v>
      </c>
      <c r="C889" s="65" t="s">
        <v>12</v>
      </c>
      <c r="D889" s="66" t="s">
        <v>16</v>
      </c>
      <c r="E889" s="87">
        <v>115500</v>
      </c>
      <c r="F889" s="87">
        <v>539000</v>
      </c>
      <c r="G889" s="87">
        <v>515000</v>
      </c>
      <c r="H889" s="65" t="s">
        <v>13</v>
      </c>
      <c r="I889" s="66" t="s">
        <v>14</v>
      </c>
      <c r="J889" s="66" t="s">
        <v>15</v>
      </c>
      <c r="K889" s="66" t="s">
        <v>15</v>
      </c>
      <c r="L889" s="67" t="s">
        <v>15</v>
      </c>
    </row>
    <row r="890" spans="1:12" ht="159.75" customHeight="1" thickBot="1" x14ac:dyDescent="0.3">
      <c r="A890" s="55" t="s">
        <v>936</v>
      </c>
      <c r="B890" s="37" t="s">
        <v>937</v>
      </c>
      <c r="C890" s="37" t="s">
        <v>912</v>
      </c>
      <c r="D890" s="12" t="s">
        <v>693</v>
      </c>
      <c r="E890" s="88">
        <v>1237051</v>
      </c>
      <c r="F890" s="88">
        <v>1237051</v>
      </c>
      <c r="G890" s="88">
        <v>1237051</v>
      </c>
      <c r="H890" s="37" t="s">
        <v>938</v>
      </c>
      <c r="I890" s="12" t="s">
        <v>14</v>
      </c>
      <c r="J890" s="12" t="s">
        <v>358</v>
      </c>
      <c r="K890" s="12" t="s">
        <v>358</v>
      </c>
      <c r="L890" s="13" t="s">
        <v>358</v>
      </c>
    </row>
    <row r="891" spans="1:12" ht="36.75" customHeight="1" thickBot="1" x14ac:dyDescent="0.3">
      <c r="A891" s="54" t="s">
        <v>939</v>
      </c>
      <c r="B891" s="109" t="s">
        <v>940</v>
      </c>
      <c r="C891" s="110"/>
      <c r="D891" s="111"/>
      <c r="E891" s="93">
        <f>E892+E893+E895+E896+E897+E898+E899+E900+E901+E902+E903+E904+E905+E906+E907+E908+E909+E910+E913+E916+E917+E920+E921</f>
        <v>95456915</v>
      </c>
      <c r="F891" s="93">
        <f>F892+F893+F895+F896+F897+F898+F899+F900+F901+F902+F903+F904+F905+F906+F907+F908+F909+F910+F913+F916+F917+F920+F921</f>
        <v>94618180</v>
      </c>
      <c r="G891" s="93">
        <f>G892+G893+G895+G896+G897+G898+G899+G900+G901+G902+G903+G904+G905+G906+G907+G908+G909+G910+G913+G916+G917+G920+G921</f>
        <v>94617340</v>
      </c>
      <c r="H891" s="106"/>
      <c r="I891" s="107"/>
      <c r="J891" s="107"/>
      <c r="K891" s="107"/>
      <c r="L891" s="108"/>
    </row>
    <row r="892" spans="1:12" ht="59.25" customHeight="1" thickBot="1" x14ac:dyDescent="0.3">
      <c r="A892" s="52" t="s">
        <v>941</v>
      </c>
      <c r="B892" s="39" t="s">
        <v>942</v>
      </c>
      <c r="C892" s="39" t="s">
        <v>943</v>
      </c>
      <c r="D892" s="16" t="s">
        <v>16</v>
      </c>
      <c r="E892" s="89">
        <v>400000</v>
      </c>
      <c r="F892" s="89">
        <v>400000</v>
      </c>
      <c r="G892" s="89">
        <v>400000</v>
      </c>
      <c r="H892" s="39" t="s">
        <v>944</v>
      </c>
      <c r="I892" s="16" t="s">
        <v>21</v>
      </c>
      <c r="J892" s="16" t="s">
        <v>945</v>
      </c>
      <c r="K892" s="16" t="s">
        <v>946</v>
      </c>
      <c r="L892" s="17" t="s">
        <v>947</v>
      </c>
    </row>
    <row r="893" spans="1:12" ht="31.5" x14ac:dyDescent="0.25">
      <c r="A893" s="204" t="s">
        <v>948</v>
      </c>
      <c r="B893" s="126" t="s">
        <v>949</v>
      </c>
      <c r="C893" s="126" t="s">
        <v>943</v>
      </c>
      <c r="D893" s="128" t="s">
        <v>16</v>
      </c>
      <c r="E893" s="161">
        <f>SUM(E894:E894)+7764600</f>
        <v>7764600</v>
      </c>
      <c r="F893" s="161">
        <f>SUM(F894:F894)+7764600</f>
        <v>7764600</v>
      </c>
      <c r="G893" s="161">
        <f>SUM(G894:G894)+7764600</f>
        <v>7764600</v>
      </c>
      <c r="H893" s="39" t="s">
        <v>950</v>
      </c>
      <c r="I893" s="16" t="s">
        <v>30</v>
      </c>
      <c r="J893" s="16" t="s">
        <v>951</v>
      </c>
      <c r="K893" s="16" t="s">
        <v>952</v>
      </c>
      <c r="L893" s="17" t="s">
        <v>622</v>
      </c>
    </row>
    <row r="894" spans="1:12" ht="79.5" thickBot="1" x14ac:dyDescent="0.3">
      <c r="A894" s="194"/>
      <c r="B894" s="117"/>
      <c r="C894" s="117"/>
      <c r="D894" s="120"/>
      <c r="E894" s="216">
        <v>0</v>
      </c>
      <c r="F894" s="216">
        <v>0</v>
      </c>
      <c r="G894" s="216">
        <v>0</v>
      </c>
      <c r="H894" s="38" t="s">
        <v>953</v>
      </c>
      <c r="I894" s="14" t="s">
        <v>14</v>
      </c>
      <c r="J894" s="14" t="s">
        <v>954</v>
      </c>
      <c r="K894" s="14" t="s">
        <v>955</v>
      </c>
      <c r="L894" s="15" t="s">
        <v>956</v>
      </c>
    </row>
    <row r="895" spans="1:12" ht="72.75" customHeight="1" thickBot="1" x14ac:dyDescent="0.3">
      <c r="A895" s="52" t="s">
        <v>957</v>
      </c>
      <c r="B895" s="39" t="s">
        <v>958</v>
      </c>
      <c r="C895" s="39" t="s">
        <v>943</v>
      </c>
      <c r="D895" s="16" t="s">
        <v>518</v>
      </c>
      <c r="E895" s="89">
        <v>18227400</v>
      </c>
      <c r="F895" s="89">
        <v>18227400</v>
      </c>
      <c r="G895" s="89">
        <v>18227400</v>
      </c>
      <c r="H895" s="39" t="s">
        <v>959</v>
      </c>
      <c r="I895" s="16" t="s">
        <v>30</v>
      </c>
      <c r="J895" s="16" t="s">
        <v>960</v>
      </c>
      <c r="K895" s="16" t="s">
        <v>961</v>
      </c>
      <c r="L895" s="17" t="s">
        <v>962</v>
      </c>
    </row>
    <row r="896" spans="1:12" ht="53.25" customHeight="1" x14ac:dyDescent="0.25">
      <c r="A896" s="52" t="s">
        <v>963</v>
      </c>
      <c r="B896" s="39" t="s">
        <v>964</v>
      </c>
      <c r="C896" s="39" t="s">
        <v>943</v>
      </c>
      <c r="D896" s="16" t="s">
        <v>518</v>
      </c>
      <c r="E896" s="89">
        <v>729100</v>
      </c>
      <c r="F896" s="89">
        <v>729100</v>
      </c>
      <c r="G896" s="89">
        <v>729100</v>
      </c>
      <c r="H896" s="39" t="s">
        <v>965</v>
      </c>
      <c r="I896" s="16" t="s">
        <v>30</v>
      </c>
      <c r="J896" s="16" t="s">
        <v>86</v>
      </c>
      <c r="K896" s="16" t="s">
        <v>71</v>
      </c>
      <c r="L896" s="17" t="s">
        <v>46</v>
      </c>
    </row>
    <row r="897" spans="1:12" ht="73.5" customHeight="1" x14ac:dyDescent="0.25">
      <c r="A897" s="52" t="s">
        <v>966</v>
      </c>
      <c r="B897" s="39" t="s">
        <v>967</v>
      </c>
      <c r="C897" s="39" t="s">
        <v>943</v>
      </c>
      <c r="D897" s="16" t="s">
        <v>518</v>
      </c>
      <c r="E897" s="89">
        <v>1680</v>
      </c>
      <c r="F897" s="89">
        <v>1680</v>
      </c>
      <c r="G897" s="89">
        <v>840</v>
      </c>
      <c r="H897" s="39" t="s">
        <v>968</v>
      </c>
      <c r="I897" s="16" t="s">
        <v>30</v>
      </c>
      <c r="J897" s="16" t="s">
        <v>424</v>
      </c>
      <c r="K897" s="16" t="s">
        <v>424</v>
      </c>
      <c r="L897" s="17" t="s">
        <v>432</v>
      </c>
    </row>
    <row r="898" spans="1:12" ht="71.25" customHeight="1" thickBot="1" x14ac:dyDescent="0.3">
      <c r="A898" s="53" t="s">
        <v>969</v>
      </c>
      <c r="B898" s="43" t="s">
        <v>970</v>
      </c>
      <c r="C898" s="43" t="s">
        <v>943</v>
      </c>
      <c r="D898" s="25" t="s">
        <v>518</v>
      </c>
      <c r="E898" s="86">
        <v>835</v>
      </c>
      <c r="F898" s="86">
        <v>0</v>
      </c>
      <c r="G898" s="86">
        <v>0</v>
      </c>
      <c r="H898" s="43" t="s">
        <v>971</v>
      </c>
      <c r="I898" s="25" t="s">
        <v>30</v>
      </c>
      <c r="J898" s="25" t="s">
        <v>432</v>
      </c>
      <c r="K898" s="25" t="s">
        <v>199</v>
      </c>
      <c r="L898" s="26" t="s">
        <v>199</v>
      </c>
    </row>
    <row r="899" spans="1:12" ht="52.5" customHeight="1" thickBot="1" x14ac:dyDescent="0.3">
      <c r="A899" s="64" t="s">
        <v>972</v>
      </c>
      <c r="B899" s="65" t="s">
        <v>973</v>
      </c>
      <c r="C899" s="65" t="s">
        <v>943</v>
      </c>
      <c r="D899" s="66" t="s">
        <v>518</v>
      </c>
      <c r="E899" s="87">
        <v>58210900</v>
      </c>
      <c r="F899" s="87">
        <v>58198100</v>
      </c>
      <c r="G899" s="87">
        <v>58198100</v>
      </c>
      <c r="H899" s="65" t="s">
        <v>968</v>
      </c>
      <c r="I899" s="66" t="s">
        <v>30</v>
      </c>
      <c r="J899" s="66" t="s">
        <v>974</v>
      </c>
      <c r="K899" s="66" t="s">
        <v>975</v>
      </c>
      <c r="L899" s="67" t="s">
        <v>976</v>
      </c>
    </row>
    <row r="900" spans="1:12" ht="57" customHeight="1" thickBot="1" x14ac:dyDescent="0.3">
      <c r="A900" s="55" t="s">
        <v>977</v>
      </c>
      <c r="B900" s="37" t="s">
        <v>978</v>
      </c>
      <c r="C900" s="37" t="s">
        <v>943</v>
      </c>
      <c r="D900" s="12" t="s">
        <v>518</v>
      </c>
      <c r="E900" s="88">
        <v>407500</v>
      </c>
      <c r="F900" s="88">
        <v>407400</v>
      </c>
      <c r="G900" s="88">
        <v>407400</v>
      </c>
      <c r="H900" s="37" t="s">
        <v>965</v>
      </c>
      <c r="I900" s="12" t="s">
        <v>30</v>
      </c>
      <c r="J900" s="12" t="s">
        <v>86</v>
      </c>
      <c r="K900" s="12" t="s">
        <v>46</v>
      </c>
      <c r="L900" s="13" t="s">
        <v>43</v>
      </c>
    </row>
    <row r="901" spans="1:12" ht="100.5" customHeight="1" thickBot="1" x14ac:dyDescent="0.3">
      <c r="A901" s="52" t="s">
        <v>979</v>
      </c>
      <c r="B901" s="39" t="s">
        <v>980</v>
      </c>
      <c r="C901" s="39" t="s">
        <v>943</v>
      </c>
      <c r="D901" s="16" t="s">
        <v>518</v>
      </c>
      <c r="E901" s="89">
        <v>800</v>
      </c>
      <c r="F901" s="89">
        <v>800</v>
      </c>
      <c r="G901" s="89">
        <v>800</v>
      </c>
      <c r="H901" s="39" t="s">
        <v>981</v>
      </c>
      <c r="I901" s="16" t="s">
        <v>14</v>
      </c>
      <c r="J901" s="16" t="s">
        <v>982</v>
      </c>
      <c r="K901" s="16" t="s">
        <v>983</v>
      </c>
      <c r="L901" s="17" t="s">
        <v>983</v>
      </c>
    </row>
    <row r="902" spans="1:12" ht="54" customHeight="1" x14ac:dyDescent="0.25">
      <c r="A902" s="52" t="s">
        <v>984</v>
      </c>
      <c r="B902" s="39" t="s">
        <v>985</v>
      </c>
      <c r="C902" s="39" t="s">
        <v>943</v>
      </c>
      <c r="D902" s="16" t="s">
        <v>693</v>
      </c>
      <c r="E902" s="89">
        <v>3512900</v>
      </c>
      <c r="F902" s="89">
        <v>3512900</v>
      </c>
      <c r="G902" s="89">
        <v>3512900</v>
      </c>
      <c r="H902" s="39" t="s">
        <v>986</v>
      </c>
      <c r="I902" s="16" t="s">
        <v>14</v>
      </c>
      <c r="J902" s="16" t="s">
        <v>987</v>
      </c>
      <c r="K902" s="16" t="s">
        <v>988</v>
      </c>
      <c r="L902" s="17" t="s">
        <v>989</v>
      </c>
    </row>
    <row r="903" spans="1:12" ht="119.25" customHeight="1" x14ac:dyDescent="0.25">
      <c r="A903" s="52" t="s">
        <v>990</v>
      </c>
      <c r="B903" s="39" t="s">
        <v>991</v>
      </c>
      <c r="C903" s="39" t="s">
        <v>943</v>
      </c>
      <c r="D903" s="16" t="s">
        <v>693</v>
      </c>
      <c r="E903" s="89">
        <v>150000</v>
      </c>
      <c r="F903" s="89">
        <v>150000</v>
      </c>
      <c r="G903" s="89">
        <v>150000</v>
      </c>
      <c r="H903" s="39" t="s">
        <v>992</v>
      </c>
      <c r="I903" s="16" t="s">
        <v>14</v>
      </c>
      <c r="J903" s="16" t="s">
        <v>993</v>
      </c>
      <c r="K903" s="16" t="s">
        <v>994</v>
      </c>
      <c r="L903" s="17" t="s">
        <v>995</v>
      </c>
    </row>
    <row r="904" spans="1:12" ht="104.25" customHeight="1" x14ac:dyDescent="0.25">
      <c r="A904" s="52" t="s">
        <v>996</v>
      </c>
      <c r="B904" s="39" t="s">
        <v>997</v>
      </c>
      <c r="C904" s="39" t="s">
        <v>943</v>
      </c>
      <c r="D904" s="16" t="s">
        <v>693</v>
      </c>
      <c r="E904" s="89">
        <v>13600</v>
      </c>
      <c r="F904" s="89">
        <v>13600</v>
      </c>
      <c r="G904" s="89">
        <v>13600</v>
      </c>
      <c r="H904" s="39" t="s">
        <v>968</v>
      </c>
      <c r="I904" s="16" t="s">
        <v>30</v>
      </c>
      <c r="J904" s="16" t="s">
        <v>359</v>
      </c>
      <c r="K904" s="16" t="s">
        <v>359</v>
      </c>
      <c r="L904" s="17" t="s">
        <v>358</v>
      </c>
    </row>
    <row r="905" spans="1:12" ht="36" customHeight="1" x14ac:dyDescent="0.25">
      <c r="A905" s="52" t="s">
        <v>998</v>
      </c>
      <c r="B905" s="39" t="s">
        <v>999</v>
      </c>
      <c r="C905" s="39" t="s">
        <v>943</v>
      </c>
      <c r="D905" s="16" t="s">
        <v>693</v>
      </c>
      <c r="E905" s="89">
        <v>1547400</v>
      </c>
      <c r="F905" s="89">
        <v>1547400</v>
      </c>
      <c r="G905" s="89">
        <v>1547400</v>
      </c>
      <c r="H905" s="39" t="s">
        <v>968</v>
      </c>
      <c r="I905" s="16" t="s">
        <v>30</v>
      </c>
      <c r="J905" s="16" t="s">
        <v>1000</v>
      </c>
      <c r="K905" s="16" t="s">
        <v>1001</v>
      </c>
      <c r="L905" s="17" t="s">
        <v>1002</v>
      </c>
    </row>
    <row r="906" spans="1:12" ht="35.25" customHeight="1" x14ac:dyDescent="0.25">
      <c r="A906" s="52" t="s">
        <v>1003</v>
      </c>
      <c r="B906" s="39" t="s">
        <v>1004</v>
      </c>
      <c r="C906" s="39" t="s">
        <v>943</v>
      </c>
      <c r="D906" s="16" t="s">
        <v>693</v>
      </c>
      <c r="E906" s="89">
        <v>46000</v>
      </c>
      <c r="F906" s="89">
        <v>46000</v>
      </c>
      <c r="G906" s="89">
        <v>46000</v>
      </c>
      <c r="H906" s="39" t="s">
        <v>968</v>
      </c>
      <c r="I906" s="16" t="s">
        <v>30</v>
      </c>
      <c r="J906" s="16" t="s">
        <v>1005</v>
      </c>
      <c r="K906" s="16" t="s">
        <v>1006</v>
      </c>
      <c r="L906" s="17" t="s">
        <v>1007</v>
      </c>
    </row>
    <row r="907" spans="1:12" ht="68.25" customHeight="1" x14ac:dyDescent="0.25">
      <c r="A907" s="52" t="s">
        <v>1008</v>
      </c>
      <c r="B907" s="39" t="s">
        <v>1009</v>
      </c>
      <c r="C907" s="39" t="s">
        <v>943</v>
      </c>
      <c r="D907" s="16" t="s">
        <v>693</v>
      </c>
      <c r="E907" s="89">
        <v>224000</v>
      </c>
      <c r="F907" s="89">
        <v>224000</v>
      </c>
      <c r="G907" s="89">
        <v>224000</v>
      </c>
      <c r="H907" s="39" t="s">
        <v>1010</v>
      </c>
      <c r="I907" s="16" t="s">
        <v>14</v>
      </c>
      <c r="J907" s="16" t="s">
        <v>1011</v>
      </c>
      <c r="K907" s="16" t="s">
        <v>1012</v>
      </c>
      <c r="L907" s="17" t="s">
        <v>86</v>
      </c>
    </row>
    <row r="908" spans="1:12" ht="34.5" customHeight="1" thickBot="1" x14ac:dyDescent="0.3">
      <c r="A908" s="52" t="s">
        <v>1013</v>
      </c>
      <c r="B908" s="39" t="s">
        <v>1014</v>
      </c>
      <c r="C908" s="39" t="s">
        <v>943</v>
      </c>
      <c r="D908" s="16" t="s">
        <v>16</v>
      </c>
      <c r="E908" s="89">
        <v>35000</v>
      </c>
      <c r="F908" s="89">
        <v>35000</v>
      </c>
      <c r="G908" s="89">
        <v>35000</v>
      </c>
      <c r="H908" s="39" t="s">
        <v>968</v>
      </c>
      <c r="I908" s="16" t="s">
        <v>30</v>
      </c>
      <c r="J908" s="16" t="s">
        <v>945</v>
      </c>
      <c r="K908" s="16" t="s">
        <v>1015</v>
      </c>
      <c r="L908" s="17" t="s">
        <v>1016</v>
      </c>
    </row>
    <row r="909" spans="1:12" ht="48" thickBot="1" x14ac:dyDescent="0.3">
      <c r="A909" s="53" t="s">
        <v>1017</v>
      </c>
      <c r="B909" s="43" t="s">
        <v>1018</v>
      </c>
      <c r="C909" s="43" t="s">
        <v>943</v>
      </c>
      <c r="D909" s="25" t="s">
        <v>16</v>
      </c>
      <c r="E909" s="86">
        <v>9000</v>
      </c>
      <c r="F909" s="86">
        <v>9000</v>
      </c>
      <c r="G909" s="86">
        <v>9000</v>
      </c>
      <c r="H909" s="43" t="s">
        <v>1019</v>
      </c>
      <c r="I909" s="25" t="s">
        <v>21</v>
      </c>
      <c r="J909" s="25" t="s">
        <v>1020</v>
      </c>
      <c r="K909" s="25" t="s">
        <v>1021</v>
      </c>
      <c r="L909" s="26" t="s">
        <v>1022</v>
      </c>
    </row>
    <row r="910" spans="1:12" ht="33" customHeight="1" x14ac:dyDescent="0.25">
      <c r="A910" s="112" t="s">
        <v>1023</v>
      </c>
      <c r="B910" s="115" t="s">
        <v>1024</v>
      </c>
      <c r="C910" s="115" t="s">
        <v>943</v>
      </c>
      <c r="D910" s="20" t="s">
        <v>1397</v>
      </c>
      <c r="E910" s="80">
        <f>SUM(E911:E912)</f>
        <v>2200000</v>
      </c>
      <c r="F910" s="80">
        <f>SUM(F911:F912)</f>
        <v>1600000</v>
      </c>
      <c r="G910" s="80">
        <f>SUM(G911:G912)</f>
        <v>1600000</v>
      </c>
      <c r="H910" s="115" t="s">
        <v>1019</v>
      </c>
      <c r="I910" s="118" t="s">
        <v>21</v>
      </c>
      <c r="J910" s="118" t="s">
        <v>1025</v>
      </c>
      <c r="K910" s="118" t="s">
        <v>1026</v>
      </c>
      <c r="L910" s="121" t="s">
        <v>1027</v>
      </c>
    </row>
    <row r="911" spans="1:12" ht="26.25" customHeight="1" x14ac:dyDescent="0.25">
      <c r="A911" s="113"/>
      <c r="B911" s="116"/>
      <c r="C911" s="116"/>
      <c r="D911" s="14" t="s">
        <v>16</v>
      </c>
      <c r="E911" s="81">
        <v>1600000</v>
      </c>
      <c r="F911" s="81">
        <v>1600000</v>
      </c>
      <c r="G911" s="81">
        <v>1600000</v>
      </c>
      <c r="H911" s="116"/>
      <c r="I911" s="119"/>
      <c r="J911" s="119"/>
      <c r="K911" s="119"/>
      <c r="L911" s="122"/>
    </row>
    <row r="912" spans="1:12" ht="26.25" customHeight="1" thickBot="1" x14ac:dyDescent="0.3">
      <c r="A912" s="125"/>
      <c r="B912" s="127"/>
      <c r="C912" s="127"/>
      <c r="D912" s="23" t="s">
        <v>365</v>
      </c>
      <c r="E912" s="83">
        <v>600000</v>
      </c>
      <c r="F912" s="83">
        <v>0</v>
      </c>
      <c r="G912" s="83">
        <v>0</v>
      </c>
      <c r="H912" s="127"/>
      <c r="I912" s="129"/>
      <c r="J912" s="129"/>
      <c r="K912" s="129"/>
      <c r="L912" s="149"/>
    </row>
    <row r="913" spans="1:12" ht="31.5" customHeight="1" x14ac:dyDescent="0.25">
      <c r="A913" s="112" t="s">
        <v>1028</v>
      </c>
      <c r="B913" s="115" t="s">
        <v>1029</v>
      </c>
      <c r="C913" s="115" t="s">
        <v>943</v>
      </c>
      <c r="D913" s="20" t="s">
        <v>1397</v>
      </c>
      <c r="E913" s="84">
        <f>SUM(E914:E915)</f>
        <v>400000</v>
      </c>
      <c r="F913" s="84">
        <f>SUM(F914:F915)</f>
        <v>300000</v>
      </c>
      <c r="G913" s="84">
        <f>SUM(G914:G915)</f>
        <v>300000</v>
      </c>
      <c r="H913" s="115" t="s">
        <v>1019</v>
      </c>
      <c r="I913" s="118" t="s">
        <v>21</v>
      </c>
      <c r="J913" s="118" t="s">
        <v>1030</v>
      </c>
      <c r="K913" s="118" t="s">
        <v>1031</v>
      </c>
      <c r="L913" s="121" t="s">
        <v>1032</v>
      </c>
    </row>
    <row r="914" spans="1:12" ht="27.75" customHeight="1" x14ac:dyDescent="0.25">
      <c r="A914" s="113"/>
      <c r="B914" s="116"/>
      <c r="C914" s="116"/>
      <c r="D914" s="14" t="s">
        <v>16</v>
      </c>
      <c r="E914" s="81">
        <v>300000</v>
      </c>
      <c r="F914" s="81">
        <v>300000</v>
      </c>
      <c r="G914" s="81">
        <v>300000</v>
      </c>
      <c r="H914" s="116"/>
      <c r="I914" s="119"/>
      <c r="J914" s="119"/>
      <c r="K914" s="119"/>
      <c r="L914" s="122"/>
    </row>
    <row r="915" spans="1:12" ht="27.75" customHeight="1" thickBot="1" x14ac:dyDescent="0.3">
      <c r="A915" s="125"/>
      <c r="B915" s="127"/>
      <c r="C915" s="127"/>
      <c r="D915" s="14" t="s">
        <v>365</v>
      </c>
      <c r="E915" s="81">
        <v>100000</v>
      </c>
      <c r="F915" s="81">
        <v>0</v>
      </c>
      <c r="G915" s="81">
        <v>0</v>
      </c>
      <c r="H915" s="127"/>
      <c r="I915" s="129"/>
      <c r="J915" s="129"/>
      <c r="K915" s="129"/>
      <c r="L915" s="149"/>
    </row>
    <row r="916" spans="1:12" ht="48" thickBot="1" x14ac:dyDescent="0.3">
      <c r="A916" s="52" t="s">
        <v>1033</v>
      </c>
      <c r="B916" s="39" t="s">
        <v>1034</v>
      </c>
      <c r="C916" s="39" t="s">
        <v>943</v>
      </c>
      <c r="D916" s="16" t="s">
        <v>16</v>
      </c>
      <c r="E916" s="89">
        <v>10700</v>
      </c>
      <c r="F916" s="89">
        <v>10700</v>
      </c>
      <c r="G916" s="89">
        <v>10700</v>
      </c>
      <c r="H916" s="39" t="s">
        <v>1019</v>
      </c>
      <c r="I916" s="16" t="s">
        <v>21</v>
      </c>
      <c r="J916" s="16" t="s">
        <v>1035</v>
      </c>
      <c r="K916" s="16" t="s">
        <v>1036</v>
      </c>
      <c r="L916" s="17" t="s">
        <v>1037</v>
      </c>
    </row>
    <row r="917" spans="1:12" ht="35.25" customHeight="1" x14ac:dyDescent="0.25">
      <c r="A917" s="112" t="s">
        <v>1038</v>
      </c>
      <c r="B917" s="115" t="s">
        <v>1039</v>
      </c>
      <c r="C917" s="115" t="s">
        <v>943</v>
      </c>
      <c r="D917" s="20" t="s">
        <v>1397</v>
      </c>
      <c r="E917" s="82">
        <f>SUM(E918:E919)</f>
        <v>525500</v>
      </c>
      <c r="F917" s="82">
        <f>SUM(F918:F919)</f>
        <v>400500</v>
      </c>
      <c r="G917" s="82">
        <f>SUM(G918:G919)</f>
        <v>400500</v>
      </c>
      <c r="H917" s="115" t="s">
        <v>1040</v>
      </c>
      <c r="I917" s="118" t="s">
        <v>14</v>
      </c>
      <c r="J917" s="118" t="s">
        <v>1041</v>
      </c>
      <c r="K917" s="118" t="s">
        <v>1042</v>
      </c>
      <c r="L917" s="121" t="s">
        <v>1043</v>
      </c>
    </row>
    <row r="918" spans="1:12" ht="25.5" customHeight="1" x14ac:dyDescent="0.25">
      <c r="A918" s="113"/>
      <c r="B918" s="116"/>
      <c r="C918" s="116"/>
      <c r="D918" s="14" t="s">
        <v>16</v>
      </c>
      <c r="E918" s="81">
        <v>400500</v>
      </c>
      <c r="F918" s="81">
        <v>400500</v>
      </c>
      <c r="G918" s="81">
        <v>400500</v>
      </c>
      <c r="H918" s="116"/>
      <c r="I918" s="119"/>
      <c r="J918" s="119"/>
      <c r="K918" s="119"/>
      <c r="L918" s="122"/>
    </row>
    <row r="919" spans="1:12" ht="25.5" customHeight="1" thickBot="1" x14ac:dyDescent="0.3">
      <c r="A919" s="125"/>
      <c r="B919" s="127"/>
      <c r="C919" s="127"/>
      <c r="D919" s="14" t="s">
        <v>365</v>
      </c>
      <c r="E919" s="81">
        <v>125000</v>
      </c>
      <c r="F919" s="81">
        <v>0</v>
      </c>
      <c r="G919" s="81">
        <v>0</v>
      </c>
      <c r="H919" s="127"/>
      <c r="I919" s="129"/>
      <c r="J919" s="129"/>
      <c r="K919" s="129"/>
      <c r="L919" s="149"/>
    </row>
    <row r="920" spans="1:12" ht="63.75" thickBot="1" x14ac:dyDescent="0.3">
      <c r="A920" s="52" t="s">
        <v>1044</v>
      </c>
      <c r="B920" s="39" t="s">
        <v>1045</v>
      </c>
      <c r="C920" s="39" t="s">
        <v>943</v>
      </c>
      <c r="D920" s="16" t="s">
        <v>16</v>
      </c>
      <c r="E920" s="89">
        <v>230000</v>
      </c>
      <c r="F920" s="89">
        <v>230000</v>
      </c>
      <c r="G920" s="89">
        <v>230000</v>
      </c>
      <c r="H920" s="39" t="s">
        <v>1046</v>
      </c>
      <c r="I920" s="16" t="s">
        <v>14</v>
      </c>
      <c r="J920" s="16" t="s">
        <v>1047</v>
      </c>
      <c r="K920" s="16" t="s">
        <v>1048</v>
      </c>
      <c r="L920" s="17" t="s">
        <v>1049</v>
      </c>
    </row>
    <row r="921" spans="1:12" ht="63.75" thickBot="1" x14ac:dyDescent="0.3">
      <c r="A921" s="52" t="s">
        <v>1050</v>
      </c>
      <c r="B921" s="39" t="s">
        <v>1051</v>
      </c>
      <c r="C921" s="39" t="s">
        <v>943</v>
      </c>
      <c r="D921" s="16" t="s">
        <v>16</v>
      </c>
      <c r="E921" s="89">
        <v>810000</v>
      </c>
      <c r="F921" s="89">
        <v>810000</v>
      </c>
      <c r="G921" s="89">
        <v>810000</v>
      </c>
      <c r="H921" s="39" t="s">
        <v>1052</v>
      </c>
      <c r="I921" s="16" t="s">
        <v>14</v>
      </c>
      <c r="J921" s="16" t="s">
        <v>1053</v>
      </c>
      <c r="K921" s="16" t="s">
        <v>1054</v>
      </c>
      <c r="L921" s="17" t="s">
        <v>1055</v>
      </c>
    </row>
    <row r="922" spans="1:12" ht="35.25" customHeight="1" thickBot="1" x14ac:dyDescent="0.3">
      <c r="A922" s="54" t="s">
        <v>1056</v>
      </c>
      <c r="B922" s="109" t="s">
        <v>1057</v>
      </c>
      <c r="C922" s="110"/>
      <c r="D922" s="111"/>
      <c r="E922" s="93">
        <f>E923+E924+E928+E930+E933+E935+E936+E939+E941+E944+E945+E946+E948+E951</f>
        <v>19981669.879999999</v>
      </c>
      <c r="F922" s="93">
        <f>F923+F924+F928+F930+F933+F935+F936+F939+F941+F944+F945+F946+F948+F951</f>
        <v>17328983</v>
      </c>
      <c r="G922" s="93">
        <f>G923+G924+G928+G930+G933+G935+G936+G939+G941+G944+G945+G946+G948+G951</f>
        <v>15645940.550000001</v>
      </c>
      <c r="H922" s="106"/>
      <c r="I922" s="107"/>
      <c r="J922" s="107"/>
      <c r="K922" s="107"/>
      <c r="L922" s="108"/>
    </row>
    <row r="923" spans="1:12" ht="63.75" thickBot="1" x14ac:dyDescent="0.3">
      <c r="A923" s="53" t="s">
        <v>1058</v>
      </c>
      <c r="B923" s="43" t="s">
        <v>1059</v>
      </c>
      <c r="C923" s="43" t="s">
        <v>912</v>
      </c>
      <c r="D923" s="25" t="s">
        <v>365</v>
      </c>
      <c r="E923" s="86">
        <v>0</v>
      </c>
      <c r="F923" s="86">
        <v>0</v>
      </c>
      <c r="G923" s="86">
        <v>0</v>
      </c>
      <c r="H923" s="43" t="s">
        <v>852</v>
      </c>
      <c r="I923" s="25" t="s">
        <v>30</v>
      </c>
      <c r="J923" s="25" t="s">
        <v>432</v>
      </c>
      <c r="K923" s="25" t="s">
        <v>432</v>
      </c>
      <c r="L923" s="26" t="s">
        <v>432</v>
      </c>
    </row>
    <row r="924" spans="1:12" ht="33.75" customHeight="1" x14ac:dyDescent="0.25">
      <c r="A924" s="112" t="s">
        <v>1060</v>
      </c>
      <c r="B924" s="115" t="s">
        <v>1061</v>
      </c>
      <c r="C924" s="115" t="s">
        <v>912</v>
      </c>
      <c r="D924" s="20" t="s">
        <v>1397</v>
      </c>
      <c r="E924" s="80">
        <f>SUM(E925:E927)</f>
        <v>712569.88</v>
      </c>
      <c r="F924" s="80">
        <f>SUM(F925:F927)</f>
        <v>718994</v>
      </c>
      <c r="G924" s="80">
        <f>SUM(G925:G927)</f>
        <v>730017.55</v>
      </c>
      <c r="H924" s="115" t="s">
        <v>1398</v>
      </c>
      <c r="I924" s="118" t="s">
        <v>14</v>
      </c>
      <c r="J924" s="118" t="s">
        <v>366</v>
      </c>
      <c r="K924" s="118" t="s">
        <v>93</v>
      </c>
      <c r="L924" s="121" t="s">
        <v>94</v>
      </c>
    </row>
    <row r="925" spans="1:12" ht="15.75" x14ac:dyDescent="0.25">
      <c r="A925" s="113"/>
      <c r="B925" s="116"/>
      <c r="C925" s="116"/>
      <c r="D925" s="14" t="s">
        <v>17</v>
      </c>
      <c r="E925" s="81">
        <v>59966.879999999997</v>
      </c>
      <c r="F925" s="81">
        <v>60861</v>
      </c>
      <c r="G925" s="81">
        <v>62390.55</v>
      </c>
      <c r="H925" s="116"/>
      <c r="I925" s="119"/>
      <c r="J925" s="119"/>
      <c r="K925" s="119"/>
      <c r="L925" s="122"/>
    </row>
    <row r="926" spans="1:12" ht="15.75" x14ac:dyDescent="0.25">
      <c r="A926" s="113"/>
      <c r="B926" s="116"/>
      <c r="C926" s="116"/>
      <c r="D926" s="14" t="s">
        <v>693</v>
      </c>
      <c r="E926" s="81">
        <v>468255</v>
      </c>
      <c r="F926" s="81">
        <v>468255</v>
      </c>
      <c r="G926" s="81">
        <v>468255</v>
      </c>
      <c r="H926" s="116"/>
      <c r="I926" s="119"/>
      <c r="J926" s="119"/>
      <c r="K926" s="119"/>
      <c r="L926" s="122"/>
    </row>
    <row r="927" spans="1:12" ht="16.5" thickBot="1" x14ac:dyDescent="0.3">
      <c r="A927" s="125"/>
      <c r="B927" s="127"/>
      <c r="C927" s="127"/>
      <c r="D927" s="23" t="s">
        <v>16</v>
      </c>
      <c r="E927" s="83">
        <v>184348</v>
      </c>
      <c r="F927" s="83">
        <v>189878</v>
      </c>
      <c r="G927" s="83">
        <v>199372</v>
      </c>
      <c r="H927" s="127"/>
      <c r="I927" s="129"/>
      <c r="J927" s="129"/>
      <c r="K927" s="129"/>
      <c r="L927" s="149"/>
    </row>
    <row r="928" spans="1:12" ht="31.5" x14ac:dyDescent="0.25">
      <c r="A928" s="193" t="s">
        <v>1062</v>
      </c>
      <c r="B928" s="116" t="s">
        <v>1063</v>
      </c>
      <c r="C928" s="116" t="s">
        <v>912</v>
      </c>
      <c r="D928" s="212" t="s">
        <v>519</v>
      </c>
      <c r="E928" s="211">
        <v>884341</v>
      </c>
      <c r="F928" s="201">
        <f>SUM(F929:F929)</f>
        <v>0</v>
      </c>
      <c r="G928" s="201">
        <f>SUM(G929:G929)</f>
        <v>0</v>
      </c>
      <c r="H928" s="37" t="s">
        <v>1064</v>
      </c>
      <c r="I928" s="12" t="s">
        <v>30</v>
      </c>
      <c r="J928" s="12" t="s">
        <v>678</v>
      </c>
      <c r="K928" s="12" t="s">
        <v>199</v>
      </c>
      <c r="L928" s="13" t="s">
        <v>199</v>
      </c>
    </row>
    <row r="929" spans="1:12" ht="32.25" thickBot="1" x14ac:dyDescent="0.3">
      <c r="A929" s="193"/>
      <c r="B929" s="116"/>
      <c r="C929" s="116"/>
      <c r="D929" s="212"/>
      <c r="E929" s="211"/>
      <c r="F929" s="201"/>
      <c r="G929" s="201"/>
      <c r="H929" s="40" t="s">
        <v>517</v>
      </c>
      <c r="I929" s="18" t="s">
        <v>14</v>
      </c>
      <c r="J929" s="18" t="s">
        <v>52</v>
      </c>
      <c r="K929" s="18" t="s">
        <v>199</v>
      </c>
      <c r="L929" s="19" t="s">
        <v>199</v>
      </c>
    </row>
    <row r="930" spans="1:12" ht="63" x14ac:dyDescent="0.25">
      <c r="A930" s="112" t="s">
        <v>1065</v>
      </c>
      <c r="B930" s="115" t="s">
        <v>1066</v>
      </c>
      <c r="C930" s="115" t="s">
        <v>516</v>
      </c>
      <c r="D930" s="20" t="s">
        <v>1397</v>
      </c>
      <c r="E930" s="80">
        <f>SUM(E931:E932)</f>
        <v>1500000</v>
      </c>
      <c r="F930" s="80">
        <f>SUM(F931:F932)</f>
        <v>1203451</v>
      </c>
      <c r="G930" s="80">
        <f>SUM(G931:G932)</f>
        <v>0</v>
      </c>
      <c r="H930" s="41" t="s">
        <v>1067</v>
      </c>
      <c r="I930" s="20" t="s">
        <v>14</v>
      </c>
      <c r="J930" s="20" t="s">
        <v>52</v>
      </c>
      <c r="K930" s="20" t="s">
        <v>199</v>
      </c>
      <c r="L930" s="21" t="s">
        <v>199</v>
      </c>
    </row>
    <row r="931" spans="1:12" ht="15.75" x14ac:dyDescent="0.25">
      <c r="A931" s="113"/>
      <c r="B931" s="116"/>
      <c r="C931" s="116"/>
      <c r="D931" s="14" t="s">
        <v>519</v>
      </c>
      <c r="E931" s="81">
        <v>850000</v>
      </c>
      <c r="F931" s="81">
        <v>302518</v>
      </c>
      <c r="G931" s="81">
        <v>0</v>
      </c>
      <c r="H931" s="38" t="s">
        <v>1068</v>
      </c>
      <c r="I931" s="14" t="s">
        <v>30</v>
      </c>
      <c r="J931" s="14" t="s">
        <v>364</v>
      </c>
      <c r="K931" s="14" t="s">
        <v>181</v>
      </c>
      <c r="L931" s="22" t="s">
        <v>199</v>
      </c>
    </row>
    <row r="932" spans="1:12" ht="32.25" thickBot="1" x14ac:dyDescent="0.3">
      <c r="A932" s="125"/>
      <c r="B932" s="127"/>
      <c r="C932" s="127"/>
      <c r="D932" s="23" t="s">
        <v>16</v>
      </c>
      <c r="E932" s="83">
        <v>650000</v>
      </c>
      <c r="F932" s="83">
        <v>900933</v>
      </c>
      <c r="G932" s="83">
        <v>0</v>
      </c>
      <c r="H932" s="42" t="s">
        <v>517</v>
      </c>
      <c r="I932" s="23" t="s">
        <v>14</v>
      </c>
      <c r="J932" s="23" t="s">
        <v>52</v>
      </c>
      <c r="K932" s="23" t="s">
        <v>77</v>
      </c>
      <c r="L932" s="24" t="s">
        <v>199</v>
      </c>
    </row>
    <row r="933" spans="1:12" ht="78.75" x14ac:dyDescent="0.25">
      <c r="A933" s="193" t="s">
        <v>1069</v>
      </c>
      <c r="B933" s="116" t="s">
        <v>1070</v>
      </c>
      <c r="C933" s="116" t="s">
        <v>943</v>
      </c>
      <c r="D933" s="119" t="s">
        <v>693</v>
      </c>
      <c r="E933" s="201">
        <f>SUM(E934:E934)+158000</f>
        <v>158000</v>
      </c>
      <c r="F933" s="201">
        <f>SUM(F934:F934)+158000</f>
        <v>158000</v>
      </c>
      <c r="G933" s="201">
        <f>SUM(G934:G934)+158000</f>
        <v>158000</v>
      </c>
      <c r="H933" s="37" t="s">
        <v>1071</v>
      </c>
      <c r="I933" s="12" t="s">
        <v>14</v>
      </c>
      <c r="J933" s="12" t="s">
        <v>1072</v>
      </c>
      <c r="K933" s="12" t="s">
        <v>1073</v>
      </c>
      <c r="L933" s="13" t="s">
        <v>1074</v>
      </c>
    </row>
    <row r="934" spans="1:12" ht="80.25" customHeight="1" thickBot="1" x14ac:dyDescent="0.3">
      <c r="A934" s="194"/>
      <c r="B934" s="117"/>
      <c r="C934" s="117"/>
      <c r="D934" s="120"/>
      <c r="E934" s="229"/>
      <c r="F934" s="229"/>
      <c r="G934" s="229"/>
      <c r="H934" s="38" t="s">
        <v>1075</v>
      </c>
      <c r="I934" s="14" t="s">
        <v>21</v>
      </c>
      <c r="J934" s="14" t="s">
        <v>634</v>
      </c>
      <c r="K934" s="14" t="s">
        <v>462</v>
      </c>
      <c r="L934" s="15" t="s">
        <v>458</v>
      </c>
    </row>
    <row r="935" spans="1:12" ht="82.5" customHeight="1" thickBot="1" x14ac:dyDescent="0.3">
      <c r="A935" s="53" t="s">
        <v>1076</v>
      </c>
      <c r="B935" s="43" t="s">
        <v>1077</v>
      </c>
      <c r="C935" s="43" t="s">
        <v>912</v>
      </c>
      <c r="D935" s="25" t="s">
        <v>693</v>
      </c>
      <c r="E935" s="86">
        <v>823900</v>
      </c>
      <c r="F935" s="86">
        <v>823900</v>
      </c>
      <c r="G935" s="86">
        <v>823900</v>
      </c>
      <c r="H935" s="43" t="s">
        <v>1078</v>
      </c>
      <c r="I935" s="25" t="s">
        <v>14</v>
      </c>
      <c r="J935" s="25" t="s">
        <v>56</v>
      </c>
      <c r="K935" s="25" t="s">
        <v>55</v>
      </c>
      <c r="L935" s="26" t="s">
        <v>53</v>
      </c>
    </row>
    <row r="936" spans="1:12" ht="31.5" customHeight="1" x14ac:dyDescent="0.25">
      <c r="A936" s="112" t="s">
        <v>1079</v>
      </c>
      <c r="B936" s="115" t="s">
        <v>1080</v>
      </c>
      <c r="C936" s="115" t="s">
        <v>912</v>
      </c>
      <c r="D936" s="20" t="s">
        <v>1397</v>
      </c>
      <c r="E936" s="80">
        <f>SUM(E937:E938)</f>
        <v>6593216</v>
      </c>
      <c r="F936" s="80">
        <f>SUM(F937:F938)</f>
        <v>6593216</v>
      </c>
      <c r="G936" s="80">
        <f>SUM(G937:G938)</f>
        <v>6593216</v>
      </c>
      <c r="H936" s="115" t="s">
        <v>1081</v>
      </c>
      <c r="I936" s="118" t="s">
        <v>30</v>
      </c>
      <c r="J936" s="118" t="s">
        <v>447</v>
      </c>
      <c r="K936" s="118" t="s">
        <v>1082</v>
      </c>
      <c r="L936" s="121" t="s">
        <v>946</v>
      </c>
    </row>
    <row r="937" spans="1:12" ht="15.75" x14ac:dyDescent="0.25">
      <c r="A937" s="113"/>
      <c r="B937" s="116"/>
      <c r="C937" s="116"/>
      <c r="D937" s="14" t="s">
        <v>365</v>
      </c>
      <c r="E937" s="81">
        <v>502300</v>
      </c>
      <c r="F937" s="81">
        <v>502300</v>
      </c>
      <c r="G937" s="81">
        <v>502300</v>
      </c>
      <c r="H937" s="116"/>
      <c r="I937" s="119"/>
      <c r="J937" s="119"/>
      <c r="K937" s="119"/>
      <c r="L937" s="122"/>
    </row>
    <row r="938" spans="1:12" ht="16.5" thickBot="1" x14ac:dyDescent="0.3">
      <c r="A938" s="125"/>
      <c r="B938" s="127"/>
      <c r="C938" s="127"/>
      <c r="D938" s="23" t="s">
        <v>693</v>
      </c>
      <c r="E938" s="83">
        <v>6090916</v>
      </c>
      <c r="F938" s="83">
        <v>6090916</v>
      </c>
      <c r="G938" s="83">
        <v>6090916</v>
      </c>
      <c r="H938" s="127"/>
      <c r="I938" s="129"/>
      <c r="J938" s="129"/>
      <c r="K938" s="129"/>
      <c r="L938" s="149"/>
    </row>
    <row r="939" spans="1:12" ht="65.25" customHeight="1" x14ac:dyDescent="0.25">
      <c r="A939" s="192" t="s">
        <v>1083</v>
      </c>
      <c r="B939" s="115" t="s">
        <v>1084</v>
      </c>
      <c r="C939" s="115" t="s">
        <v>912</v>
      </c>
      <c r="D939" s="118" t="s">
        <v>16</v>
      </c>
      <c r="E939" s="205">
        <f>SUM(E940:E940)+4494007</f>
        <v>4494007</v>
      </c>
      <c r="F939" s="205">
        <f>SUM(F940:F940)+4961170</f>
        <v>4961170</v>
      </c>
      <c r="G939" s="205">
        <f>SUM(G940:G940)+5567555</f>
        <v>5567555</v>
      </c>
      <c r="H939" s="37" t="s">
        <v>1085</v>
      </c>
      <c r="I939" s="12" t="s">
        <v>30</v>
      </c>
      <c r="J939" s="12" t="s">
        <v>595</v>
      </c>
      <c r="K939" s="12" t="s">
        <v>1086</v>
      </c>
      <c r="L939" s="13" t="s">
        <v>1087</v>
      </c>
    </row>
    <row r="940" spans="1:12" ht="65.25" customHeight="1" thickBot="1" x14ac:dyDescent="0.3">
      <c r="A940" s="194"/>
      <c r="B940" s="117"/>
      <c r="C940" s="117"/>
      <c r="D940" s="120"/>
      <c r="E940" s="229"/>
      <c r="F940" s="229"/>
      <c r="G940" s="229"/>
      <c r="H940" s="38" t="s">
        <v>1088</v>
      </c>
      <c r="I940" s="14" t="s">
        <v>30</v>
      </c>
      <c r="J940" s="14" t="s">
        <v>1089</v>
      </c>
      <c r="K940" s="14" t="s">
        <v>1090</v>
      </c>
      <c r="L940" s="15" t="s">
        <v>618</v>
      </c>
    </row>
    <row r="941" spans="1:12" ht="47.25" x14ac:dyDescent="0.25">
      <c r="A941" s="204" t="s">
        <v>1091</v>
      </c>
      <c r="B941" s="126" t="s">
        <v>1379</v>
      </c>
      <c r="C941" s="126" t="s">
        <v>912</v>
      </c>
      <c r="D941" s="20" t="s">
        <v>1397</v>
      </c>
      <c r="E941" s="82">
        <f>SUM(E942:E943)</f>
        <v>1768537</v>
      </c>
      <c r="F941" s="82">
        <f>SUM(F942:F943)</f>
        <v>1663481</v>
      </c>
      <c r="G941" s="82">
        <f>SUM(G942:G943)</f>
        <v>1663481</v>
      </c>
      <c r="H941" s="39" t="s">
        <v>1092</v>
      </c>
      <c r="I941" s="16" t="s">
        <v>30</v>
      </c>
      <c r="J941" s="16" t="s">
        <v>1093</v>
      </c>
      <c r="K941" s="16" t="s">
        <v>199</v>
      </c>
      <c r="L941" s="17" t="s">
        <v>199</v>
      </c>
    </row>
    <row r="942" spans="1:12" ht="15.75" x14ac:dyDescent="0.25">
      <c r="A942" s="193"/>
      <c r="B942" s="116"/>
      <c r="C942" s="116"/>
      <c r="D942" s="14" t="s">
        <v>518</v>
      </c>
      <c r="E942" s="81">
        <v>1228481</v>
      </c>
      <c r="F942" s="81">
        <v>1228481</v>
      </c>
      <c r="G942" s="81">
        <v>1228481</v>
      </c>
      <c r="H942" s="219" t="s">
        <v>1094</v>
      </c>
      <c r="I942" s="200" t="s">
        <v>14</v>
      </c>
      <c r="J942" s="200" t="s">
        <v>56</v>
      </c>
      <c r="K942" s="200" t="s">
        <v>53</v>
      </c>
      <c r="L942" s="217" t="s">
        <v>81</v>
      </c>
    </row>
    <row r="943" spans="1:12" ht="16.5" thickBot="1" x14ac:dyDescent="0.3">
      <c r="A943" s="194"/>
      <c r="B943" s="117"/>
      <c r="C943" s="117"/>
      <c r="D943" s="14" t="s">
        <v>16</v>
      </c>
      <c r="E943" s="81">
        <v>540056</v>
      </c>
      <c r="F943" s="81">
        <v>435000</v>
      </c>
      <c r="G943" s="81">
        <v>435000</v>
      </c>
      <c r="H943" s="220"/>
      <c r="I943" s="208"/>
      <c r="J943" s="208"/>
      <c r="K943" s="208"/>
      <c r="L943" s="218"/>
    </row>
    <row r="944" spans="1:12" ht="115.5" customHeight="1" thickBot="1" x14ac:dyDescent="0.3">
      <c r="A944" s="53" t="s">
        <v>1095</v>
      </c>
      <c r="B944" s="43" t="s">
        <v>1096</v>
      </c>
      <c r="C944" s="43" t="s">
        <v>912</v>
      </c>
      <c r="D944" s="25" t="s">
        <v>16</v>
      </c>
      <c r="E944" s="101">
        <v>69000</v>
      </c>
      <c r="F944" s="101">
        <v>72000</v>
      </c>
      <c r="G944" s="101">
        <v>75000</v>
      </c>
      <c r="H944" s="43" t="s">
        <v>1097</v>
      </c>
      <c r="I944" s="25" t="s">
        <v>14</v>
      </c>
      <c r="J944" s="25" t="s">
        <v>424</v>
      </c>
      <c r="K944" s="25" t="s">
        <v>424</v>
      </c>
      <c r="L944" s="26" t="s">
        <v>424</v>
      </c>
    </row>
    <row r="945" spans="1:12" ht="79.5" thickBot="1" x14ac:dyDescent="0.3">
      <c r="A945" s="64" t="s">
        <v>1098</v>
      </c>
      <c r="B945" s="65" t="s">
        <v>1099</v>
      </c>
      <c r="C945" s="65" t="s">
        <v>1100</v>
      </c>
      <c r="D945" s="66" t="s">
        <v>16</v>
      </c>
      <c r="E945" s="102">
        <v>2000000</v>
      </c>
      <c r="F945" s="102">
        <v>1100000</v>
      </c>
      <c r="G945" s="102">
        <v>0</v>
      </c>
      <c r="H945" s="65" t="s">
        <v>1101</v>
      </c>
      <c r="I945" s="66" t="s">
        <v>825</v>
      </c>
      <c r="J945" s="66" t="s">
        <v>1102</v>
      </c>
      <c r="K945" s="66" t="s">
        <v>596</v>
      </c>
      <c r="L945" s="67" t="s">
        <v>199</v>
      </c>
    </row>
    <row r="946" spans="1:12" ht="31.5" x14ac:dyDescent="0.25">
      <c r="A946" s="193" t="s">
        <v>1103</v>
      </c>
      <c r="B946" s="116" t="s">
        <v>1104</v>
      </c>
      <c r="C946" s="116" t="s">
        <v>516</v>
      </c>
      <c r="D946" s="119" t="s">
        <v>519</v>
      </c>
      <c r="E946" s="162">
        <f>SUM(E947:E947)+228569</f>
        <v>228569</v>
      </c>
      <c r="F946" s="162"/>
      <c r="G946" s="162"/>
      <c r="H946" s="37" t="s">
        <v>517</v>
      </c>
      <c r="I946" s="12" t="s">
        <v>14</v>
      </c>
      <c r="J946" s="12" t="s">
        <v>56</v>
      </c>
      <c r="K946" s="12" t="s">
        <v>199</v>
      </c>
      <c r="L946" s="13" t="s">
        <v>199</v>
      </c>
    </row>
    <row r="947" spans="1:12" ht="54.75" customHeight="1" thickBot="1" x14ac:dyDescent="0.3">
      <c r="A947" s="193"/>
      <c r="B947" s="116"/>
      <c r="C947" s="116"/>
      <c r="D947" s="119"/>
      <c r="E947" s="162">
        <v>0</v>
      </c>
      <c r="F947" s="162"/>
      <c r="G947" s="162"/>
      <c r="H947" s="40" t="s">
        <v>1105</v>
      </c>
      <c r="I947" s="18" t="s">
        <v>30</v>
      </c>
      <c r="J947" s="18" t="s">
        <v>46</v>
      </c>
      <c r="K947" s="18" t="s">
        <v>199</v>
      </c>
      <c r="L947" s="19" t="s">
        <v>199</v>
      </c>
    </row>
    <row r="948" spans="1:12" ht="31.5" x14ac:dyDescent="0.25">
      <c r="A948" s="112" t="s">
        <v>1106</v>
      </c>
      <c r="B948" s="115" t="s">
        <v>1107</v>
      </c>
      <c r="C948" s="115" t="s">
        <v>516</v>
      </c>
      <c r="D948" s="20" t="s">
        <v>1397</v>
      </c>
      <c r="E948" s="80">
        <f>SUM(E949:E950)</f>
        <v>714759</v>
      </c>
      <c r="F948" s="80">
        <f>SUM(F949:F950)</f>
        <v>0</v>
      </c>
      <c r="G948" s="80">
        <f>SUM(G949:G950)</f>
        <v>0</v>
      </c>
      <c r="H948" s="41" t="s">
        <v>517</v>
      </c>
      <c r="I948" s="20" t="s">
        <v>14</v>
      </c>
      <c r="J948" s="20" t="s">
        <v>93</v>
      </c>
      <c r="K948" s="20" t="s">
        <v>77</v>
      </c>
      <c r="L948" s="21" t="s">
        <v>199</v>
      </c>
    </row>
    <row r="949" spans="1:12" ht="31.5" customHeight="1" x14ac:dyDescent="0.25">
      <c r="A949" s="113"/>
      <c r="B949" s="116"/>
      <c r="C949" s="116"/>
      <c r="D949" s="14" t="s">
        <v>519</v>
      </c>
      <c r="E949" s="81">
        <v>292767</v>
      </c>
      <c r="F949" s="81">
        <v>0</v>
      </c>
      <c r="G949" s="81">
        <v>0</v>
      </c>
      <c r="H949" s="219" t="s">
        <v>1108</v>
      </c>
      <c r="I949" s="200" t="s">
        <v>30</v>
      </c>
      <c r="J949" s="200" t="s">
        <v>424</v>
      </c>
      <c r="K949" s="200" t="s">
        <v>199</v>
      </c>
      <c r="L949" s="251" t="s">
        <v>199</v>
      </c>
    </row>
    <row r="950" spans="1:12" ht="31.5" customHeight="1" thickBot="1" x14ac:dyDescent="0.3">
      <c r="A950" s="125"/>
      <c r="B950" s="127"/>
      <c r="C950" s="127"/>
      <c r="D950" s="23" t="s">
        <v>518</v>
      </c>
      <c r="E950" s="83">
        <v>421992</v>
      </c>
      <c r="F950" s="83"/>
      <c r="G950" s="83"/>
      <c r="H950" s="253"/>
      <c r="I950" s="210"/>
      <c r="J950" s="210"/>
      <c r="K950" s="210"/>
      <c r="L950" s="252"/>
    </row>
    <row r="951" spans="1:12" ht="35.25" customHeight="1" x14ac:dyDescent="0.25">
      <c r="A951" s="112" t="s">
        <v>1109</v>
      </c>
      <c r="B951" s="115" t="s">
        <v>1110</v>
      </c>
      <c r="C951" s="115" t="s">
        <v>674</v>
      </c>
      <c r="D951" s="118" t="s">
        <v>693</v>
      </c>
      <c r="E951" s="156">
        <v>34771</v>
      </c>
      <c r="F951" s="156">
        <v>34771</v>
      </c>
      <c r="G951" s="156">
        <v>34771</v>
      </c>
      <c r="H951" s="115" t="s">
        <v>1111</v>
      </c>
      <c r="I951" s="118" t="s">
        <v>14</v>
      </c>
      <c r="J951" s="118" t="s">
        <v>445</v>
      </c>
      <c r="K951" s="118" t="s">
        <v>445</v>
      </c>
      <c r="L951" s="121" t="s">
        <v>445</v>
      </c>
    </row>
    <row r="952" spans="1:12" ht="35.25" customHeight="1" thickBot="1" x14ac:dyDescent="0.3">
      <c r="A952" s="125"/>
      <c r="B952" s="127"/>
      <c r="C952" s="127"/>
      <c r="D952" s="129"/>
      <c r="E952" s="157"/>
      <c r="F952" s="157"/>
      <c r="G952" s="157"/>
      <c r="H952" s="127"/>
      <c r="I952" s="129"/>
      <c r="J952" s="129"/>
      <c r="K952" s="129"/>
      <c r="L952" s="149"/>
    </row>
    <row r="953" spans="1:12" ht="33" customHeight="1" thickBot="1" x14ac:dyDescent="0.3">
      <c r="A953" s="56" t="s">
        <v>1112</v>
      </c>
      <c r="B953" s="136" t="s">
        <v>1113</v>
      </c>
      <c r="C953" s="137"/>
      <c r="D953" s="138"/>
      <c r="E953" s="97">
        <f>E954+E989+E1013</f>
        <v>37205079.880000003</v>
      </c>
      <c r="F953" s="97">
        <f>F954+F989+F1013</f>
        <v>35434520</v>
      </c>
      <c r="G953" s="97">
        <f>G954+G989+G1013</f>
        <v>34068622</v>
      </c>
      <c r="H953" s="139"/>
      <c r="I953" s="140"/>
      <c r="J953" s="140"/>
      <c r="K953" s="140"/>
      <c r="L953" s="141"/>
    </row>
    <row r="954" spans="1:12" ht="21.75" customHeight="1" thickBot="1" x14ac:dyDescent="0.3">
      <c r="A954" s="54" t="s">
        <v>1114</v>
      </c>
      <c r="B954" s="109" t="s">
        <v>1115</v>
      </c>
      <c r="C954" s="110"/>
      <c r="D954" s="111"/>
      <c r="E954" s="93">
        <f>E955+E956+E957+E958+E960+E961+E962+E963+E967+E968+E971+E972+E973+E975+E976+E980+E981+E982+E984+E985+E986+E988</f>
        <v>31727621</v>
      </c>
      <c r="F954" s="93">
        <f>F955+F956+F957+F958+F960+F961+F962+F963+F967+F968+F971+F972+F973+F975+F976+F980+F981+F982+F984+F985+F986+F988</f>
        <v>31194157</v>
      </c>
      <c r="G954" s="93">
        <f>G955+G956+G957+G958+G960+G961+G962+G963+G967+G968+G971+G972+G973+G975+G976+G980+G981+G982+G984+G985+G986+G988</f>
        <v>29942126</v>
      </c>
      <c r="H954" s="106"/>
      <c r="I954" s="107"/>
      <c r="J954" s="107"/>
      <c r="K954" s="107"/>
      <c r="L954" s="108"/>
    </row>
    <row r="955" spans="1:12" ht="48" thickBot="1" x14ac:dyDescent="0.3">
      <c r="A955" s="52" t="s">
        <v>1116</v>
      </c>
      <c r="B955" s="39" t="s">
        <v>1117</v>
      </c>
      <c r="C955" s="39" t="s">
        <v>19</v>
      </c>
      <c r="D955" s="16" t="s">
        <v>16</v>
      </c>
      <c r="E955" s="89">
        <v>9652000</v>
      </c>
      <c r="F955" s="89">
        <v>8933500</v>
      </c>
      <c r="G955" s="89">
        <v>6711700</v>
      </c>
      <c r="H955" s="39" t="s">
        <v>1118</v>
      </c>
      <c r="I955" s="16" t="s">
        <v>14</v>
      </c>
      <c r="J955" s="16" t="s">
        <v>15</v>
      </c>
      <c r="K955" s="16" t="s">
        <v>15</v>
      </c>
      <c r="L955" s="17" t="s">
        <v>15</v>
      </c>
    </row>
    <row r="956" spans="1:12" ht="63.75" customHeight="1" x14ac:dyDescent="0.25">
      <c r="A956" s="52" t="s">
        <v>1119</v>
      </c>
      <c r="B956" s="39" t="s">
        <v>1120</v>
      </c>
      <c r="C956" s="39" t="s">
        <v>19</v>
      </c>
      <c r="D956" s="16" t="s">
        <v>16</v>
      </c>
      <c r="E956" s="89">
        <v>15499800</v>
      </c>
      <c r="F956" s="89">
        <v>16350000</v>
      </c>
      <c r="G956" s="89">
        <v>17246500</v>
      </c>
      <c r="H956" s="39" t="s">
        <v>1121</v>
      </c>
      <c r="I956" s="16" t="s">
        <v>703</v>
      </c>
      <c r="J956" s="16" t="s">
        <v>1122</v>
      </c>
      <c r="K956" s="16" t="s">
        <v>1123</v>
      </c>
      <c r="L956" s="17" t="s">
        <v>1124</v>
      </c>
    </row>
    <row r="957" spans="1:12" ht="97.5" customHeight="1" thickBot="1" x14ac:dyDescent="0.3">
      <c r="A957" s="52" t="s">
        <v>1125</v>
      </c>
      <c r="B957" s="39" t="s">
        <v>1126</v>
      </c>
      <c r="C957" s="39" t="s">
        <v>12</v>
      </c>
      <c r="D957" s="16" t="s">
        <v>16</v>
      </c>
      <c r="E957" s="89">
        <v>3367191</v>
      </c>
      <c r="F957" s="89">
        <v>2908457</v>
      </c>
      <c r="G957" s="89">
        <v>2897426</v>
      </c>
      <c r="H957" s="39" t="s">
        <v>1127</v>
      </c>
      <c r="I957" s="16" t="s">
        <v>14</v>
      </c>
      <c r="J957" s="16" t="s">
        <v>15</v>
      </c>
      <c r="K957" s="16" t="s">
        <v>15</v>
      </c>
      <c r="L957" s="17" t="s">
        <v>15</v>
      </c>
    </row>
    <row r="958" spans="1:12" ht="36" customHeight="1" x14ac:dyDescent="0.25">
      <c r="A958" s="204" t="s">
        <v>1128</v>
      </c>
      <c r="B958" s="126" t="s">
        <v>1129</v>
      </c>
      <c r="C958" s="126" t="s">
        <v>516</v>
      </c>
      <c r="D958" s="128" t="s">
        <v>16</v>
      </c>
      <c r="E958" s="206">
        <f>SUM(E959:E959)+298630</f>
        <v>298630</v>
      </c>
      <c r="F958" s="206">
        <f>SUM(F959:F959)+80000</f>
        <v>80000</v>
      </c>
      <c r="G958" s="206">
        <f>SUM(G959:G959)+80000</f>
        <v>80000</v>
      </c>
      <c r="H958" s="39" t="s">
        <v>1130</v>
      </c>
      <c r="I958" s="16" t="s">
        <v>30</v>
      </c>
      <c r="J958" s="16" t="s">
        <v>335</v>
      </c>
      <c r="K958" s="16" t="s">
        <v>366</v>
      </c>
      <c r="L958" s="17" t="s">
        <v>74</v>
      </c>
    </row>
    <row r="959" spans="1:12" ht="35.25" customHeight="1" thickBot="1" x14ac:dyDescent="0.3">
      <c r="A959" s="194"/>
      <c r="B959" s="117"/>
      <c r="C959" s="117"/>
      <c r="D959" s="120"/>
      <c r="E959" s="229"/>
      <c r="F959" s="229"/>
      <c r="G959" s="229"/>
      <c r="H959" s="38" t="s">
        <v>1131</v>
      </c>
      <c r="I959" s="14" t="s">
        <v>30</v>
      </c>
      <c r="J959" s="14" t="s">
        <v>347</v>
      </c>
      <c r="K959" s="14" t="s">
        <v>31</v>
      </c>
      <c r="L959" s="15" t="s">
        <v>321</v>
      </c>
    </row>
    <row r="960" spans="1:12" ht="48" thickBot="1" x14ac:dyDescent="0.3">
      <c r="A960" s="52" t="s">
        <v>1132</v>
      </c>
      <c r="B960" s="39" t="s">
        <v>1133</v>
      </c>
      <c r="C960" s="39" t="s">
        <v>19</v>
      </c>
      <c r="D960" s="16" t="s">
        <v>16</v>
      </c>
      <c r="E960" s="89">
        <v>638100</v>
      </c>
      <c r="F960" s="89">
        <v>673100</v>
      </c>
      <c r="G960" s="89">
        <v>710100</v>
      </c>
      <c r="H960" s="39" t="s">
        <v>1121</v>
      </c>
      <c r="I960" s="16" t="s">
        <v>703</v>
      </c>
      <c r="J960" s="16" t="s">
        <v>1134</v>
      </c>
      <c r="K960" s="16" t="s">
        <v>1135</v>
      </c>
      <c r="L960" s="17" t="s">
        <v>1136</v>
      </c>
    </row>
    <row r="961" spans="1:12" ht="48" thickBot="1" x14ac:dyDescent="0.3">
      <c r="A961" s="53" t="s">
        <v>1137</v>
      </c>
      <c r="B961" s="43" t="s">
        <v>1138</v>
      </c>
      <c r="C961" s="43" t="s">
        <v>19</v>
      </c>
      <c r="D961" s="25" t="s">
        <v>16</v>
      </c>
      <c r="E961" s="86">
        <v>289000</v>
      </c>
      <c r="F961" s="86">
        <v>305000</v>
      </c>
      <c r="G961" s="86">
        <v>321700</v>
      </c>
      <c r="H961" s="43" t="s">
        <v>1121</v>
      </c>
      <c r="I961" s="25" t="s">
        <v>703</v>
      </c>
      <c r="J961" s="25" t="s">
        <v>1139</v>
      </c>
      <c r="K961" s="25" t="s">
        <v>1140</v>
      </c>
      <c r="L961" s="26" t="s">
        <v>1141</v>
      </c>
    </row>
    <row r="962" spans="1:12" ht="48" thickBot="1" x14ac:dyDescent="0.3">
      <c r="A962" s="64" t="s">
        <v>1142</v>
      </c>
      <c r="B962" s="65" t="s">
        <v>1368</v>
      </c>
      <c r="C962" s="65" t="s">
        <v>19</v>
      </c>
      <c r="D962" s="66" t="s">
        <v>16</v>
      </c>
      <c r="E962" s="87">
        <v>523900</v>
      </c>
      <c r="F962" s="87">
        <v>552400</v>
      </c>
      <c r="G962" s="87">
        <v>583000</v>
      </c>
      <c r="H962" s="65" t="s">
        <v>1121</v>
      </c>
      <c r="I962" s="66" t="s">
        <v>703</v>
      </c>
      <c r="J962" s="66" t="s">
        <v>1143</v>
      </c>
      <c r="K962" s="66" t="s">
        <v>1144</v>
      </c>
      <c r="L962" s="67" t="s">
        <v>1145</v>
      </c>
    </row>
    <row r="963" spans="1:12" ht="31.5" x14ac:dyDescent="0.25">
      <c r="A963" s="193" t="s">
        <v>1146</v>
      </c>
      <c r="B963" s="116" t="s">
        <v>1147</v>
      </c>
      <c r="C963" s="116" t="s">
        <v>1148</v>
      </c>
      <c r="D963" s="119" t="s">
        <v>16</v>
      </c>
      <c r="E963" s="162">
        <f>SUM(E964:E966)+650000</f>
        <v>650000</v>
      </c>
      <c r="F963" s="162">
        <f>SUM(F964:F966)+650000</f>
        <v>650000</v>
      </c>
      <c r="G963" s="162">
        <f>SUM(G964:G966)+650000</f>
        <v>650000</v>
      </c>
      <c r="H963" s="37" t="s">
        <v>1149</v>
      </c>
      <c r="I963" s="12" t="s">
        <v>14</v>
      </c>
      <c r="J963" s="12" t="s">
        <v>52</v>
      </c>
      <c r="K963" s="12" t="s">
        <v>411</v>
      </c>
      <c r="L963" s="13" t="s">
        <v>119</v>
      </c>
    </row>
    <row r="964" spans="1:12" ht="63" x14ac:dyDescent="0.25">
      <c r="A964" s="193"/>
      <c r="B964" s="116"/>
      <c r="C964" s="116"/>
      <c r="D964" s="119"/>
      <c r="E964" s="162">
        <v>0</v>
      </c>
      <c r="F964" s="162">
        <v>0</v>
      </c>
      <c r="G964" s="162">
        <v>0</v>
      </c>
      <c r="H964" s="38" t="s">
        <v>1150</v>
      </c>
      <c r="I964" s="14" t="s">
        <v>14</v>
      </c>
      <c r="J964" s="14" t="s">
        <v>33</v>
      </c>
      <c r="K964" s="14" t="s">
        <v>54</v>
      </c>
      <c r="L964" s="15" t="s">
        <v>104</v>
      </c>
    </row>
    <row r="965" spans="1:12" ht="78.75" x14ac:dyDescent="0.25">
      <c r="A965" s="193"/>
      <c r="B965" s="116"/>
      <c r="C965" s="116"/>
      <c r="D965" s="119"/>
      <c r="E965" s="162">
        <v>0</v>
      </c>
      <c r="F965" s="162">
        <v>0</v>
      </c>
      <c r="G965" s="162">
        <v>0</v>
      </c>
      <c r="H965" s="38" t="s">
        <v>1151</v>
      </c>
      <c r="I965" s="14" t="s">
        <v>14</v>
      </c>
      <c r="J965" s="14" t="s">
        <v>1152</v>
      </c>
      <c r="K965" s="14" t="s">
        <v>346</v>
      </c>
      <c r="L965" s="15" t="s">
        <v>1153</v>
      </c>
    </row>
    <row r="966" spans="1:12" ht="48" thickBot="1" x14ac:dyDescent="0.3">
      <c r="A966" s="194"/>
      <c r="B966" s="117"/>
      <c r="C966" s="117"/>
      <c r="D966" s="120"/>
      <c r="E966" s="216">
        <v>0</v>
      </c>
      <c r="F966" s="216">
        <v>0</v>
      </c>
      <c r="G966" s="216">
        <v>0</v>
      </c>
      <c r="H966" s="38" t="s">
        <v>1399</v>
      </c>
      <c r="I966" s="14" t="s">
        <v>14</v>
      </c>
      <c r="J966" s="14" t="s">
        <v>395</v>
      </c>
      <c r="K966" s="14" t="s">
        <v>373</v>
      </c>
      <c r="L966" s="15" t="s">
        <v>902</v>
      </c>
    </row>
    <row r="967" spans="1:12" ht="32.25" thickBot="1" x14ac:dyDescent="0.3">
      <c r="A967" s="52" t="s">
        <v>1154</v>
      </c>
      <c r="B967" s="39" t="s">
        <v>1155</v>
      </c>
      <c r="C967" s="39" t="s">
        <v>12</v>
      </c>
      <c r="D967" s="16" t="s">
        <v>16</v>
      </c>
      <c r="E967" s="89">
        <v>0</v>
      </c>
      <c r="F967" s="89">
        <v>65000</v>
      </c>
      <c r="G967" s="89">
        <v>65000</v>
      </c>
      <c r="H967" s="39" t="s">
        <v>1156</v>
      </c>
      <c r="I967" s="16" t="s">
        <v>30</v>
      </c>
      <c r="J967" s="16" t="s">
        <v>199</v>
      </c>
      <c r="K967" s="16" t="s">
        <v>432</v>
      </c>
      <c r="L967" s="17" t="s">
        <v>424</v>
      </c>
    </row>
    <row r="968" spans="1:12" ht="33.75" customHeight="1" x14ac:dyDescent="0.25">
      <c r="A968" s="204" t="s">
        <v>1157</v>
      </c>
      <c r="B968" s="126" t="s">
        <v>1158</v>
      </c>
      <c r="C968" s="126" t="s">
        <v>1159</v>
      </c>
      <c r="D968" s="128" t="s">
        <v>16</v>
      </c>
      <c r="E968" s="161">
        <f>SUM(E969:E970)+620000</f>
        <v>620000</v>
      </c>
      <c r="F968" s="161">
        <f>SUM(F969:F970)+620000</f>
        <v>620000</v>
      </c>
      <c r="G968" s="161">
        <f>SUM(G969:G970)+620000</f>
        <v>620000</v>
      </c>
      <c r="H968" s="39" t="s">
        <v>1160</v>
      </c>
      <c r="I968" s="16" t="s">
        <v>14</v>
      </c>
      <c r="J968" s="16" t="s">
        <v>77</v>
      </c>
      <c r="K968" s="16" t="s">
        <v>77</v>
      </c>
      <c r="L968" s="17" t="s">
        <v>77</v>
      </c>
    </row>
    <row r="969" spans="1:12" ht="31.5" x14ac:dyDescent="0.25">
      <c r="A969" s="193"/>
      <c r="B969" s="116"/>
      <c r="C969" s="116"/>
      <c r="D969" s="119"/>
      <c r="E969" s="162">
        <v>0</v>
      </c>
      <c r="F969" s="162">
        <v>0</v>
      </c>
      <c r="G969" s="162">
        <v>0</v>
      </c>
      <c r="H969" s="38" t="s">
        <v>1161</v>
      </c>
      <c r="I969" s="14" t="s">
        <v>30</v>
      </c>
      <c r="J969" s="14" t="s">
        <v>86</v>
      </c>
      <c r="K969" s="14" t="s">
        <v>71</v>
      </c>
      <c r="L969" s="15" t="s">
        <v>71</v>
      </c>
    </row>
    <row r="970" spans="1:12" ht="48" thickBot="1" x14ac:dyDescent="0.3">
      <c r="A970" s="194"/>
      <c r="B970" s="117"/>
      <c r="C970" s="117"/>
      <c r="D970" s="120"/>
      <c r="E970" s="216">
        <v>0</v>
      </c>
      <c r="F970" s="216">
        <v>0</v>
      </c>
      <c r="G970" s="216">
        <v>0</v>
      </c>
      <c r="H970" s="38" t="s">
        <v>1162</v>
      </c>
      <c r="I970" s="14" t="s">
        <v>1163</v>
      </c>
      <c r="J970" s="14" t="s">
        <v>1164</v>
      </c>
      <c r="K970" s="14" t="s">
        <v>993</v>
      </c>
      <c r="L970" s="15" t="s">
        <v>993</v>
      </c>
    </row>
    <row r="971" spans="1:12" ht="63.75" thickBot="1" x14ac:dyDescent="0.3">
      <c r="A971" s="52" t="s">
        <v>1165</v>
      </c>
      <c r="B971" s="39" t="s">
        <v>1166</v>
      </c>
      <c r="C971" s="39" t="s">
        <v>1159</v>
      </c>
      <c r="D971" s="16" t="s">
        <v>16</v>
      </c>
      <c r="E971" s="89">
        <v>35000</v>
      </c>
      <c r="F971" s="89">
        <v>0</v>
      </c>
      <c r="G971" s="89">
        <v>0</v>
      </c>
      <c r="H971" s="39" t="s">
        <v>1167</v>
      </c>
      <c r="I971" s="16" t="s">
        <v>30</v>
      </c>
      <c r="J971" s="16" t="s">
        <v>424</v>
      </c>
      <c r="K971" s="16" t="s">
        <v>432</v>
      </c>
      <c r="L971" s="17" t="s">
        <v>432</v>
      </c>
    </row>
    <row r="972" spans="1:12" ht="63.75" thickBot="1" x14ac:dyDescent="0.3">
      <c r="A972" s="52" t="s">
        <v>1168</v>
      </c>
      <c r="B972" s="39" t="s">
        <v>1169</v>
      </c>
      <c r="C972" s="39" t="s">
        <v>516</v>
      </c>
      <c r="D972" s="16"/>
      <c r="E972" s="89">
        <v>0</v>
      </c>
      <c r="F972" s="89">
        <v>0</v>
      </c>
      <c r="G972" s="89">
        <v>0</v>
      </c>
      <c r="H972" s="39" t="s">
        <v>1170</v>
      </c>
      <c r="I972" s="16" t="s">
        <v>14</v>
      </c>
      <c r="J972" s="16" t="s">
        <v>55</v>
      </c>
      <c r="K972" s="16" t="s">
        <v>53</v>
      </c>
      <c r="L972" s="17" t="s">
        <v>53</v>
      </c>
    </row>
    <row r="973" spans="1:12" ht="60.75" customHeight="1" x14ac:dyDescent="0.25">
      <c r="A973" s="204" t="s">
        <v>1171</v>
      </c>
      <c r="B973" s="126" t="s">
        <v>1172</v>
      </c>
      <c r="C973" s="126" t="s">
        <v>1173</v>
      </c>
      <c r="D973" s="128"/>
      <c r="E973" s="161"/>
      <c r="F973" s="161"/>
      <c r="G973" s="161"/>
      <c r="H973" s="39" t="s">
        <v>1174</v>
      </c>
      <c r="I973" s="16" t="s">
        <v>14</v>
      </c>
      <c r="J973" s="16" t="s">
        <v>55</v>
      </c>
      <c r="K973" s="16" t="s">
        <v>53</v>
      </c>
      <c r="L973" s="17" t="s">
        <v>54</v>
      </c>
    </row>
    <row r="974" spans="1:12" ht="63.75" thickBot="1" x14ac:dyDescent="0.3">
      <c r="A974" s="193"/>
      <c r="B974" s="116"/>
      <c r="C974" s="116"/>
      <c r="D974" s="119"/>
      <c r="E974" s="162"/>
      <c r="F974" s="162"/>
      <c r="G974" s="162"/>
      <c r="H974" s="40" t="s">
        <v>1175</v>
      </c>
      <c r="I974" s="18" t="s">
        <v>14</v>
      </c>
      <c r="J974" s="18" t="s">
        <v>366</v>
      </c>
      <c r="K974" s="18" t="s">
        <v>93</v>
      </c>
      <c r="L974" s="19" t="s">
        <v>94</v>
      </c>
    </row>
    <row r="975" spans="1:12" ht="105.75" customHeight="1" thickBot="1" x14ac:dyDescent="0.3">
      <c r="A975" s="64" t="s">
        <v>1176</v>
      </c>
      <c r="B975" s="65" t="s">
        <v>1177</v>
      </c>
      <c r="C975" s="65" t="s">
        <v>1178</v>
      </c>
      <c r="D975" s="66" t="s">
        <v>16</v>
      </c>
      <c r="E975" s="87">
        <v>6700</v>
      </c>
      <c r="F975" s="87">
        <v>6700</v>
      </c>
      <c r="G975" s="87">
        <v>6700</v>
      </c>
      <c r="H975" s="65" t="s">
        <v>1179</v>
      </c>
      <c r="I975" s="66" t="s">
        <v>14</v>
      </c>
      <c r="J975" s="66" t="s">
        <v>73</v>
      </c>
      <c r="K975" s="66" t="s">
        <v>74</v>
      </c>
      <c r="L975" s="67" t="s">
        <v>112</v>
      </c>
    </row>
    <row r="976" spans="1:12" ht="15.75" x14ac:dyDescent="0.25">
      <c r="A976" s="193" t="s">
        <v>1180</v>
      </c>
      <c r="B976" s="116" t="s">
        <v>1181</v>
      </c>
      <c r="C976" s="116" t="s">
        <v>1182</v>
      </c>
      <c r="D976" s="119" t="s">
        <v>16</v>
      </c>
      <c r="E976" s="162">
        <f>SUM(E977:E979)+35000</f>
        <v>35000</v>
      </c>
      <c r="F976" s="162">
        <f>SUM(F977:F979)+35000</f>
        <v>35000</v>
      </c>
      <c r="G976" s="162">
        <f>SUM(G977:G979)+35000</f>
        <v>35000</v>
      </c>
      <c r="H976" s="37" t="s">
        <v>1183</v>
      </c>
      <c r="I976" s="12" t="s">
        <v>1163</v>
      </c>
      <c r="J976" s="12" t="s">
        <v>1184</v>
      </c>
      <c r="K976" s="12" t="s">
        <v>1184</v>
      </c>
      <c r="L976" s="13" t="s">
        <v>1184</v>
      </c>
    </row>
    <row r="977" spans="1:12" ht="63" x14ac:dyDescent="0.25">
      <c r="A977" s="193"/>
      <c r="B977" s="116"/>
      <c r="C977" s="116"/>
      <c r="D977" s="119"/>
      <c r="E977" s="162">
        <v>0</v>
      </c>
      <c r="F977" s="162">
        <v>0</v>
      </c>
      <c r="G977" s="162">
        <v>0</v>
      </c>
      <c r="H977" s="38" t="s">
        <v>1185</v>
      </c>
      <c r="I977" s="14" t="s">
        <v>14</v>
      </c>
      <c r="J977" s="14" t="s">
        <v>326</v>
      </c>
      <c r="K977" s="14" t="s">
        <v>326</v>
      </c>
      <c r="L977" s="15" t="s">
        <v>326</v>
      </c>
    </row>
    <row r="978" spans="1:12" ht="31.5" x14ac:dyDescent="0.25">
      <c r="A978" s="193"/>
      <c r="B978" s="116"/>
      <c r="C978" s="116"/>
      <c r="D978" s="119"/>
      <c r="E978" s="162">
        <v>0</v>
      </c>
      <c r="F978" s="162">
        <v>0</v>
      </c>
      <c r="G978" s="162">
        <v>0</v>
      </c>
      <c r="H978" s="38" t="s">
        <v>1186</v>
      </c>
      <c r="I978" s="14" t="s">
        <v>14</v>
      </c>
      <c r="J978" s="14" t="s">
        <v>346</v>
      </c>
      <c r="K978" s="14" t="s">
        <v>346</v>
      </c>
      <c r="L978" s="15" t="s">
        <v>346</v>
      </c>
    </row>
    <row r="979" spans="1:12" ht="63.75" thickBot="1" x14ac:dyDescent="0.3">
      <c r="A979" s="194"/>
      <c r="B979" s="117"/>
      <c r="C979" s="117"/>
      <c r="D979" s="120"/>
      <c r="E979" s="216">
        <v>0</v>
      </c>
      <c r="F979" s="216">
        <v>0</v>
      </c>
      <c r="G979" s="216">
        <v>0</v>
      </c>
      <c r="H979" s="38" t="s">
        <v>1187</v>
      </c>
      <c r="I979" s="14" t="s">
        <v>14</v>
      </c>
      <c r="J979" s="14" t="s">
        <v>346</v>
      </c>
      <c r="K979" s="14" t="s">
        <v>346</v>
      </c>
      <c r="L979" s="15" t="s">
        <v>346</v>
      </c>
    </row>
    <row r="980" spans="1:12" ht="54" customHeight="1" thickBot="1" x14ac:dyDescent="0.3">
      <c r="A980" s="52" t="s">
        <v>1188</v>
      </c>
      <c r="B980" s="39" t="s">
        <v>1189</v>
      </c>
      <c r="C980" s="39" t="s">
        <v>1190</v>
      </c>
      <c r="D980" s="16"/>
      <c r="E980" s="89">
        <v>0</v>
      </c>
      <c r="F980" s="89">
        <v>0</v>
      </c>
      <c r="G980" s="89">
        <v>0</v>
      </c>
      <c r="H980" s="39" t="s">
        <v>1191</v>
      </c>
      <c r="I980" s="16" t="s">
        <v>14</v>
      </c>
      <c r="J980" s="16" t="s">
        <v>38</v>
      </c>
      <c r="K980" s="16" t="s">
        <v>54</v>
      </c>
      <c r="L980" s="17" t="s">
        <v>34</v>
      </c>
    </row>
    <row r="981" spans="1:12" ht="67.5" customHeight="1" thickBot="1" x14ac:dyDescent="0.3">
      <c r="A981" s="52" t="s">
        <v>1192</v>
      </c>
      <c r="B981" s="39" t="s">
        <v>1193</v>
      </c>
      <c r="C981" s="39" t="s">
        <v>1182</v>
      </c>
      <c r="D981" s="16" t="s">
        <v>16</v>
      </c>
      <c r="E981" s="89">
        <v>15000</v>
      </c>
      <c r="F981" s="89">
        <v>15000</v>
      </c>
      <c r="G981" s="89">
        <v>15000</v>
      </c>
      <c r="H981" s="39" t="s">
        <v>1194</v>
      </c>
      <c r="I981" s="16" t="s">
        <v>14</v>
      </c>
      <c r="J981" s="16" t="s">
        <v>56</v>
      </c>
      <c r="K981" s="16" t="s">
        <v>56</v>
      </c>
      <c r="L981" s="17" t="s">
        <v>56</v>
      </c>
    </row>
    <row r="982" spans="1:12" ht="47.25" x14ac:dyDescent="0.25">
      <c r="A982" s="204" t="s">
        <v>1195</v>
      </c>
      <c r="B982" s="126" t="s">
        <v>1196</v>
      </c>
      <c r="C982" s="126" t="s">
        <v>1178</v>
      </c>
      <c r="D982" s="128" t="s">
        <v>16</v>
      </c>
      <c r="E982" s="161">
        <f>SUM(E983:E983)+97300</f>
        <v>97300</v>
      </c>
      <c r="F982" s="161"/>
      <c r="G982" s="161"/>
      <c r="H982" s="39" t="s">
        <v>1197</v>
      </c>
      <c r="I982" s="16" t="s">
        <v>14</v>
      </c>
      <c r="J982" s="16" t="s">
        <v>15</v>
      </c>
      <c r="K982" s="16" t="s">
        <v>15</v>
      </c>
      <c r="L982" s="17" t="s">
        <v>15</v>
      </c>
    </row>
    <row r="983" spans="1:12" ht="87.75" customHeight="1" thickBot="1" x14ac:dyDescent="0.3">
      <c r="A983" s="194"/>
      <c r="B983" s="117"/>
      <c r="C983" s="117"/>
      <c r="D983" s="120"/>
      <c r="E983" s="216">
        <v>0</v>
      </c>
      <c r="F983" s="216"/>
      <c r="G983" s="216"/>
      <c r="H983" s="38" t="s">
        <v>1198</v>
      </c>
      <c r="I983" s="14" t="s">
        <v>14</v>
      </c>
      <c r="J983" s="14" t="s">
        <v>56</v>
      </c>
      <c r="K983" s="14" t="s">
        <v>199</v>
      </c>
      <c r="L983" s="15" t="s">
        <v>199</v>
      </c>
    </row>
    <row r="984" spans="1:12" ht="86.25" customHeight="1" thickBot="1" x14ac:dyDescent="0.3">
      <c r="A984" s="52" t="s">
        <v>1199</v>
      </c>
      <c r="B984" s="39" t="s">
        <v>1200</v>
      </c>
      <c r="C984" s="39" t="s">
        <v>1201</v>
      </c>
      <c r="D984" s="16"/>
      <c r="E984" s="89">
        <v>0</v>
      </c>
      <c r="F984" s="89">
        <v>0</v>
      </c>
      <c r="G984" s="89">
        <v>0</v>
      </c>
      <c r="H984" s="39" t="s">
        <v>1202</v>
      </c>
      <c r="I984" s="16" t="s">
        <v>14</v>
      </c>
      <c r="J984" s="16" t="s">
        <v>94</v>
      </c>
      <c r="K984" s="16" t="s">
        <v>94</v>
      </c>
      <c r="L984" s="17" t="s">
        <v>94</v>
      </c>
    </row>
    <row r="985" spans="1:12" ht="84" customHeight="1" thickBot="1" x14ac:dyDescent="0.3">
      <c r="A985" s="53" t="s">
        <v>1203</v>
      </c>
      <c r="B985" s="43" t="s">
        <v>1204</v>
      </c>
      <c r="C985" s="43" t="s">
        <v>1201</v>
      </c>
      <c r="D985" s="25"/>
      <c r="E985" s="101">
        <v>0</v>
      </c>
      <c r="F985" s="101">
        <v>0</v>
      </c>
      <c r="G985" s="101">
        <v>0</v>
      </c>
      <c r="H985" s="43" t="s">
        <v>1205</v>
      </c>
      <c r="I985" s="25" t="s">
        <v>14</v>
      </c>
      <c r="J985" s="25" t="s">
        <v>346</v>
      </c>
      <c r="K985" s="25" t="s">
        <v>366</v>
      </c>
      <c r="L985" s="26" t="s">
        <v>93</v>
      </c>
    </row>
    <row r="986" spans="1:12" ht="41.25" customHeight="1" x14ac:dyDescent="0.25">
      <c r="A986" s="112" t="s">
        <v>1206</v>
      </c>
      <c r="B986" s="115" t="s">
        <v>1207</v>
      </c>
      <c r="C986" s="115" t="s">
        <v>1201</v>
      </c>
      <c r="D986" s="118"/>
      <c r="E986" s="205">
        <f>SUM(E987:E987)</f>
        <v>0</v>
      </c>
      <c r="F986" s="205">
        <f>SUM(F987:F987)</f>
        <v>0</v>
      </c>
      <c r="G986" s="205">
        <f>SUM(G987:G987)</f>
        <v>0</v>
      </c>
      <c r="H986" s="41" t="s">
        <v>1208</v>
      </c>
      <c r="I986" s="20" t="s">
        <v>30</v>
      </c>
      <c r="J986" s="20" t="s">
        <v>86</v>
      </c>
      <c r="K986" s="20" t="s">
        <v>86</v>
      </c>
      <c r="L986" s="21" t="s">
        <v>86</v>
      </c>
    </row>
    <row r="987" spans="1:12" ht="41.25" customHeight="1" thickBot="1" x14ac:dyDescent="0.3">
      <c r="A987" s="125"/>
      <c r="B987" s="127"/>
      <c r="C987" s="127"/>
      <c r="D987" s="129"/>
      <c r="E987" s="230"/>
      <c r="F987" s="230"/>
      <c r="G987" s="230"/>
      <c r="H987" s="42" t="s">
        <v>1209</v>
      </c>
      <c r="I987" s="23" t="s">
        <v>30</v>
      </c>
      <c r="J987" s="23" t="s">
        <v>52</v>
      </c>
      <c r="K987" s="23" t="s">
        <v>52</v>
      </c>
      <c r="L987" s="24" t="s">
        <v>52</v>
      </c>
    </row>
    <row r="988" spans="1:12" ht="101.25" customHeight="1" thickBot="1" x14ac:dyDescent="0.3">
      <c r="A988" s="55" t="s">
        <v>1210</v>
      </c>
      <c r="B988" s="37" t="s">
        <v>1211</v>
      </c>
      <c r="C988" s="37" t="s">
        <v>1178</v>
      </c>
      <c r="D988" s="12" t="s">
        <v>16</v>
      </c>
      <c r="E988" s="88">
        <v>0</v>
      </c>
      <c r="F988" s="88">
        <v>0</v>
      </c>
      <c r="G988" s="88">
        <v>0</v>
      </c>
      <c r="H988" s="37" t="s">
        <v>1212</v>
      </c>
      <c r="I988" s="12" t="s">
        <v>14</v>
      </c>
      <c r="J988" s="12" t="s">
        <v>15</v>
      </c>
      <c r="K988" s="12" t="s">
        <v>15</v>
      </c>
      <c r="L988" s="13" t="s">
        <v>15</v>
      </c>
    </row>
    <row r="989" spans="1:12" ht="22.5" customHeight="1" thickBot="1" x14ac:dyDescent="0.3">
      <c r="A989" s="54" t="s">
        <v>1393</v>
      </c>
      <c r="B989" s="109" t="s">
        <v>1213</v>
      </c>
      <c r="C989" s="110"/>
      <c r="D989" s="111"/>
      <c r="E989" s="93">
        <f>E990+E991+E992+E993+E995+E996+E997+E999+E1000+E1002+E1003+E1004+E1005+E1007+E1010+E1011</f>
        <v>5476958.8799999999</v>
      </c>
      <c r="F989" s="93">
        <f>F990+F991+F992+F993+F995+F996+F997+F999+F1000+F1002+F1003+F1004+F1005+F1007+F1010+F1011</f>
        <v>4239863</v>
      </c>
      <c r="G989" s="93">
        <f>G990+G991+G992+G993+G995+G996+G997+G999+G1000+G1002+G1003+G1004+G1005+G1007+G1010+G1011</f>
        <v>4125996</v>
      </c>
      <c r="H989" s="106"/>
      <c r="I989" s="107"/>
      <c r="J989" s="107"/>
      <c r="K989" s="107"/>
      <c r="L989" s="108"/>
    </row>
    <row r="990" spans="1:12" ht="63.75" thickBot="1" x14ac:dyDescent="0.3">
      <c r="A990" s="52" t="s">
        <v>1214</v>
      </c>
      <c r="B990" s="39" t="s">
        <v>1215</v>
      </c>
      <c r="C990" s="39" t="s">
        <v>1173</v>
      </c>
      <c r="D990" s="16" t="s">
        <v>693</v>
      </c>
      <c r="E990" s="89">
        <v>153000</v>
      </c>
      <c r="F990" s="89">
        <v>153000</v>
      </c>
      <c r="G990" s="89">
        <v>153000</v>
      </c>
      <c r="H990" s="39" t="s">
        <v>1216</v>
      </c>
      <c r="I990" s="16" t="s">
        <v>14</v>
      </c>
      <c r="J990" s="16" t="s">
        <v>54</v>
      </c>
      <c r="K990" s="16" t="s">
        <v>81</v>
      </c>
      <c r="L990" s="17" t="s">
        <v>98</v>
      </c>
    </row>
    <row r="991" spans="1:12" ht="66.75" customHeight="1" x14ac:dyDescent="0.25">
      <c r="A991" s="52" t="s">
        <v>1217</v>
      </c>
      <c r="B991" s="39" t="s">
        <v>1218</v>
      </c>
      <c r="C991" s="39" t="s">
        <v>1219</v>
      </c>
      <c r="D991" s="16" t="s">
        <v>693</v>
      </c>
      <c r="E991" s="89">
        <v>4900</v>
      </c>
      <c r="F991" s="89">
        <v>4900</v>
      </c>
      <c r="G991" s="89">
        <v>4900</v>
      </c>
      <c r="H991" s="39" t="s">
        <v>1220</v>
      </c>
      <c r="I991" s="16" t="s">
        <v>30</v>
      </c>
      <c r="J991" s="16" t="s">
        <v>1221</v>
      </c>
      <c r="K991" s="16" t="s">
        <v>1222</v>
      </c>
      <c r="L991" s="17" t="s">
        <v>1222</v>
      </c>
    </row>
    <row r="992" spans="1:12" ht="64.5" customHeight="1" thickBot="1" x14ac:dyDescent="0.3">
      <c r="A992" s="52" t="s">
        <v>1223</v>
      </c>
      <c r="B992" s="39" t="s">
        <v>1224</v>
      </c>
      <c r="C992" s="39" t="s">
        <v>1225</v>
      </c>
      <c r="D992" s="16" t="s">
        <v>693</v>
      </c>
      <c r="E992" s="89">
        <v>100</v>
      </c>
      <c r="F992" s="89">
        <v>100</v>
      </c>
      <c r="G992" s="89">
        <v>100</v>
      </c>
      <c r="H992" s="39" t="s">
        <v>1226</v>
      </c>
      <c r="I992" s="16" t="s">
        <v>30</v>
      </c>
      <c r="J992" s="16" t="s">
        <v>432</v>
      </c>
      <c r="K992" s="16" t="s">
        <v>432</v>
      </c>
      <c r="L992" s="17" t="s">
        <v>432</v>
      </c>
    </row>
    <row r="993" spans="1:12" ht="63" x14ac:dyDescent="0.25">
      <c r="A993" s="204" t="s">
        <v>1227</v>
      </c>
      <c r="B993" s="126" t="s">
        <v>1228</v>
      </c>
      <c r="C993" s="126" t="s">
        <v>1148</v>
      </c>
      <c r="D993" s="128" t="s">
        <v>693</v>
      </c>
      <c r="E993" s="206">
        <f>SUM(E994:E994)+80300</f>
        <v>80300</v>
      </c>
      <c r="F993" s="206">
        <f>SUM(F994:F994)+80300</f>
        <v>80300</v>
      </c>
      <c r="G993" s="206">
        <f>SUM(G994:G994)+80300</f>
        <v>80300</v>
      </c>
      <c r="H993" s="39" t="s">
        <v>1229</v>
      </c>
      <c r="I993" s="16" t="s">
        <v>14</v>
      </c>
      <c r="J993" s="16" t="s">
        <v>1230</v>
      </c>
      <c r="K993" s="16" t="s">
        <v>1230</v>
      </c>
      <c r="L993" s="17" t="s">
        <v>1230</v>
      </c>
    </row>
    <row r="994" spans="1:12" ht="16.5" thickBot="1" x14ac:dyDescent="0.3">
      <c r="A994" s="194"/>
      <c r="B994" s="117"/>
      <c r="C994" s="117"/>
      <c r="D994" s="120"/>
      <c r="E994" s="229"/>
      <c r="F994" s="229"/>
      <c r="G994" s="229"/>
      <c r="H994" s="38" t="s">
        <v>1231</v>
      </c>
      <c r="I994" s="14" t="s">
        <v>30</v>
      </c>
      <c r="J994" s="14" t="s">
        <v>432</v>
      </c>
      <c r="K994" s="14" t="s">
        <v>432</v>
      </c>
      <c r="L994" s="15" t="s">
        <v>432</v>
      </c>
    </row>
    <row r="995" spans="1:12" ht="90.75" customHeight="1" thickBot="1" x14ac:dyDescent="0.3">
      <c r="A995" s="52" t="s">
        <v>1232</v>
      </c>
      <c r="B995" s="39" t="s">
        <v>1233</v>
      </c>
      <c r="C995" s="39" t="s">
        <v>1100</v>
      </c>
      <c r="D995" s="16" t="s">
        <v>693</v>
      </c>
      <c r="E995" s="89">
        <v>1400</v>
      </c>
      <c r="F995" s="89">
        <v>1400</v>
      </c>
      <c r="G995" s="89">
        <v>1400</v>
      </c>
      <c r="H995" s="39" t="s">
        <v>1234</v>
      </c>
      <c r="I995" s="16" t="s">
        <v>14</v>
      </c>
      <c r="J995" s="16" t="s">
        <v>52</v>
      </c>
      <c r="K995" s="16" t="s">
        <v>119</v>
      </c>
      <c r="L995" s="17" t="s">
        <v>51</v>
      </c>
    </row>
    <row r="996" spans="1:12" ht="52.5" customHeight="1" thickBot="1" x14ac:dyDescent="0.3">
      <c r="A996" s="52" t="s">
        <v>1235</v>
      </c>
      <c r="B996" s="39" t="s">
        <v>1236</v>
      </c>
      <c r="C996" s="39" t="s">
        <v>1100</v>
      </c>
      <c r="D996" s="16" t="s">
        <v>693</v>
      </c>
      <c r="E996" s="89">
        <v>1200</v>
      </c>
      <c r="F996" s="89">
        <v>1200</v>
      </c>
      <c r="G996" s="89">
        <v>1200</v>
      </c>
      <c r="H996" s="39" t="s">
        <v>1234</v>
      </c>
      <c r="I996" s="16" t="s">
        <v>14</v>
      </c>
      <c r="J996" s="16" t="s">
        <v>262</v>
      </c>
      <c r="K996" s="16" t="s">
        <v>379</v>
      </c>
      <c r="L996" s="17" t="s">
        <v>346</v>
      </c>
    </row>
    <row r="997" spans="1:12" ht="31.5" x14ac:dyDescent="0.25">
      <c r="A997" s="204" t="s">
        <v>1237</v>
      </c>
      <c r="B997" s="126" t="s">
        <v>1238</v>
      </c>
      <c r="C997" s="126" t="s">
        <v>1100</v>
      </c>
      <c r="D997" s="128" t="s">
        <v>365</v>
      </c>
      <c r="E997" s="161">
        <f>SUM(E998:E998)+400000</f>
        <v>400000</v>
      </c>
      <c r="F997" s="161">
        <f>SUM(F998:F998)+300000</f>
        <v>300000</v>
      </c>
      <c r="G997" s="161">
        <f>SUM(G998:G998)+50000</f>
        <v>50000</v>
      </c>
      <c r="H997" s="39" t="s">
        <v>1239</v>
      </c>
      <c r="I997" s="16" t="s">
        <v>703</v>
      </c>
      <c r="J997" s="16" t="s">
        <v>1240</v>
      </c>
      <c r="K997" s="16" t="s">
        <v>1241</v>
      </c>
      <c r="L997" s="17" t="s">
        <v>1242</v>
      </c>
    </row>
    <row r="998" spans="1:12" ht="32.25" thickBot="1" x14ac:dyDescent="0.3">
      <c r="A998" s="193"/>
      <c r="B998" s="116"/>
      <c r="C998" s="116"/>
      <c r="D998" s="119"/>
      <c r="E998" s="162">
        <v>0</v>
      </c>
      <c r="F998" s="162">
        <v>0</v>
      </c>
      <c r="G998" s="162">
        <v>0</v>
      </c>
      <c r="H998" s="40" t="s">
        <v>1243</v>
      </c>
      <c r="I998" s="18" t="s">
        <v>14</v>
      </c>
      <c r="J998" s="18" t="s">
        <v>53</v>
      </c>
      <c r="K998" s="18" t="s">
        <v>53</v>
      </c>
      <c r="L998" s="19" t="s">
        <v>53</v>
      </c>
    </row>
    <row r="999" spans="1:12" ht="79.5" thickBot="1" x14ac:dyDescent="0.3">
      <c r="A999" s="64" t="s">
        <v>1244</v>
      </c>
      <c r="B999" s="65" t="s">
        <v>1245</v>
      </c>
      <c r="C999" s="65" t="s">
        <v>674</v>
      </c>
      <c r="D999" s="66" t="s">
        <v>693</v>
      </c>
      <c r="E999" s="102">
        <v>43300</v>
      </c>
      <c r="F999" s="102">
        <v>43300</v>
      </c>
      <c r="G999" s="102">
        <v>43300</v>
      </c>
      <c r="H999" s="65" t="s">
        <v>1246</v>
      </c>
      <c r="I999" s="66" t="s">
        <v>14</v>
      </c>
      <c r="J999" s="66" t="s">
        <v>280</v>
      </c>
      <c r="K999" s="66" t="s">
        <v>265</v>
      </c>
      <c r="L999" s="67" t="s">
        <v>262</v>
      </c>
    </row>
    <row r="1000" spans="1:12" ht="47.25" x14ac:dyDescent="0.25">
      <c r="A1000" s="193" t="s">
        <v>1247</v>
      </c>
      <c r="B1000" s="116" t="s">
        <v>1248</v>
      </c>
      <c r="C1000" s="116" t="s">
        <v>1219</v>
      </c>
      <c r="D1000" s="119" t="s">
        <v>693</v>
      </c>
      <c r="E1000" s="162">
        <f>SUM(E1001:E1001)+139300</f>
        <v>139300</v>
      </c>
      <c r="F1000" s="162">
        <f>SUM(F1001:F1001)+139300</f>
        <v>139300</v>
      </c>
      <c r="G1000" s="162">
        <f>SUM(G1001:G1001)+139300</f>
        <v>139300</v>
      </c>
      <c r="H1000" s="37" t="s">
        <v>1249</v>
      </c>
      <c r="I1000" s="12" t="s">
        <v>30</v>
      </c>
      <c r="J1000" s="12" t="s">
        <v>1250</v>
      </c>
      <c r="K1000" s="12" t="s">
        <v>1250</v>
      </c>
      <c r="L1000" s="13" t="s">
        <v>1250</v>
      </c>
    </row>
    <row r="1001" spans="1:12" ht="48" thickBot="1" x14ac:dyDescent="0.3">
      <c r="A1001" s="194"/>
      <c r="B1001" s="117"/>
      <c r="C1001" s="117"/>
      <c r="D1001" s="120"/>
      <c r="E1001" s="216">
        <v>0</v>
      </c>
      <c r="F1001" s="216">
        <v>0</v>
      </c>
      <c r="G1001" s="216">
        <v>0</v>
      </c>
      <c r="H1001" s="38" t="s">
        <v>1251</v>
      </c>
      <c r="I1001" s="14" t="s">
        <v>14</v>
      </c>
      <c r="J1001" s="14" t="s">
        <v>53</v>
      </c>
      <c r="K1001" s="14" t="s">
        <v>53</v>
      </c>
      <c r="L1001" s="15" t="s">
        <v>53</v>
      </c>
    </row>
    <row r="1002" spans="1:12" ht="48" thickBot="1" x14ac:dyDescent="0.3">
      <c r="A1002" s="52" t="s">
        <v>1252</v>
      </c>
      <c r="B1002" s="39" t="s">
        <v>1253</v>
      </c>
      <c r="C1002" s="39" t="s">
        <v>1254</v>
      </c>
      <c r="D1002" s="16" t="s">
        <v>693</v>
      </c>
      <c r="E1002" s="89">
        <v>21200</v>
      </c>
      <c r="F1002" s="89">
        <v>21200</v>
      </c>
      <c r="G1002" s="89">
        <v>21200</v>
      </c>
      <c r="H1002" s="39" t="s">
        <v>1255</v>
      </c>
      <c r="I1002" s="16" t="s">
        <v>30</v>
      </c>
      <c r="J1002" s="16" t="s">
        <v>1087</v>
      </c>
      <c r="K1002" s="16" t="s">
        <v>1087</v>
      </c>
      <c r="L1002" s="17" t="s">
        <v>1087</v>
      </c>
    </row>
    <row r="1003" spans="1:12" ht="48" thickBot="1" x14ac:dyDescent="0.3">
      <c r="A1003" s="52" t="s">
        <v>1256</v>
      </c>
      <c r="B1003" s="39" t="s">
        <v>1257</v>
      </c>
      <c r="C1003" s="39" t="s">
        <v>1258</v>
      </c>
      <c r="D1003" s="16" t="s">
        <v>693</v>
      </c>
      <c r="E1003" s="89">
        <v>7500</v>
      </c>
      <c r="F1003" s="89">
        <v>7500</v>
      </c>
      <c r="G1003" s="89">
        <v>7500</v>
      </c>
      <c r="H1003" s="39" t="s">
        <v>1259</v>
      </c>
      <c r="I1003" s="16" t="s">
        <v>30</v>
      </c>
      <c r="J1003" s="16" t="s">
        <v>462</v>
      </c>
      <c r="K1003" s="16" t="s">
        <v>462</v>
      </c>
      <c r="L1003" s="17" t="s">
        <v>462</v>
      </c>
    </row>
    <row r="1004" spans="1:12" ht="63.75" thickBot="1" x14ac:dyDescent="0.3">
      <c r="A1004" s="52" t="s">
        <v>1260</v>
      </c>
      <c r="B1004" s="39" t="s">
        <v>1261</v>
      </c>
      <c r="C1004" s="39" t="s">
        <v>1262</v>
      </c>
      <c r="D1004" s="16" t="s">
        <v>16</v>
      </c>
      <c r="E1004" s="89">
        <v>2643362</v>
      </c>
      <c r="F1004" s="89">
        <v>2722663</v>
      </c>
      <c r="G1004" s="89">
        <v>2858796</v>
      </c>
      <c r="H1004" s="39" t="s">
        <v>1370</v>
      </c>
      <c r="I1004" s="16" t="s">
        <v>14</v>
      </c>
      <c r="J1004" s="16" t="s">
        <v>53</v>
      </c>
      <c r="K1004" s="16" t="s">
        <v>53</v>
      </c>
      <c r="L1004" s="17" t="s">
        <v>53</v>
      </c>
    </row>
    <row r="1005" spans="1:12" ht="54" customHeight="1" x14ac:dyDescent="0.25">
      <c r="A1005" s="204" t="s">
        <v>1263</v>
      </c>
      <c r="B1005" s="126" t="s">
        <v>1264</v>
      </c>
      <c r="C1005" s="126" t="s">
        <v>1100</v>
      </c>
      <c r="D1005" s="128" t="s">
        <v>365</v>
      </c>
      <c r="E1005" s="161">
        <f>SUM(E1006:E1006)+100000</f>
        <v>100000</v>
      </c>
      <c r="F1005" s="161">
        <f>SUM(F1006:F1006)+50000</f>
        <v>50000</v>
      </c>
      <c r="G1005" s="161">
        <f>SUM(G1006:G1006)+50000</f>
        <v>50000</v>
      </c>
      <c r="H1005" s="39" t="s">
        <v>1239</v>
      </c>
      <c r="I1005" s="16" t="s">
        <v>703</v>
      </c>
      <c r="J1005" s="16" t="s">
        <v>1265</v>
      </c>
      <c r="K1005" s="16" t="s">
        <v>1242</v>
      </c>
      <c r="L1005" s="17" t="s">
        <v>1242</v>
      </c>
    </row>
    <row r="1006" spans="1:12" ht="54" customHeight="1" thickBot="1" x14ac:dyDescent="0.3">
      <c r="A1006" s="194"/>
      <c r="B1006" s="117"/>
      <c r="C1006" s="117"/>
      <c r="D1006" s="120"/>
      <c r="E1006" s="216">
        <v>0</v>
      </c>
      <c r="F1006" s="216">
        <v>0</v>
      </c>
      <c r="G1006" s="216">
        <v>0</v>
      </c>
      <c r="H1006" s="38" t="s">
        <v>1266</v>
      </c>
      <c r="I1006" s="14" t="s">
        <v>14</v>
      </c>
      <c r="J1006" s="14" t="s">
        <v>53</v>
      </c>
      <c r="K1006" s="14" t="s">
        <v>53</v>
      </c>
      <c r="L1006" s="15" t="s">
        <v>53</v>
      </c>
    </row>
    <row r="1007" spans="1:12" ht="47.25" x14ac:dyDescent="0.25">
      <c r="A1007" s="204" t="s">
        <v>1267</v>
      </c>
      <c r="B1007" s="126" t="s">
        <v>1268</v>
      </c>
      <c r="C1007" s="126" t="s">
        <v>516</v>
      </c>
      <c r="D1007" s="20" t="s">
        <v>1397</v>
      </c>
      <c r="E1007" s="82">
        <f>SUM(E1008:E1009)</f>
        <v>1231396.8799999999</v>
      </c>
      <c r="F1007" s="82">
        <f>SUM(F1008:F1009)</f>
        <v>0</v>
      </c>
      <c r="G1007" s="82">
        <f>SUM(G1008:G1009)</f>
        <v>0</v>
      </c>
      <c r="H1007" s="39" t="s">
        <v>1269</v>
      </c>
      <c r="I1007" s="16" t="s">
        <v>14</v>
      </c>
      <c r="J1007" s="16" t="s">
        <v>432</v>
      </c>
      <c r="K1007" s="16" t="s">
        <v>199</v>
      </c>
      <c r="L1007" s="17" t="s">
        <v>199</v>
      </c>
    </row>
    <row r="1008" spans="1:12" ht="15.75" x14ac:dyDescent="0.25">
      <c r="A1008" s="193"/>
      <c r="B1008" s="116"/>
      <c r="C1008" s="116"/>
      <c r="D1008" s="14" t="s">
        <v>519</v>
      </c>
      <c r="E1008" s="81">
        <v>922186</v>
      </c>
      <c r="F1008" s="81">
        <v>0</v>
      </c>
      <c r="G1008" s="81">
        <v>0</v>
      </c>
      <c r="H1008" s="219" t="s">
        <v>517</v>
      </c>
      <c r="I1008" s="200" t="s">
        <v>14</v>
      </c>
      <c r="J1008" s="200" t="s">
        <v>358</v>
      </c>
      <c r="K1008" s="200" t="s">
        <v>199</v>
      </c>
      <c r="L1008" s="217" t="s">
        <v>199</v>
      </c>
    </row>
    <row r="1009" spans="1:12" ht="16.5" thickBot="1" x14ac:dyDescent="0.3">
      <c r="A1009" s="194"/>
      <c r="B1009" s="117"/>
      <c r="C1009" s="117"/>
      <c r="D1009" s="14" t="s">
        <v>16</v>
      </c>
      <c r="E1009" s="81">
        <v>309210.88</v>
      </c>
      <c r="F1009" s="81"/>
      <c r="G1009" s="81"/>
      <c r="H1009" s="220"/>
      <c r="I1009" s="208"/>
      <c r="J1009" s="208"/>
      <c r="K1009" s="208"/>
      <c r="L1009" s="218"/>
    </row>
    <row r="1010" spans="1:12" ht="82.5" customHeight="1" thickBot="1" x14ac:dyDescent="0.3">
      <c r="A1010" s="52" t="s">
        <v>1270</v>
      </c>
      <c r="B1010" s="39" t="s">
        <v>1380</v>
      </c>
      <c r="C1010" s="39" t="s">
        <v>1219</v>
      </c>
      <c r="D1010" s="16"/>
      <c r="E1010" s="89">
        <v>0</v>
      </c>
      <c r="F1010" s="89">
        <v>0</v>
      </c>
      <c r="G1010" s="89">
        <v>0</v>
      </c>
      <c r="H1010" s="39" t="s">
        <v>1271</v>
      </c>
      <c r="I1010" s="16" t="s">
        <v>14</v>
      </c>
      <c r="J1010" s="16" t="s">
        <v>358</v>
      </c>
      <c r="K1010" s="16" t="s">
        <v>326</v>
      </c>
      <c r="L1010" s="17" t="s">
        <v>346</v>
      </c>
    </row>
    <row r="1011" spans="1:12" ht="31.5" x14ac:dyDescent="0.25">
      <c r="A1011" s="204" t="s">
        <v>1272</v>
      </c>
      <c r="B1011" s="126" t="s">
        <v>1273</v>
      </c>
      <c r="C1011" s="126" t="s">
        <v>1219</v>
      </c>
      <c r="D1011" s="128" t="s">
        <v>16</v>
      </c>
      <c r="E1011" s="161">
        <f>SUM(E1012:E1012)+650000</f>
        <v>650000</v>
      </c>
      <c r="F1011" s="161">
        <f>SUM(F1012:F1012)+715000</f>
        <v>715000</v>
      </c>
      <c r="G1011" s="161">
        <f>SUM(G1012:G1012)+715000</f>
        <v>715000</v>
      </c>
      <c r="H1011" s="39" t="s">
        <v>1274</v>
      </c>
      <c r="I1011" s="16" t="s">
        <v>30</v>
      </c>
      <c r="J1011" s="16" t="s">
        <v>1275</v>
      </c>
      <c r="K1011" s="16" t="s">
        <v>1276</v>
      </c>
      <c r="L1011" s="17" t="s">
        <v>597</v>
      </c>
    </row>
    <row r="1012" spans="1:12" ht="48" thickBot="1" x14ac:dyDescent="0.3">
      <c r="A1012" s="194"/>
      <c r="B1012" s="117"/>
      <c r="C1012" s="117"/>
      <c r="D1012" s="120"/>
      <c r="E1012" s="216">
        <v>0</v>
      </c>
      <c r="F1012" s="216">
        <v>0</v>
      </c>
      <c r="G1012" s="216">
        <v>0</v>
      </c>
      <c r="H1012" s="38" t="s">
        <v>1277</v>
      </c>
      <c r="I1012" s="14" t="s">
        <v>14</v>
      </c>
      <c r="J1012" s="14" t="s">
        <v>432</v>
      </c>
      <c r="K1012" s="14" t="s">
        <v>432</v>
      </c>
      <c r="L1012" s="15" t="s">
        <v>347</v>
      </c>
    </row>
    <row r="1013" spans="1:12" ht="36" customHeight="1" thickBot="1" x14ac:dyDescent="0.3">
      <c r="A1013" s="51" t="s">
        <v>1394</v>
      </c>
      <c r="B1013" s="133" t="s">
        <v>1278</v>
      </c>
      <c r="C1013" s="134"/>
      <c r="D1013" s="135"/>
      <c r="E1013" s="79">
        <f>E1014+E1015+E1016+E1019+E1020+E1021</f>
        <v>500</v>
      </c>
      <c r="F1013" s="79">
        <f>F1014+F1015+F1016+F1019+F1020+F1021</f>
        <v>500</v>
      </c>
      <c r="G1013" s="79">
        <f>G1014+G1015+G1016+G1019+G1020+G1021</f>
        <v>500</v>
      </c>
      <c r="H1013" s="130"/>
      <c r="I1013" s="131"/>
      <c r="J1013" s="131"/>
      <c r="K1013" s="131"/>
      <c r="L1013" s="132"/>
    </row>
    <row r="1014" spans="1:12" ht="99" customHeight="1" thickBot="1" x14ac:dyDescent="0.3">
      <c r="A1014" s="64" t="s">
        <v>1279</v>
      </c>
      <c r="B1014" s="65" t="s">
        <v>1280</v>
      </c>
      <c r="C1014" s="65" t="s">
        <v>1178</v>
      </c>
      <c r="D1014" s="66" t="s">
        <v>16</v>
      </c>
      <c r="E1014" s="87">
        <v>0</v>
      </c>
      <c r="F1014" s="87">
        <v>0</v>
      </c>
      <c r="G1014" s="87">
        <v>0</v>
      </c>
      <c r="H1014" s="65" t="s">
        <v>1281</v>
      </c>
      <c r="I1014" s="66" t="s">
        <v>30</v>
      </c>
      <c r="J1014" s="66" t="s">
        <v>432</v>
      </c>
      <c r="K1014" s="66" t="s">
        <v>432</v>
      </c>
      <c r="L1014" s="67" t="s">
        <v>199</v>
      </c>
    </row>
    <row r="1015" spans="1:12" ht="102" customHeight="1" thickBot="1" x14ac:dyDescent="0.3">
      <c r="A1015" s="55" t="s">
        <v>1282</v>
      </c>
      <c r="B1015" s="37" t="s">
        <v>1283</v>
      </c>
      <c r="C1015" s="37" t="s">
        <v>1178</v>
      </c>
      <c r="D1015" s="12"/>
      <c r="E1015" s="88">
        <v>0</v>
      </c>
      <c r="F1015" s="88">
        <v>0</v>
      </c>
      <c r="G1015" s="88">
        <v>0</v>
      </c>
      <c r="H1015" s="37" t="s">
        <v>1284</v>
      </c>
      <c r="I1015" s="12" t="s">
        <v>14</v>
      </c>
      <c r="J1015" s="12" t="s">
        <v>15</v>
      </c>
      <c r="K1015" s="12" t="s">
        <v>15</v>
      </c>
      <c r="L1015" s="13" t="s">
        <v>15</v>
      </c>
    </row>
    <row r="1016" spans="1:12" ht="31.5" x14ac:dyDescent="0.25">
      <c r="A1016" s="204" t="s">
        <v>1285</v>
      </c>
      <c r="B1016" s="126" t="s">
        <v>1286</v>
      </c>
      <c r="C1016" s="126" t="s">
        <v>674</v>
      </c>
      <c r="D1016" s="128"/>
      <c r="E1016" s="161"/>
      <c r="F1016" s="161"/>
      <c r="G1016" s="161"/>
      <c r="H1016" s="39" t="s">
        <v>1287</v>
      </c>
      <c r="I1016" s="16" t="s">
        <v>14</v>
      </c>
      <c r="J1016" s="16" t="s">
        <v>77</v>
      </c>
      <c r="K1016" s="16" t="s">
        <v>199</v>
      </c>
      <c r="L1016" s="17" t="s">
        <v>199</v>
      </c>
    </row>
    <row r="1017" spans="1:12" ht="78.75" x14ac:dyDescent="0.25">
      <c r="A1017" s="193"/>
      <c r="B1017" s="116"/>
      <c r="C1017" s="116"/>
      <c r="D1017" s="119"/>
      <c r="E1017" s="162"/>
      <c r="F1017" s="162"/>
      <c r="G1017" s="162"/>
      <c r="H1017" s="38" t="s">
        <v>1288</v>
      </c>
      <c r="I1017" s="14" t="s">
        <v>30</v>
      </c>
      <c r="J1017" s="14" t="s">
        <v>424</v>
      </c>
      <c r="K1017" s="14" t="s">
        <v>432</v>
      </c>
      <c r="L1017" s="15" t="s">
        <v>432</v>
      </c>
    </row>
    <row r="1018" spans="1:12" ht="102.75" customHeight="1" thickBot="1" x14ac:dyDescent="0.3">
      <c r="A1018" s="194"/>
      <c r="B1018" s="117"/>
      <c r="C1018" s="117"/>
      <c r="D1018" s="120"/>
      <c r="E1018" s="216"/>
      <c r="F1018" s="216"/>
      <c r="G1018" s="216"/>
      <c r="H1018" s="38" t="s">
        <v>1289</v>
      </c>
      <c r="I1018" s="14" t="s">
        <v>14</v>
      </c>
      <c r="J1018" s="14" t="s">
        <v>364</v>
      </c>
      <c r="K1018" s="14" t="s">
        <v>364</v>
      </c>
      <c r="L1018" s="15" t="s">
        <v>364</v>
      </c>
    </row>
    <row r="1019" spans="1:12" ht="63.75" thickBot="1" x14ac:dyDescent="0.3">
      <c r="A1019" s="52" t="s">
        <v>1290</v>
      </c>
      <c r="B1019" s="39" t="s">
        <v>1291</v>
      </c>
      <c r="C1019" s="39" t="s">
        <v>674</v>
      </c>
      <c r="D1019" s="16"/>
      <c r="E1019" s="89">
        <v>0</v>
      </c>
      <c r="F1019" s="89">
        <v>0</v>
      </c>
      <c r="G1019" s="89">
        <v>0</v>
      </c>
      <c r="H1019" s="39" t="s">
        <v>1292</v>
      </c>
      <c r="I1019" s="16" t="s">
        <v>30</v>
      </c>
      <c r="J1019" s="16" t="s">
        <v>437</v>
      </c>
      <c r="K1019" s="16" t="s">
        <v>432</v>
      </c>
      <c r="L1019" s="17" t="s">
        <v>432</v>
      </c>
    </row>
    <row r="1020" spans="1:12" ht="63.75" thickBot="1" x14ac:dyDescent="0.3">
      <c r="A1020" s="53" t="s">
        <v>1293</v>
      </c>
      <c r="B1020" s="43" t="s">
        <v>1294</v>
      </c>
      <c r="C1020" s="43" t="s">
        <v>516</v>
      </c>
      <c r="D1020" s="25" t="s">
        <v>16</v>
      </c>
      <c r="E1020" s="86">
        <v>500</v>
      </c>
      <c r="F1020" s="86">
        <v>500</v>
      </c>
      <c r="G1020" s="86">
        <v>500</v>
      </c>
      <c r="H1020" s="43" t="s">
        <v>1295</v>
      </c>
      <c r="I1020" s="25" t="s">
        <v>30</v>
      </c>
      <c r="J1020" s="25" t="s">
        <v>346</v>
      </c>
      <c r="K1020" s="25" t="s">
        <v>15</v>
      </c>
      <c r="L1020" s="26" t="s">
        <v>472</v>
      </c>
    </row>
    <row r="1021" spans="1:12" ht="78.75" x14ac:dyDescent="0.25">
      <c r="A1021" s="112" t="s">
        <v>1296</v>
      </c>
      <c r="B1021" s="115" t="s">
        <v>1297</v>
      </c>
      <c r="C1021" s="115" t="s">
        <v>674</v>
      </c>
      <c r="D1021" s="118"/>
      <c r="E1021" s="156"/>
      <c r="F1021" s="156"/>
      <c r="G1021" s="156"/>
      <c r="H1021" s="41" t="s">
        <v>1298</v>
      </c>
      <c r="I1021" s="20" t="s">
        <v>30</v>
      </c>
      <c r="J1021" s="20" t="s">
        <v>119</v>
      </c>
      <c r="K1021" s="20" t="s">
        <v>119</v>
      </c>
      <c r="L1021" s="21" t="s">
        <v>119</v>
      </c>
    </row>
    <row r="1022" spans="1:12" ht="31.5" x14ac:dyDescent="0.25">
      <c r="A1022" s="113"/>
      <c r="B1022" s="116"/>
      <c r="C1022" s="116"/>
      <c r="D1022" s="119"/>
      <c r="E1022" s="162"/>
      <c r="F1022" s="162"/>
      <c r="G1022" s="162"/>
      <c r="H1022" s="38" t="s">
        <v>1299</v>
      </c>
      <c r="I1022" s="14" t="s">
        <v>14</v>
      </c>
      <c r="J1022" s="14" t="s">
        <v>358</v>
      </c>
      <c r="K1022" s="14" t="s">
        <v>1300</v>
      </c>
      <c r="L1022" s="22" t="s">
        <v>1301</v>
      </c>
    </row>
    <row r="1023" spans="1:12" ht="31.5" x14ac:dyDescent="0.25">
      <c r="A1023" s="113"/>
      <c r="B1023" s="116"/>
      <c r="C1023" s="116"/>
      <c r="D1023" s="119"/>
      <c r="E1023" s="162"/>
      <c r="F1023" s="162"/>
      <c r="G1023" s="162"/>
      <c r="H1023" s="38" t="s">
        <v>1302</v>
      </c>
      <c r="I1023" s="14" t="s">
        <v>14</v>
      </c>
      <c r="J1023" s="14" t="s">
        <v>1303</v>
      </c>
      <c r="K1023" s="14" t="s">
        <v>1304</v>
      </c>
      <c r="L1023" s="22" t="s">
        <v>1305</v>
      </c>
    </row>
    <row r="1024" spans="1:12" ht="31.5" x14ac:dyDescent="0.25">
      <c r="A1024" s="113"/>
      <c r="B1024" s="116"/>
      <c r="C1024" s="116"/>
      <c r="D1024" s="119"/>
      <c r="E1024" s="162"/>
      <c r="F1024" s="162"/>
      <c r="G1024" s="162"/>
      <c r="H1024" s="38" t="s">
        <v>1306</v>
      </c>
      <c r="I1024" s="14" t="s">
        <v>14</v>
      </c>
      <c r="J1024" s="14" t="s">
        <v>1307</v>
      </c>
      <c r="K1024" s="14" t="s">
        <v>52</v>
      </c>
      <c r="L1024" s="22" t="s">
        <v>1308</v>
      </c>
    </row>
    <row r="1025" spans="1:12" ht="31.5" x14ac:dyDescent="0.25">
      <c r="A1025" s="113"/>
      <c r="B1025" s="116"/>
      <c r="C1025" s="116"/>
      <c r="D1025" s="119"/>
      <c r="E1025" s="162"/>
      <c r="F1025" s="162"/>
      <c r="G1025" s="162"/>
      <c r="H1025" s="38" t="s">
        <v>1309</v>
      </c>
      <c r="I1025" s="14" t="s">
        <v>14</v>
      </c>
      <c r="J1025" s="14" t="s">
        <v>1310</v>
      </c>
      <c r="K1025" s="14" t="s">
        <v>1311</v>
      </c>
      <c r="L1025" s="22" t="s">
        <v>1305</v>
      </c>
    </row>
    <row r="1026" spans="1:12" ht="31.5" x14ac:dyDescent="0.25">
      <c r="A1026" s="113"/>
      <c r="B1026" s="116"/>
      <c r="C1026" s="116"/>
      <c r="D1026" s="119"/>
      <c r="E1026" s="162"/>
      <c r="F1026" s="162"/>
      <c r="G1026" s="162"/>
      <c r="H1026" s="38" t="s">
        <v>1312</v>
      </c>
      <c r="I1026" s="14" t="s">
        <v>14</v>
      </c>
      <c r="J1026" s="14" t="s">
        <v>59</v>
      </c>
      <c r="K1026" s="14" t="s">
        <v>59</v>
      </c>
      <c r="L1026" s="22" t="s">
        <v>59</v>
      </c>
    </row>
    <row r="1027" spans="1:12" ht="31.5" x14ac:dyDescent="0.25">
      <c r="A1027" s="113"/>
      <c r="B1027" s="116"/>
      <c r="C1027" s="116"/>
      <c r="D1027" s="119"/>
      <c r="E1027" s="162"/>
      <c r="F1027" s="162"/>
      <c r="G1027" s="162"/>
      <c r="H1027" s="38" t="s">
        <v>1313</v>
      </c>
      <c r="I1027" s="14" t="s">
        <v>14</v>
      </c>
      <c r="J1027" s="14" t="s">
        <v>1314</v>
      </c>
      <c r="K1027" s="14" t="s">
        <v>1315</v>
      </c>
      <c r="L1027" s="22" t="s">
        <v>1316</v>
      </c>
    </row>
    <row r="1028" spans="1:12" ht="32.25" thickBot="1" x14ac:dyDescent="0.3">
      <c r="A1028" s="125"/>
      <c r="B1028" s="127"/>
      <c r="C1028" s="127"/>
      <c r="D1028" s="129"/>
      <c r="E1028" s="157"/>
      <c r="F1028" s="157"/>
      <c r="G1028" s="157"/>
      <c r="H1028" s="42" t="s">
        <v>1317</v>
      </c>
      <c r="I1028" s="23" t="s">
        <v>14</v>
      </c>
      <c r="J1028" s="23" t="s">
        <v>1318</v>
      </c>
      <c r="K1028" s="23" t="s">
        <v>1319</v>
      </c>
      <c r="L1028" s="24" t="s">
        <v>270</v>
      </c>
    </row>
    <row r="1029" spans="1:12" ht="31.5" x14ac:dyDescent="0.25">
      <c r="A1029" s="248"/>
      <c r="B1029" s="118"/>
      <c r="C1029" s="118"/>
      <c r="D1029" s="118"/>
      <c r="E1029" s="156"/>
      <c r="F1029" s="156"/>
      <c r="G1029" s="156"/>
      <c r="H1029" s="61" t="s">
        <v>1320</v>
      </c>
      <c r="I1029" s="62" t="s">
        <v>14</v>
      </c>
      <c r="J1029" s="62" t="s">
        <v>270</v>
      </c>
      <c r="K1029" s="62" t="s">
        <v>1321</v>
      </c>
      <c r="L1029" s="63" t="s">
        <v>1322</v>
      </c>
    </row>
    <row r="1030" spans="1:12" ht="31.5" x14ac:dyDescent="0.25">
      <c r="A1030" s="249"/>
      <c r="B1030" s="119"/>
      <c r="C1030" s="119"/>
      <c r="D1030" s="119"/>
      <c r="E1030" s="162"/>
      <c r="F1030" s="162"/>
      <c r="G1030" s="162"/>
      <c r="H1030" s="38" t="s">
        <v>1323</v>
      </c>
      <c r="I1030" s="14" t="s">
        <v>14</v>
      </c>
      <c r="J1030" s="14" t="s">
        <v>1324</v>
      </c>
      <c r="K1030" s="14" t="s">
        <v>1325</v>
      </c>
      <c r="L1030" s="22" t="s">
        <v>1326</v>
      </c>
    </row>
    <row r="1031" spans="1:12" ht="31.5" x14ac:dyDescent="0.25">
      <c r="A1031" s="249"/>
      <c r="B1031" s="119"/>
      <c r="C1031" s="119"/>
      <c r="D1031" s="119"/>
      <c r="E1031" s="162"/>
      <c r="F1031" s="162"/>
      <c r="G1031" s="162"/>
      <c r="H1031" s="38" t="s">
        <v>1327</v>
      </c>
      <c r="I1031" s="14" t="s">
        <v>14</v>
      </c>
      <c r="J1031" s="14" t="s">
        <v>1328</v>
      </c>
      <c r="K1031" s="14" t="s">
        <v>1329</v>
      </c>
      <c r="L1031" s="22" t="s">
        <v>1330</v>
      </c>
    </row>
    <row r="1032" spans="1:12" ht="32.25" thickBot="1" x14ac:dyDescent="0.3">
      <c r="A1032" s="250"/>
      <c r="B1032" s="129"/>
      <c r="C1032" s="129"/>
      <c r="D1032" s="129"/>
      <c r="E1032" s="157"/>
      <c r="F1032" s="157"/>
      <c r="G1032" s="157"/>
      <c r="H1032" s="42" t="s">
        <v>1331</v>
      </c>
      <c r="I1032" s="23" t="s">
        <v>14</v>
      </c>
      <c r="J1032" s="23" t="s">
        <v>1332</v>
      </c>
      <c r="K1032" s="23" t="s">
        <v>1332</v>
      </c>
      <c r="L1032" s="24" t="s">
        <v>1332</v>
      </c>
    </row>
    <row r="1033" spans="1:12" ht="16.5" thickBot="1" x14ac:dyDescent="0.3">
      <c r="A1033" s="56" t="s">
        <v>1333</v>
      </c>
      <c r="B1033" s="136" t="s">
        <v>1334</v>
      </c>
      <c r="C1033" s="137"/>
      <c r="D1033" s="138"/>
      <c r="E1033" s="97">
        <f>E1034+E1042</f>
        <v>1948178</v>
      </c>
      <c r="F1033" s="97">
        <f>F1034+F1042</f>
        <v>803468</v>
      </c>
      <c r="G1033" s="97">
        <f>G1034+G1042</f>
        <v>744500</v>
      </c>
      <c r="H1033" s="139"/>
      <c r="I1033" s="140"/>
      <c r="J1033" s="140"/>
      <c r="K1033" s="140"/>
      <c r="L1033" s="141"/>
    </row>
    <row r="1034" spans="1:12" ht="16.5" thickBot="1" x14ac:dyDescent="0.3">
      <c r="A1034" s="54" t="s">
        <v>1395</v>
      </c>
      <c r="B1034" s="109" t="s">
        <v>1335</v>
      </c>
      <c r="C1034" s="110"/>
      <c r="D1034" s="111"/>
      <c r="E1034" s="93">
        <f>E1035+E1038+E1039+E1040+E1041</f>
        <v>521500</v>
      </c>
      <c r="F1034" s="93">
        <f>F1035+F1038+F1039+F1040+F1041</f>
        <v>521500</v>
      </c>
      <c r="G1034" s="93">
        <f>G1035+G1038+G1039+G1040+G1041</f>
        <v>521500</v>
      </c>
      <c r="H1034" s="106"/>
      <c r="I1034" s="107"/>
      <c r="J1034" s="107"/>
      <c r="K1034" s="107"/>
      <c r="L1034" s="108"/>
    </row>
    <row r="1035" spans="1:12" ht="31.5" x14ac:dyDescent="0.25">
      <c r="A1035" s="204" t="s">
        <v>1336</v>
      </c>
      <c r="B1035" s="126" t="s">
        <v>1337</v>
      </c>
      <c r="C1035" s="126" t="s">
        <v>1254</v>
      </c>
      <c r="D1035" s="128" t="s">
        <v>16</v>
      </c>
      <c r="E1035" s="161">
        <f>SUM(E1036:E1037)+265900</f>
        <v>265900</v>
      </c>
      <c r="F1035" s="161">
        <f>SUM(F1036:F1037)+265900</f>
        <v>265900</v>
      </c>
      <c r="G1035" s="161">
        <f>SUM(G1036:G1037)+265900</f>
        <v>265900</v>
      </c>
      <c r="H1035" s="39" t="s">
        <v>1338</v>
      </c>
      <c r="I1035" s="16" t="s">
        <v>30</v>
      </c>
      <c r="J1035" s="16" t="s">
        <v>270</v>
      </c>
      <c r="K1035" s="16" t="s">
        <v>270</v>
      </c>
      <c r="L1035" s="17" t="s">
        <v>270</v>
      </c>
    </row>
    <row r="1036" spans="1:12" ht="31.5" x14ac:dyDescent="0.25">
      <c r="A1036" s="193"/>
      <c r="B1036" s="116"/>
      <c r="C1036" s="116"/>
      <c r="D1036" s="119"/>
      <c r="E1036" s="162">
        <v>0</v>
      </c>
      <c r="F1036" s="162">
        <v>0</v>
      </c>
      <c r="G1036" s="162">
        <v>0</v>
      </c>
      <c r="H1036" s="38" t="s">
        <v>1339</v>
      </c>
      <c r="I1036" s="14" t="s">
        <v>14</v>
      </c>
      <c r="J1036" s="14" t="s">
        <v>124</v>
      </c>
      <c r="K1036" s="14" t="s">
        <v>97</v>
      </c>
      <c r="L1036" s="15" t="s">
        <v>98</v>
      </c>
    </row>
    <row r="1037" spans="1:12" ht="32.25" thickBot="1" x14ac:dyDescent="0.3">
      <c r="A1037" s="194"/>
      <c r="B1037" s="117"/>
      <c r="C1037" s="117"/>
      <c r="D1037" s="120"/>
      <c r="E1037" s="216">
        <v>0</v>
      </c>
      <c r="F1037" s="216">
        <v>0</v>
      </c>
      <c r="G1037" s="216">
        <v>0</v>
      </c>
      <c r="H1037" s="38" t="s">
        <v>1340</v>
      </c>
      <c r="I1037" s="14" t="s">
        <v>14</v>
      </c>
      <c r="J1037" s="14" t="s">
        <v>54</v>
      </c>
      <c r="K1037" s="14" t="s">
        <v>54</v>
      </c>
      <c r="L1037" s="15" t="s">
        <v>33</v>
      </c>
    </row>
    <row r="1038" spans="1:12" ht="48" thickBot="1" x14ac:dyDescent="0.3">
      <c r="A1038" s="52" t="s">
        <v>1341</v>
      </c>
      <c r="B1038" s="39" t="s">
        <v>1342</v>
      </c>
      <c r="C1038" s="39" t="s">
        <v>1254</v>
      </c>
      <c r="D1038" s="16" t="s">
        <v>693</v>
      </c>
      <c r="E1038" s="89">
        <v>108900</v>
      </c>
      <c r="F1038" s="89">
        <v>108900</v>
      </c>
      <c r="G1038" s="89">
        <v>108900</v>
      </c>
      <c r="H1038" s="39" t="s">
        <v>1343</v>
      </c>
      <c r="I1038" s="16" t="s">
        <v>14</v>
      </c>
      <c r="J1038" s="16" t="s">
        <v>15</v>
      </c>
      <c r="K1038" s="16" t="s">
        <v>15</v>
      </c>
      <c r="L1038" s="17" t="s">
        <v>15</v>
      </c>
    </row>
    <row r="1039" spans="1:12" ht="31.5" x14ac:dyDescent="0.25">
      <c r="A1039" s="52" t="s">
        <v>1344</v>
      </c>
      <c r="B1039" s="39" t="s">
        <v>1345</v>
      </c>
      <c r="C1039" s="39" t="s">
        <v>1254</v>
      </c>
      <c r="D1039" s="16" t="s">
        <v>693</v>
      </c>
      <c r="E1039" s="89">
        <v>56000</v>
      </c>
      <c r="F1039" s="89">
        <v>56000</v>
      </c>
      <c r="G1039" s="89">
        <v>56000</v>
      </c>
      <c r="H1039" s="39" t="s">
        <v>1346</v>
      </c>
      <c r="I1039" s="16" t="s">
        <v>14</v>
      </c>
      <c r="J1039" s="16" t="s">
        <v>15</v>
      </c>
      <c r="K1039" s="16" t="s">
        <v>15</v>
      </c>
      <c r="L1039" s="17" t="s">
        <v>15</v>
      </c>
    </row>
    <row r="1040" spans="1:12" ht="47.25" x14ac:dyDescent="0.25">
      <c r="A1040" s="52" t="s">
        <v>1347</v>
      </c>
      <c r="B1040" s="39" t="s">
        <v>1348</v>
      </c>
      <c r="C1040" s="39" t="s">
        <v>1254</v>
      </c>
      <c r="D1040" s="16" t="s">
        <v>16</v>
      </c>
      <c r="E1040" s="89">
        <v>75000</v>
      </c>
      <c r="F1040" s="89">
        <v>75000</v>
      </c>
      <c r="G1040" s="89">
        <v>75000</v>
      </c>
      <c r="H1040" s="39" t="s">
        <v>1349</v>
      </c>
      <c r="I1040" s="16" t="s">
        <v>30</v>
      </c>
      <c r="J1040" s="16" t="s">
        <v>432</v>
      </c>
      <c r="K1040" s="16" t="s">
        <v>432</v>
      </c>
      <c r="L1040" s="17" t="s">
        <v>432</v>
      </c>
    </row>
    <row r="1041" spans="1:12" ht="63.75" thickBot="1" x14ac:dyDescent="0.3">
      <c r="A1041" s="52" t="s">
        <v>1350</v>
      </c>
      <c r="B1041" s="39" t="s">
        <v>1351</v>
      </c>
      <c r="C1041" s="39" t="s">
        <v>1254</v>
      </c>
      <c r="D1041" s="16" t="s">
        <v>16</v>
      </c>
      <c r="E1041" s="89">
        <v>15700</v>
      </c>
      <c r="F1041" s="89">
        <v>15700</v>
      </c>
      <c r="G1041" s="89">
        <v>15700</v>
      </c>
      <c r="H1041" s="39" t="s">
        <v>1352</v>
      </c>
      <c r="I1041" s="16" t="s">
        <v>14</v>
      </c>
      <c r="J1041" s="16" t="s">
        <v>94</v>
      </c>
      <c r="K1041" s="16" t="s">
        <v>94</v>
      </c>
      <c r="L1041" s="17" t="s">
        <v>94</v>
      </c>
    </row>
    <row r="1042" spans="1:12" ht="16.5" thickBot="1" x14ac:dyDescent="0.3">
      <c r="A1042" s="54" t="s">
        <v>1396</v>
      </c>
      <c r="B1042" s="109" t="s">
        <v>1353</v>
      </c>
      <c r="C1042" s="110"/>
      <c r="D1042" s="111"/>
      <c r="E1042" s="93">
        <f>E1043+E1045+E1049+E1050</f>
        <v>1426678</v>
      </c>
      <c r="F1042" s="93">
        <f>F1043+F1045+F1049+F1050</f>
        <v>281968</v>
      </c>
      <c r="G1042" s="93">
        <f>G1043+G1045+G1049+G1050</f>
        <v>223000</v>
      </c>
      <c r="H1042" s="106"/>
      <c r="I1042" s="107"/>
      <c r="J1042" s="107"/>
      <c r="K1042" s="107"/>
      <c r="L1042" s="108"/>
    </row>
    <row r="1043" spans="1:12" ht="57.75" customHeight="1" x14ac:dyDescent="0.25">
      <c r="A1043" s="204" t="s">
        <v>1354</v>
      </c>
      <c r="B1043" s="126" t="s">
        <v>1355</v>
      </c>
      <c r="C1043" s="126" t="s">
        <v>1178</v>
      </c>
      <c r="D1043" s="128" t="s">
        <v>365</v>
      </c>
      <c r="E1043" s="161">
        <v>208000</v>
      </c>
      <c r="F1043" s="161">
        <v>208000</v>
      </c>
      <c r="G1043" s="161">
        <v>208000</v>
      </c>
      <c r="H1043" s="126" t="s">
        <v>1356</v>
      </c>
      <c r="I1043" s="128" t="s">
        <v>14</v>
      </c>
      <c r="J1043" s="128" t="s">
        <v>81</v>
      </c>
      <c r="K1043" s="128" t="s">
        <v>81</v>
      </c>
      <c r="L1043" s="128" t="s">
        <v>81</v>
      </c>
    </row>
    <row r="1044" spans="1:12" ht="57.75" customHeight="1" thickBot="1" x14ac:dyDescent="0.3">
      <c r="A1044" s="193"/>
      <c r="B1044" s="116"/>
      <c r="C1044" s="116"/>
      <c r="D1044" s="119"/>
      <c r="E1044" s="162"/>
      <c r="F1044" s="162"/>
      <c r="G1044" s="162"/>
      <c r="H1044" s="116"/>
      <c r="I1044" s="119"/>
      <c r="J1044" s="119"/>
      <c r="K1044" s="119"/>
      <c r="L1044" s="119"/>
    </row>
    <row r="1045" spans="1:12" ht="36" customHeight="1" x14ac:dyDescent="0.25">
      <c r="A1045" s="112" t="s">
        <v>1357</v>
      </c>
      <c r="B1045" s="115" t="s">
        <v>1358</v>
      </c>
      <c r="C1045" s="115" t="s">
        <v>516</v>
      </c>
      <c r="D1045" s="20" t="s">
        <v>1397</v>
      </c>
      <c r="E1045" s="80">
        <f>SUM(E1046:E1048)</f>
        <v>1020877</v>
      </c>
      <c r="F1045" s="80">
        <f>SUM(F1046:F1048)</f>
        <v>0</v>
      </c>
      <c r="G1045" s="80">
        <f>SUM(G1046:G1048)</f>
        <v>0</v>
      </c>
      <c r="H1045" s="115" t="s">
        <v>517</v>
      </c>
      <c r="I1045" s="118" t="s">
        <v>14</v>
      </c>
      <c r="J1045" s="118" t="s">
        <v>347</v>
      </c>
      <c r="K1045" s="118" t="s">
        <v>199</v>
      </c>
      <c r="L1045" s="121" t="s">
        <v>199</v>
      </c>
    </row>
    <row r="1046" spans="1:12" ht="15.75" x14ac:dyDescent="0.25">
      <c r="A1046" s="113"/>
      <c r="B1046" s="116"/>
      <c r="C1046" s="116"/>
      <c r="D1046" s="14" t="s">
        <v>518</v>
      </c>
      <c r="E1046" s="81">
        <v>50000</v>
      </c>
      <c r="F1046" s="81">
        <v>0</v>
      </c>
      <c r="G1046" s="81">
        <v>0</v>
      </c>
      <c r="H1046" s="116"/>
      <c r="I1046" s="119"/>
      <c r="J1046" s="119"/>
      <c r="K1046" s="119"/>
      <c r="L1046" s="122"/>
    </row>
    <row r="1047" spans="1:12" ht="15.75" x14ac:dyDescent="0.25">
      <c r="A1047" s="113"/>
      <c r="B1047" s="116"/>
      <c r="C1047" s="116"/>
      <c r="D1047" s="14" t="s">
        <v>519</v>
      </c>
      <c r="E1047" s="81">
        <v>820877</v>
      </c>
      <c r="F1047" s="81">
        <v>0</v>
      </c>
      <c r="G1047" s="81">
        <v>0</v>
      </c>
      <c r="H1047" s="116"/>
      <c r="I1047" s="119"/>
      <c r="J1047" s="119"/>
      <c r="K1047" s="119"/>
      <c r="L1047" s="122"/>
    </row>
    <row r="1048" spans="1:12" ht="16.5" thickBot="1" x14ac:dyDescent="0.3">
      <c r="A1048" s="125"/>
      <c r="B1048" s="127"/>
      <c r="C1048" s="127"/>
      <c r="D1048" s="23" t="s">
        <v>16</v>
      </c>
      <c r="E1048" s="83">
        <v>150000</v>
      </c>
      <c r="F1048" s="83">
        <v>0</v>
      </c>
      <c r="G1048" s="83">
        <v>0</v>
      </c>
      <c r="H1048" s="127"/>
      <c r="I1048" s="129"/>
      <c r="J1048" s="129"/>
      <c r="K1048" s="129"/>
      <c r="L1048" s="149"/>
    </row>
    <row r="1049" spans="1:12" ht="89.25" customHeight="1" thickBot="1" x14ac:dyDescent="0.3">
      <c r="A1049" s="55" t="s">
        <v>1359</v>
      </c>
      <c r="B1049" s="37" t="s">
        <v>1360</v>
      </c>
      <c r="C1049" s="37" t="s">
        <v>516</v>
      </c>
      <c r="D1049" s="12" t="s">
        <v>519</v>
      </c>
      <c r="E1049" s="88">
        <v>182801</v>
      </c>
      <c r="F1049" s="88">
        <v>58968</v>
      </c>
      <c r="G1049" s="88">
        <v>0</v>
      </c>
      <c r="H1049" s="37" t="s">
        <v>517</v>
      </c>
      <c r="I1049" s="12" t="s">
        <v>14</v>
      </c>
      <c r="J1049" s="12" t="s">
        <v>262</v>
      </c>
      <c r="K1049" s="12" t="s">
        <v>52</v>
      </c>
      <c r="L1049" s="13" t="s">
        <v>199</v>
      </c>
    </row>
    <row r="1050" spans="1:12" ht="71.25" customHeight="1" x14ac:dyDescent="0.25">
      <c r="A1050" s="204" t="s">
        <v>1361</v>
      </c>
      <c r="B1050" s="126" t="s">
        <v>1362</v>
      </c>
      <c r="C1050" s="126" t="s">
        <v>674</v>
      </c>
      <c r="D1050" s="128" t="s">
        <v>16</v>
      </c>
      <c r="E1050" s="161">
        <f>SUM(E1051:E1052)+15000</f>
        <v>15000</v>
      </c>
      <c r="F1050" s="161">
        <f>SUM(F1051:F1052)+15000</f>
        <v>15000</v>
      </c>
      <c r="G1050" s="161">
        <f>SUM(G1051:G1052)+15000</f>
        <v>15000</v>
      </c>
      <c r="H1050" s="39" t="s">
        <v>1363</v>
      </c>
      <c r="I1050" s="16" t="s">
        <v>14</v>
      </c>
      <c r="J1050" s="16" t="s">
        <v>81</v>
      </c>
      <c r="K1050" s="16" t="s">
        <v>47</v>
      </c>
      <c r="L1050" s="17" t="s">
        <v>48</v>
      </c>
    </row>
    <row r="1051" spans="1:12" ht="47.25" x14ac:dyDescent="0.25">
      <c r="A1051" s="193"/>
      <c r="B1051" s="116"/>
      <c r="C1051" s="116"/>
      <c r="D1051" s="119"/>
      <c r="E1051" s="162">
        <v>0</v>
      </c>
      <c r="F1051" s="162">
        <v>0</v>
      </c>
      <c r="G1051" s="162">
        <v>0</v>
      </c>
      <c r="H1051" s="38" t="s">
        <v>1364</v>
      </c>
      <c r="I1051" s="14" t="s">
        <v>14</v>
      </c>
      <c r="J1051" s="14" t="s">
        <v>54</v>
      </c>
      <c r="K1051" s="14" t="s">
        <v>33</v>
      </c>
      <c r="L1051" s="15" t="s">
        <v>34</v>
      </c>
    </row>
    <row r="1052" spans="1:12" ht="63.75" thickBot="1" x14ac:dyDescent="0.3">
      <c r="A1052" s="194"/>
      <c r="B1052" s="117"/>
      <c r="C1052" s="117"/>
      <c r="D1052" s="120"/>
      <c r="E1052" s="216">
        <v>0</v>
      </c>
      <c r="F1052" s="216">
        <v>0</v>
      </c>
      <c r="G1052" s="216">
        <v>0</v>
      </c>
      <c r="H1052" s="47" t="s">
        <v>1365</v>
      </c>
      <c r="I1052" s="33" t="s">
        <v>1163</v>
      </c>
      <c r="J1052" s="33" t="s">
        <v>59</v>
      </c>
      <c r="K1052" s="33" t="s">
        <v>67</v>
      </c>
      <c r="L1052" s="34" t="s">
        <v>68</v>
      </c>
    </row>
    <row r="1053" spans="1:12" s="1" customFormat="1" x14ac:dyDescent="0.25">
      <c r="A1053" s="48"/>
      <c r="B1053" s="48"/>
      <c r="C1053" s="48"/>
      <c r="D1053" s="35"/>
      <c r="E1053" s="103"/>
      <c r="F1053" s="103"/>
      <c r="G1053" s="103"/>
      <c r="H1053" s="48"/>
      <c r="I1053" s="35"/>
      <c r="J1053" s="35"/>
      <c r="K1053" s="35"/>
      <c r="L1053" s="35"/>
    </row>
    <row r="1054" spans="1:12" s="1" customFormat="1" ht="15.75" x14ac:dyDescent="0.25">
      <c r="A1054" s="3" t="s">
        <v>1381</v>
      </c>
      <c r="B1054" s="4"/>
      <c r="C1054" s="4"/>
      <c r="D1054" s="5"/>
      <c r="E1054" s="104"/>
      <c r="F1054" s="104"/>
      <c r="G1054" s="104"/>
      <c r="H1054" s="4"/>
      <c r="I1054" s="5"/>
      <c r="J1054" s="5"/>
      <c r="K1054" s="5"/>
      <c r="L1054" s="5"/>
    </row>
    <row r="1055" spans="1:12" s="1" customFormat="1" ht="16.5" thickBot="1" x14ac:dyDescent="0.3">
      <c r="A1055" s="6"/>
      <c r="B1055" s="4"/>
      <c r="C1055" s="4"/>
      <c r="D1055" s="5"/>
      <c r="E1055" s="105"/>
      <c r="F1055" s="105"/>
      <c r="G1055" s="105"/>
      <c r="H1055" s="4"/>
      <c r="I1055" s="5"/>
      <c r="J1055" s="5"/>
      <c r="K1055" s="5"/>
      <c r="L1055" s="5"/>
    </row>
  </sheetData>
  <mergeCells count="1454">
    <mergeCell ref="L613:L614"/>
    <mergeCell ref="K613:K614"/>
    <mergeCell ref="J613:J614"/>
    <mergeCell ref="I613:I614"/>
    <mergeCell ref="L604:L605"/>
    <mergeCell ref="K604:K605"/>
    <mergeCell ref="J604:J605"/>
    <mergeCell ref="I604:I605"/>
    <mergeCell ref="H604:H605"/>
    <mergeCell ref="L602:L603"/>
    <mergeCell ref="K602:K603"/>
    <mergeCell ref="J602:J603"/>
    <mergeCell ref="I602:I603"/>
    <mergeCell ref="H602:H603"/>
    <mergeCell ref="L607:L608"/>
    <mergeCell ref="K607:K608"/>
    <mergeCell ref="J607:J608"/>
    <mergeCell ref="I607:I608"/>
    <mergeCell ref="H607:H608"/>
    <mergeCell ref="L609:L610"/>
    <mergeCell ref="K609:K610"/>
    <mergeCell ref="J609:J610"/>
    <mergeCell ref="I609:I610"/>
    <mergeCell ref="H609:H610"/>
    <mergeCell ref="H613:H614"/>
    <mergeCell ref="D657:D658"/>
    <mergeCell ref="L618:L619"/>
    <mergeCell ref="K618:K619"/>
    <mergeCell ref="J618:J619"/>
    <mergeCell ref="I618:I619"/>
    <mergeCell ref="H618:H619"/>
    <mergeCell ref="F1050:F1052"/>
    <mergeCell ref="G1050:G1052"/>
    <mergeCell ref="G657:G658"/>
    <mergeCell ref="F657:F658"/>
    <mergeCell ref="E657:E658"/>
    <mergeCell ref="G801:G806"/>
    <mergeCell ref="F801:F806"/>
    <mergeCell ref="E801:E806"/>
    <mergeCell ref="G807:G810"/>
    <mergeCell ref="F807:F810"/>
    <mergeCell ref="E807:E810"/>
    <mergeCell ref="E1029:E1032"/>
    <mergeCell ref="F1029:F1032"/>
    <mergeCell ref="G1029:G1032"/>
    <mergeCell ref="L1008:L1009"/>
    <mergeCell ref="K1008:K1009"/>
    <mergeCell ref="J1008:J1009"/>
    <mergeCell ref="I1008:I1009"/>
    <mergeCell ref="H1008:H1009"/>
    <mergeCell ref="F1005:F1006"/>
    <mergeCell ref="G1005:G1006"/>
    <mergeCell ref="D986:D987"/>
    <mergeCell ref="F973:F974"/>
    <mergeCell ref="G973:G974"/>
    <mergeCell ref="D958:D959"/>
    <mergeCell ref="B1050:B1052"/>
    <mergeCell ref="A1050:A1052"/>
    <mergeCell ref="C1050:C1052"/>
    <mergeCell ref="D1050:D1052"/>
    <mergeCell ref="E1050:E1052"/>
    <mergeCell ref="K1043:K1044"/>
    <mergeCell ref="L1043:L1044"/>
    <mergeCell ref="B1045:B1048"/>
    <mergeCell ref="A1045:A1048"/>
    <mergeCell ref="C1045:C1048"/>
    <mergeCell ref="H1045:H1048"/>
    <mergeCell ref="I1045:I1048"/>
    <mergeCell ref="J1045:J1048"/>
    <mergeCell ref="K1045:K1048"/>
    <mergeCell ref="L1045:L1048"/>
    <mergeCell ref="F1043:F1044"/>
    <mergeCell ref="G1043:G1044"/>
    <mergeCell ref="H1043:H1044"/>
    <mergeCell ref="I1043:I1044"/>
    <mergeCell ref="J1043:J1044"/>
    <mergeCell ref="B1043:B1044"/>
    <mergeCell ref="A1043:A1044"/>
    <mergeCell ref="C1043:C1044"/>
    <mergeCell ref="D1043:D1044"/>
    <mergeCell ref="E1043:E1044"/>
    <mergeCell ref="B1035:B1037"/>
    <mergeCell ref="A1035:A1037"/>
    <mergeCell ref="C1035:C1037"/>
    <mergeCell ref="D1035:D1037"/>
    <mergeCell ref="E1035:E1037"/>
    <mergeCell ref="F1035:F1037"/>
    <mergeCell ref="G1035:G1037"/>
    <mergeCell ref="B1029:B1032"/>
    <mergeCell ref="A1029:A1032"/>
    <mergeCell ref="C1029:C1032"/>
    <mergeCell ref="D1029:D1032"/>
    <mergeCell ref="F1011:F1012"/>
    <mergeCell ref="G1011:G1012"/>
    <mergeCell ref="B1016:B1018"/>
    <mergeCell ref="A1016:A1018"/>
    <mergeCell ref="C1016:C1018"/>
    <mergeCell ref="D1016:D1018"/>
    <mergeCell ref="E1016:E1018"/>
    <mergeCell ref="F1016:F1018"/>
    <mergeCell ref="G1016:G1018"/>
    <mergeCell ref="B1011:B1012"/>
    <mergeCell ref="A1011:A1012"/>
    <mergeCell ref="C1011:C1012"/>
    <mergeCell ref="D1011:D1012"/>
    <mergeCell ref="E1011:E1012"/>
    <mergeCell ref="G1021:G1028"/>
    <mergeCell ref="F1021:F1028"/>
    <mergeCell ref="E1021:E1028"/>
    <mergeCell ref="D1021:D1028"/>
    <mergeCell ref="C1021:C1028"/>
    <mergeCell ref="B1021:B1028"/>
    <mergeCell ref="A1021:A1028"/>
    <mergeCell ref="B1007:B1009"/>
    <mergeCell ref="A1007:A1009"/>
    <mergeCell ref="C1007:C1009"/>
    <mergeCell ref="B1005:B1006"/>
    <mergeCell ref="A1005:A1006"/>
    <mergeCell ref="C1005:C1006"/>
    <mergeCell ref="D1005:D1006"/>
    <mergeCell ref="E1005:E1006"/>
    <mergeCell ref="F997:F998"/>
    <mergeCell ref="G997:G998"/>
    <mergeCell ref="B1000:B1001"/>
    <mergeCell ref="A1000:A1001"/>
    <mergeCell ref="C1000:C1001"/>
    <mergeCell ref="D1000:D1001"/>
    <mergeCell ref="E1000:E1001"/>
    <mergeCell ref="F1000:F1001"/>
    <mergeCell ref="G1000:G1001"/>
    <mergeCell ref="B997:B998"/>
    <mergeCell ref="A997:A998"/>
    <mergeCell ref="C997:C998"/>
    <mergeCell ref="D997:D998"/>
    <mergeCell ref="E997:E998"/>
    <mergeCell ref="C986:C987"/>
    <mergeCell ref="B986:B987"/>
    <mergeCell ref="A986:A987"/>
    <mergeCell ref="G993:G994"/>
    <mergeCell ref="F993:F994"/>
    <mergeCell ref="E993:E994"/>
    <mergeCell ref="D993:D994"/>
    <mergeCell ref="C993:C994"/>
    <mergeCell ref="B993:B994"/>
    <mergeCell ref="A993:A994"/>
    <mergeCell ref="F982:F983"/>
    <mergeCell ref="G982:G983"/>
    <mergeCell ref="G986:G987"/>
    <mergeCell ref="F986:F987"/>
    <mergeCell ref="E986:E987"/>
    <mergeCell ref="B982:B983"/>
    <mergeCell ref="A982:A983"/>
    <mergeCell ref="C982:C983"/>
    <mergeCell ref="D982:D983"/>
    <mergeCell ref="E982:E983"/>
    <mergeCell ref="B976:B979"/>
    <mergeCell ref="A976:A979"/>
    <mergeCell ref="C976:C979"/>
    <mergeCell ref="D976:D979"/>
    <mergeCell ref="E976:E979"/>
    <mergeCell ref="F976:F979"/>
    <mergeCell ref="G976:G979"/>
    <mergeCell ref="B973:B974"/>
    <mergeCell ref="A973:A974"/>
    <mergeCell ref="C973:C974"/>
    <mergeCell ref="D973:D974"/>
    <mergeCell ref="E973:E974"/>
    <mergeCell ref="E963:E966"/>
    <mergeCell ref="F963:F966"/>
    <mergeCell ref="G963:G966"/>
    <mergeCell ref="B968:B970"/>
    <mergeCell ref="A968:A970"/>
    <mergeCell ref="C968:C970"/>
    <mergeCell ref="D968:D970"/>
    <mergeCell ref="E968:E970"/>
    <mergeCell ref="F968:F970"/>
    <mergeCell ref="G968:G970"/>
    <mergeCell ref="C958:C959"/>
    <mergeCell ref="B958:B959"/>
    <mergeCell ref="A958:A959"/>
    <mergeCell ref="B963:B966"/>
    <mergeCell ref="A963:A966"/>
    <mergeCell ref="C963:C966"/>
    <mergeCell ref="D963:D966"/>
    <mergeCell ref="K951:K952"/>
    <mergeCell ref="L951:L952"/>
    <mergeCell ref="G958:G959"/>
    <mergeCell ref="F958:F959"/>
    <mergeCell ref="E958:E959"/>
    <mergeCell ref="F951:F952"/>
    <mergeCell ref="G951:G952"/>
    <mergeCell ref="H951:H952"/>
    <mergeCell ref="I951:I952"/>
    <mergeCell ref="J951:J952"/>
    <mergeCell ref="B951:B952"/>
    <mergeCell ref="A951:A952"/>
    <mergeCell ref="C951:C952"/>
    <mergeCell ref="D951:D952"/>
    <mergeCell ref="E951:E952"/>
    <mergeCell ref="L949:L950"/>
    <mergeCell ref="K949:K950"/>
    <mergeCell ref="J949:J950"/>
    <mergeCell ref="I949:I950"/>
    <mergeCell ref="H949:H950"/>
    <mergeCell ref="F946:F947"/>
    <mergeCell ref="G946:G947"/>
    <mergeCell ref="B948:B950"/>
    <mergeCell ref="A948:A950"/>
    <mergeCell ref="C948:C950"/>
    <mergeCell ref="B946:B947"/>
    <mergeCell ref="A946:A947"/>
    <mergeCell ref="C946:C947"/>
    <mergeCell ref="D946:D947"/>
    <mergeCell ref="E946:E947"/>
    <mergeCell ref="L942:L943"/>
    <mergeCell ref="K942:K943"/>
    <mergeCell ref="J942:J943"/>
    <mergeCell ref="I942:I943"/>
    <mergeCell ref="H942:H943"/>
    <mergeCell ref="B939:B940"/>
    <mergeCell ref="A939:A940"/>
    <mergeCell ref="C941:C943"/>
    <mergeCell ref="B941:B943"/>
    <mergeCell ref="A941:A943"/>
    <mergeCell ref="G939:G940"/>
    <mergeCell ref="F939:F940"/>
    <mergeCell ref="E939:E940"/>
    <mergeCell ref="D939:D940"/>
    <mergeCell ref="C939:C940"/>
    <mergeCell ref="H936:H938"/>
    <mergeCell ref="I936:I938"/>
    <mergeCell ref="J936:J938"/>
    <mergeCell ref="K936:K938"/>
    <mergeCell ref="L936:L938"/>
    <mergeCell ref="B933:B934"/>
    <mergeCell ref="A933:A934"/>
    <mergeCell ref="B936:B938"/>
    <mergeCell ref="A936:A938"/>
    <mergeCell ref="C936:C938"/>
    <mergeCell ref="G933:G934"/>
    <mergeCell ref="F933:F934"/>
    <mergeCell ref="E933:E934"/>
    <mergeCell ref="D933:D934"/>
    <mergeCell ref="C933:C934"/>
    <mergeCell ref="B928:B929"/>
    <mergeCell ref="A928:A929"/>
    <mergeCell ref="C930:C932"/>
    <mergeCell ref="B930:B932"/>
    <mergeCell ref="A930:A932"/>
    <mergeCell ref="G928:G929"/>
    <mergeCell ref="F928:F929"/>
    <mergeCell ref="E928:E929"/>
    <mergeCell ref="D928:D929"/>
    <mergeCell ref="C928:C929"/>
    <mergeCell ref="J917:J919"/>
    <mergeCell ref="K917:K919"/>
    <mergeCell ref="L917:L919"/>
    <mergeCell ref="B924:B927"/>
    <mergeCell ref="A924:A927"/>
    <mergeCell ref="C924:C927"/>
    <mergeCell ref="H924:H927"/>
    <mergeCell ref="I924:I927"/>
    <mergeCell ref="J924:J927"/>
    <mergeCell ref="K924:K927"/>
    <mergeCell ref="L924:L927"/>
    <mergeCell ref="A917:A919"/>
    <mergeCell ref="B917:B919"/>
    <mergeCell ref="C917:C919"/>
    <mergeCell ref="H917:H919"/>
    <mergeCell ref="I917:I919"/>
    <mergeCell ref="J910:J912"/>
    <mergeCell ref="K910:K912"/>
    <mergeCell ref="L910:L912"/>
    <mergeCell ref="A913:A915"/>
    <mergeCell ref="B913:B915"/>
    <mergeCell ref="C913:C915"/>
    <mergeCell ref="H913:H915"/>
    <mergeCell ref="I913:I915"/>
    <mergeCell ref="J913:J915"/>
    <mergeCell ref="K913:K915"/>
    <mergeCell ref="L913:L915"/>
    <mergeCell ref="B910:B912"/>
    <mergeCell ref="A910:A912"/>
    <mergeCell ref="C910:C912"/>
    <mergeCell ref="H910:H912"/>
    <mergeCell ref="I910:I912"/>
    <mergeCell ref="K887:K888"/>
    <mergeCell ref="L887:L888"/>
    <mergeCell ref="B893:B894"/>
    <mergeCell ref="A893:A894"/>
    <mergeCell ref="C893:C894"/>
    <mergeCell ref="D893:D894"/>
    <mergeCell ref="E893:E894"/>
    <mergeCell ref="F893:F894"/>
    <mergeCell ref="G893:G894"/>
    <mergeCell ref="B885:B888"/>
    <mergeCell ref="A885:A888"/>
    <mergeCell ref="H887:H888"/>
    <mergeCell ref="I887:I888"/>
    <mergeCell ref="J887:J888"/>
    <mergeCell ref="G883:G884"/>
    <mergeCell ref="F883:F884"/>
    <mergeCell ref="E883:E884"/>
    <mergeCell ref="D883:D884"/>
    <mergeCell ref="C885:C888"/>
    <mergeCell ref="C876:C879"/>
    <mergeCell ref="B876:B879"/>
    <mergeCell ref="A876:A879"/>
    <mergeCell ref="C880:C884"/>
    <mergeCell ref="B880:B884"/>
    <mergeCell ref="A880:A884"/>
    <mergeCell ref="H873:H875"/>
    <mergeCell ref="I873:I875"/>
    <mergeCell ref="J873:J875"/>
    <mergeCell ref="K873:K875"/>
    <mergeCell ref="L873:L875"/>
    <mergeCell ref="F871:F872"/>
    <mergeCell ref="G871:G872"/>
    <mergeCell ref="C873:C875"/>
    <mergeCell ref="B873:B875"/>
    <mergeCell ref="A873:A875"/>
    <mergeCell ref="C871:C872"/>
    <mergeCell ref="B871:B872"/>
    <mergeCell ref="A871:A872"/>
    <mergeCell ref="D871:D872"/>
    <mergeCell ref="E871:E872"/>
    <mergeCell ref="C865:C867"/>
    <mergeCell ref="B865:B867"/>
    <mergeCell ref="A865:A867"/>
    <mergeCell ref="L866:L867"/>
    <mergeCell ref="K866:K867"/>
    <mergeCell ref="J866:J867"/>
    <mergeCell ref="I866:I867"/>
    <mergeCell ref="H866:H867"/>
    <mergeCell ref="H861:H862"/>
    <mergeCell ref="I861:I862"/>
    <mergeCell ref="J861:J862"/>
    <mergeCell ref="K861:K862"/>
    <mergeCell ref="L861:L862"/>
    <mergeCell ref="L859:L860"/>
    <mergeCell ref="K859:K860"/>
    <mergeCell ref="J859:J860"/>
    <mergeCell ref="I859:I860"/>
    <mergeCell ref="H859:H860"/>
    <mergeCell ref="F857:F858"/>
    <mergeCell ref="G857:G858"/>
    <mergeCell ref="C859:C862"/>
    <mergeCell ref="B859:B862"/>
    <mergeCell ref="A859:A862"/>
    <mergeCell ref="A857:A858"/>
    <mergeCell ref="B857:B858"/>
    <mergeCell ref="C857:C858"/>
    <mergeCell ref="D857:D858"/>
    <mergeCell ref="E857:E858"/>
    <mergeCell ref="F850:F851"/>
    <mergeCell ref="G850:G851"/>
    <mergeCell ref="A855:A856"/>
    <mergeCell ref="B855:B856"/>
    <mergeCell ref="C855:C856"/>
    <mergeCell ref="D855:D856"/>
    <mergeCell ref="E855:E856"/>
    <mergeCell ref="F855:F856"/>
    <mergeCell ref="G855:G856"/>
    <mergeCell ref="A850:A851"/>
    <mergeCell ref="B850:B851"/>
    <mergeCell ref="C850:C851"/>
    <mergeCell ref="D850:D851"/>
    <mergeCell ref="E850:E851"/>
    <mergeCell ref="J838:J839"/>
    <mergeCell ref="K838:K839"/>
    <mergeCell ref="L838:L839"/>
    <mergeCell ref="B845:B846"/>
    <mergeCell ref="A845:A846"/>
    <mergeCell ref="C845:C846"/>
    <mergeCell ref="D845:D846"/>
    <mergeCell ref="E845:E846"/>
    <mergeCell ref="F845:F846"/>
    <mergeCell ref="G845:G846"/>
    <mergeCell ref="C837:C839"/>
    <mergeCell ref="B837:B839"/>
    <mergeCell ref="A837:A839"/>
    <mergeCell ref="H838:H839"/>
    <mergeCell ref="I838:I839"/>
    <mergeCell ref="H833:H835"/>
    <mergeCell ref="I833:I835"/>
    <mergeCell ref="J833:J835"/>
    <mergeCell ref="K833:K835"/>
    <mergeCell ref="L833:L835"/>
    <mergeCell ref="A831:A832"/>
    <mergeCell ref="B831:B832"/>
    <mergeCell ref="C831:C832"/>
    <mergeCell ref="D831:D832"/>
    <mergeCell ref="E831:E832"/>
    <mergeCell ref="F831:F832"/>
    <mergeCell ref="G831:G832"/>
    <mergeCell ref="B833:B835"/>
    <mergeCell ref="A833:A835"/>
    <mergeCell ref="C833:C835"/>
    <mergeCell ref="F825:F828"/>
    <mergeCell ref="G825:G828"/>
    <mergeCell ref="B829:B830"/>
    <mergeCell ref="A829:A830"/>
    <mergeCell ref="C829:C830"/>
    <mergeCell ref="D829:D830"/>
    <mergeCell ref="E829:E830"/>
    <mergeCell ref="F829:F830"/>
    <mergeCell ref="G829:G830"/>
    <mergeCell ref="A825:A828"/>
    <mergeCell ref="B825:B828"/>
    <mergeCell ref="C825:C828"/>
    <mergeCell ref="D825:D828"/>
    <mergeCell ref="E825:E828"/>
    <mergeCell ref="H822:H824"/>
    <mergeCell ref="I822:I824"/>
    <mergeCell ref="J822:J824"/>
    <mergeCell ref="K822:K824"/>
    <mergeCell ref="L822:L824"/>
    <mergeCell ref="C819:C821"/>
    <mergeCell ref="B819:B821"/>
    <mergeCell ref="A819:A821"/>
    <mergeCell ref="B822:B824"/>
    <mergeCell ref="A822:A824"/>
    <mergeCell ref="C822:C824"/>
    <mergeCell ref="F811:F814"/>
    <mergeCell ref="G811:G814"/>
    <mergeCell ref="C817:C818"/>
    <mergeCell ref="B817:B818"/>
    <mergeCell ref="A817:A818"/>
    <mergeCell ref="D817:D818"/>
    <mergeCell ref="E817:E818"/>
    <mergeCell ref="F817:F818"/>
    <mergeCell ref="G817:G818"/>
    <mergeCell ref="B811:B814"/>
    <mergeCell ref="A811:A814"/>
    <mergeCell ref="C811:C814"/>
    <mergeCell ref="D811:D814"/>
    <mergeCell ref="E811:E814"/>
    <mergeCell ref="K799:K800"/>
    <mergeCell ref="L799:L800"/>
    <mergeCell ref="D801:D806"/>
    <mergeCell ref="C801:C806"/>
    <mergeCell ref="B801:B806"/>
    <mergeCell ref="A801:A806"/>
    <mergeCell ref="D807:D810"/>
    <mergeCell ref="C807:C810"/>
    <mergeCell ref="B807:B810"/>
    <mergeCell ref="A799:A800"/>
    <mergeCell ref="B799:B800"/>
    <mergeCell ref="C799:C800"/>
    <mergeCell ref="D799:D800"/>
    <mergeCell ref="E799:E800"/>
    <mergeCell ref="A794:A798"/>
    <mergeCell ref="G794:G798"/>
    <mergeCell ref="F794:F798"/>
    <mergeCell ref="E794:E798"/>
    <mergeCell ref="D794:D798"/>
    <mergeCell ref="A807:A810"/>
    <mergeCell ref="D791:D792"/>
    <mergeCell ref="E791:E792"/>
    <mergeCell ref="F791:F792"/>
    <mergeCell ref="G791:G792"/>
    <mergeCell ref="C794:C798"/>
    <mergeCell ref="A783:A790"/>
    <mergeCell ref="B783:B790"/>
    <mergeCell ref="C783:C790"/>
    <mergeCell ref="C791:C792"/>
    <mergeCell ref="B791:B792"/>
    <mergeCell ref="A791:A792"/>
    <mergeCell ref="D786:D787"/>
    <mergeCell ref="E786:E787"/>
    <mergeCell ref="F786:F787"/>
    <mergeCell ref="G786:G787"/>
    <mergeCell ref="D788:D790"/>
    <mergeCell ref="E788:E790"/>
    <mergeCell ref="F788:F790"/>
    <mergeCell ref="G788:G790"/>
    <mergeCell ref="G780:G782"/>
    <mergeCell ref="D783:D785"/>
    <mergeCell ref="E783:E785"/>
    <mergeCell ref="F783:F785"/>
    <mergeCell ref="G783:G785"/>
    <mergeCell ref="F772:F774"/>
    <mergeCell ref="G772:G774"/>
    <mergeCell ref="C775:C782"/>
    <mergeCell ref="B775:B782"/>
    <mergeCell ref="A775:A782"/>
    <mergeCell ref="D775:D777"/>
    <mergeCell ref="E775:E777"/>
    <mergeCell ref="F775:F777"/>
    <mergeCell ref="G775:G777"/>
    <mergeCell ref="D778:D779"/>
    <mergeCell ref="E778:E779"/>
    <mergeCell ref="F778:F779"/>
    <mergeCell ref="G778:G779"/>
    <mergeCell ref="D780:D782"/>
    <mergeCell ref="E780:E782"/>
    <mergeCell ref="F780:F782"/>
    <mergeCell ref="F767:F769"/>
    <mergeCell ref="G767:G769"/>
    <mergeCell ref="G770:G771"/>
    <mergeCell ref="F770:F771"/>
    <mergeCell ref="E770:E771"/>
    <mergeCell ref="C767:C774"/>
    <mergeCell ref="B767:B774"/>
    <mergeCell ref="A767:A774"/>
    <mergeCell ref="E767:E769"/>
    <mergeCell ref="D767:D769"/>
    <mergeCell ref="D770:D771"/>
    <mergeCell ref="D772:D774"/>
    <mergeCell ref="E772:E774"/>
    <mergeCell ref="C759:C766"/>
    <mergeCell ref="B759:B766"/>
    <mergeCell ref="A759:A766"/>
    <mergeCell ref="G759:G761"/>
    <mergeCell ref="F759:F761"/>
    <mergeCell ref="E759:E761"/>
    <mergeCell ref="D759:D761"/>
    <mergeCell ref="G762:G763"/>
    <mergeCell ref="F762:F763"/>
    <mergeCell ref="E762:E763"/>
    <mergeCell ref="D762:D763"/>
    <mergeCell ref="G764:G766"/>
    <mergeCell ref="F764:F766"/>
    <mergeCell ref="E764:E766"/>
    <mergeCell ref="D764:D766"/>
    <mergeCell ref="A752:A758"/>
    <mergeCell ref="B752:B758"/>
    <mergeCell ref="C752:C758"/>
    <mergeCell ref="G752:G754"/>
    <mergeCell ref="F752:F754"/>
    <mergeCell ref="E752:E754"/>
    <mergeCell ref="D752:D754"/>
    <mergeCell ref="G757:G758"/>
    <mergeCell ref="F757:F758"/>
    <mergeCell ref="E757:E758"/>
    <mergeCell ref="D757:D758"/>
    <mergeCell ref="G755:G756"/>
    <mergeCell ref="F755:F756"/>
    <mergeCell ref="E755:E756"/>
    <mergeCell ref="D755:D756"/>
    <mergeCell ref="D737:D738"/>
    <mergeCell ref="E737:E738"/>
    <mergeCell ref="F737:F738"/>
    <mergeCell ref="G737:G738"/>
    <mergeCell ref="A740:A748"/>
    <mergeCell ref="B740:B748"/>
    <mergeCell ref="C740:C748"/>
    <mergeCell ref="D740:D748"/>
    <mergeCell ref="E740:E748"/>
    <mergeCell ref="F740:F748"/>
    <mergeCell ref="G740:G748"/>
    <mergeCell ref="B734:B736"/>
    <mergeCell ref="A734:A736"/>
    <mergeCell ref="A737:A738"/>
    <mergeCell ref="B737:B738"/>
    <mergeCell ref="C737:C738"/>
    <mergeCell ref="G734:G736"/>
    <mergeCell ref="F734:F736"/>
    <mergeCell ref="E734:E736"/>
    <mergeCell ref="D734:D736"/>
    <mergeCell ref="C734:C736"/>
    <mergeCell ref="E727:E728"/>
    <mergeCell ref="F727:F728"/>
    <mergeCell ref="G727:G728"/>
    <mergeCell ref="A729:A730"/>
    <mergeCell ref="B729:B730"/>
    <mergeCell ref="C729:C730"/>
    <mergeCell ref="D729:D730"/>
    <mergeCell ref="E729:E730"/>
    <mergeCell ref="F729:F730"/>
    <mergeCell ref="G729:G730"/>
    <mergeCell ref="D725:D726"/>
    <mergeCell ref="C725:C726"/>
    <mergeCell ref="B725:B726"/>
    <mergeCell ref="A725:A726"/>
    <mergeCell ref="A727:A728"/>
    <mergeCell ref="B727:B728"/>
    <mergeCell ref="C727:C728"/>
    <mergeCell ref="D727:D728"/>
    <mergeCell ref="F721:F724"/>
    <mergeCell ref="G721:G724"/>
    <mergeCell ref="G725:G726"/>
    <mergeCell ref="F725:F726"/>
    <mergeCell ref="E725:E726"/>
    <mergeCell ref="B721:B724"/>
    <mergeCell ref="A721:A724"/>
    <mergeCell ref="C721:C724"/>
    <mergeCell ref="D721:D724"/>
    <mergeCell ref="E721:E724"/>
    <mergeCell ref="K717:K718"/>
    <mergeCell ref="L717:L718"/>
    <mergeCell ref="A719:A720"/>
    <mergeCell ref="B719:B720"/>
    <mergeCell ref="C719:C720"/>
    <mergeCell ref="D719:D720"/>
    <mergeCell ref="E719:E720"/>
    <mergeCell ref="F719:F720"/>
    <mergeCell ref="G719:G720"/>
    <mergeCell ref="A717:A718"/>
    <mergeCell ref="C717:C718"/>
    <mergeCell ref="D717:D718"/>
    <mergeCell ref="E717:E718"/>
    <mergeCell ref="F717:F718"/>
    <mergeCell ref="F700:F701"/>
    <mergeCell ref="G700:G701"/>
    <mergeCell ref="C707:C710"/>
    <mergeCell ref="B707:B710"/>
    <mergeCell ref="A707:A710"/>
    <mergeCell ref="C700:C701"/>
    <mergeCell ref="B700:B701"/>
    <mergeCell ref="A700:A701"/>
    <mergeCell ref="D700:D701"/>
    <mergeCell ref="E700:E701"/>
    <mergeCell ref="H705:L705"/>
    <mergeCell ref="B705:D705"/>
    <mergeCell ref="C692:C694"/>
    <mergeCell ref="B692:B694"/>
    <mergeCell ref="A692:A694"/>
    <mergeCell ref="L692:L694"/>
    <mergeCell ref="K692:K694"/>
    <mergeCell ref="J692:J694"/>
    <mergeCell ref="I692:I694"/>
    <mergeCell ref="H692:H694"/>
    <mergeCell ref="K687:K688"/>
    <mergeCell ref="L687:L688"/>
    <mergeCell ref="C689:C691"/>
    <mergeCell ref="B689:B691"/>
    <mergeCell ref="A689:A691"/>
    <mergeCell ref="L689:L690"/>
    <mergeCell ref="K689:K690"/>
    <mergeCell ref="J689:J690"/>
    <mergeCell ref="I689:I690"/>
    <mergeCell ref="H689:H690"/>
    <mergeCell ref="F687:F688"/>
    <mergeCell ref="G687:G688"/>
    <mergeCell ref="H687:H688"/>
    <mergeCell ref="I687:I688"/>
    <mergeCell ref="J687:J688"/>
    <mergeCell ref="A687:A688"/>
    <mergeCell ref="B687:B688"/>
    <mergeCell ref="C687:C688"/>
    <mergeCell ref="D687:D688"/>
    <mergeCell ref="E687:E688"/>
    <mergeCell ref="A684:A686"/>
    <mergeCell ref="B684:B686"/>
    <mergeCell ref="C684:C686"/>
    <mergeCell ref="L685:L686"/>
    <mergeCell ref="K685:K686"/>
    <mergeCell ref="J685:J686"/>
    <mergeCell ref="I685:I686"/>
    <mergeCell ref="H685:H686"/>
    <mergeCell ref="K676:K677"/>
    <mergeCell ref="L676:L677"/>
    <mergeCell ref="B680:B682"/>
    <mergeCell ref="A680:A682"/>
    <mergeCell ref="C680:C682"/>
    <mergeCell ref="D680:D682"/>
    <mergeCell ref="E680:E682"/>
    <mergeCell ref="F680:F682"/>
    <mergeCell ref="G680:G682"/>
    <mergeCell ref="F676:F677"/>
    <mergeCell ref="G676:G677"/>
    <mergeCell ref="H676:H677"/>
    <mergeCell ref="I676:I677"/>
    <mergeCell ref="J676:J677"/>
    <mergeCell ref="A676:A677"/>
    <mergeCell ref="B676:B677"/>
    <mergeCell ref="C676:C677"/>
    <mergeCell ref="D676:D677"/>
    <mergeCell ref="E676:E677"/>
    <mergeCell ref="H674:H675"/>
    <mergeCell ref="I674:I675"/>
    <mergeCell ref="J674:J675"/>
    <mergeCell ref="K674:K675"/>
    <mergeCell ref="L674:L675"/>
    <mergeCell ref="F670:F672"/>
    <mergeCell ref="G670:G672"/>
    <mergeCell ref="A674:A675"/>
    <mergeCell ref="B674:B675"/>
    <mergeCell ref="C674:C675"/>
    <mergeCell ref="D674:D675"/>
    <mergeCell ref="E674:E675"/>
    <mergeCell ref="F674:F675"/>
    <mergeCell ref="G674:G675"/>
    <mergeCell ref="B670:B672"/>
    <mergeCell ref="A670:A672"/>
    <mergeCell ref="C670:C672"/>
    <mergeCell ref="D670:D672"/>
    <mergeCell ref="E670:E672"/>
    <mergeCell ref="L663:L666"/>
    <mergeCell ref="K663:K666"/>
    <mergeCell ref="J663:J666"/>
    <mergeCell ref="I663:I666"/>
    <mergeCell ref="H663:H666"/>
    <mergeCell ref="A659:A662"/>
    <mergeCell ref="B659:B662"/>
    <mergeCell ref="C659:C662"/>
    <mergeCell ref="A663:A666"/>
    <mergeCell ref="B663:B666"/>
    <mergeCell ref="C663:C666"/>
    <mergeCell ref="A652:A654"/>
    <mergeCell ref="B652:B654"/>
    <mergeCell ref="C652:C654"/>
    <mergeCell ref="C655:C658"/>
    <mergeCell ref="B655:B658"/>
    <mergeCell ref="A655:A658"/>
    <mergeCell ref="A646:A648"/>
    <mergeCell ref="B646:B648"/>
    <mergeCell ref="C646:C648"/>
    <mergeCell ref="A649:A651"/>
    <mergeCell ref="B649:B651"/>
    <mergeCell ref="C649:C651"/>
    <mergeCell ref="C640:C642"/>
    <mergeCell ref="B640:B642"/>
    <mergeCell ref="A640:A642"/>
    <mergeCell ref="A643:A645"/>
    <mergeCell ref="B643:B645"/>
    <mergeCell ref="C643:C645"/>
    <mergeCell ref="E634:E635"/>
    <mergeCell ref="F634:F635"/>
    <mergeCell ref="G634:G635"/>
    <mergeCell ref="D638:D639"/>
    <mergeCell ref="E638:E639"/>
    <mergeCell ref="F638:F639"/>
    <mergeCell ref="G638:G639"/>
    <mergeCell ref="A636:A639"/>
    <mergeCell ref="B636:B639"/>
    <mergeCell ref="C636:C639"/>
    <mergeCell ref="G622:G623"/>
    <mergeCell ref="F622:F623"/>
    <mergeCell ref="E622:E623"/>
    <mergeCell ref="D622:D623"/>
    <mergeCell ref="D626:D627"/>
    <mergeCell ref="E626:E627"/>
    <mergeCell ref="F626:F627"/>
    <mergeCell ref="G626:G627"/>
    <mergeCell ref="D630:D631"/>
    <mergeCell ref="E630:E631"/>
    <mergeCell ref="F630:F631"/>
    <mergeCell ref="G630:G631"/>
    <mergeCell ref="D634:D635"/>
    <mergeCell ref="A628:A631"/>
    <mergeCell ref="B628:B631"/>
    <mergeCell ref="C628:C631"/>
    <mergeCell ref="A632:A635"/>
    <mergeCell ref="B632:B635"/>
    <mergeCell ref="C632:C635"/>
    <mergeCell ref="C611:C614"/>
    <mergeCell ref="B611:B614"/>
    <mergeCell ref="A611:A614"/>
    <mergeCell ref="A620:A623"/>
    <mergeCell ref="B620:B623"/>
    <mergeCell ref="C620:C623"/>
    <mergeCell ref="A624:A627"/>
    <mergeCell ref="B624:B627"/>
    <mergeCell ref="C624:C627"/>
    <mergeCell ref="A606:A610"/>
    <mergeCell ref="B606:B610"/>
    <mergeCell ref="C606:C610"/>
    <mergeCell ref="A615:A619"/>
    <mergeCell ref="B615:B619"/>
    <mergeCell ref="C615:C619"/>
    <mergeCell ref="C597:C600"/>
    <mergeCell ref="B597:B600"/>
    <mergeCell ref="A597:A600"/>
    <mergeCell ref="C601:C605"/>
    <mergeCell ref="B601:B605"/>
    <mergeCell ref="A601:A605"/>
    <mergeCell ref="G593:G594"/>
    <mergeCell ref="F593:F594"/>
    <mergeCell ref="E593:E594"/>
    <mergeCell ref="D593:D594"/>
    <mergeCell ref="G595:G596"/>
    <mergeCell ref="F595:F596"/>
    <mergeCell ref="E595:E596"/>
    <mergeCell ref="D595:D596"/>
    <mergeCell ref="G584:G585"/>
    <mergeCell ref="F584:F585"/>
    <mergeCell ref="E584:E585"/>
    <mergeCell ref="D584:D585"/>
    <mergeCell ref="G589:G590"/>
    <mergeCell ref="F589:F590"/>
    <mergeCell ref="E589:E590"/>
    <mergeCell ref="D589:D590"/>
    <mergeCell ref="F574:F575"/>
    <mergeCell ref="E574:E575"/>
    <mergeCell ref="D574:D575"/>
    <mergeCell ref="G579:G580"/>
    <mergeCell ref="F579:F580"/>
    <mergeCell ref="E579:E580"/>
    <mergeCell ref="D579:D580"/>
    <mergeCell ref="A592:A596"/>
    <mergeCell ref="B592:B596"/>
    <mergeCell ref="C592:C596"/>
    <mergeCell ref="G563:G564"/>
    <mergeCell ref="F563:F564"/>
    <mergeCell ref="E563:E564"/>
    <mergeCell ref="D563:D564"/>
    <mergeCell ref="G565:G566"/>
    <mergeCell ref="F565:F566"/>
    <mergeCell ref="E565:E566"/>
    <mergeCell ref="D565:D566"/>
    <mergeCell ref="G569:G570"/>
    <mergeCell ref="F569:F570"/>
    <mergeCell ref="E569:E570"/>
    <mergeCell ref="D569:D570"/>
    <mergeCell ref="G574:G575"/>
    <mergeCell ref="A582:A586"/>
    <mergeCell ref="B582:B586"/>
    <mergeCell ref="C582:C586"/>
    <mergeCell ref="A587:A591"/>
    <mergeCell ref="B587:B591"/>
    <mergeCell ref="C587:C591"/>
    <mergeCell ref="A572:A576"/>
    <mergeCell ref="B572:B576"/>
    <mergeCell ref="C572:C576"/>
    <mergeCell ref="A577:A581"/>
    <mergeCell ref="B577:B581"/>
    <mergeCell ref="C577:C581"/>
    <mergeCell ref="C562:C566"/>
    <mergeCell ref="B562:B566"/>
    <mergeCell ref="A562:A566"/>
    <mergeCell ref="A567:A571"/>
    <mergeCell ref="B567:B571"/>
    <mergeCell ref="C567:C571"/>
    <mergeCell ref="A554:A561"/>
    <mergeCell ref="B554:B561"/>
    <mergeCell ref="C554:C561"/>
    <mergeCell ref="G555:G557"/>
    <mergeCell ref="F555:F557"/>
    <mergeCell ref="E555:E557"/>
    <mergeCell ref="D555:D557"/>
    <mergeCell ref="G560:G561"/>
    <mergeCell ref="F560:F561"/>
    <mergeCell ref="E560:E561"/>
    <mergeCell ref="D560:D561"/>
    <mergeCell ref="G558:G559"/>
    <mergeCell ref="F558:F559"/>
    <mergeCell ref="E558:E559"/>
    <mergeCell ref="D558:D559"/>
    <mergeCell ref="G501:G502"/>
    <mergeCell ref="G506:G507"/>
    <mergeCell ref="F506:F507"/>
    <mergeCell ref="E506:E507"/>
    <mergeCell ref="D506:D507"/>
    <mergeCell ref="G552:G553"/>
    <mergeCell ref="F552:F553"/>
    <mergeCell ref="E552:E553"/>
    <mergeCell ref="D552:D553"/>
    <mergeCell ref="G550:G551"/>
    <mergeCell ref="F550:F551"/>
    <mergeCell ref="E550:E551"/>
    <mergeCell ref="D550:D551"/>
    <mergeCell ref="G547:G548"/>
    <mergeCell ref="F547:F548"/>
    <mergeCell ref="E547:E548"/>
    <mergeCell ref="D547:D548"/>
    <mergeCell ref="G545:G546"/>
    <mergeCell ref="F545:F546"/>
    <mergeCell ref="E545:E546"/>
    <mergeCell ref="D545:D546"/>
    <mergeCell ref="G536:G537"/>
    <mergeCell ref="F536:F537"/>
    <mergeCell ref="E536:E537"/>
    <mergeCell ref="D536:D537"/>
    <mergeCell ref="G542:G543"/>
    <mergeCell ref="F542:F543"/>
    <mergeCell ref="E542:E543"/>
    <mergeCell ref="D542:D543"/>
    <mergeCell ref="A514:A518"/>
    <mergeCell ref="B514:B518"/>
    <mergeCell ref="C514:C518"/>
    <mergeCell ref="A519:A523"/>
    <mergeCell ref="B519:B523"/>
    <mergeCell ref="C519:C523"/>
    <mergeCell ref="G521:G522"/>
    <mergeCell ref="F521:F522"/>
    <mergeCell ref="E521:E522"/>
    <mergeCell ref="D521:D522"/>
    <mergeCell ref="G526:G527"/>
    <mergeCell ref="F526:F527"/>
    <mergeCell ref="E526:E527"/>
    <mergeCell ref="D526:D527"/>
    <mergeCell ref="G511:G512"/>
    <mergeCell ref="F511:F512"/>
    <mergeCell ref="E511:E512"/>
    <mergeCell ref="D511:D512"/>
    <mergeCell ref="G516:G517"/>
    <mergeCell ref="F516:F517"/>
    <mergeCell ref="E516:E517"/>
    <mergeCell ref="D516:D517"/>
    <mergeCell ref="A544:A548"/>
    <mergeCell ref="B544:B548"/>
    <mergeCell ref="C544:C548"/>
    <mergeCell ref="A549:A553"/>
    <mergeCell ref="B549:B553"/>
    <mergeCell ref="C549:C553"/>
    <mergeCell ref="A534:A538"/>
    <mergeCell ref="B534:B538"/>
    <mergeCell ref="C534:C538"/>
    <mergeCell ref="A539:A543"/>
    <mergeCell ref="B539:B543"/>
    <mergeCell ref="C539:C543"/>
    <mergeCell ref="A524:A528"/>
    <mergeCell ref="B524:B528"/>
    <mergeCell ref="C524:C528"/>
    <mergeCell ref="A529:A533"/>
    <mergeCell ref="B529:B533"/>
    <mergeCell ref="C529:C533"/>
    <mergeCell ref="E467:E468"/>
    <mergeCell ref="D467:D468"/>
    <mergeCell ref="A504:A508"/>
    <mergeCell ref="B504:B508"/>
    <mergeCell ref="C504:C508"/>
    <mergeCell ref="A509:A513"/>
    <mergeCell ref="B509:B513"/>
    <mergeCell ref="C509:C513"/>
    <mergeCell ref="A494:A498"/>
    <mergeCell ref="B494:B498"/>
    <mergeCell ref="C494:C498"/>
    <mergeCell ref="A499:A503"/>
    <mergeCell ref="B499:B503"/>
    <mergeCell ref="C499:C503"/>
    <mergeCell ref="G486:G487"/>
    <mergeCell ref="F486:F487"/>
    <mergeCell ref="E486:E487"/>
    <mergeCell ref="D486:D487"/>
    <mergeCell ref="A483:A487"/>
    <mergeCell ref="B483:B487"/>
    <mergeCell ref="C483:C487"/>
    <mergeCell ref="G491:G492"/>
    <mergeCell ref="F491:F492"/>
    <mergeCell ref="E491:E492"/>
    <mergeCell ref="D491:D492"/>
    <mergeCell ref="G496:G497"/>
    <mergeCell ref="F496:F497"/>
    <mergeCell ref="E496:E497"/>
    <mergeCell ref="D496:D497"/>
    <mergeCell ref="F501:F502"/>
    <mergeCell ref="E501:E502"/>
    <mergeCell ref="D501:D502"/>
    <mergeCell ref="E461:E462"/>
    <mergeCell ref="D461:D462"/>
    <mergeCell ref="G459:G460"/>
    <mergeCell ref="F459:F460"/>
    <mergeCell ref="E459:E460"/>
    <mergeCell ref="D459:D460"/>
    <mergeCell ref="G455:G456"/>
    <mergeCell ref="F455:F456"/>
    <mergeCell ref="E455:E456"/>
    <mergeCell ref="D455:D456"/>
    <mergeCell ref="G453:G454"/>
    <mergeCell ref="F453:F454"/>
    <mergeCell ref="E453:E454"/>
    <mergeCell ref="D453:D454"/>
    <mergeCell ref="G479:G480"/>
    <mergeCell ref="F479:F480"/>
    <mergeCell ref="E479:E480"/>
    <mergeCell ref="D479:D480"/>
    <mergeCell ref="G477:G478"/>
    <mergeCell ref="F477:F478"/>
    <mergeCell ref="E477:E478"/>
    <mergeCell ref="D477:D478"/>
    <mergeCell ref="G471:G472"/>
    <mergeCell ref="E471:E472"/>
    <mergeCell ref="D471:D472"/>
    <mergeCell ref="G473:G474"/>
    <mergeCell ref="F473:F474"/>
    <mergeCell ref="E473:E474"/>
    <mergeCell ref="D473:D474"/>
    <mergeCell ref="F471:F472"/>
    <mergeCell ref="G467:G468"/>
    <mergeCell ref="F467:F468"/>
    <mergeCell ref="G446:G448"/>
    <mergeCell ref="F446:F448"/>
    <mergeCell ref="E446:E448"/>
    <mergeCell ref="D446:D448"/>
    <mergeCell ref="G449:G450"/>
    <mergeCell ref="F449:F450"/>
    <mergeCell ref="E449:E450"/>
    <mergeCell ref="D449:D450"/>
    <mergeCell ref="A477:A482"/>
    <mergeCell ref="B477:B482"/>
    <mergeCell ref="C477:C482"/>
    <mergeCell ref="C488:C493"/>
    <mergeCell ref="B488:B493"/>
    <mergeCell ref="A488:A493"/>
    <mergeCell ref="A465:A470"/>
    <mergeCell ref="B465:B470"/>
    <mergeCell ref="C465:C470"/>
    <mergeCell ref="A471:A476"/>
    <mergeCell ref="B471:B476"/>
    <mergeCell ref="C471:C476"/>
    <mergeCell ref="A453:A458"/>
    <mergeCell ref="B453:B458"/>
    <mergeCell ref="C453:C458"/>
    <mergeCell ref="A459:A464"/>
    <mergeCell ref="B459:B464"/>
    <mergeCell ref="C459:C464"/>
    <mergeCell ref="G465:G466"/>
    <mergeCell ref="F465:F466"/>
    <mergeCell ref="E465:E466"/>
    <mergeCell ref="D465:D466"/>
    <mergeCell ref="G461:G462"/>
    <mergeCell ref="F461:F462"/>
    <mergeCell ref="A443:A445"/>
    <mergeCell ref="B443:B445"/>
    <mergeCell ref="C443:C445"/>
    <mergeCell ref="A446:A452"/>
    <mergeCell ref="C446:C452"/>
    <mergeCell ref="B446:B452"/>
    <mergeCell ref="A435:A438"/>
    <mergeCell ref="B435:B438"/>
    <mergeCell ref="C435:C438"/>
    <mergeCell ref="A439:A442"/>
    <mergeCell ref="B439:B442"/>
    <mergeCell ref="C439:C442"/>
    <mergeCell ref="A427:A430"/>
    <mergeCell ref="B427:B430"/>
    <mergeCell ref="C427:C430"/>
    <mergeCell ref="A431:A434"/>
    <mergeCell ref="B431:B434"/>
    <mergeCell ref="C431:C434"/>
    <mergeCell ref="A419:A422"/>
    <mergeCell ref="B419:B422"/>
    <mergeCell ref="C419:C422"/>
    <mergeCell ref="A423:A426"/>
    <mergeCell ref="B423:B426"/>
    <mergeCell ref="C423:C426"/>
    <mergeCell ref="A411:A414"/>
    <mergeCell ref="B411:B414"/>
    <mergeCell ref="C411:C414"/>
    <mergeCell ref="A415:A418"/>
    <mergeCell ref="B415:B418"/>
    <mergeCell ref="C415:C418"/>
    <mergeCell ref="A403:A406"/>
    <mergeCell ref="B403:B406"/>
    <mergeCell ref="C403:C406"/>
    <mergeCell ref="A407:A410"/>
    <mergeCell ref="B407:B410"/>
    <mergeCell ref="C407:C410"/>
    <mergeCell ref="A395:A398"/>
    <mergeCell ref="B395:B398"/>
    <mergeCell ref="C395:C398"/>
    <mergeCell ref="A399:A402"/>
    <mergeCell ref="B399:B402"/>
    <mergeCell ref="C399:C402"/>
    <mergeCell ref="G371:G372"/>
    <mergeCell ref="F371:F372"/>
    <mergeCell ref="E371:E372"/>
    <mergeCell ref="D371:D372"/>
    <mergeCell ref="G373:G374"/>
    <mergeCell ref="F373:F374"/>
    <mergeCell ref="E373:E374"/>
    <mergeCell ref="D373:D374"/>
    <mergeCell ref="A391:A394"/>
    <mergeCell ref="B391:B394"/>
    <mergeCell ref="C391:C394"/>
    <mergeCell ref="A369:A374"/>
    <mergeCell ref="B369:B374"/>
    <mergeCell ref="C369:C374"/>
    <mergeCell ref="A383:A386"/>
    <mergeCell ref="B383:B386"/>
    <mergeCell ref="C383:C386"/>
    <mergeCell ref="A387:A390"/>
    <mergeCell ref="B387:B390"/>
    <mergeCell ref="C387:C390"/>
    <mergeCell ref="A375:A378"/>
    <mergeCell ref="B375:B378"/>
    <mergeCell ref="C375:C378"/>
    <mergeCell ref="A379:A382"/>
    <mergeCell ref="B379:B382"/>
    <mergeCell ref="C379:C382"/>
    <mergeCell ref="G335:G336"/>
    <mergeCell ref="F335:F336"/>
    <mergeCell ref="E335:E336"/>
    <mergeCell ref="D335:D336"/>
    <mergeCell ref="G337:G338"/>
    <mergeCell ref="F337:F338"/>
    <mergeCell ref="E337:E338"/>
    <mergeCell ref="D337:D338"/>
    <mergeCell ref="G331:G332"/>
    <mergeCell ref="F331:F332"/>
    <mergeCell ref="E331:E332"/>
    <mergeCell ref="D331:D332"/>
    <mergeCell ref="A361:A364"/>
    <mergeCell ref="B361:B364"/>
    <mergeCell ref="C361:C364"/>
    <mergeCell ref="A365:A368"/>
    <mergeCell ref="B365:B368"/>
    <mergeCell ref="C365:C368"/>
    <mergeCell ref="A353:A356"/>
    <mergeCell ref="B353:B356"/>
    <mergeCell ref="C353:C356"/>
    <mergeCell ref="A357:A360"/>
    <mergeCell ref="B357:B360"/>
    <mergeCell ref="C357:C360"/>
    <mergeCell ref="G347:G348"/>
    <mergeCell ref="F347:F348"/>
    <mergeCell ref="E347:E348"/>
    <mergeCell ref="D347:D348"/>
    <mergeCell ref="G349:G350"/>
    <mergeCell ref="F349:F350"/>
    <mergeCell ref="E349:E350"/>
    <mergeCell ref="D349:D350"/>
    <mergeCell ref="D329:D330"/>
    <mergeCell ref="E329:E330"/>
    <mergeCell ref="F329:F330"/>
    <mergeCell ref="G329:G330"/>
    <mergeCell ref="G325:G326"/>
    <mergeCell ref="F325:F326"/>
    <mergeCell ref="E325:E326"/>
    <mergeCell ref="D325:D326"/>
    <mergeCell ref="G323:G324"/>
    <mergeCell ref="F323:F324"/>
    <mergeCell ref="E323:E324"/>
    <mergeCell ref="D323:D324"/>
    <mergeCell ref="A341:A346"/>
    <mergeCell ref="B341:B346"/>
    <mergeCell ref="C341:C346"/>
    <mergeCell ref="A347:A352"/>
    <mergeCell ref="B347:B352"/>
    <mergeCell ref="C347:C352"/>
    <mergeCell ref="A329:A334"/>
    <mergeCell ref="B329:B334"/>
    <mergeCell ref="C329:C334"/>
    <mergeCell ref="A335:A340"/>
    <mergeCell ref="B335:B340"/>
    <mergeCell ref="C335:C340"/>
    <mergeCell ref="G341:G342"/>
    <mergeCell ref="F341:F342"/>
    <mergeCell ref="E341:E342"/>
    <mergeCell ref="D341:D342"/>
    <mergeCell ref="G343:G344"/>
    <mergeCell ref="F343:F344"/>
    <mergeCell ref="E343:E344"/>
    <mergeCell ref="D343:D344"/>
    <mergeCell ref="A319:A322"/>
    <mergeCell ref="B319:B322"/>
    <mergeCell ref="C319:C322"/>
    <mergeCell ref="A323:A328"/>
    <mergeCell ref="B323:B328"/>
    <mergeCell ref="C323:C328"/>
    <mergeCell ref="A311:A314"/>
    <mergeCell ref="B311:B314"/>
    <mergeCell ref="C311:C314"/>
    <mergeCell ref="A315:A318"/>
    <mergeCell ref="B315:B318"/>
    <mergeCell ref="C315:C318"/>
    <mergeCell ref="A303:A306"/>
    <mergeCell ref="B303:B306"/>
    <mergeCell ref="C303:C306"/>
    <mergeCell ref="A307:A310"/>
    <mergeCell ref="B307:B310"/>
    <mergeCell ref="C307:C310"/>
    <mergeCell ref="A295:A298"/>
    <mergeCell ref="B295:B298"/>
    <mergeCell ref="C295:C298"/>
    <mergeCell ref="A299:A302"/>
    <mergeCell ref="B299:B302"/>
    <mergeCell ref="C299:C302"/>
    <mergeCell ref="A287:A290"/>
    <mergeCell ref="B287:B290"/>
    <mergeCell ref="C287:C290"/>
    <mergeCell ref="A291:A294"/>
    <mergeCell ref="B291:B294"/>
    <mergeCell ref="C291:C294"/>
    <mergeCell ref="A279:A282"/>
    <mergeCell ref="B279:B282"/>
    <mergeCell ref="C279:C282"/>
    <mergeCell ref="A283:A286"/>
    <mergeCell ref="B283:B286"/>
    <mergeCell ref="C283:C286"/>
    <mergeCell ref="A271:A274"/>
    <mergeCell ref="B271:B274"/>
    <mergeCell ref="C271:C274"/>
    <mergeCell ref="A275:A278"/>
    <mergeCell ref="B275:B278"/>
    <mergeCell ref="C275:C278"/>
    <mergeCell ref="A263:A266"/>
    <mergeCell ref="B263:B266"/>
    <mergeCell ref="C263:C266"/>
    <mergeCell ref="A267:A270"/>
    <mergeCell ref="B267:B270"/>
    <mergeCell ref="C267:C270"/>
    <mergeCell ref="A255:A258"/>
    <mergeCell ref="B255:B258"/>
    <mergeCell ref="C255:C258"/>
    <mergeCell ref="A259:A262"/>
    <mergeCell ref="B259:B262"/>
    <mergeCell ref="C259:C262"/>
    <mergeCell ref="A247:A250"/>
    <mergeCell ref="B247:B250"/>
    <mergeCell ref="C247:C250"/>
    <mergeCell ref="A251:A254"/>
    <mergeCell ref="B251:B254"/>
    <mergeCell ref="C251:C254"/>
    <mergeCell ref="A239:A242"/>
    <mergeCell ref="B239:B242"/>
    <mergeCell ref="C239:C242"/>
    <mergeCell ref="A243:A246"/>
    <mergeCell ref="B243:B246"/>
    <mergeCell ref="C243:C246"/>
    <mergeCell ref="A231:A234"/>
    <mergeCell ref="B231:B234"/>
    <mergeCell ref="C231:C234"/>
    <mergeCell ref="A235:A238"/>
    <mergeCell ref="B235:B238"/>
    <mergeCell ref="C235:C238"/>
    <mergeCell ref="A223:A226"/>
    <mergeCell ref="B223:B226"/>
    <mergeCell ref="C223:C226"/>
    <mergeCell ref="A227:A230"/>
    <mergeCell ref="B227:B230"/>
    <mergeCell ref="C227:C230"/>
    <mergeCell ref="A215:A218"/>
    <mergeCell ref="B215:B218"/>
    <mergeCell ref="C215:C218"/>
    <mergeCell ref="A219:A222"/>
    <mergeCell ref="B219:B222"/>
    <mergeCell ref="C219:C222"/>
    <mergeCell ref="A207:A210"/>
    <mergeCell ref="B207:B210"/>
    <mergeCell ref="C207:C210"/>
    <mergeCell ref="A211:A214"/>
    <mergeCell ref="B211:B214"/>
    <mergeCell ref="C211:C214"/>
    <mergeCell ref="A199:A202"/>
    <mergeCell ref="B199:B202"/>
    <mergeCell ref="C199:C202"/>
    <mergeCell ref="A203:A206"/>
    <mergeCell ref="B203:B206"/>
    <mergeCell ref="C203:C206"/>
    <mergeCell ref="A191:A194"/>
    <mergeCell ref="B191:B194"/>
    <mergeCell ref="C191:C194"/>
    <mergeCell ref="A195:A198"/>
    <mergeCell ref="B195:B198"/>
    <mergeCell ref="C195:C198"/>
    <mergeCell ref="A183:A186"/>
    <mergeCell ref="B183:B186"/>
    <mergeCell ref="C183:C186"/>
    <mergeCell ref="A187:A190"/>
    <mergeCell ref="B187:B190"/>
    <mergeCell ref="C187:C190"/>
    <mergeCell ref="A175:A178"/>
    <mergeCell ref="B175:B178"/>
    <mergeCell ref="C175:C178"/>
    <mergeCell ref="A179:A182"/>
    <mergeCell ref="B179:B182"/>
    <mergeCell ref="C179:C182"/>
    <mergeCell ref="A167:A170"/>
    <mergeCell ref="B167:B170"/>
    <mergeCell ref="C167:C170"/>
    <mergeCell ref="A171:A174"/>
    <mergeCell ref="B171:B174"/>
    <mergeCell ref="C171:C174"/>
    <mergeCell ref="A159:A162"/>
    <mergeCell ref="B159:B162"/>
    <mergeCell ref="C159:C162"/>
    <mergeCell ref="A163:A166"/>
    <mergeCell ref="B163:B166"/>
    <mergeCell ref="C163:C166"/>
    <mergeCell ref="A151:A154"/>
    <mergeCell ref="B151:B154"/>
    <mergeCell ref="C151:C154"/>
    <mergeCell ref="A155:A158"/>
    <mergeCell ref="B155:B158"/>
    <mergeCell ref="C155:C158"/>
    <mergeCell ref="A143:A146"/>
    <mergeCell ref="B143:B146"/>
    <mergeCell ref="C143:C146"/>
    <mergeCell ref="A147:A150"/>
    <mergeCell ref="B147:B150"/>
    <mergeCell ref="C147:C150"/>
    <mergeCell ref="A135:A138"/>
    <mergeCell ref="B135:B138"/>
    <mergeCell ref="C135:C138"/>
    <mergeCell ref="A139:A142"/>
    <mergeCell ref="B139:B142"/>
    <mergeCell ref="C139:C142"/>
    <mergeCell ref="A127:A130"/>
    <mergeCell ref="B127:B130"/>
    <mergeCell ref="C127:C130"/>
    <mergeCell ref="A131:A134"/>
    <mergeCell ref="B131:B134"/>
    <mergeCell ref="C131:C134"/>
    <mergeCell ref="A119:A122"/>
    <mergeCell ref="B119:B122"/>
    <mergeCell ref="C119:C122"/>
    <mergeCell ref="A123:A126"/>
    <mergeCell ref="B123:B126"/>
    <mergeCell ref="C123:C126"/>
    <mergeCell ref="A111:A114"/>
    <mergeCell ref="B111:B114"/>
    <mergeCell ref="C111:C114"/>
    <mergeCell ref="A115:A118"/>
    <mergeCell ref="B115:B118"/>
    <mergeCell ref="C115:C118"/>
    <mergeCell ref="A103:A106"/>
    <mergeCell ref="B103:B106"/>
    <mergeCell ref="C103:C106"/>
    <mergeCell ref="A107:A110"/>
    <mergeCell ref="B107:B110"/>
    <mergeCell ref="C107:C110"/>
    <mergeCell ref="A95:A98"/>
    <mergeCell ref="B95:B98"/>
    <mergeCell ref="C95:C98"/>
    <mergeCell ref="A99:A102"/>
    <mergeCell ref="B99:B102"/>
    <mergeCell ref="C99:C102"/>
    <mergeCell ref="A87:A90"/>
    <mergeCell ref="B87:B90"/>
    <mergeCell ref="C87:C90"/>
    <mergeCell ref="A91:A94"/>
    <mergeCell ref="B91:B94"/>
    <mergeCell ref="C91:C94"/>
    <mergeCell ref="A79:A82"/>
    <mergeCell ref="B79:B82"/>
    <mergeCell ref="C79:C82"/>
    <mergeCell ref="A83:A86"/>
    <mergeCell ref="B83:B86"/>
    <mergeCell ref="C83:C86"/>
    <mergeCell ref="A71:A74"/>
    <mergeCell ref="B71:B74"/>
    <mergeCell ref="C71:C74"/>
    <mergeCell ref="A75:A78"/>
    <mergeCell ref="B75:B78"/>
    <mergeCell ref="C75:C78"/>
    <mergeCell ref="A63:A66"/>
    <mergeCell ref="B63:B66"/>
    <mergeCell ref="C63:C66"/>
    <mergeCell ref="A67:A70"/>
    <mergeCell ref="B67:B70"/>
    <mergeCell ref="C67:C70"/>
    <mergeCell ref="A55:A58"/>
    <mergeCell ref="B55:B58"/>
    <mergeCell ref="C55:C58"/>
    <mergeCell ref="A59:A62"/>
    <mergeCell ref="B59:B62"/>
    <mergeCell ref="C59:C62"/>
    <mergeCell ref="A47:A50"/>
    <mergeCell ref="B47:B50"/>
    <mergeCell ref="C47:C50"/>
    <mergeCell ref="A51:A54"/>
    <mergeCell ref="B51:B54"/>
    <mergeCell ref="C51:C54"/>
    <mergeCell ref="A39:A42"/>
    <mergeCell ref="B39:B42"/>
    <mergeCell ref="C39:C42"/>
    <mergeCell ref="A43:A46"/>
    <mergeCell ref="B43:B46"/>
    <mergeCell ref="C43:C46"/>
    <mergeCell ref="A31:A34"/>
    <mergeCell ref="B31:B34"/>
    <mergeCell ref="C31:C34"/>
    <mergeCell ref="A35:A38"/>
    <mergeCell ref="B35:B38"/>
    <mergeCell ref="C35:C38"/>
    <mergeCell ref="A23:A26"/>
    <mergeCell ref="B23:B26"/>
    <mergeCell ref="C23:C26"/>
    <mergeCell ref="A27:A30"/>
    <mergeCell ref="B27:B30"/>
    <mergeCell ref="C27:C30"/>
    <mergeCell ref="A15:A18"/>
    <mergeCell ref="B15:B18"/>
    <mergeCell ref="C15:C18"/>
    <mergeCell ref="A19:A22"/>
    <mergeCell ref="B19:B22"/>
    <mergeCell ref="C19:C22"/>
    <mergeCell ref="A1:L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H4:L4"/>
    <mergeCell ref="J5:L5"/>
    <mergeCell ref="A2:L2"/>
    <mergeCell ref="B9:D9"/>
    <mergeCell ref="B8:D8"/>
    <mergeCell ref="B7:D7"/>
    <mergeCell ref="H9:L9"/>
    <mergeCell ref="H8:L8"/>
    <mergeCell ref="H7:L7"/>
    <mergeCell ref="H739:L739"/>
    <mergeCell ref="B739:D739"/>
    <mergeCell ref="H751:L751"/>
    <mergeCell ref="H750:L750"/>
    <mergeCell ref="B751:D751"/>
    <mergeCell ref="B750:D750"/>
    <mergeCell ref="H707:H710"/>
    <mergeCell ref="I707:I710"/>
    <mergeCell ref="J707:J710"/>
    <mergeCell ref="K707:K710"/>
    <mergeCell ref="L707:L710"/>
    <mergeCell ref="B717:B718"/>
    <mergeCell ref="G717:G718"/>
    <mergeCell ref="H717:H718"/>
    <mergeCell ref="H891:L891"/>
    <mergeCell ref="B891:D891"/>
    <mergeCell ref="H922:L922"/>
    <mergeCell ref="B922:D922"/>
    <mergeCell ref="H793:L793"/>
    <mergeCell ref="B793:D793"/>
    <mergeCell ref="B844:D844"/>
    <mergeCell ref="B843:D843"/>
    <mergeCell ref="H844:L844"/>
    <mergeCell ref="H843:L843"/>
    <mergeCell ref="B794:B798"/>
    <mergeCell ref="F799:F800"/>
    <mergeCell ref="G799:G800"/>
    <mergeCell ref="H799:H800"/>
    <mergeCell ref="I799:I800"/>
    <mergeCell ref="J799:J800"/>
    <mergeCell ref="I717:I718"/>
    <mergeCell ref="J717:J718"/>
    <mergeCell ref="H1042:L1042"/>
    <mergeCell ref="B1042:D1042"/>
    <mergeCell ref="A10:A12"/>
    <mergeCell ref="B10:B12"/>
    <mergeCell ref="C10:C12"/>
    <mergeCell ref="H10:H12"/>
    <mergeCell ref="I10:I12"/>
    <mergeCell ref="J10:J12"/>
    <mergeCell ref="K10:K12"/>
    <mergeCell ref="L10:L12"/>
    <mergeCell ref="A13:A14"/>
    <mergeCell ref="B13:B14"/>
    <mergeCell ref="C13:C14"/>
    <mergeCell ref="H13:H14"/>
    <mergeCell ref="I13:I14"/>
    <mergeCell ref="J13:J14"/>
    <mergeCell ref="H1013:L1013"/>
    <mergeCell ref="B1013:D1013"/>
    <mergeCell ref="B1034:D1034"/>
    <mergeCell ref="B1033:D1033"/>
    <mergeCell ref="H1034:L1034"/>
    <mergeCell ref="H1033:L1033"/>
    <mergeCell ref="B954:D954"/>
    <mergeCell ref="B953:D953"/>
    <mergeCell ref="H954:L954"/>
    <mergeCell ref="H953:L953"/>
    <mergeCell ref="H989:L989"/>
    <mergeCell ref="B989:D989"/>
    <mergeCell ref="H870:L870"/>
    <mergeCell ref="B870:D870"/>
    <mergeCell ref="K13:K14"/>
    <mergeCell ref="L13:L14"/>
  </mergeCells>
  <pageMargins left="0.39370078740157483" right="0.39370078740157483" top="0.39370078740157483" bottom="0.39370078740157483" header="0.39370078740157483" footer="0.39370078740157483"/>
  <pageSetup paperSize="9" scale="70" firstPageNumber="15" orientation="landscape" useFirstPageNumber="1" r:id="rId1"/>
  <headerFooter>
    <oddFooter>&amp;R&amp;P</oddFooter>
  </headerFooter>
  <rowBreaks count="46" manualBreakCount="46">
    <brk id="22" max="11" man="1"/>
    <brk id="38" max="11" man="1"/>
    <brk id="54" max="11" man="1"/>
    <brk id="70" max="11" man="1"/>
    <brk id="86" max="11" man="1"/>
    <brk id="102" max="11" man="1"/>
    <brk id="118" max="11" man="1"/>
    <brk id="134" max="11" man="1"/>
    <brk id="150" max="11" man="1"/>
    <brk id="166" max="11" man="1"/>
    <brk id="182" max="11" man="1"/>
    <brk id="198" max="11" man="1"/>
    <brk id="214" max="11" man="1"/>
    <brk id="230" max="11" man="1"/>
    <brk id="246" max="11" man="1"/>
    <brk id="262" max="11" man="1"/>
    <brk id="278" max="11" man="1"/>
    <brk id="294" max="11" man="1"/>
    <brk id="310" max="11" man="1"/>
    <brk id="322" max="11" man="1"/>
    <brk id="382" max="11" man="1"/>
    <brk id="402" max="11" man="1"/>
    <brk id="422" max="11" man="1"/>
    <brk id="442" max="11" man="1"/>
    <brk id="458" max="11" man="1"/>
    <brk id="487" max="11" man="1"/>
    <brk id="498" max="11" man="1"/>
    <brk id="508" max="11" man="1"/>
    <brk id="518" max="11" man="1"/>
    <brk id="528" max="11" man="1"/>
    <brk id="538" max="11" man="1"/>
    <brk id="548" max="11" man="1"/>
    <brk id="571" max="11" man="1"/>
    <brk id="581" max="11" man="1"/>
    <brk id="591" max="11" man="1"/>
    <brk id="610" max="11" man="1"/>
    <brk id="704" max="11" man="1"/>
    <brk id="718" max="11" man="1"/>
    <brk id="736" max="11" man="1"/>
    <brk id="751" max="11" man="1"/>
    <brk id="766" max="11" man="1"/>
    <brk id="782" max="11" man="1"/>
    <brk id="793" max="11" man="1"/>
    <brk id="945" max="11" man="1"/>
    <brk id="975" max="11" man="1"/>
    <brk id="99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2</vt:i4>
      </vt:variant>
    </vt:vector>
  </HeadingPairs>
  <TitlesOfParts>
    <vt:vector size="3" baseType="lpstr">
      <vt:lpstr>Planas</vt:lpstr>
      <vt:lpstr>Planas!Print_Area</vt:lpstr>
      <vt:lpstr>Planas!Print_Titles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Motiejūnienė</dc:creator>
  <cp:lastModifiedBy>Windows User</cp:lastModifiedBy>
  <cp:lastPrinted>2022-02-01T13:33:29Z</cp:lastPrinted>
  <dcterms:created xsi:type="dcterms:W3CDTF">2022-01-14T08:22:56Z</dcterms:created>
  <dcterms:modified xsi:type="dcterms:W3CDTF">2022-02-01T13:34:27Z</dcterms:modified>
</cp:coreProperties>
</file>