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Dokumentai\Taryba\Sprendimai\2022\"/>
    </mc:Choice>
  </mc:AlternateContent>
  <bookViews>
    <workbookView xWindow="0" yWindow="0" windowWidth="28800" windowHeight="11700"/>
  </bookViews>
  <sheets>
    <sheet name="Planas" sheetId="2" r:id="rId1"/>
  </sheets>
  <definedNames>
    <definedName name="_xlnm.Print_Area" localSheetId="0">Planas!$A$1:$L$199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0" i="2" l="1"/>
  <c r="F10" i="2"/>
  <c r="G10" i="2"/>
  <c r="E13" i="2"/>
  <c r="F13" i="2"/>
  <c r="G13" i="2"/>
  <c r="E20" i="2"/>
  <c r="F20" i="2"/>
  <c r="G20" i="2"/>
  <c r="E22" i="2"/>
  <c r="F22" i="2"/>
  <c r="G22" i="2"/>
  <c r="E25" i="2"/>
  <c r="F25" i="2"/>
  <c r="G25" i="2"/>
  <c r="E29" i="2"/>
  <c r="F29" i="2"/>
  <c r="G29" i="2"/>
  <c r="E34" i="2"/>
  <c r="F34" i="2"/>
  <c r="G34" i="2"/>
  <c r="E38" i="2"/>
  <c r="F38" i="2"/>
  <c r="G38" i="2"/>
  <c r="E41" i="2"/>
  <c r="F41" i="2"/>
  <c r="G41" i="2"/>
  <c r="E48" i="2"/>
  <c r="F48" i="2"/>
  <c r="G48" i="2"/>
  <c r="E50" i="2"/>
  <c r="F50" i="2"/>
  <c r="G50" i="2"/>
  <c r="E55" i="2"/>
  <c r="F55" i="2"/>
  <c r="G55" i="2"/>
  <c r="E58" i="2"/>
  <c r="F58" i="2"/>
  <c r="G58" i="2"/>
  <c r="E60" i="2"/>
  <c r="F60" i="2"/>
  <c r="G60" i="2"/>
  <c r="E64" i="2"/>
  <c r="F64" i="2"/>
  <c r="G64" i="2"/>
  <c r="E69" i="2"/>
  <c r="F69" i="2"/>
  <c r="G69" i="2"/>
  <c r="E72" i="2"/>
  <c r="F72" i="2"/>
  <c r="G72" i="2"/>
  <c r="E75" i="2"/>
  <c r="F75" i="2"/>
  <c r="G75" i="2"/>
  <c r="E78" i="2"/>
  <c r="F78" i="2"/>
  <c r="G78" i="2"/>
  <c r="E82" i="2"/>
  <c r="F82" i="2"/>
  <c r="G82" i="2"/>
  <c r="E85" i="2"/>
  <c r="F85" i="2"/>
  <c r="G85" i="2"/>
  <c r="E92" i="2"/>
  <c r="F92" i="2"/>
  <c r="G92" i="2"/>
  <c r="E94" i="2"/>
  <c r="F94" i="2"/>
  <c r="G94" i="2"/>
  <c r="E96" i="2"/>
  <c r="F96" i="2"/>
  <c r="G96" i="2"/>
  <c r="E99" i="2"/>
  <c r="F99" i="2"/>
  <c r="G99" i="2"/>
  <c r="E103" i="2"/>
  <c r="F103" i="2"/>
  <c r="G103" i="2"/>
  <c r="E110" i="2"/>
  <c r="F110" i="2"/>
  <c r="G110" i="2"/>
  <c r="E115" i="2"/>
  <c r="F115" i="2"/>
  <c r="G115" i="2"/>
  <c r="E117" i="2"/>
  <c r="F117" i="2"/>
  <c r="G117" i="2"/>
  <c r="E120" i="2"/>
  <c r="F120" i="2"/>
  <c r="G120" i="2"/>
  <c r="E132" i="2"/>
  <c r="F132" i="2"/>
  <c r="G132" i="2"/>
  <c r="E138" i="2"/>
  <c r="F138" i="2"/>
  <c r="G138" i="2"/>
  <c r="E143" i="2"/>
  <c r="F143" i="2"/>
  <c r="G143" i="2"/>
  <c r="E145" i="2"/>
  <c r="F145" i="2"/>
  <c r="G145" i="2"/>
  <c r="E149" i="2"/>
  <c r="F149" i="2"/>
  <c r="G149" i="2"/>
  <c r="E152" i="2"/>
  <c r="F152" i="2"/>
  <c r="G152" i="2"/>
  <c r="E157" i="2"/>
  <c r="F157" i="2"/>
  <c r="G157" i="2"/>
  <c r="E163" i="2"/>
  <c r="F163" i="2"/>
  <c r="G163" i="2"/>
  <c r="E166" i="2"/>
  <c r="F166" i="2"/>
  <c r="G166" i="2"/>
  <c r="E168" i="2"/>
  <c r="F168" i="2"/>
  <c r="G168" i="2"/>
  <c r="E175" i="2"/>
  <c r="F175" i="2"/>
  <c r="G175" i="2"/>
  <c r="E180" i="2"/>
  <c r="F180" i="2"/>
  <c r="G180" i="2"/>
  <c r="E188" i="2"/>
  <c r="F188" i="2"/>
  <c r="G188" i="2"/>
  <c r="E191" i="2"/>
  <c r="F191" i="2"/>
  <c r="G191" i="2"/>
  <c r="G114" i="2" l="1"/>
  <c r="G113" i="2" s="1"/>
  <c r="F9" i="2"/>
  <c r="G102" i="2"/>
  <c r="E9" i="2"/>
  <c r="F47" i="2"/>
  <c r="G151" i="2"/>
  <c r="E114" i="2"/>
  <c r="E113" i="2" s="1"/>
  <c r="F114" i="2"/>
  <c r="F113" i="2" s="1"/>
  <c r="G17" i="2"/>
  <c r="G47" i="2"/>
  <c r="E151" i="2"/>
  <c r="F151" i="2"/>
  <c r="F102" i="2"/>
  <c r="E17" i="2"/>
  <c r="F17" i="2"/>
  <c r="G128" i="2"/>
  <c r="G127" i="2" s="1"/>
  <c r="F128" i="2"/>
  <c r="E128" i="2"/>
  <c r="E102" i="2"/>
  <c r="E47" i="2"/>
  <c r="G9" i="2"/>
  <c r="F46" i="2" l="1"/>
  <c r="G8" i="2"/>
  <c r="F8" i="2"/>
  <c r="E127" i="2"/>
  <c r="G46" i="2"/>
  <c r="G7" i="2" s="1"/>
  <c r="E8" i="2"/>
  <c r="E46" i="2"/>
  <c r="F127" i="2"/>
  <c r="F7" i="2" l="1"/>
  <c r="E7" i="2"/>
</calcChain>
</file>

<file path=xl/sharedStrings.xml><?xml version="1.0" encoding="utf-8"?>
<sst xmlns="http://schemas.openxmlformats.org/spreadsheetml/2006/main" count="1151" uniqueCount="500">
  <si>
    <t>Kodas</t>
  </si>
  <si>
    <t>Vykdytojas</t>
  </si>
  <si>
    <t>SP lėšos</t>
  </si>
  <si>
    <t>Mato vnt.</t>
  </si>
  <si>
    <t>Planas</t>
  </si>
  <si>
    <t>Darnaus teritorijų ir infrastruktūros vystymo programa</t>
  </si>
  <si>
    <t>Kurti efektyvią ir modernią inžinerinio aprūpinimo infrastruktūrą</t>
  </si>
  <si>
    <t>Atnaujinti ir plėsti vandens tiekimo ir nuotekų tvarkymo infrastruktūrą</t>
  </si>
  <si>
    <t>Geriamojo vandens tiekimo, nuotekų tvarkymo infrastruktūros plėtra ir rekonstrukcija Kaune</t>
  </si>
  <si>
    <t>Investicijų ir projektų skyrius</t>
  </si>
  <si>
    <t>Atliktų veiklų dalis nuo visų projekto veiklų</t>
  </si>
  <si>
    <t>Proc.</t>
  </si>
  <si>
    <t>10,00</t>
  </si>
  <si>
    <t>0,00</t>
  </si>
  <si>
    <t>Nutiesti nauji vandens tiekimo ir nuotekų surinkimo tinklai</t>
  </si>
  <si>
    <t>Km</t>
  </si>
  <si>
    <t>50,42</t>
  </si>
  <si>
    <t>Rekonstruoti vandens tiekimo ir nuotekų surinkimo tinklai</t>
  </si>
  <si>
    <t>26,28</t>
  </si>
  <si>
    <t>03.01.01.003</t>
  </si>
  <si>
    <t>Paviršinių nuotekų tinklų rekonstrukcija ir plėtra Kaune</t>
  </si>
  <si>
    <t>Nutiesti nauji paviršinių nuotekų tinklai</t>
  </si>
  <si>
    <t>24,14</t>
  </si>
  <si>
    <t>Rekonstruoti paviršinių nuotekų tinklai</t>
  </si>
  <si>
    <t>0,29</t>
  </si>
  <si>
    <t>03.01.01.005</t>
  </si>
  <si>
    <t>Paviršinių nuotekų tvarkymas</t>
  </si>
  <si>
    <t>Miesto tvarkymo skyrius</t>
  </si>
  <si>
    <t>1.1.2.</t>
  </si>
  <si>
    <t>Prižiūrimų paviršinių nuotekų tinklų plotas nuo visų tinklų ploto</t>
  </si>
  <si>
    <t>100,00</t>
  </si>
  <si>
    <t>Didinti energetikos sistemų ir energijos suvartojimo efektyvumą</t>
  </si>
  <si>
    <t>03.01.02.001</t>
  </si>
  <si>
    <t>Elektros energijos, sunaudotos miesto gatvėms apšviesti, išlaidų apmokėjimas</t>
  </si>
  <si>
    <t>Elektros energijos kiekis perskaičiuotas 1 šviestuvui</t>
  </si>
  <si>
    <t>KWh</t>
  </si>
  <si>
    <t>310,00</t>
  </si>
  <si>
    <t>300,00</t>
  </si>
  <si>
    <t>290,00</t>
  </si>
  <si>
    <t>03.01.02.002</t>
  </si>
  <si>
    <t>Subsidijoms už šiluminę energiją dėl kainų skirtumo mokėti</t>
  </si>
  <si>
    <t>Būsto modernizavimo, administravimo ir energetikos skyrius</t>
  </si>
  <si>
    <t>Subsidijų gavėjų skaičius</t>
  </si>
  <si>
    <t>Vnt.</t>
  </si>
  <si>
    <t>1,00</t>
  </si>
  <si>
    <t>03.01.02.003</t>
  </si>
  <si>
    <t>Daugiabučių namų ir savivaldybių viešųjų pastatų modernizavimo skatinimas</t>
  </si>
  <si>
    <t>Pritrauktų daugiabučių namų norinčių atnaujinti (modernizuoti) daugiabučius namus</t>
  </si>
  <si>
    <t>15,00</t>
  </si>
  <si>
    <t>03.01.02.004</t>
  </si>
  <si>
    <t>Savivaldybės valdomų  negyvenamųjų pastatų,  patalpų, statinių valdymo, priežiūros ir tvarkymo efektyvinimas</t>
  </si>
  <si>
    <t>Nekilnojamojo turto skyrius</t>
  </si>
  <si>
    <t>1.1.1.</t>
  </si>
  <si>
    <t>Savivaldybės gautos lėšos už Savivaldybės negyvenamosios paskirties turto nuomą</t>
  </si>
  <si>
    <t>Eur</t>
  </si>
  <si>
    <t>700 000,00</t>
  </si>
  <si>
    <t>600 000,00</t>
  </si>
  <si>
    <t>500 000,00</t>
  </si>
  <si>
    <t>Savivaldybės gautos lėšos už Savivaldybės nekilnojamojo turto pardavimą aukciono būdu</t>
  </si>
  <si>
    <t>3 000 000,00</t>
  </si>
  <si>
    <t>2 000 000,00</t>
  </si>
  <si>
    <t>Nenaudojamų Savivaldybės negyvenamosios paskirties pastatų (patalpų) dalis</t>
  </si>
  <si>
    <t>3,00</t>
  </si>
  <si>
    <t>2,50</t>
  </si>
  <si>
    <t>2,00</t>
  </si>
  <si>
    <t>03.01.02.006</t>
  </si>
  <si>
    <t>Miesto gatvių apšvietimo elektros tinklų eksploatavimas, atnaujinimas ir plėtra</t>
  </si>
  <si>
    <t>Energiją taupančių įrenginių dalis nuo visų įrenginių</t>
  </si>
  <si>
    <t>70,00</t>
  </si>
  <si>
    <t>78,00</t>
  </si>
  <si>
    <t>80,00</t>
  </si>
  <si>
    <t>Apšviestų gatvių dalis nuo visų gatvių</t>
  </si>
  <si>
    <t>92,00</t>
  </si>
  <si>
    <t>95,00</t>
  </si>
  <si>
    <t>97,00</t>
  </si>
  <si>
    <t>Gedimų skaičius nuo bendro šviestuvų skaičiaus</t>
  </si>
  <si>
    <t>0,09</t>
  </si>
  <si>
    <t>0,08</t>
  </si>
  <si>
    <t>Įrengtų šviesos taškų skaičius</t>
  </si>
  <si>
    <t>850,00</t>
  </si>
  <si>
    <t>900,00</t>
  </si>
  <si>
    <t>950,00</t>
  </si>
  <si>
    <t>03.01.02.008</t>
  </si>
  <si>
    <t>Savivaldybės gyvenamųjų patalpų (statinių) ir jų priklausinių valdymo, priežiūros ir tvarkymo efektyvinimas</t>
  </si>
  <si>
    <t>Savivaldybės būsto pardavimo pajamos</t>
  </si>
  <si>
    <t>800 000,00</t>
  </si>
  <si>
    <t>Netinkamų gyventi būstų kiekio sumažėjimas</t>
  </si>
  <si>
    <t>11,00</t>
  </si>
  <si>
    <t>12,00</t>
  </si>
  <si>
    <t>Pateiktų remontuoti gyvenamųjų patalpų plotas</t>
  </si>
  <si>
    <t>Kv. m</t>
  </si>
  <si>
    <t>2 500,00</t>
  </si>
  <si>
    <t>2 000,00</t>
  </si>
  <si>
    <t>03.01.02.009</t>
  </si>
  <si>
    <t>Savivaldybės būsto sutarčių vykdymo kontrolės efektyvinimas</t>
  </si>
  <si>
    <t>Būsto nuomos skolos sumažėjimas</t>
  </si>
  <si>
    <t>8,00</t>
  </si>
  <si>
    <t>Susigrąžintų Savivaldybės žinion būstų skaičius</t>
  </si>
  <si>
    <t>200,00</t>
  </si>
  <si>
    <t>150,00</t>
  </si>
  <si>
    <t>03.01.02.010</t>
  </si>
  <si>
    <t>Tinkamas miesto daugiabučių namų bendrojo naudojimo objektų administravimo užtikrinimas</t>
  </si>
  <si>
    <t>Paskirti daugiabučių namų bendrojo naudojimo objektų administratoriai</t>
  </si>
  <si>
    <t>Atlikti planiniai kompleksiniai valdytojų veiklos patikrinimai</t>
  </si>
  <si>
    <t>20,00</t>
  </si>
  <si>
    <t>Atlikti neplaniniai valdytojų veiklos patikrinimai (pagal gyventojų skundus)</t>
  </si>
  <si>
    <t>24,00</t>
  </si>
  <si>
    <t>03.01.02.011</t>
  </si>
  <si>
    <t>Šilumos ūkio specialiojo plano atnaujinimas</t>
  </si>
  <si>
    <t>Atnaujintas šilumos ūkio specialusis planas</t>
  </si>
  <si>
    <t>03.01.02.012</t>
  </si>
  <si>
    <t>Atsinaujinančių energijos išteklių diegimo skatinimas visuomeninės ir gyvenamosios paskirties pastatuose</t>
  </si>
  <si>
    <t>Instaliuotų saulės šviesos energiją naudojančių elektrinių bendra suminė įrengtoji galia</t>
  </si>
  <si>
    <t>5 333,00</t>
  </si>
  <si>
    <t>3.</t>
  </si>
  <si>
    <t>03.01.02.013</t>
  </si>
  <si>
    <t>Kauno miesto gatvių apšvietimo modernizavimas</t>
  </si>
  <si>
    <t>Įgyvendinta projekto dalis nuo viso projekto</t>
  </si>
  <si>
    <t>60,00</t>
  </si>
  <si>
    <t>Modernizuotų šviestuvų skaičius</t>
  </si>
  <si>
    <t>640,00</t>
  </si>
  <si>
    <t>2.</t>
  </si>
  <si>
    <t>Sutaupytas vidutinis metinis galutinės energijos kiekis</t>
  </si>
  <si>
    <t>GWh</t>
  </si>
  <si>
    <t>0,27</t>
  </si>
  <si>
    <t>03.01.02.014</t>
  </si>
  <si>
    <t>Kauno miesto atsinaujinančių išteklių energijos naudojimo plėtros užtikrinimas</t>
  </si>
  <si>
    <t>Parengtas Kauno miesto atsinaujinančių išteklių energijos naudojimo plėtros veiksmų planas</t>
  </si>
  <si>
    <t>03.01.02.015</t>
  </si>
  <si>
    <t>Gyvenamųjų namų prijungimo prie centralizuoto šilumos tiekimo tinklo, mažinant iškastinio kuro vartojimą ir oro taršą mieste programos įgyvendinimas</t>
  </si>
  <si>
    <t>Gyvenamųjų namų norinčių prisijungti prie centralizuoto šilumos tiekimo tinklo skaičius</t>
  </si>
  <si>
    <t>Plėtoti kokybišką ir saugią susisiekimo infrastruktūrą</t>
  </si>
  <si>
    <t>Užtikrinti kokybišką susisiekimo infrastruktūrą</t>
  </si>
  <si>
    <t>03.02.01.001</t>
  </si>
  <si>
    <t>Pėsčiųjų saugumo didinimas įdiegiant naujausių technologijų apšvietimą pėsčiųjų perėjose</t>
  </si>
  <si>
    <t>Transporto ir eismo organizavimo skyrius</t>
  </si>
  <si>
    <t>Naujausiomis technologijomis apšviestų perėjų skaičiaus santykis su neapšviestų perėjų skaičiumi</t>
  </si>
  <si>
    <t>99,50</t>
  </si>
  <si>
    <t>99,70</t>
  </si>
  <si>
    <t>99,80</t>
  </si>
  <si>
    <t>21,00</t>
  </si>
  <si>
    <t>Ateities plento tęsinio nuo Palemono g. iki T. Masiulio g. tiesyba</t>
  </si>
  <si>
    <t>Statybos valdymo skyrius</t>
  </si>
  <si>
    <t>25,00</t>
  </si>
  <si>
    <t>35,00</t>
  </si>
  <si>
    <t>1.2.</t>
  </si>
  <si>
    <t>03.02.01.003</t>
  </si>
  <si>
    <t>Naujų šviesoforų įrengimas Kauno miesto sankryžose ir pėsčiųjų perėjose</t>
  </si>
  <si>
    <t>Reguliuojamų sankryžų skaičiaus</t>
  </si>
  <si>
    <t>152,00</t>
  </si>
  <si>
    <t>154,00</t>
  </si>
  <si>
    <t>156,00</t>
  </si>
  <si>
    <t>03.02.01.006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</si>
  <si>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</si>
  <si>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</si>
  <si>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1,50</t>
  </si>
  <si>
    <t>Šeštokų 1-osios g. ir Alyvų 1-osios g.  tiesyba</t>
  </si>
  <si>
    <t>14,00</t>
  </si>
  <si>
    <t>Naujai nutiestos gatvės ilgis</t>
  </si>
  <si>
    <t>0,20</t>
  </si>
  <si>
    <t>03.02.01.019</t>
  </si>
  <si>
    <t>Visuomenės ugdymas  saugaus eismo klausimais</t>
  </si>
  <si>
    <t>Įgyvendintų viešinimo priemonių skaičius</t>
  </si>
  <si>
    <t>4,00</t>
  </si>
  <si>
    <t>5,00</t>
  </si>
  <si>
    <t>Dalyvių skaičius</t>
  </si>
  <si>
    <t>Asm.</t>
  </si>
  <si>
    <t>1 000,00</t>
  </si>
  <si>
    <t>03.02.01.020</t>
  </si>
  <si>
    <t>Automobilių statymo Kauno mieste organizavimas</t>
  </si>
  <si>
    <t>Kontroliuojamų stovėjimo vietų skaičius</t>
  </si>
  <si>
    <t>6 450,00</t>
  </si>
  <si>
    <t>6 500,00</t>
  </si>
  <si>
    <t>6 550,00</t>
  </si>
  <si>
    <t>Automobilių stovėjimo valandų kiekis</t>
  </si>
  <si>
    <t>Val.</t>
  </si>
  <si>
    <t>9 000 000,00</t>
  </si>
  <si>
    <t>Kaštai vienam eurui surinkti</t>
  </si>
  <si>
    <t>0,36</t>
  </si>
  <si>
    <t>0,35</t>
  </si>
  <si>
    <t>03.02.01.021</t>
  </si>
  <si>
    <t>Susisiekimo komunikacijų (gatvių) kadastro duomenų nustatymas, tikslinimas ir teisinė registracija</t>
  </si>
  <si>
    <t>Įregistruotų gatvių dalis nuo visų gatvių</t>
  </si>
  <si>
    <t>90,00</t>
  </si>
  <si>
    <t>98,00</t>
  </si>
  <si>
    <t>03.02.01.022</t>
  </si>
  <si>
    <t>Požeminės perėjos M. K. Čiurlionio g. ir Vytauto pr. sankryžoje eksploatacija ir remontas</t>
  </si>
  <si>
    <t>Perėjos priežiūros sutarties vykdymo patikrinimų skaičius</t>
  </si>
  <si>
    <t>Suremontuota požeminės perėjos ploto dalis nuo viso perėjos ploto</t>
  </si>
  <si>
    <t>Atliktų remonto projekto veiklų skaičius</t>
  </si>
  <si>
    <t>03.02.01.023</t>
  </si>
  <si>
    <t>Požeminių perėjų ir laiptų einamasis remontas</t>
  </si>
  <si>
    <t>Suremontuotų požeminių perėjų ir laiptų dalis nuo visų perėjų ir laiptų</t>
  </si>
  <si>
    <t>19,00</t>
  </si>
  <si>
    <t>03.02.01.027</t>
  </si>
  <si>
    <t>Elektromobilių įkrovimo prieigų infrastruktūros sukūrimas ir palaikymas</t>
  </si>
  <si>
    <t>Eksploatuojamų elektromobilių įkrovimo stotelių skaičius</t>
  </si>
  <si>
    <t>03.02.01.028</t>
  </si>
  <si>
    <t>Kauno miesto gatvių, aikščių priežiūra ir einamasis remontas</t>
  </si>
  <si>
    <t>Suremontuotų gatvių ir aikščių plotas</t>
  </si>
  <si>
    <t>150 000,00</t>
  </si>
  <si>
    <t>160 000,00</t>
  </si>
  <si>
    <t>165 000,00</t>
  </si>
  <si>
    <t>1.3.5.</t>
  </si>
  <si>
    <t>Kauno miesto gatvių, aikščių projektavimas, kapitalinis remontas ir rekonstrukcija</t>
  </si>
  <si>
    <t>Įgyvendintų projekto veiklų skaičius</t>
  </si>
  <si>
    <t>7,00</t>
  </si>
  <si>
    <t>250 000,00</t>
  </si>
  <si>
    <t>03.02.01.031</t>
  </si>
  <si>
    <t>Tiltų ir viadukų priežiūra ir  einamasis remontas</t>
  </si>
  <si>
    <t>Suremontuotų tiltų ir viadukų dalis nuo bendro tiltų ir viadukų ploto</t>
  </si>
  <si>
    <t>9,00</t>
  </si>
  <si>
    <t>03.02.01.032</t>
  </si>
  <si>
    <t>Dviračių ir pėsčiųjų takų (šaligatvių) įrengimas ir remontas</t>
  </si>
  <si>
    <t>Suremontuotų pėsčiųjų takų plotas</t>
  </si>
  <si>
    <t>52 000,00</t>
  </si>
  <si>
    <t>56 000,00</t>
  </si>
  <si>
    <t>57 000,00</t>
  </si>
  <si>
    <t>03.02.01.033</t>
  </si>
  <si>
    <t>Laisvės alėjos rekonstravimas</t>
  </si>
  <si>
    <t>Suremontuotos Laisvės al. plotas</t>
  </si>
  <si>
    <t>4 040,00</t>
  </si>
  <si>
    <t>03.02.01.050</t>
  </si>
  <si>
    <t>Stacionarių prevencinės greičio matavimo ir raudonos šviesos pažeidimo sistemų  sankryžoje diegimas ir eksploatavimas</t>
  </si>
  <si>
    <t>Stacionarių greičio matavimo įrenginių skaičius</t>
  </si>
  <si>
    <t>03.02.01.051</t>
  </si>
  <si>
    <t>Saugaus eismo įrenginių (išskyrus šviesoforus) priežiūra</t>
  </si>
  <si>
    <t>Didesnio atspindžio kelio ženklų procentinė dalis nuo visų kelio ženklų nereguliuojamose pėsčiųjų perėjose</t>
  </si>
  <si>
    <t>65,00</t>
  </si>
  <si>
    <t>66,00</t>
  </si>
  <si>
    <t>67,00</t>
  </si>
  <si>
    <t>Įrengtų ir atnaujintų kelio ženklų skaičius Kauno mieste</t>
  </si>
  <si>
    <t>2 600,00</t>
  </si>
  <si>
    <t>2 700,00</t>
  </si>
  <si>
    <t>2 800,00</t>
  </si>
  <si>
    <t>03.02.01.052</t>
  </si>
  <si>
    <t>Saugaus eismo gerinimas ženklinant gatvių važiuojamąją dalį</t>
  </si>
  <si>
    <t>Paženklintų asfaltuotų gatvių dalis</t>
  </si>
  <si>
    <t>16,00</t>
  </si>
  <si>
    <t>17,00</t>
  </si>
  <si>
    <t>18,00</t>
  </si>
  <si>
    <t>03.02.01.053</t>
  </si>
  <si>
    <t>Saugaus eismo užtikrinimas prižiūrint ir eksploatuojant šviesoforus</t>
  </si>
  <si>
    <t>Vidutiniai vieno šviesoforo eksploatacijos kaštai</t>
  </si>
  <si>
    <t>2 400,00</t>
  </si>
  <si>
    <t>2 380,00</t>
  </si>
  <si>
    <t>2 360,00</t>
  </si>
  <si>
    <t>03.02.01.057</t>
  </si>
  <si>
    <t>Aleksoto gatvių (Kalvarijos g., Vyčio Kryžiaus g., K. Sprangausko g., J. Petruičio g., J. Čapliko g., J. Pabrėžos g., Vilties g.) rekonstravimas</t>
  </si>
  <si>
    <t>03.02.01.059</t>
  </si>
  <si>
    <t>Eismo saugumo ir eismo organizavimo planavimas</t>
  </si>
  <si>
    <t>Eismo saugos planavimo dokumentų skaičius</t>
  </si>
  <si>
    <t>Kėdainių tilto per Nemuno upę, Kaune, statyba</t>
  </si>
  <si>
    <t>03.02.01.062</t>
  </si>
  <si>
    <t>Miesto sodo skvero su prieigomis kapitalinis remontas / rekonstravimas</t>
  </si>
  <si>
    <t>03.02.01.063</t>
  </si>
  <si>
    <t>Projekto „Intelektinių transporto sistemų diegimas Kauno mieste“ įgyvendinimas</t>
  </si>
  <si>
    <t>Įgyvendintų judumo priemonių skaičius</t>
  </si>
  <si>
    <t>03.02.01.064</t>
  </si>
  <si>
    <t>Projekto „Viešojo transporto infrastruktūros plėtra Kauno mieste“ įgyvendinimas</t>
  </si>
  <si>
    <t>30,00</t>
  </si>
  <si>
    <t>Plėtoti visuomeninio ir bevariklio transporto sistemas</t>
  </si>
  <si>
    <t>03.02.02.005</t>
  </si>
  <si>
    <t>Kompensacijoms už keleivių, turinčių teisę į lengvatas, vežimą vežėjams mokėti</t>
  </si>
  <si>
    <t>Išmokėtų kompensacijų dydis</t>
  </si>
  <si>
    <t>10 356 000,00</t>
  </si>
  <si>
    <t>12 000 000,00</t>
  </si>
  <si>
    <t>13 000 000,00</t>
  </si>
  <si>
    <t>03.02.02.008</t>
  </si>
  <si>
    <t>Vežėjų nuostoliams, patirtiems dėl keleivinio transporto paslaugų teikimo visuomenei, kompensuoti</t>
  </si>
  <si>
    <t>Viešojo transporto ridos pokytis</t>
  </si>
  <si>
    <t>03.02.02.009</t>
  </si>
  <si>
    <t>Intelektualių informacinių sistemų plėtra ir diegimas viešojo transporto, motorinio transporto srautų valdymo ir automobilių statymo srityse</t>
  </si>
  <si>
    <t>Įdiegtų naujų priemonių skaičius</t>
  </si>
  <si>
    <t>03.02.02.010</t>
  </si>
  <si>
    <t>Viešojo transporto infrastruktūros plėtra</t>
  </si>
  <si>
    <t>Sutvarkytų objektų skaičius</t>
  </si>
  <si>
    <t>6,00</t>
  </si>
  <si>
    <t>03.02.02.011</t>
  </si>
  <si>
    <t>Projekto „Užsakomasis keleivinis transportas, užtikrinantis patogų, prieinamą ir patikimą viešąjį transportą nutolusiose vietovėse“ (RESPONSE) įgyvendinimas</t>
  </si>
  <si>
    <t>Parengtų projekto ataskaitų skaičius</t>
  </si>
  <si>
    <t>03.02.02.012</t>
  </si>
  <si>
    <t>Pėsčiųjų ir dviračių tako įrengimas rekonstruojant Eigulių, Nuokalnės gatves ir Tvirtovės alėją</t>
  </si>
  <si>
    <t>Palaikyti saugią ir švarią aplinką, efektyviai tvarkyti atliekas</t>
  </si>
  <si>
    <t>Saugoti ir tausoti aplinką, plėtoti efektyvų komunalinių atliekų tvarkymą</t>
  </si>
  <si>
    <t>03.03.01.001</t>
  </si>
  <si>
    <t>Aplinkos teršimo šaltinių šalinimas ir Aplinkos kokybės gerinimas, įgyvendinant aplinkos apsaugos rėmimo specialiają programą</t>
  </si>
  <si>
    <t>Aplinkos apsaugos skyrius</t>
  </si>
  <si>
    <t>Laistomų vasaros metu žvyruotų kelių dalis nuo visų žvyruotų kelių</t>
  </si>
  <si>
    <t>Įgyvendintų priemonių skaičius</t>
  </si>
  <si>
    <t>03.03.01.003</t>
  </si>
  <si>
    <t>Komunalinių atliekų konteinerių aikštelių įrengimas Kauno mieste</t>
  </si>
  <si>
    <t>Įgyvendintų projekto veiklų dalis nuo visų projekto veiklų</t>
  </si>
  <si>
    <t>Įrengtų komunalinių atliekų aikštelių skaičius</t>
  </si>
  <si>
    <t>42,00</t>
  </si>
  <si>
    <t>03.03.01.004</t>
  </si>
  <si>
    <t>Miškų tvarkymas įgyvendinant miškotvarkos projektą (valstybinė funkcija)</t>
  </si>
  <si>
    <t>Sutvarkytų miškų plotas  nuo viso savivaldybei priskirtų miškų ploto</t>
  </si>
  <si>
    <t>1.3.6.</t>
  </si>
  <si>
    <t>03.03.01.005</t>
  </si>
  <si>
    <t>Gėlynų, želdinių ir žaliųjų erdvių tvarkymas</t>
  </si>
  <si>
    <t>Gatvės medžių atsodinimas</t>
  </si>
  <si>
    <t>Apželdinamų ir prižiūrimų Kauno miesto gėlynų plotas</t>
  </si>
  <si>
    <t>47 000,00</t>
  </si>
  <si>
    <t>48 000,00</t>
  </si>
  <si>
    <t>48 500,00</t>
  </si>
  <si>
    <t>03.03.01.007</t>
  </si>
  <si>
    <t>Parkų sutvarkymas (rekonstravimas), pritaikant juos visuomenės poreikiams</t>
  </si>
  <si>
    <t>Sutvarkytų parkų ir teritorijų skaičius</t>
  </si>
  <si>
    <t>03.03.01.008</t>
  </si>
  <si>
    <t>Įgyvendintų priemonių skaičius per metus</t>
  </si>
  <si>
    <t>03.03.01.009</t>
  </si>
  <si>
    <t>Ekologinio tinklo nuo brandžių medžių priklausomiems organizmams sukūrimas (projekto LIFE16 NAT/LT/000701 įgyvendinimas)</t>
  </si>
  <si>
    <t>Įrengto pažintinio tako Kauno ąžuolyno teritorijoje ilgis</t>
  </si>
  <si>
    <t>M</t>
  </si>
  <si>
    <t>1 500,00</t>
  </si>
  <si>
    <t>Darniai planuoti miesto teritoriją, kurti kokybišką gyvenamąją aplinką</t>
  </si>
  <si>
    <t>Planuoti miesto teritorijų ir infrastruktūros plėtrą</t>
  </si>
  <si>
    <t>03.04.01.001</t>
  </si>
  <si>
    <t>Kompleksinių teritorijų planavimo dokumentų rengimas</t>
  </si>
  <si>
    <t>Miesto planavimo ir architektūros skyrius</t>
  </si>
  <si>
    <t>Parengtų kompleksinio planavimo dokumentų skaičius</t>
  </si>
  <si>
    <t>03.04.01.002</t>
  </si>
  <si>
    <t>Specialiųjų planų rengimas</t>
  </si>
  <si>
    <t>Parengtų specialiųjų planų skaičius</t>
  </si>
  <si>
    <t>03.04.01.003</t>
  </si>
  <si>
    <t>Teritorijų (funkcinio, erdvinio ir meninio aplinkos) formavimo (plėtojimo) studijų rengimas</t>
  </si>
  <si>
    <t>Parengtų architektūrinių - urbanistinių studijų skaičius</t>
  </si>
  <si>
    <t>03.04.01.004</t>
  </si>
  <si>
    <t>Žemės paėmimas visuomenės poreikiams, nekilnojamojo turto įgijimas Savivaldybės nuosavybėn  bei miško žemės pavertimas kitomis naudmenomis</t>
  </si>
  <si>
    <t>Žemės paėmimo visuomenės poreikiams projektų įgyvendinimas</t>
  </si>
  <si>
    <t>03.04.01.006</t>
  </si>
  <si>
    <t>Detaliųjų ir jiems prilygintų planų rengimas</t>
  </si>
  <si>
    <t>Savivaldybės lėšomis parengtų detaliųjų planų skaičius</t>
  </si>
  <si>
    <t>03.04.01.007</t>
  </si>
  <si>
    <t>Kadastrinių matavimų atlikimas</t>
  </si>
  <si>
    <t>Savivaldybės lėšomis atliktų kadastrinių matavimų skaičius</t>
  </si>
  <si>
    <t>50,00</t>
  </si>
  <si>
    <t>03.04.01.008</t>
  </si>
  <si>
    <t>Žemės sklypų formavimas</t>
  </si>
  <si>
    <t>Suformuotų sklypų skaičius</t>
  </si>
  <si>
    <t>74,00</t>
  </si>
  <si>
    <t>03.04.01.009</t>
  </si>
  <si>
    <t>Geoinformacinės duomenų bazės plėtojimas</t>
  </si>
  <si>
    <t>Suderintų topografinių nuotraukų skaičius</t>
  </si>
  <si>
    <t>1.3.1.</t>
  </si>
  <si>
    <t>Naujai paklotų požeminių komunikacijų kontrolinių nuotraukų skaičius</t>
  </si>
  <si>
    <t>03.04.01.011</t>
  </si>
  <si>
    <t>Urbanistinių ir architektūrinių idėjų konkursų laimėtojų skatinimas</t>
  </si>
  <si>
    <t>Skirtų premijų  skaičius</t>
  </si>
  <si>
    <t>03.04.01.012</t>
  </si>
  <si>
    <t>Miesto urbanistinės ir architektūrinės kokybės gerinimas</t>
  </si>
  <si>
    <t>Suorganizuotų urbanistinių-architektūrinių konkursų skaičius</t>
  </si>
  <si>
    <t>03.04.01.013</t>
  </si>
  <si>
    <t>Projekto „Ateities urbanistinių centrų įveiklinimas pasitelkiant kultūra ir kūrybiškumu grįstas pokyčių strategijas“ (santrumpa angl. „T- Factor“) įgyvendinimas</t>
  </si>
  <si>
    <t>Įvykusių projekto renginių skaičius</t>
  </si>
  <si>
    <t>03.04.01.014</t>
  </si>
  <si>
    <t>Savivaldybės valdomų žemės sklypų tvarkymo, priežiūros ir valdymo efektyvinimas</t>
  </si>
  <si>
    <t>Sutvarkytų žemės sklypų dalis nuo metiniame plane numatytų sutvarkyti sklypų</t>
  </si>
  <si>
    <t>Išnagrinėtų dokumentų, pagal kuriuos pateikti užsakymai  NTR registruoti juridinius faktus apie žemės sklypus, dalis  nuo visų gautų dokumentų, proc.</t>
  </si>
  <si>
    <t>03.04.01.015</t>
  </si>
  <si>
    <t>Racionalaus ir efektyvaus Savivaldybės nekilnojamojo turto valdymo užtikrinimas</t>
  </si>
  <si>
    <t>Sukurta Savivaldybės nekilnojamojo turto valdymo strategija, įskaitant Būsto plėtros programą</t>
  </si>
  <si>
    <t>03.04.01.016</t>
  </si>
  <si>
    <t>Socialinės ir inžinerinės infrastruktūros plėtra</t>
  </si>
  <si>
    <t>Parengtų planų skaičius</t>
  </si>
  <si>
    <t>Sudarytų infrastruktūros plėtros sutarčių dalis, nuo visų pateiktų pasiūlymų dėl infrastruktūros sutarčių sudarymo</t>
  </si>
  <si>
    <t>75,00</t>
  </si>
  <si>
    <t>85,00</t>
  </si>
  <si>
    <t>Gerinti gyvenamąją aplinką ir viešąją infrastruktūrą</t>
  </si>
  <si>
    <t>03.04.02.001</t>
  </si>
  <si>
    <t>Kompleksiškas Ąžuolyno parke esančios infrastuktūros sutvarkymas, pritaikant ją visuomenės poreikiams</t>
  </si>
  <si>
    <t>Atnaujintų viešųjų erdvių plotas</t>
  </si>
  <si>
    <t>626 250,40</t>
  </si>
  <si>
    <t>03.04.02.005</t>
  </si>
  <si>
    <t>Visuomeninės paskirties objektų koncesijos mokesčiai</t>
  </si>
  <si>
    <t>Centrinis viešųjų pirkimų ir koncesijų skyrius</t>
  </si>
  <si>
    <t>Įgyvendinamų koncesijos sutarčių skaičius</t>
  </si>
  <si>
    <t>03.04.02.007</t>
  </si>
  <si>
    <t>Įvažiuojamųjų kelių į gyvenamuosius kvartalus ir kiemus remontas</t>
  </si>
  <si>
    <t>Suremontuotų įvažiuojamųjų kelių į gyvenamuosius kvartalus ir kiemus plotas</t>
  </si>
  <si>
    <t>50 000,00</t>
  </si>
  <si>
    <t>55 000,00</t>
  </si>
  <si>
    <t>03.04.02.009</t>
  </si>
  <si>
    <t>Miesto tvarkymas ir valymas</t>
  </si>
  <si>
    <t>Valomų ir tvarkomų viešųjų erdvių ploto dalis</t>
  </si>
  <si>
    <t>03.04.02.011</t>
  </si>
  <si>
    <t>Miesto vejų priežiūra ir jos kokybės gerinimas</t>
  </si>
  <si>
    <t>Prižiūrimų (šienaujamų) vejų dalis nuo visų vejų plotų</t>
  </si>
  <si>
    <t>03.04.02.013</t>
  </si>
  <si>
    <t>Sąlygų aktyviam miesto gyventojų poilsiui sudarymas prižiūrint paplūdimius</t>
  </si>
  <si>
    <t>Priežiūros vykdymo patikrinimų skaičius</t>
  </si>
  <si>
    <t>03.04.02.014</t>
  </si>
  <si>
    <t>Kapinių priežiūros administravimas, kapinių priežiūra ir neatpažintų mirusių asmenų vežimas ir laidojimas</t>
  </si>
  <si>
    <t>Prižiūrimų kapinių ploto dalis nuo visų miesto kapinių ploto</t>
  </si>
  <si>
    <t>Neatpažintų  mirusių asmenų skaičius</t>
  </si>
  <si>
    <t>45,00</t>
  </si>
  <si>
    <t>40,00</t>
  </si>
  <si>
    <t>03.04.02.015</t>
  </si>
  <si>
    <t>Gatvių barstymas žiemos sezono metu</t>
  </si>
  <si>
    <t>Žiemos sezonu barstomų gatvių plotas</t>
  </si>
  <si>
    <t>3 687 029,00</t>
  </si>
  <si>
    <t>Panaudotų barstymo medžiagų kiekis</t>
  </si>
  <si>
    <t>T</t>
  </si>
  <si>
    <t>7 100,00</t>
  </si>
  <si>
    <t>03.04.02.016</t>
  </si>
  <si>
    <t>Miesto tvarkymo darbai (smulkūs infrastruktūros priežiūros darbai,  mažosios architektūros elementai, žalos ir kt.)</t>
  </si>
  <si>
    <t>Atliktų veiklų kiekis</t>
  </si>
  <si>
    <t>Išmokėtos lėšos žaloms kompensuoti</t>
  </si>
  <si>
    <t>4 000,00</t>
  </si>
  <si>
    <t>3 000,00</t>
  </si>
  <si>
    <t>03.04.02.017</t>
  </si>
  <si>
    <t>S. Dariaus ir S. Girėno aerodromo infrastruktūros remonto darbai</t>
  </si>
  <si>
    <t>Teritorijos priežiūros plotas</t>
  </si>
  <si>
    <t>03.04.02.018</t>
  </si>
  <si>
    <t>Avarijų Kauno mieste likvidavimo užtikrinimas (Avarinės tarnybos ir dispečerinės veikla)</t>
  </si>
  <si>
    <t>Lokalizuotų avarinių situacijų mieste skaičius</t>
  </si>
  <si>
    <t>400,00</t>
  </si>
  <si>
    <t>360,00</t>
  </si>
  <si>
    <t>03.04.02.020</t>
  </si>
  <si>
    <t>Daugiaaukštės automobilių stovėjimo aikštelės prie K. Donelaičio g. 65P, Kaune, statyba</t>
  </si>
  <si>
    <t>03.04.02.021</t>
  </si>
  <si>
    <t>Buvusios Aviacijos gamyklos teritorijos konversija</t>
  </si>
  <si>
    <t>296 960,00</t>
  </si>
  <si>
    <t>03.04.02.024</t>
  </si>
  <si>
    <t>Nemuno salos išvystymas į daugiafunkcį sveikatinimo ir kultūros kompleksą pritaikant jį visuomenės poreikiams</t>
  </si>
  <si>
    <t>264 000,00</t>
  </si>
  <si>
    <t>03.04.02.025</t>
  </si>
  <si>
    <t>Kapinių infrastruktūros gerinimas</t>
  </si>
  <si>
    <t>03.04.02.026</t>
  </si>
  <si>
    <t>Teritorijos prie daugiafunkcio  S. Dariaus ir S. Girėno sveikatinimo, kultūros ir užimtumo centro, Sporto halės, Sporto g. ir jos prieigų sutvarkymas</t>
  </si>
  <si>
    <t>14,25</t>
  </si>
  <si>
    <t>13 301,00</t>
  </si>
  <si>
    <t>03.04.02.028</t>
  </si>
  <si>
    <t>Ekstremaliųjų situacijų ir (arba) įvykių likvidavimas, jų padarinių šalinimas ir padarytų nuostolių iš dalies apmokėjimas</t>
  </si>
  <si>
    <t>Viešosios tvarkos skyrius</t>
  </si>
  <si>
    <t>Terminas, per kurį likviduota ES ar priimtos dalinės priemonės ES suvaldymui</t>
  </si>
  <si>
    <t>D.</t>
  </si>
  <si>
    <t>03.04.02.029</t>
  </si>
  <si>
    <t>Visuomeninės paskirties objektų prieinamumo didinimas</t>
  </si>
  <si>
    <t>Strateginio planavimo, analizės ir programų valdymo skyrius</t>
  </si>
  <si>
    <t>Pritaikytų objektų skaičius</t>
  </si>
  <si>
    <t>03.04.02.031</t>
  </si>
  <si>
    <t>Daugiabučių gyvenamųjų namų teritorijų tvarkymas</t>
  </si>
  <si>
    <t>Sutvarkytų teritorijų plotas</t>
  </si>
  <si>
    <t>10 000,00</t>
  </si>
  <si>
    <t>03.04.02.032</t>
  </si>
  <si>
    <t>Beglobių gyvūnų gaudymas, priežiūra, ženklinimas, registravimas bei gyvūnų augintinių infrastruktūros plėtra ir priežiūra</t>
  </si>
  <si>
    <t>Įrengtų ir prižiūrimų šunų vedžiojimo aikštelių skaičius</t>
  </si>
  <si>
    <t>Eutanizuotų gyvūnų skaičius</t>
  </si>
  <si>
    <t>Kastruotų gyvūnų skaičiaus pokytis lyginant su praėjusiais metais</t>
  </si>
  <si>
    <t>03.04.02.033</t>
  </si>
  <si>
    <t>S. Dariaus ir S. Girėno aerodromo išlaikymas</t>
  </si>
  <si>
    <t>Pajamos už mokamas paslaugas</t>
  </si>
  <si>
    <t>96 600,00</t>
  </si>
  <si>
    <t>97 000,00</t>
  </si>
  <si>
    <t>97 500,00</t>
  </si>
  <si>
    <t>Į Aerodromą atskridusių bendrosios aviacijos orlaivių skaičius</t>
  </si>
  <si>
    <t>550,00</t>
  </si>
  <si>
    <t>570,00</t>
  </si>
  <si>
    <t>590,00</t>
  </si>
  <si>
    <t>Ha</t>
  </si>
  <si>
    <t>13,00</t>
  </si>
  <si>
    <t>03.04.02.034</t>
  </si>
  <si>
    <t>Darniam teritorijų ir infrastruktūros vystymui skirtų lėšų panaudojimo efektyvumo didinimas</t>
  </si>
  <si>
    <t>Įgyvendintų iniciatyvų dalis nuo pateiktų iniciatyvų</t>
  </si>
  <si>
    <t>Administracinės paskirties pastato su kremavimo paslaugų paskirties patalpomis Kauno r. sav., Rokų sen., Vainatrakio k., nauja statyba</t>
  </si>
  <si>
    <t>Kauno miesto  savivaldybės Aplinkos oro kokybės valdymo programos  įgyvendinimas</t>
  </si>
  <si>
    <t xml:space="preserve">Pėsčiųjų tiltų per Nemuno upę nuo Aleksoto iki salos ir nuo salos iki Karaliaus Mindaugo pr., Kaune, statyba </t>
  </si>
  <si>
    <t>Pavadinimas</t>
  </si>
  <si>
    <t>2022 m. skirta lėšų</t>
  </si>
  <si>
    <t>2023 m. skirta lėšų</t>
  </si>
  <si>
    <t>Indėlio (Proceso) kriterijai</t>
  </si>
  <si>
    <t>2022 m.</t>
  </si>
  <si>
    <t>2023 m.</t>
  </si>
  <si>
    <t>PRIEMONIŲ IR JŲ IŠLAIDŲ, VERTINIMO KRITERIJŲ IR RODIKLIŲ SUVESTINĖ</t>
  </si>
  <si>
    <t>* Prioritetinė inžinerinės infrastruktūros priemonė (projektas)</t>
  </si>
  <si>
    <t>Iš viso</t>
  </si>
  <si>
    <t>03.01</t>
  </si>
  <si>
    <t>03.01.01</t>
  </si>
  <si>
    <t>03.01.02</t>
  </si>
  <si>
    <t>03.02</t>
  </si>
  <si>
    <t>03.02.01</t>
  </si>
  <si>
    <t>03.02.02</t>
  </si>
  <si>
    <t>03.03</t>
  </si>
  <si>
    <t>03.03.01</t>
  </si>
  <si>
    <t>03.04</t>
  </si>
  <si>
    <t>03.04.01</t>
  </si>
  <si>
    <t>03.04.02</t>
  </si>
  <si>
    <t>DARNAUS TERITORIJŲ IR INFRASTRUKTŪROS VYTYMO  PROGRAMOS</t>
  </si>
  <si>
    <t>2024 m. skirta lėšų</t>
  </si>
  <si>
    <t>2024 m.</t>
  </si>
  <si>
    <t>** Prioritetinė socialinės infrastruktūros priemonė (projektas)</t>
  </si>
  <si>
    <t>03.04.02.035**</t>
  </si>
  <si>
    <t>03.01.01.002*</t>
  </si>
  <si>
    <t>03.02.01.002*</t>
  </si>
  <si>
    <t>03.02.01.013*</t>
  </si>
  <si>
    <t>03.02.01.029*</t>
  </si>
  <si>
    <t>03.02.01.060*</t>
  </si>
  <si>
    <t>03.02.01.061*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</si>
</sst>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1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0D9F5"/>
        <bgColor rgb="FFF0D9F5"/>
      </patternFill>
    </fill>
    <fill>
      <patternFill patternType="solid">
        <fgColor rgb="FFC6F0F4"/>
        <bgColor rgb="FFC6F0F4"/>
      </patternFill>
    </fill>
    <fill>
      <patternFill patternType="solid">
        <fgColor rgb="FFF7F97A"/>
        <bgColor rgb="FFF7F97A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 applyBorder="0"/>
  </cellStyleXfs>
  <cellXfs count="178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4" fillId="6" borderId="6" xfId="0" applyNumberFormat="1" applyFont="1" applyFill="1" applyBorder="1" applyAlignment="1" applyProtection="1">
      <alignment horizontal="center" vertical="center" wrapText="1" readingOrder="1"/>
    </xf>
    <xf numFmtId="0" fontId="4" fillId="6" borderId="7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Alignment="1" applyProtection="1"/>
    <xf numFmtId="0" fontId="8" fillId="2" borderId="0" xfId="0" applyNumberFormat="1" applyFont="1" applyFill="1" applyAlignment="1" applyProtection="1">
      <alignment horizontal="left" vertical="center" readingOrder="1"/>
      <protection locked="0"/>
    </xf>
    <xf numFmtId="0" fontId="3" fillId="2" borderId="0" xfId="0" applyNumberFormat="1" applyFont="1" applyFill="1" applyAlignment="1" applyProtection="1">
      <alignment horizontal="left" vertical="center" readingOrder="1"/>
      <protection locked="0"/>
    </xf>
    <xf numFmtId="0" fontId="3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2" borderId="0" xfId="0" applyNumberFormat="1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 readingOrder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47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164" fontId="6" fillId="5" borderId="3" xfId="0" applyNumberFormat="1" applyFont="1" applyFill="1" applyBorder="1" applyAlignment="1" applyProtection="1">
      <alignment horizontal="center" vertical="center" wrapText="1" readingOrder="1"/>
    </xf>
    <xf numFmtId="164" fontId="7" fillId="4" borderId="3" xfId="0" applyNumberFormat="1" applyFont="1" applyFill="1" applyBorder="1" applyAlignment="1" applyProtection="1">
      <alignment horizontal="center" vertical="center" wrapText="1" readingOrder="1"/>
    </xf>
    <xf numFmtId="164" fontId="7" fillId="3" borderId="3" xfId="0" applyNumberFormat="1" applyFont="1" applyFill="1" applyBorder="1" applyAlignment="1" applyProtection="1">
      <alignment horizontal="center" vertical="center" wrapText="1" readingOrder="1"/>
    </xf>
    <xf numFmtId="164" fontId="7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readingOrder="1"/>
    </xf>
    <xf numFmtId="16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 readingOrder="1"/>
    </xf>
    <xf numFmtId="164" fontId="7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 readingOrder="1"/>
    </xf>
    <xf numFmtId="164" fontId="7" fillId="4" borderId="24" xfId="0" applyNumberFormat="1" applyFont="1" applyFill="1" applyBorder="1" applyAlignment="1" applyProtection="1">
      <alignment horizontal="center" vertical="center" wrapText="1" readingOrder="1"/>
    </xf>
    <xf numFmtId="164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7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46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2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6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13" xfId="0" quotePrefix="1" applyNumberFormat="1" applyFont="1" applyFill="1" applyBorder="1" applyAlignment="1" applyProtection="1">
      <alignment horizontal="left" vertical="center" wrapText="1" readingOrder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 readingOrder="1"/>
    </xf>
    <xf numFmtId="0" fontId="7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 applyFill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4" fontId="8" fillId="2" borderId="0" xfId="0" applyNumberFormat="1" applyFont="1" applyFill="1" applyAlignment="1" applyProtection="1">
      <alignment horizontal="center" vertical="center" readingOrder="1"/>
      <protection locked="0"/>
    </xf>
    <xf numFmtId="0" fontId="7" fillId="3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5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6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5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5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6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6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6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5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40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 readingOrder="1"/>
    </xf>
    <xf numFmtId="164" fontId="7" fillId="0" borderId="14" xfId="0" applyNumberFormat="1" applyFont="1" applyFill="1" applyBorder="1" applyAlignment="1" applyProtection="1">
      <alignment horizontal="center" vertical="center" wrapText="1" readingOrder="1"/>
    </xf>
    <xf numFmtId="164" fontId="7" fillId="0" borderId="29" xfId="0" applyNumberFormat="1" applyFont="1" applyFill="1" applyBorder="1" applyAlignment="1" applyProtection="1">
      <alignment horizontal="center" vertical="center" wrapText="1" readingOrder="1"/>
    </xf>
    <xf numFmtId="164" fontId="7" fillId="0" borderId="35" xfId="0" applyNumberFormat="1" applyFont="1" applyFill="1" applyBorder="1" applyAlignment="1" applyProtection="1">
      <alignment horizontal="center" vertical="center" wrapText="1" readingOrder="1"/>
    </xf>
    <xf numFmtId="0" fontId="5" fillId="2" borderId="0" xfId="0" applyNumberFormat="1" applyFont="1" applyFill="1" applyAlignment="1" applyProtection="1">
      <alignment horizontal="center" vertical="center"/>
    </xf>
    <xf numFmtId="0" fontId="4" fillId="6" borderId="8" xfId="0" applyNumberFormat="1" applyFont="1" applyFill="1" applyBorder="1" applyAlignment="1" applyProtection="1">
      <alignment horizontal="center" vertical="center" wrapText="1" readingOrder="1"/>
    </xf>
    <xf numFmtId="0" fontId="4" fillId="6" borderId="13" xfId="0" applyNumberFormat="1" applyFont="1" applyFill="1" applyBorder="1" applyAlignment="1" applyProtection="1">
      <alignment horizontal="center" vertical="center" wrapText="1" readingOrder="1"/>
    </xf>
    <xf numFmtId="0" fontId="4" fillId="6" borderId="19" xfId="0" applyNumberFormat="1" applyFont="1" applyFill="1" applyBorder="1" applyAlignment="1" applyProtection="1">
      <alignment horizontal="center" vertical="center" wrapText="1" readingOrder="1"/>
    </xf>
    <xf numFmtId="0" fontId="4" fillId="6" borderId="9" xfId="0" applyNumberFormat="1" applyFont="1" applyFill="1" applyBorder="1" applyAlignment="1" applyProtection="1">
      <alignment horizontal="center" vertical="center" wrapText="1" readingOrder="1"/>
    </xf>
    <xf numFmtId="0" fontId="4" fillId="6" borderId="14" xfId="0" applyNumberFormat="1" applyFont="1" applyFill="1" applyBorder="1" applyAlignment="1" applyProtection="1">
      <alignment horizontal="center" vertical="center" wrapText="1" readingOrder="1"/>
    </xf>
    <xf numFmtId="0" fontId="4" fillId="6" borderId="20" xfId="0" applyNumberFormat="1" applyFont="1" applyFill="1" applyBorder="1" applyAlignment="1" applyProtection="1">
      <alignment horizontal="center" vertical="center" wrapText="1" readingOrder="1"/>
    </xf>
    <xf numFmtId="164" fontId="4" fillId="6" borderId="9" xfId="0" applyNumberFormat="1" applyFont="1" applyFill="1" applyBorder="1" applyAlignment="1" applyProtection="1">
      <alignment horizontal="center" vertical="center" wrapText="1" readingOrder="1"/>
    </xf>
    <xf numFmtId="164" fontId="4" fillId="6" borderId="14" xfId="0" applyNumberFormat="1" applyFont="1" applyFill="1" applyBorder="1" applyAlignment="1" applyProtection="1">
      <alignment horizontal="center" vertical="center" wrapText="1" readingOrder="1"/>
    </xf>
    <xf numFmtId="164" fontId="4" fillId="6" borderId="20" xfId="0" applyNumberFormat="1" applyFont="1" applyFill="1" applyBorder="1" applyAlignment="1" applyProtection="1">
      <alignment horizontal="center" vertical="center" wrapText="1" readingOrder="1"/>
    </xf>
    <xf numFmtId="0" fontId="4" fillId="6" borderId="15" xfId="0" applyNumberFormat="1" applyFont="1" applyFill="1" applyBorder="1" applyAlignment="1" applyProtection="1">
      <alignment horizontal="center" vertical="center" wrapText="1" readingOrder="1"/>
    </xf>
    <xf numFmtId="0" fontId="4" fillId="6" borderId="10" xfId="0" applyNumberFormat="1" applyFont="1" applyFill="1" applyBorder="1" applyAlignment="1" applyProtection="1">
      <alignment horizontal="center" vertical="center" wrapText="1" readingOrder="1"/>
    </xf>
    <xf numFmtId="0" fontId="4" fillId="6" borderId="11" xfId="0" applyNumberFormat="1" applyFont="1" applyFill="1" applyBorder="1" applyAlignment="1" applyProtection="1">
      <alignment horizontal="center" vertical="center" wrapText="1" readingOrder="1"/>
    </xf>
    <xf numFmtId="0" fontId="4" fillId="6" borderId="12" xfId="0" applyNumberFormat="1" applyFont="1" applyFill="1" applyBorder="1" applyAlignment="1" applyProtection="1">
      <alignment horizontal="center" vertical="center" wrapText="1" readingOrder="1"/>
    </xf>
    <xf numFmtId="0" fontId="4" fillId="6" borderId="16" xfId="0" applyNumberFormat="1" applyFont="1" applyFill="1" applyBorder="1" applyAlignment="1" applyProtection="1">
      <alignment horizontal="center" vertical="center" wrapText="1" readingOrder="1"/>
    </xf>
    <xf numFmtId="0" fontId="4" fillId="6" borderId="17" xfId="0" applyNumberFormat="1" applyFont="1" applyFill="1" applyBorder="1" applyAlignment="1" applyProtection="1">
      <alignment horizontal="center" vertical="center" wrapText="1" readingOrder="1"/>
    </xf>
    <xf numFmtId="0" fontId="4" fillId="6" borderId="18" xfId="0" applyNumberFormat="1" applyFont="1" applyFill="1" applyBorder="1" applyAlignment="1" applyProtection="1">
      <alignment horizontal="center" vertical="center" wrapText="1" readingOrder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15.140625" style="37" customWidth="1"/>
    <col min="2" max="2" width="34.140625" style="37" customWidth="1"/>
    <col min="3" max="3" width="17" style="37" customWidth="1"/>
    <col min="4" max="4" width="6.7109375" style="16" customWidth="1"/>
    <col min="5" max="5" width="16.28515625" style="86" customWidth="1"/>
    <col min="6" max="6" width="16.140625" style="86" customWidth="1"/>
    <col min="7" max="7" width="15.28515625" style="86" customWidth="1"/>
    <col min="8" max="8" width="31.140625" style="37" customWidth="1"/>
    <col min="9" max="9" width="6.42578125" style="16" customWidth="1"/>
    <col min="10" max="12" width="13.140625" style="16" customWidth="1"/>
  </cols>
  <sheetData>
    <row r="1" spans="1:12" s="1" customFormat="1" ht="15.75" x14ac:dyDescent="0.25">
      <c r="A1" s="161" t="s">
        <v>489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2" customFormat="1" ht="15.75" x14ac:dyDescent="0.25">
      <c r="A2" s="161" t="s">
        <v>475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 thickBot="1" x14ac:dyDescent="0.3"/>
    <row r="4" spans="1:12" ht="15.75" x14ac:dyDescent="0.25">
      <c r="A4" s="162" t="s">
        <v>0</v>
      </c>
      <c r="B4" s="165" t="s">
        <v>469</v>
      </c>
      <c r="C4" s="165" t="s">
        <v>1</v>
      </c>
      <c r="D4" s="165" t="s">
        <v>2</v>
      </c>
      <c r="E4" s="168" t="s">
        <v>470</v>
      </c>
      <c r="F4" s="168" t="s">
        <v>471</v>
      </c>
      <c r="G4" s="168" t="s">
        <v>490</v>
      </c>
      <c r="H4" s="172" t="s">
        <v>472</v>
      </c>
      <c r="I4" s="173"/>
      <c r="J4" s="173"/>
      <c r="K4" s="173"/>
      <c r="L4" s="174"/>
    </row>
    <row r="5" spans="1:12" ht="15.75" x14ac:dyDescent="0.25">
      <c r="A5" s="163"/>
      <c r="B5" s="166"/>
      <c r="C5" s="166"/>
      <c r="D5" s="166"/>
      <c r="E5" s="169"/>
      <c r="F5" s="169"/>
      <c r="G5" s="169"/>
      <c r="H5" s="171" t="s">
        <v>469</v>
      </c>
      <c r="I5" s="171" t="s">
        <v>3</v>
      </c>
      <c r="J5" s="175" t="s">
        <v>4</v>
      </c>
      <c r="K5" s="176"/>
      <c r="L5" s="177"/>
    </row>
    <row r="6" spans="1:12" ht="16.5" thickBot="1" x14ac:dyDescent="0.3">
      <c r="A6" s="164"/>
      <c r="B6" s="167"/>
      <c r="C6" s="167"/>
      <c r="D6" s="167"/>
      <c r="E6" s="170"/>
      <c r="F6" s="170"/>
      <c r="G6" s="170"/>
      <c r="H6" s="167"/>
      <c r="I6" s="167"/>
      <c r="J6" s="4" t="s">
        <v>473</v>
      </c>
      <c r="K6" s="4" t="s">
        <v>474</v>
      </c>
      <c r="L6" s="5" t="s">
        <v>491</v>
      </c>
    </row>
    <row r="7" spans="1:12" s="6" customFormat="1" ht="16.5" thickBot="1" x14ac:dyDescent="0.3">
      <c r="A7" s="63">
        <v>3</v>
      </c>
      <c r="B7" s="154" t="s">
        <v>5</v>
      </c>
      <c r="C7" s="155"/>
      <c r="D7" s="156"/>
      <c r="E7" s="48">
        <f>E8+E46+E113+E127</f>
        <v>109722929.98</v>
      </c>
      <c r="F7" s="48">
        <f>F8+F46+F113+F127</f>
        <v>96776399</v>
      </c>
      <c r="G7" s="48">
        <f>G8+G46+G113+G127</f>
        <v>91739042</v>
      </c>
      <c r="H7" s="95"/>
      <c r="I7" s="96"/>
      <c r="J7" s="96"/>
      <c r="K7" s="96"/>
      <c r="L7" s="97"/>
    </row>
    <row r="8" spans="1:12" ht="29.25" customHeight="1" thickBot="1" x14ac:dyDescent="0.3">
      <c r="A8" s="69" t="s">
        <v>478</v>
      </c>
      <c r="B8" s="151" t="s">
        <v>6</v>
      </c>
      <c r="C8" s="152"/>
      <c r="D8" s="153"/>
      <c r="E8" s="49">
        <f>E9+E17</f>
        <v>11395159.289999999</v>
      </c>
      <c r="F8" s="49">
        <f>F9+F17</f>
        <v>8169000</v>
      </c>
      <c r="G8" s="49">
        <f>G9+G17</f>
        <v>8233000</v>
      </c>
      <c r="H8" s="92"/>
      <c r="I8" s="93"/>
      <c r="J8" s="93"/>
      <c r="K8" s="93"/>
      <c r="L8" s="94"/>
    </row>
    <row r="9" spans="1:12" ht="34.5" customHeight="1" thickBot="1" x14ac:dyDescent="0.3">
      <c r="A9" s="70" t="s">
        <v>479</v>
      </c>
      <c r="B9" s="137" t="s">
        <v>7</v>
      </c>
      <c r="C9" s="138"/>
      <c r="D9" s="139"/>
      <c r="E9" s="50">
        <f>E10+E13+E16</f>
        <v>300000</v>
      </c>
      <c r="F9" s="50">
        <f>F10+F13+F16</f>
        <v>300000</v>
      </c>
      <c r="G9" s="50">
        <f>G10+G13+G16</f>
        <v>300000</v>
      </c>
      <c r="H9" s="89"/>
      <c r="I9" s="90"/>
      <c r="J9" s="90"/>
      <c r="K9" s="90"/>
      <c r="L9" s="91"/>
    </row>
    <row r="10" spans="1:12" ht="31.5" x14ac:dyDescent="0.25">
      <c r="A10" s="124" t="s">
        <v>494</v>
      </c>
      <c r="B10" s="127" t="s">
        <v>8</v>
      </c>
      <c r="C10" s="127" t="s">
        <v>9</v>
      </c>
      <c r="D10" s="135"/>
      <c r="E10" s="157">
        <f>SUM(E11:E12)</f>
        <v>0</v>
      </c>
      <c r="F10" s="157">
        <f>SUM(F11:F12)</f>
        <v>0</v>
      </c>
      <c r="G10" s="157">
        <f>SUM(G11:G12)</f>
        <v>0</v>
      </c>
      <c r="H10" s="38" t="s">
        <v>10</v>
      </c>
      <c r="I10" s="17" t="s">
        <v>11</v>
      </c>
      <c r="J10" s="17" t="s">
        <v>12</v>
      </c>
      <c r="K10" s="17" t="s">
        <v>13</v>
      </c>
      <c r="L10" s="18" t="s">
        <v>13</v>
      </c>
    </row>
    <row r="11" spans="1:12" ht="31.5" x14ac:dyDescent="0.25">
      <c r="A11" s="125"/>
      <c r="B11" s="128"/>
      <c r="C11" s="128"/>
      <c r="D11" s="120"/>
      <c r="E11" s="158"/>
      <c r="F11" s="158"/>
      <c r="G11" s="158"/>
      <c r="H11" s="39" t="s">
        <v>14</v>
      </c>
      <c r="I11" s="13" t="s">
        <v>15</v>
      </c>
      <c r="J11" s="13" t="s">
        <v>16</v>
      </c>
      <c r="K11" s="13" t="s">
        <v>13</v>
      </c>
      <c r="L11" s="19" t="s">
        <v>13</v>
      </c>
    </row>
    <row r="12" spans="1:12" ht="32.25" thickBot="1" x14ac:dyDescent="0.3">
      <c r="A12" s="125"/>
      <c r="B12" s="128"/>
      <c r="C12" s="128"/>
      <c r="D12" s="120"/>
      <c r="E12" s="158"/>
      <c r="F12" s="158"/>
      <c r="G12" s="158"/>
      <c r="H12" s="40" t="s">
        <v>17</v>
      </c>
      <c r="I12" s="20" t="s">
        <v>15</v>
      </c>
      <c r="J12" s="20" t="s">
        <v>18</v>
      </c>
      <c r="K12" s="20" t="s">
        <v>13</v>
      </c>
      <c r="L12" s="21" t="s">
        <v>13</v>
      </c>
    </row>
    <row r="13" spans="1:12" ht="31.5" x14ac:dyDescent="0.25">
      <c r="A13" s="130" t="s">
        <v>19</v>
      </c>
      <c r="B13" s="98" t="s">
        <v>20</v>
      </c>
      <c r="C13" s="98" t="s">
        <v>9</v>
      </c>
      <c r="D13" s="111"/>
      <c r="E13" s="159">
        <f>SUM(E14:E15)</f>
        <v>0</v>
      </c>
      <c r="F13" s="159">
        <f>SUM(F14:F15)</f>
        <v>0</v>
      </c>
      <c r="G13" s="159">
        <f>SUM(G14:G15)</f>
        <v>0</v>
      </c>
      <c r="H13" s="41" t="s">
        <v>10</v>
      </c>
      <c r="I13" s="14" t="s">
        <v>11</v>
      </c>
      <c r="J13" s="14" t="s">
        <v>12</v>
      </c>
      <c r="K13" s="14" t="s">
        <v>13</v>
      </c>
      <c r="L13" s="22" t="s">
        <v>13</v>
      </c>
    </row>
    <row r="14" spans="1:12" ht="31.5" x14ac:dyDescent="0.25">
      <c r="A14" s="132"/>
      <c r="B14" s="128"/>
      <c r="C14" s="128"/>
      <c r="D14" s="120"/>
      <c r="E14" s="158"/>
      <c r="F14" s="158"/>
      <c r="G14" s="158"/>
      <c r="H14" s="39" t="s">
        <v>21</v>
      </c>
      <c r="I14" s="13" t="s">
        <v>15</v>
      </c>
      <c r="J14" s="13" t="s">
        <v>22</v>
      </c>
      <c r="K14" s="13" t="s">
        <v>13</v>
      </c>
      <c r="L14" s="23" t="s">
        <v>13</v>
      </c>
    </row>
    <row r="15" spans="1:12" ht="32.25" thickBot="1" x14ac:dyDescent="0.3">
      <c r="A15" s="131"/>
      <c r="B15" s="99"/>
      <c r="C15" s="99"/>
      <c r="D15" s="117"/>
      <c r="E15" s="160"/>
      <c r="F15" s="160"/>
      <c r="G15" s="160"/>
      <c r="H15" s="42" t="s">
        <v>23</v>
      </c>
      <c r="I15" s="24" t="s">
        <v>15</v>
      </c>
      <c r="J15" s="24" t="s">
        <v>24</v>
      </c>
      <c r="K15" s="24" t="s">
        <v>13</v>
      </c>
      <c r="L15" s="25" t="s">
        <v>13</v>
      </c>
    </row>
    <row r="16" spans="1:12" ht="48" customHeight="1" thickBot="1" x14ac:dyDescent="0.3">
      <c r="A16" s="64" t="s">
        <v>25</v>
      </c>
      <c r="B16" s="43" t="s">
        <v>26</v>
      </c>
      <c r="C16" s="43" t="s">
        <v>27</v>
      </c>
      <c r="D16" s="15" t="s">
        <v>28</v>
      </c>
      <c r="E16" s="51">
        <v>300000</v>
      </c>
      <c r="F16" s="51">
        <v>300000</v>
      </c>
      <c r="G16" s="51">
        <v>300000</v>
      </c>
      <c r="H16" s="43" t="s">
        <v>29</v>
      </c>
      <c r="I16" s="15" t="s">
        <v>11</v>
      </c>
      <c r="J16" s="15" t="s">
        <v>30</v>
      </c>
      <c r="K16" s="15" t="s">
        <v>30</v>
      </c>
      <c r="L16" s="26" t="s">
        <v>30</v>
      </c>
    </row>
    <row r="17" spans="1:12" ht="16.5" thickBot="1" x14ac:dyDescent="0.3">
      <c r="A17" s="70" t="s">
        <v>480</v>
      </c>
      <c r="B17" s="137" t="s">
        <v>31</v>
      </c>
      <c r="C17" s="138"/>
      <c r="D17" s="139"/>
      <c r="E17" s="50">
        <f>E18+E19+E20+E22+E25+E29+E32+E34+E37+E38+E41+E44+E45</f>
        <v>11095159.289999999</v>
      </c>
      <c r="F17" s="50">
        <f>F18+F19+F20+F22+F25+F29+F32+F34+F37+F38+F41+F44+F45</f>
        <v>7869000</v>
      </c>
      <c r="G17" s="50">
        <f>G18+G19+G20+G22+G25+G29+G32+G34+G37+G38+G41+G44+G45</f>
        <v>7933000</v>
      </c>
      <c r="H17" s="89"/>
      <c r="I17" s="90"/>
      <c r="J17" s="90"/>
      <c r="K17" s="90"/>
      <c r="L17" s="91"/>
    </row>
    <row r="18" spans="1:12" ht="48" thickBot="1" x14ac:dyDescent="0.3">
      <c r="A18" s="65" t="s">
        <v>32</v>
      </c>
      <c r="B18" s="38" t="s">
        <v>33</v>
      </c>
      <c r="C18" s="38" t="s">
        <v>27</v>
      </c>
      <c r="D18" s="17" t="s">
        <v>28</v>
      </c>
      <c r="E18" s="52">
        <v>1000000</v>
      </c>
      <c r="F18" s="52">
        <v>1000000</v>
      </c>
      <c r="G18" s="52">
        <v>1300000</v>
      </c>
      <c r="H18" s="38" t="s">
        <v>34</v>
      </c>
      <c r="I18" s="17" t="s">
        <v>35</v>
      </c>
      <c r="J18" s="17" t="s">
        <v>36</v>
      </c>
      <c r="K18" s="17" t="s">
        <v>37</v>
      </c>
      <c r="L18" s="18" t="s">
        <v>38</v>
      </c>
    </row>
    <row r="19" spans="1:12" ht="79.5" thickBot="1" x14ac:dyDescent="0.3">
      <c r="A19" s="66" t="s">
        <v>39</v>
      </c>
      <c r="B19" s="44" t="s">
        <v>40</v>
      </c>
      <c r="C19" s="44" t="s">
        <v>41</v>
      </c>
      <c r="D19" s="28" t="s">
        <v>28</v>
      </c>
      <c r="E19" s="55">
        <v>170000</v>
      </c>
      <c r="F19" s="55">
        <v>170000</v>
      </c>
      <c r="G19" s="55">
        <v>170000</v>
      </c>
      <c r="H19" s="44" t="s">
        <v>42</v>
      </c>
      <c r="I19" s="28" t="s">
        <v>43</v>
      </c>
      <c r="J19" s="28" t="s">
        <v>44</v>
      </c>
      <c r="K19" s="28" t="s">
        <v>44</v>
      </c>
      <c r="L19" s="29" t="s">
        <v>44</v>
      </c>
    </row>
    <row r="20" spans="1:12" ht="41.25" customHeight="1" x14ac:dyDescent="0.25">
      <c r="A20" s="130" t="s">
        <v>45</v>
      </c>
      <c r="B20" s="98" t="s">
        <v>46</v>
      </c>
      <c r="C20" s="98" t="s">
        <v>41</v>
      </c>
      <c r="D20" s="14"/>
      <c r="E20" s="56">
        <f>SUM(E21:E21)</f>
        <v>315000</v>
      </c>
      <c r="F20" s="56">
        <f>SUM(F21:F21)</f>
        <v>1015000</v>
      </c>
      <c r="G20" s="56">
        <f>SUM(G21:G21)</f>
        <v>1015000</v>
      </c>
      <c r="H20" s="98" t="s">
        <v>47</v>
      </c>
      <c r="I20" s="111" t="s">
        <v>43</v>
      </c>
      <c r="J20" s="111" t="s">
        <v>48</v>
      </c>
      <c r="K20" s="111" t="s">
        <v>48</v>
      </c>
      <c r="L20" s="113" t="s">
        <v>48</v>
      </c>
    </row>
    <row r="21" spans="1:12" ht="41.25" customHeight="1" thickBot="1" x14ac:dyDescent="0.3">
      <c r="A21" s="131"/>
      <c r="B21" s="99"/>
      <c r="C21" s="99"/>
      <c r="D21" s="24" t="s">
        <v>28</v>
      </c>
      <c r="E21" s="57">
        <v>315000</v>
      </c>
      <c r="F21" s="57">
        <v>1015000</v>
      </c>
      <c r="G21" s="57">
        <v>1015000</v>
      </c>
      <c r="H21" s="99"/>
      <c r="I21" s="117"/>
      <c r="J21" s="117"/>
      <c r="K21" s="117"/>
      <c r="L21" s="119"/>
    </row>
    <row r="22" spans="1:12" ht="47.25" x14ac:dyDescent="0.25">
      <c r="A22" s="130" t="s">
        <v>49</v>
      </c>
      <c r="B22" s="98" t="s">
        <v>50</v>
      </c>
      <c r="C22" s="98" t="s">
        <v>51</v>
      </c>
      <c r="D22" s="111" t="s">
        <v>52</v>
      </c>
      <c r="E22" s="100">
        <f>SUM(E23:E24)+348000</f>
        <v>348000</v>
      </c>
      <c r="F22" s="100">
        <f>SUM(F23:F24)+254000</f>
        <v>254000</v>
      </c>
      <c r="G22" s="100">
        <f>SUM(G23:G24)+200000</f>
        <v>200000</v>
      </c>
      <c r="H22" s="41" t="s">
        <v>53</v>
      </c>
      <c r="I22" s="14" t="s">
        <v>54</v>
      </c>
      <c r="J22" s="14" t="s">
        <v>55</v>
      </c>
      <c r="K22" s="14" t="s">
        <v>56</v>
      </c>
      <c r="L22" s="22" t="s">
        <v>57</v>
      </c>
    </row>
    <row r="23" spans="1:12" ht="57" customHeight="1" x14ac:dyDescent="0.25">
      <c r="A23" s="132"/>
      <c r="B23" s="128"/>
      <c r="C23" s="128"/>
      <c r="D23" s="120"/>
      <c r="E23" s="122">
        <v>0</v>
      </c>
      <c r="F23" s="122">
        <v>0</v>
      </c>
      <c r="G23" s="122">
        <v>0</v>
      </c>
      <c r="H23" s="39" t="s">
        <v>58</v>
      </c>
      <c r="I23" s="13" t="s">
        <v>54</v>
      </c>
      <c r="J23" s="27" t="s">
        <v>59</v>
      </c>
      <c r="K23" s="27" t="s">
        <v>60</v>
      </c>
      <c r="L23" s="84" t="s">
        <v>60</v>
      </c>
    </row>
    <row r="24" spans="1:12" ht="48" thickBot="1" x14ac:dyDescent="0.3">
      <c r="A24" s="131"/>
      <c r="B24" s="99"/>
      <c r="C24" s="99"/>
      <c r="D24" s="117"/>
      <c r="E24" s="101">
        <v>0</v>
      </c>
      <c r="F24" s="101">
        <v>0</v>
      </c>
      <c r="G24" s="101">
        <v>0</v>
      </c>
      <c r="H24" s="42" t="s">
        <v>61</v>
      </c>
      <c r="I24" s="24" t="s">
        <v>11</v>
      </c>
      <c r="J24" s="24" t="s">
        <v>62</v>
      </c>
      <c r="K24" s="24" t="s">
        <v>63</v>
      </c>
      <c r="L24" s="25" t="s">
        <v>64</v>
      </c>
    </row>
    <row r="25" spans="1:12" ht="31.5" x14ac:dyDescent="0.25">
      <c r="A25" s="125" t="s">
        <v>65</v>
      </c>
      <c r="B25" s="128" t="s">
        <v>66</v>
      </c>
      <c r="C25" s="128" t="s">
        <v>27</v>
      </c>
      <c r="D25" s="120" t="s">
        <v>28</v>
      </c>
      <c r="E25" s="122">
        <f>SUM(E26:E28)+2700000</f>
        <v>2700000</v>
      </c>
      <c r="F25" s="122">
        <f>SUM(F26:F28)+2700000</f>
        <v>2700000</v>
      </c>
      <c r="G25" s="122">
        <f>SUM(G26:G28)+2700000</f>
        <v>2700000</v>
      </c>
      <c r="H25" s="82" t="s">
        <v>67</v>
      </c>
      <c r="I25" s="74" t="s">
        <v>11</v>
      </c>
      <c r="J25" s="74" t="s">
        <v>68</v>
      </c>
      <c r="K25" s="74" t="s">
        <v>69</v>
      </c>
      <c r="L25" s="26" t="s">
        <v>70</v>
      </c>
    </row>
    <row r="26" spans="1:12" ht="31.5" x14ac:dyDescent="0.25">
      <c r="A26" s="125"/>
      <c r="B26" s="128"/>
      <c r="C26" s="128"/>
      <c r="D26" s="120"/>
      <c r="E26" s="122">
        <v>0</v>
      </c>
      <c r="F26" s="122">
        <v>0</v>
      </c>
      <c r="G26" s="122">
        <v>0</v>
      </c>
      <c r="H26" s="39" t="s">
        <v>71</v>
      </c>
      <c r="I26" s="13" t="s">
        <v>11</v>
      </c>
      <c r="J26" s="13" t="s">
        <v>72</v>
      </c>
      <c r="K26" s="13" t="s">
        <v>73</v>
      </c>
      <c r="L26" s="19" t="s">
        <v>74</v>
      </c>
    </row>
    <row r="27" spans="1:12" ht="31.5" x14ac:dyDescent="0.25">
      <c r="A27" s="125"/>
      <c r="B27" s="128"/>
      <c r="C27" s="128"/>
      <c r="D27" s="120"/>
      <c r="E27" s="122">
        <v>0</v>
      </c>
      <c r="F27" s="122">
        <v>0</v>
      </c>
      <c r="G27" s="122">
        <v>0</v>
      </c>
      <c r="H27" s="39" t="s">
        <v>75</v>
      </c>
      <c r="I27" s="13" t="s">
        <v>43</v>
      </c>
      <c r="J27" s="13" t="s">
        <v>76</v>
      </c>
      <c r="K27" s="13" t="s">
        <v>76</v>
      </c>
      <c r="L27" s="19" t="s">
        <v>77</v>
      </c>
    </row>
    <row r="28" spans="1:12" ht="16.5" thickBot="1" x14ac:dyDescent="0.3">
      <c r="A28" s="126"/>
      <c r="B28" s="129"/>
      <c r="C28" s="129"/>
      <c r="D28" s="121"/>
      <c r="E28" s="123">
        <v>0</v>
      </c>
      <c r="F28" s="123">
        <v>0</v>
      </c>
      <c r="G28" s="123">
        <v>0</v>
      </c>
      <c r="H28" s="39" t="s">
        <v>78</v>
      </c>
      <c r="I28" s="13" t="s">
        <v>43</v>
      </c>
      <c r="J28" s="13" t="s">
        <v>79</v>
      </c>
      <c r="K28" s="13" t="s">
        <v>80</v>
      </c>
      <c r="L28" s="19" t="s">
        <v>81</v>
      </c>
    </row>
    <row r="29" spans="1:12" ht="31.5" x14ac:dyDescent="0.25">
      <c r="A29" s="124" t="s">
        <v>82</v>
      </c>
      <c r="B29" s="127" t="s">
        <v>83</v>
      </c>
      <c r="C29" s="127" t="s">
        <v>51</v>
      </c>
      <c r="D29" s="135" t="s">
        <v>52</v>
      </c>
      <c r="E29" s="134">
        <f>SUM(E30:E31)+3099000</f>
        <v>3099000</v>
      </c>
      <c r="F29" s="134">
        <f>SUM(F30:F31)+2655000</f>
        <v>2655000</v>
      </c>
      <c r="G29" s="134">
        <f>SUM(G30:G31)+2503000</f>
        <v>2503000</v>
      </c>
      <c r="H29" s="38" t="s">
        <v>84</v>
      </c>
      <c r="I29" s="17" t="s">
        <v>54</v>
      </c>
      <c r="J29" s="17" t="s">
        <v>85</v>
      </c>
      <c r="K29" s="17" t="s">
        <v>85</v>
      </c>
      <c r="L29" s="18" t="s">
        <v>85</v>
      </c>
    </row>
    <row r="30" spans="1:12" ht="31.5" x14ac:dyDescent="0.25">
      <c r="A30" s="125"/>
      <c r="B30" s="128"/>
      <c r="C30" s="128"/>
      <c r="D30" s="120"/>
      <c r="E30" s="122">
        <v>0</v>
      </c>
      <c r="F30" s="122">
        <v>0</v>
      </c>
      <c r="G30" s="122">
        <v>0</v>
      </c>
      <c r="H30" s="39" t="s">
        <v>86</v>
      </c>
      <c r="I30" s="13" t="s">
        <v>11</v>
      </c>
      <c r="J30" s="13" t="s">
        <v>12</v>
      </c>
      <c r="K30" s="13" t="s">
        <v>87</v>
      </c>
      <c r="L30" s="19" t="s">
        <v>88</v>
      </c>
    </row>
    <row r="31" spans="1:12" ht="32.25" thickBot="1" x14ac:dyDescent="0.3">
      <c r="A31" s="126"/>
      <c r="B31" s="129"/>
      <c r="C31" s="129"/>
      <c r="D31" s="121"/>
      <c r="E31" s="123">
        <v>0</v>
      </c>
      <c r="F31" s="123">
        <v>0</v>
      </c>
      <c r="G31" s="123">
        <v>0</v>
      </c>
      <c r="H31" s="39" t="s">
        <v>89</v>
      </c>
      <c r="I31" s="13" t="s">
        <v>90</v>
      </c>
      <c r="J31" s="13" t="s">
        <v>91</v>
      </c>
      <c r="K31" s="13" t="s">
        <v>91</v>
      </c>
      <c r="L31" s="19" t="s">
        <v>92</v>
      </c>
    </row>
    <row r="32" spans="1:12" ht="31.5" x14ac:dyDescent="0.25">
      <c r="A32" s="124" t="s">
        <v>93</v>
      </c>
      <c r="B32" s="127" t="s">
        <v>94</v>
      </c>
      <c r="C32" s="127" t="s">
        <v>51</v>
      </c>
      <c r="D32" s="135"/>
      <c r="E32" s="134"/>
      <c r="F32" s="134"/>
      <c r="G32" s="134"/>
      <c r="H32" s="38" t="s">
        <v>95</v>
      </c>
      <c r="I32" s="17" t="s">
        <v>11</v>
      </c>
      <c r="J32" s="17" t="s">
        <v>96</v>
      </c>
      <c r="K32" s="17" t="s">
        <v>12</v>
      </c>
      <c r="L32" s="18" t="s">
        <v>12</v>
      </c>
    </row>
    <row r="33" spans="1:12" ht="32.25" thickBot="1" x14ac:dyDescent="0.3">
      <c r="A33" s="126"/>
      <c r="B33" s="129"/>
      <c r="C33" s="129"/>
      <c r="D33" s="121"/>
      <c r="E33" s="123"/>
      <c r="F33" s="123"/>
      <c r="G33" s="123"/>
      <c r="H33" s="39" t="s">
        <v>97</v>
      </c>
      <c r="I33" s="13" t="s">
        <v>43</v>
      </c>
      <c r="J33" s="13" t="s">
        <v>98</v>
      </c>
      <c r="K33" s="13" t="s">
        <v>99</v>
      </c>
      <c r="L33" s="19" t="s">
        <v>99</v>
      </c>
    </row>
    <row r="34" spans="1:12" ht="47.25" x14ac:dyDescent="0.25">
      <c r="A34" s="124" t="s">
        <v>100</v>
      </c>
      <c r="B34" s="127" t="s">
        <v>101</v>
      </c>
      <c r="C34" s="127" t="s">
        <v>41</v>
      </c>
      <c r="D34" s="135" t="s">
        <v>28</v>
      </c>
      <c r="E34" s="134">
        <f>SUM(E35:E36)+45000</f>
        <v>45000</v>
      </c>
      <c r="F34" s="134">
        <f>SUM(F35:F36)+45000</f>
        <v>45000</v>
      </c>
      <c r="G34" s="134">
        <f>SUM(G35:G36)+45000</f>
        <v>45000</v>
      </c>
      <c r="H34" s="38" t="s">
        <v>102</v>
      </c>
      <c r="I34" s="17" t="s">
        <v>43</v>
      </c>
      <c r="J34" s="17" t="s">
        <v>98</v>
      </c>
      <c r="K34" s="17" t="s">
        <v>98</v>
      </c>
      <c r="L34" s="18" t="s">
        <v>98</v>
      </c>
    </row>
    <row r="35" spans="1:12" ht="31.5" x14ac:dyDescent="0.25">
      <c r="A35" s="125"/>
      <c r="B35" s="128"/>
      <c r="C35" s="128"/>
      <c r="D35" s="120"/>
      <c r="E35" s="122">
        <v>0</v>
      </c>
      <c r="F35" s="122">
        <v>0</v>
      </c>
      <c r="G35" s="122">
        <v>0</v>
      </c>
      <c r="H35" s="39" t="s">
        <v>103</v>
      </c>
      <c r="I35" s="13" t="s">
        <v>43</v>
      </c>
      <c r="J35" s="13" t="s">
        <v>104</v>
      </c>
      <c r="K35" s="13" t="s">
        <v>104</v>
      </c>
      <c r="L35" s="19" t="s">
        <v>104</v>
      </c>
    </row>
    <row r="36" spans="1:12" ht="48" thickBot="1" x14ac:dyDescent="0.3">
      <c r="A36" s="126"/>
      <c r="B36" s="129"/>
      <c r="C36" s="129"/>
      <c r="D36" s="121"/>
      <c r="E36" s="123">
        <v>0</v>
      </c>
      <c r="F36" s="123">
        <v>0</v>
      </c>
      <c r="G36" s="123">
        <v>0</v>
      </c>
      <c r="H36" s="39" t="s">
        <v>105</v>
      </c>
      <c r="I36" s="13" t="s">
        <v>43</v>
      </c>
      <c r="J36" s="13" t="s">
        <v>106</v>
      </c>
      <c r="K36" s="13" t="s">
        <v>106</v>
      </c>
      <c r="L36" s="19" t="s">
        <v>106</v>
      </c>
    </row>
    <row r="37" spans="1:12" ht="79.5" thickBot="1" x14ac:dyDescent="0.3">
      <c r="A37" s="66" t="s">
        <v>107</v>
      </c>
      <c r="B37" s="44" t="s">
        <v>108</v>
      </c>
      <c r="C37" s="44" t="s">
        <v>41</v>
      </c>
      <c r="D37" s="28" t="s">
        <v>28</v>
      </c>
      <c r="E37" s="55">
        <v>40000</v>
      </c>
      <c r="F37" s="55">
        <v>0</v>
      </c>
      <c r="G37" s="55">
        <v>0</v>
      </c>
      <c r="H37" s="44" t="s">
        <v>109</v>
      </c>
      <c r="I37" s="28" t="s">
        <v>43</v>
      </c>
      <c r="J37" s="28" t="s">
        <v>44</v>
      </c>
      <c r="K37" s="28" t="s">
        <v>13</v>
      </c>
      <c r="L37" s="29" t="s">
        <v>13</v>
      </c>
    </row>
    <row r="38" spans="1:12" ht="30" customHeight="1" x14ac:dyDescent="0.25">
      <c r="A38" s="130" t="s">
        <v>110</v>
      </c>
      <c r="B38" s="98" t="s">
        <v>111</v>
      </c>
      <c r="C38" s="98" t="s">
        <v>41</v>
      </c>
      <c r="D38" s="14" t="s">
        <v>477</v>
      </c>
      <c r="E38" s="56">
        <f>SUM(E39:E40)</f>
        <v>2662850</v>
      </c>
      <c r="F38" s="56">
        <f>SUM(F39:F40)</f>
        <v>0</v>
      </c>
      <c r="G38" s="56">
        <f>SUM(G39:G40)</f>
        <v>0</v>
      </c>
      <c r="H38" s="98" t="s">
        <v>112</v>
      </c>
      <c r="I38" s="111" t="s">
        <v>35</v>
      </c>
      <c r="J38" s="111" t="s">
        <v>113</v>
      </c>
      <c r="K38" s="111" t="s">
        <v>13</v>
      </c>
      <c r="L38" s="113" t="s">
        <v>13</v>
      </c>
    </row>
    <row r="39" spans="1:12" ht="30" customHeight="1" x14ac:dyDescent="0.25">
      <c r="A39" s="132"/>
      <c r="B39" s="128"/>
      <c r="C39" s="128"/>
      <c r="D39" s="13" t="s">
        <v>28</v>
      </c>
      <c r="E39" s="54">
        <v>2652169</v>
      </c>
      <c r="F39" s="54">
        <v>0</v>
      </c>
      <c r="G39" s="54">
        <v>0</v>
      </c>
      <c r="H39" s="128"/>
      <c r="I39" s="120"/>
      <c r="J39" s="120"/>
      <c r="K39" s="120"/>
      <c r="L39" s="136"/>
    </row>
    <row r="40" spans="1:12" ht="30" customHeight="1" thickBot="1" x14ac:dyDescent="0.3">
      <c r="A40" s="131"/>
      <c r="B40" s="99"/>
      <c r="C40" s="99"/>
      <c r="D40" s="24" t="s">
        <v>114</v>
      </c>
      <c r="E40" s="57">
        <v>10681</v>
      </c>
      <c r="F40" s="57">
        <v>0</v>
      </c>
      <c r="G40" s="57">
        <v>0</v>
      </c>
      <c r="H40" s="99"/>
      <c r="I40" s="117"/>
      <c r="J40" s="117"/>
      <c r="K40" s="117"/>
      <c r="L40" s="119"/>
    </row>
    <row r="41" spans="1:12" ht="31.5" x14ac:dyDescent="0.25">
      <c r="A41" s="144" t="s">
        <v>115</v>
      </c>
      <c r="B41" s="98" t="s">
        <v>116</v>
      </c>
      <c r="C41" s="98" t="s">
        <v>9</v>
      </c>
      <c r="D41" s="14" t="s">
        <v>477</v>
      </c>
      <c r="E41" s="58">
        <f>SUM(E42:E43)</f>
        <v>605309.29</v>
      </c>
      <c r="F41" s="58">
        <f>SUM(F42:F43)</f>
        <v>0</v>
      </c>
      <c r="G41" s="58">
        <f>SUM(G42:G43)</f>
        <v>0</v>
      </c>
      <c r="H41" s="43" t="s">
        <v>117</v>
      </c>
      <c r="I41" s="15" t="s">
        <v>11</v>
      </c>
      <c r="J41" s="15" t="s">
        <v>118</v>
      </c>
      <c r="K41" s="15" t="s">
        <v>13</v>
      </c>
      <c r="L41" s="26" t="s">
        <v>13</v>
      </c>
    </row>
    <row r="42" spans="1:12" ht="34.5" customHeight="1" x14ac:dyDescent="0.25">
      <c r="A42" s="125"/>
      <c r="B42" s="128"/>
      <c r="C42" s="128"/>
      <c r="D42" s="13" t="s">
        <v>28</v>
      </c>
      <c r="E42" s="54">
        <v>327190.28999999998</v>
      </c>
      <c r="F42" s="54">
        <v>0</v>
      </c>
      <c r="G42" s="54">
        <v>0</v>
      </c>
      <c r="H42" s="39" t="s">
        <v>119</v>
      </c>
      <c r="I42" s="13" t="s">
        <v>43</v>
      </c>
      <c r="J42" s="13" t="s">
        <v>120</v>
      </c>
      <c r="K42" s="13" t="s">
        <v>13</v>
      </c>
      <c r="L42" s="19" t="s">
        <v>13</v>
      </c>
    </row>
    <row r="43" spans="1:12" ht="32.25" thickBot="1" x14ac:dyDescent="0.3">
      <c r="A43" s="125"/>
      <c r="B43" s="128"/>
      <c r="C43" s="128"/>
      <c r="D43" s="76" t="s">
        <v>121</v>
      </c>
      <c r="E43" s="85">
        <v>278119</v>
      </c>
      <c r="F43" s="85">
        <v>0</v>
      </c>
      <c r="G43" s="85">
        <v>0</v>
      </c>
      <c r="H43" s="75" t="s">
        <v>122</v>
      </c>
      <c r="I43" s="76" t="s">
        <v>123</v>
      </c>
      <c r="J43" s="76" t="s">
        <v>124</v>
      </c>
      <c r="K43" s="76" t="s">
        <v>13</v>
      </c>
      <c r="L43" s="21" t="s">
        <v>13</v>
      </c>
    </row>
    <row r="44" spans="1:12" ht="79.5" thickBot="1" x14ac:dyDescent="0.3">
      <c r="A44" s="68" t="s">
        <v>125</v>
      </c>
      <c r="B44" s="46" t="s">
        <v>126</v>
      </c>
      <c r="C44" s="46" t="s">
        <v>41</v>
      </c>
      <c r="D44" s="34" t="s">
        <v>28</v>
      </c>
      <c r="E44" s="61">
        <v>10000</v>
      </c>
      <c r="F44" s="61">
        <v>30000</v>
      </c>
      <c r="G44" s="61">
        <v>0</v>
      </c>
      <c r="H44" s="46" t="s">
        <v>127</v>
      </c>
      <c r="I44" s="34" t="s">
        <v>43</v>
      </c>
      <c r="J44" s="34" t="s">
        <v>13</v>
      </c>
      <c r="K44" s="34" t="s">
        <v>44</v>
      </c>
      <c r="L44" s="35" t="s">
        <v>13</v>
      </c>
    </row>
    <row r="45" spans="1:12" ht="79.5" thickBot="1" x14ac:dyDescent="0.3">
      <c r="A45" s="64" t="s">
        <v>128</v>
      </c>
      <c r="B45" s="82" t="s">
        <v>129</v>
      </c>
      <c r="C45" s="82" t="s">
        <v>41</v>
      </c>
      <c r="D45" s="74" t="s">
        <v>28</v>
      </c>
      <c r="E45" s="51">
        <v>100000</v>
      </c>
      <c r="F45" s="51">
        <v>0</v>
      </c>
      <c r="G45" s="51">
        <v>0</v>
      </c>
      <c r="H45" s="82" t="s">
        <v>130</v>
      </c>
      <c r="I45" s="74" t="s">
        <v>43</v>
      </c>
      <c r="J45" s="74" t="s">
        <v>44</v>
      </c>
      <c r="K45" s="74" t="s">
        <v>13</v>
      </c>
      <c r="L45" s="26" t="s">
        <v>13</v>
      </c>
    </row>
    <row r="46" spans="1:12" ht="16.5" thickBot="1" x14ac:dyDescent="0.3">
      <c r="A46" s="69" t="s">
        <v>481</v>
      </c>
      <c r="B46" s="151" t="s">
        <v>131</v>
      </c>
      <c r="C46" s="152"/>
      <c r="D46" s="153"/>
      <c r="E46" s="49">
        <f>E47+E102</f>
        <v>59599351.270000003</v>
      </c>
      <c r="F46" s="49">
        <f>F47+F102</f>
        <v>62115642</v>
      </c>
      <c r="G46" s="49">
        <f>G47+G102</f>
        <v>58376072</v>
      </c>
      <c r="H46" s="92"/>
      <c r="I46" s="93"/>
      <c r="J46" s="93"/>
      <c r="K46" s="93"/>
      <c r="L46" s="94"/>
    </row>
    <row r="47" spans="1:12" ht="16.5" thickBot="1" x14ac:dyDescent="0.3">
      <c r="A47" s="70" t="s">
        <v>482</v>
      </c>
      <c r="B47" s="137" t="s">
        <v>132</v>
      </c>
      <c r="C47" s="138"/>
      <c r="D47" s="139"/>
      <c r="E47" s="50">
        <f>E48+E50+E53+E54+E55+E58+E60+E63+E64+E67+E68+E69+E72+E75+E78+E82+E84+E85+E87+E88+E89+E90+E91+E92+E94+E96+E99</f>
        <v>41716642.060000002</v>
      </c>
      <c r="F47" s="50">
        <f>F48+F50+F53+F54+F55+F58+F60+F63+F64+F67+F68+F69+F72+F75+F78+F82+F84+F85+F87+F88+F89+F90+F91+F92+F94+F96+F99</f>
        <v>44480642</v>
      </c>
      <c r="G47" s="50">
        <f>G48+G50+G53+G54+G55+G58+G60+G63+G64+G67+G68+G69+G72+G75+G78+G82+G84+G85+G87+G88+G89+G90+G91+G92+G94+G96+G99</f>
        <v>35741072</v>
      </c>
      <c r="H47" s="89"/>
      <c r="I47" s="90"/>
      <c r="J47" s="90"/>
      <c r="K47" s="90"/>
      <c r="L47" s="91"/>
    </row>
    <row r="48" spans="1:12" ht="63" x14ac:dyDescent="0.25">
      <c r="A48" s="124" t="s">
        <v>133</v>
      </c>
      <c r="B48" s="127" t="s">
        <v>134</v>
      </c>
      <c r="C48" s="127" t="s">
        <v>135</v>
      </c>
      <c r="D48" s="135" t="s">
        <v>28</v>
      </c>
      <c r="E48" s="134">
        <f>SUM(E49:E49)+30000</f>
        <v>30000</v>
      </c>
      <c r="F48" s="134">
        <f>SUM(F49:F49)+30000</f>
        <v>30000</v>
      </c>
      <c r="G48" s="134">
        <f>SUM(G49:G49)+30000</f>
        <v>30000</v>
      </c>
      <c r="H48" s="38" t="s">
        <v>136</v>
      </c>
      <c r="I48" s="17" t="s">
        <v>11</v>
      </c>
      <c r="J48" s="17" t="s">
        <v>137</v>
      </c>
      <c r="K48" s="17" t="s">
        <v>138</v>
      </c>
      <c r="L48" s="18" t="s">
        <v>139</v>
      </c>
    </row>
    <row r="49" spans="1:12" ht="16.5" thickBot="1" x14ac:dyDescent="0.3">
      <c r="A49" s="125"/>
      <c r="B49" s="128"/>
      <c r="C49" s="128"/>
      <c r="D49" s="120"/>
      <c r="E49" s="122">
        <v>0</v>
      </c>
      <c r="F49" s="122">
        <v>0</v>
      </c>
      <c r="G49" s="122">
        <v>0</v>
      </c>
      <c r="H49" s="40" t="s">
        <v>78</v>
      </c>
      <c r="I49" s="20" t="s">
        <v>43</v>
      </c>
      <c r="J49" s="20" t="s">
        <v>104</v>
      </c>
      <c r="K49" s="20" t="s">
        <v>104</v>
      </c>
      <c r="L49" s="21" t="s">
        <v>140</v>
      </c>
    </row>
    <row r="50" spans="1:12" ht="32.25" customHeight="1" x14ac:dyDescent="0.25">
      <c r="A50" s="130" t="s">
        <v>495</v>
      </c>
      <c r="B50" s="98" t="s">
        <v>141</v>
      </c>
      <c r="C50" s="98" t="s">
        <v>142</v>
      </c>
      <c r="D50" s="14" t="s">
        <v>477</v>
      </c>
      <c r="E50" s="56">
        <f>SUM(E51:E52)</f>
        <v>6000000</v>
      </c>
      <c r="F50" s="56">
        <f>SUM(F51:F52)</f>
        <v>7974200</v>
      </c>
      <c r="G50" s="56">
        <f>SUM(G51:G52)</f>
        <v>0</v>
      </c>
      <c r="H50" s="98" t="s">
        <v>10</v>
      </c>
      <c r="I50" s="111" t="s">
        <v>11</v>
      </c>
      <c r="J50" s="111" t="s">
        <v>143</v>
      </c>
      <c r="K50" s="111" t="s">
        <v>144</v>
      </c>
      <c r="L50" s="113" t="s">
        <v>13</v>
      </c>
    </row>
    <row r="51" spans="1:12" ht="15.75" x14ac:dyDescent="0.25">
      <c r="A51" s="132"/>
      <c r="B51" s="128"/>
      <c r="C51" s="128"/>
      <c r="D51" s="13" t="s">
        <v>145</v>
      </c>
      <c r="E51" s="54">
        <v>0</v>
      </c>
      <c r="F51" s="54">
        <v>3000000</v>
      </c>
      <c r="G51" s="54">
        <v>0</v>
      </c>
      <c r="H51" s="128"/>
      <c r="I51" s="120"/>
      <c r="J51" s="120"/>
      <c r="K51" s="120"/>
      <c r="L51" s="136"/>
    </row>
    <row r="52" spans="1:12" ht="16.5" thickBot="1" x14ac:dyDescent="0.3">
      <c r="A52" s="131"/>
      <c r="B52" s="99"/>
      <c r="C52" s="99"/>
      <c r="D52" s="24" t="s">
        <v>28</v>
      </c>
      <c r="E52" s="57">
        <v>6000000</v>
      </c>
      <c r="F52" s="57">
        <v>4974200</v>
      </c>
      <c r="G52" s="57">
        <v>0</v>
      </c>
      <c r="H52" s="99"/>
      <c r="I52" s="117"/>
      <c r="J52" s="117"/>
      <c r="K52" s="117"/>
      <c r="L52" s="119"/>
    </row>
    <row r="53" spans="1:12" ht="63.75" thickBot="1" x14ac:dyDescent="0.3">
      <c r="A53" s="64" t="s">
        <v>146</v>
      </c>
      <c r="B53" s="43" t="s">
        <v>147</v>
      </c>
      <c r="C53" s="43" t="s">
        <v>135</v>
      </c>
      <c r="D53" s="15" t="s">
        <v>28</v>
      </c>
      <c r="E53" s="51">
        <v>871900</v>
      </c>
      <c r="F53" s="51">
        <v>1000000</v>
      </c>
      <c r="G53" s="51">
        <v>1000000</v>
      </c>
      <c r="H53" s="43" t="s">
        <v>148</v>
      </c>
      <c r="I53" s="15" t="s">
        <v>43</v>
      </c>
      <c r="J53" s="15" t="s">
        <v>149</v>
      </c>
      <c r="K53" s="15" t="s">
        <v>150</v>
      </c>
      <c r="L53" s="26" t="s">
        <v>151</v>
      </c>
    </row>
    <row r="54" spans="1:12" ht="79.5" customHeight="1" thickBot="1" x14ac:dyDescent="0.3">
      <c r="A54" s="66" t="s">
        <v>152</v>
      </c>
      <c r="B54" s="44" t="s">
        <v>153</v>
      </c>
      <c r="C54" s="44" t="s">
        <v>135</v>
      </c>
      <c r="D54" s="28" t="s">
        <v>28</v>
      </c>
      <c r="E54" s="55">
        <v>50000</v>
      </c>
      <c r="F54" s="55">
        <v>100000</v>
      </c>
      <c r="G54" s="55">
        <v>100000</v>
      </c>
      <c r="H54" s="44" t="s">
        <v>154</v>
      </c>
      <c r="I54" s="28" t="s">
        <v>15</v>
      </c>
      <c r="J54" s="28" t="s">
        <v>155</v>
      </c>
      <c r="K54" s="28" t="s">
        <v>155</v>
      </c>
      <c r="L54" s="29" t="s">
        <v>155</v>
      </c>
    </row>
    <row r="55" spans="1:12" ht="31.5" x14ac:dyDescent="0.25">
      <c r="A55" s="130" t="s">
        <v>496</v>
      </c>
      <c r="B55" s="98" t="s">
        <v>156</v>
      </c>
      <c r="C55" s="98" t="s">
        <v>9</v>
      </c>
      <c r="D55" s="14" t="s">
        <v>477</v>
      </c>
      <c r="E55" s="56">
        <f>SUM(E56:E57)</f>
        <v>303000</v>
      </c>
      <c r="F55" s="56">
        <f>SUM(F56:F57)</f>
        <v>0</v>
      </c>
      <c r="G55" s="56">
        <f>SUM(G56:G57)</f>
        <v>0</v>
      </c>
      <c r="H55" s="41" t="s">
        <v>10</v>
      </c>
      <c r="I55" s="14" t="s">
        <v>11</v>
      </c>
      <c r="J55" s="14" t="s">
        <v>157</v>
      </c>
      <c r="K55" s="14" t="s">
        <v>13</v>
      </c>
      <c r="L55" s="22" t="s">
        <v>13</v>
      </c>
    </row>
    <row r="56" spans="1:12" ht="15.75" x14ac:dyDescent="0.25">
      <c r="A56" s="132"/>
      <c r="B56" s="128"/>
      <c r="C56" s="128"/>
      <c r="D56" s="13" t="s">
        <v>28</v>
      </c>
      <c r="E56" s="54">
        <v>177000</v>
      </c>
      <c r="F56" s="54">
        <v>0</v>
      </c>
      <c r="G56" s="54">
        <v>0</v>
      </c>
      <c r="H56" s="115" t="s">
        <v>158</v>
      </c>
      <c r="I56" s="116" t="s">
        <v>15</v>
      </c>
      <c r="J56" s="116" t="s">
        <v>159</v>
      </c>
      <c r="K56" s="116" t="s">
        <v>13</v>
      </c>
      <c r="L56" s="118" t="s">
        <v>13</v>
      </c>
    </row>
    <row r="57" spans="1:12" ht="16.5" thickBot="1" x14ac:dyDescent="0.3">
      <c r="A57" s="131"/>
      <c r="B57" s="99"/>
      <c r="C57" s="99"/>
      <c r="D57" s="24" t="s">
        <v>121</v>
      </c>
      <c r="E57" s="57">
        <v>126000</v>
      </c>
      <c r="F57" s="57"/>
      <c r="G57" s="57"/>
      <c r="H57" s="99"/>
      <c r="I57" s="117"/>
      <c r="J57" s="117"/>
      <c r="K57" s="117"/>
      <c r="L57" s="119"/>
    </row>
    <row r="58" spans="1:12" ht="36.75" customHeight="1" x14ac:dyDescent="0.25">
      <c r="A58" s="144" t="s">
        <v>160</v>
      </c>
      <c r="B58" s="98" t="s">
        <v>161</v>
      </c>
      <c r="C58" s="98" t="s">
        <v>135</v>
      </c>
      <c r="D58" s="111" t="s">
        <v>28</v>
      </c>
      <c r="E58" s="100">
        <f>SUM(E59:E59)+40000</f>
        <v>40000</v>
      </c>
      <c r="F58" s="100">
        <f>SUM(F59:F59)+40000</f>
        <v>40000</v>
      </c>
      <c r="G58" s="100">
        <f>SUM(G59:G59)+40000</f>
        <v>40000</v>
      </c>
      <c r="H58" s="43" t="s">
        <v>162</v>
      </c>
      <c r="I58" s="15" t="s">
        <v>43</v>
      </c>
      <c r="J58" s="15" t="s">
        <v>62</v>
      </c>
      <c r="K58" s="15" t="s">
        <v>163</v>
      </c>
      <c r="L58" s="26" t="s">
        <v>164</v>
      </c>
    </row>
    <row r="59" spans="1:12" ht="36.75" customHeight="1" thickBot="1" x14ac:dyDescent="0.3">
      <c r="A59" s="126"/>
      <c r="B59" s="129"/>
      <c r="C59" s="129"/>
      <c r="D59" s="121"/>
      <c r="E59" s="123">
        <v>0</v>
      </c>
      <c r="F59" s="123">
        <v>0</v>
      </c>
      <c r="G59" s="123">
        <v>0</v>
      </c>
      <c r="H59" s="39" t="s">
        <v>165</v>
      </c>
      <c r="I59" s="13" t="s">
        <v>166</v>
      </c>
      <c r="J59" s="13" t="s">
        <v>167</v>
      </c>
      <c r="K59" s="13" t="s">
        <v>167</v>
      </c>
      <c r="L59" s="19" t="s">
        <v>167</v>
      </c>
    </row>
    <row r="60" spans="1:12" ht="31.5" x14ac:dyDescent="0.25">
      <c r="A60" s="124" t="s">
        <v>168</v>
      </c>
      <c r="B60" s="127" t="s">
        <v>169</v>
      </c>
      <c r="C60" s="127" t="s">
        <v>135</v>
      </c>
      <c r="D60" s="14" t="s">
        <v>477</v>
      </c>
      <c r="E60" s="53">
        <f>SUM(E61:E62)</f>
        <v>1728560.48</v>
      </c>
      <c r="F60" s="53">
        <f>SUM(F61:F62)</f>
        <v>1680642</v>
      </c>
      <c r="G60" s="53">
        <f>SUM(G61:G62)</f>
        <v>1764072</v>
      </c>
      <c r="H60" s="38" t="s">
        <v>170</v>
      </c>
      <c r="I60" s="17" t="s">
        <v>43</v>
      </c>
      <c r="J60" s="17" t="s">
        <v>171</v>
      </c>
      <c r="K60" s="17" t="s">
        <v>172</v>
      </c>
      <c r="L60" s="18" t="s">
        <v>173</v>
      </c>
    </row>
    <row r="61" spans="1:12" ht="31.5" x14ac:dyDescent="0.25">
      <c r="A61" s="125"/>
      <c r="B61" s="128"/>
      <c r="C61" s="128"/>
      <c r="D61" s="13" t="s">
        <v>52</v>
      </c>
      <c r="E61" s="54">
        <v>11641.48</v>
      </c>
      <c r="F61" s="54">
        <v>12042</v>
      </c>
      <c r="G61" s="54">
        <v>12042</v>
      </c>
      <c r="H61" s="39" t="s">
        <v>174</v>
      </c>
      <c r="I61" s="13" t="s">
        <v>175</v>
      </c>
      <c r="J61" s="13" t="s">
        <v>176</v>
      </c>
      <c r="K61" s="13" t="s">
        <v>176</v>
      </c>
      <c r="L61" s="19" t="s">
        <v>176</v>
      </c>
    </row>
    <row r="62" spans="1:12" ht="16.5" thickBot="1" x14ac:dyDescent="0.3">
      <c r="A62" s="125"/>
      <c r="B62" s="128"/>
      <c r="C62" s="128"/>
      <c r="D62" s="76" t="s">
        <v>28</v>
      </c>
      <c r="E62" s="85">
        <v>1716919</v>
      </c>
      <c r="F62" s="85">
        <v>1668600</v>
      </c>
      <c r="G62" s="85">
        <v>1752030</v>
      </c>
      <c r="H62" s="75" t="s">
        <v>177</v>
      </c>
      <c r="I62" s="76" t="s">
        <v>54</v>
      </c>
      <c r="J62" s="76" t="s">
        <v>178</v>
      </c>
      <c r="K62" s="76" t="s">
        <v>179</v>
      </c>
      <c r="L62" s="21" t="s">
        <v>179</v>
      </c>
    </row>
    <row r="63" spans="1:12" ht="48" thickBot="1" x14ac:dyDescent="0.3">
      <c r="A63" s="68" t="s">
        <v>180</v>
      </c>
      <c r="B63" s="46" t="s">
        <v>181</v>
      </c>
      <c r="C63" s="46" t="s">
        <v>51</v>
      </c>
      <c r="D63" s="34" t="s">
        <v>52</v>
      </c>
      <c r="E63" s="61">
        <v>23000</v>
      </c>
      <c r="F63" s="61">
        <v>21000</v>
      </c>
      <c r="G63" s="61">
        <v>20000</v>
      </c>
      <c r="H63" s="46" t="s">
        <v>182</v>
      </c>
      <c r="I63" s="34" t="s">
        <v>11</v>
      </c>
      <c r="J63" s="34" t="s">
        <v>183</v>
      </c>
      <c r="K63" s="34" t="s">
        <v>73</v>
      </c>
      <c r="L63" s="35" t="s">
        <v>184</v>
      </c>
    </row>
    <row r="64" spans="1:12" ht="31.5" x14ac:dyDescent="0.25">
      <c r="A64" s="125" t="s">
        <v>185</v>
      </c>
      <c r="B64" s="128" t="s">
        <v>186</v>
      </c>
      <c r="C64" s="128" t="s">
        <v>27</v>
      </c>
      <c r="D64" s="120" t="s">
        <v>28</v>
      </c>
      <c r="E64" s="122">
        <f>SUM(E65:E66)+120000</f>
        <v>120000</v>
      </c>
      <c r="F64" s="122">
        <f>SUM(F65:F66)+703200</f>
        <v>703200</v>
      </c>
      <c r="G64" s="122">
        <f>SUM(G65:G66)+120000</f>
        <v>120000</v>
      </c>
      <c r="H64" s="82" t="s">
        <v>187</v>
      </c>
      <c r="I64" s="74" t="s">
        <v>43</v>
      </c>
      <c r="J64" s="74" t="s">
        <v>87</v>
      </c>
      <c r="K64" s="74" t="s">
        <v>87</v>
      </c>
      <c r="L64" s="26" t="s">
        <v>87</v>
      </c>
    </row>
    <row r="65" spans="1:12" ht="51" customHeight="1" x14ac:dyDescent="0.25">
      <c r="A65" s="125"/>
      <c r="B65" s="128"/>
      <c r="C65" s="128"/>
      <c r="D65" s="120"/>
      <c r="E65" s="122">
        <v>0</v>
      </c>
      <c r="F65" s="122">
        <v>0</v>
      </c>
      <c r="G65" s="122">
        <v>0</v>
      </c>
      <c r="H65" s="39" t="s">
        <v>188</v>
      </c>
      <c r="I65" s="13" t="s">
        <v>11</v>
      </c>
      <c r="J65" s="13" t="s">
        <v>13</v>
      </c>
      <c r="K65" s="13" t="s">
        <v>30</v>
      </c>
      <c r="L65" s="19" t="s">
        <v>13</v>
      </c>
    </row>
    <row r="66" spans="1:12" ht="32.25" thickBot="1" x14ac:dyDescent="0.3">
      <c r="A66" s="126"/>
      <c r="B66" s="129"/>
      <c r="C66" s="129"/>
      <c r="D66" s="121"/>
      <c r="E66" s="123">
        <v>0</v>
      </c>
      <c r="F66" s="123">
        <v>0</v>
      </c>
      <c r="G66" s="123">
        <v>0</v>
      </c>
      <c r="H66" s="39" t="s">
        <v>189</v>
      </c>
      <c r="I66" s="13" t="s">
        <v>43</v>
      </c>
      <c r="J66" s="13" t="s">
        <v>13</v>
      </c>
      <c r="K66" s="13" t="s">
        <v>62</v>
      </c>
      <c r="L66" s="19" t="s">
        <v>13</v>
      </c>
    </row>
    <row r="67" spans="1:12" ht="49.5" customHeight="1" thickBot="1" x14ac:dyDescent="0.3">
      <c r="A67" s="65" t="s">
        <v>190</v>
      </c>
      <c r="B67" s="38" t="s">
        <v>191</v>
      </c>
      <c r="C67" s="38" t="s">
        <v>27</v>
      </c>
      <c r="D67" s="17" t="s">
        <v>28</v>
      </c>
      <c r="E67" s="52">
        <v>690000</v>
      </c>
      <c r="F67" s="52">
        <v>1000000</v>
      </c>
      <c r="G67" s="52">
        <v>90000</v>
      </c>
      <c r="H67" s="38" t="s">
        <v>192</v>
      </c>
      <c r="I67" s="17" t="s">
        <v>11</v>
      </c>
      <c r="J67" s="17" t="s">
        <v>193</v>
      </c>
      <c r="K67" s="17" t="s">
        <v>104</v>
      </c>
      <c r="L67" s="18" t="s">
        <v>140</v>
      </c>
    </row>
    <row r="68" spans="1:12" ht="63.75" thickBot="1" x14ac:dyDescent="0.3">
      <c r="A68" s="66" t="s">
        <v>194</v>
      </c>
      <c r="B68" s="44" t="s">
        <v>195</v>
      </c>
      <c r="C68" s="44" t="s">
        <v>135</v>
      </c>
      <c r="D68" s="28" t="s">
        <v>28</v>
      </c>
      <c r="E68" s="55">
        <v>100000</v>
      </c>
      <c r="F68" s="55">
        <v>70000</v>
      </c>
      <c r="G68" s="55">
        <v>70000</v>
      </c>
      <c r="H68" s="44" t="s">
        <v>196</v>
      </c>
      <c r="I68" s="28" t="s">
        <v>43</v>
      </c>
      <c r="J68" s="28" t="s">
        <v>140</v>
      </c>
      <c r="K68" s="28" t="s">
        <v>140</v>
      </c>
      <c r="L68" s="29" t="s">
        <v>140</v>
      </c>
    </row>
    <row r="69" spans="1:12" ht="33.75" customHeight="1" x14ac:dyDescent="0.25">
      <c r="A69" s="130" t="s">
        <v>197</v>
      </c>
      <c r="B69" s="98" t="s">
        <v>198</v>
      </c>
      <c r="C69" s="98" t="s">
        <v>27</v>
      </c>
      <c r="D69" s="14" t="s">
        <v>477</v>
      </c>
      <c r="E69" s="56">
        <f>SUM(E70:E71)</f>
        <v>4386282</v>
      </c>
      <c r="F69" s="56">
        <f>SUM(F70:F71)</f>
        <v>5700000</v>
      </c>
      <c r="G69" s="56">
        <f>SUM(G70:G71)</f>
        <v>4772000</v>
      </c>
      <c r="H69" s="98" t="s">
        <v>199</v>
      </c>
      <c r="I69" s="111" t="s">
        <v>90</v>
      </c>
      <c r="J69" s="111" t="s">
        <v>200</v>
      </c>
      <c r="K69" s="111" t="s">
        <v>201</v>
      </c>
      <c r="L69" s="113" t="s">
        <v>202</v>
      </c>
    </row>
    <row r="70" spans="1:12" ht="15.75" x14ac:dyDescent="0.25">
      <c r="A70" s="132"/>
      <c r="B70" s="128"/>
      <c r="C70" s="128"/>
      <c r="D70" s="13" t="s">
        <v>28</v>
      </c>
      <c r="E70" s="54">
        <v>2586282</v>
      </c>
      <c r="F70" s="54">
        <v>2700000</v>
      </c>
      <c r="G70" s="54">
        <v>1772000</v>
      </c>
      <c r="H70" s="128"/>
      <c r="I70" s="120"/>
      <c r="J70" s="120"/>
      <c r="K70" s="120"/>
      <c r="L70" s="136"/>
    </row>
    <row r="71" spans="1:12" ht="16.5" thickBot="1" x14ac:dyDescent="0.3">
      <c r="A71" s="131"/>
      <c r="B71" s="99"/>
      <c r="C71" s="99"/>
      <c r="D71" s="24" t="s">
        <v>203</v>
      </c>
      <c r="E71" s="57">
        <v>1800000</v>
      </c>
      <c r="F71" s="57">
        <v>3000000</v>
      </c>
      <c r="G71" s="57">
        <v>3000000</v>
      </c>
      <c r="H71" s="99"/>
      <c r="I71" s="117"/>
      <c r="J71" s="117"/>
      <c r="K71" s="117"/>
      <c r="L71" s="119"/>
    </row>
    <row r="72" spans="1:12" ht="31.5" x14ac:dyDescent="0.25">
      <c r="A72" s="130" t="s">
        <v>497</v>
      </c>
      <c r="B72" s="98" t="s">
        <v>204</v>
      </c>
      <c r="C72" s="98" t="s">
        <v>27</v>
      </c>
      <c r="D72" s="14" t="s">
        <v>477</v>
      </c>
      <c r="E72" s="56">
        <f>SUM(E73:E74)</f>
        <v>13387403</v>
      </c>
      <c r="F72" s="56">
        <f>SUM(F73:F74)</f>
        <v>10278800</v>
      </c>
      <c r="G72" s="56">
        <f>SUM(G73:G74)</f>
        <v>12400000</v>
      </c>
      <c r="H72" s="41" t="s">
        <v>205</v>
      </c>
      <c r="I72" s="14" t="s">
        <v>43</v>
      </c>
      <c r="J72" s="14" t="s">
        <v>206</v>
      </c>
      <c r="K72" s="14" t="s">
        <v>206</v>
      </c>
      <c r="L72" s="22" t="s">
        <v>206</v>
      </c>
    </row>
    <row r="73" spans="1:12" ht="15.75" x14ac:dyDescent="0.25">
      <c r="A73" s="132"/>
      <c r="B73" s="128"/>
      <c r="C73" s="128"/>
      <c r="D73" s="13" t="s">
        <v>203</v>
      </c>
      <c r="E73" s="54">
        <v>7505403</v>
      </c>
      <c r="F73" s="54">
        <v>6300000</v>
      </c>
      <c r="G73" s="54">
        <v>6000000</v>
      </c>
      <c r="H73" s="115" t="s">
        <v>199</v>
      </c>
      <c r="I73" s="116" t="s">
        <v>90</v>
      </c>
      <c r="J73" s="116" t="s">
        <v>207</v>
      </c>
      <c r="K73" s="116" t="s">
        <v>207</v>
      </c>
      <c r="L73" s="118" t="s">
        <v>207</v>
      </c>
    </row>
    <row r="74" spans="1:12" ht="16.5" thickBot="1" x14ac:dyDescent="0.3">
      <c r="A74" s="131"/>
      <c r="B74" s="99"/>
      <c r="C74" s="99"/>
      <c r="D74" s="24" t="s">
        <v>28</v>
      </c>
      <c r="E74" s="57">
        <v>5882000</v>
      </c>
      <c r="F74" s="57">
        <v>3978800</v>
      </c>
      <c r="G74" s="57">
        <v>6400000</v>
      </c>
      <c r="H74" s="99"/>
      <c r="I74" s="117"/>
      <c r="J74" s="117"/>
      <c r="K74" s="117"/>
      <c r="L74" s="119"/>
    </row>
    <row r="75" spans="1:12" ht="15.75" x14ac:dyDescent="0.25">
      <c r="A75" s="130" t="s">
        <v>208</v>
      </c>
      <c r="B75" s="98" t="s">
        <v>209</v>
      </c>
      <c r="C75" s="98" t="s">
        <v>27</v>
      </c>
      <c r="D75" s="14" t="s">
        <v>477</v>
      </c>
      <c r="E75" s="56">
        <f>SUM(E76:E77)</f>
        <v>2200000</v>
      </c>
      <c r="F75" s="56">
        <f>SUM(F76:F77)</f>
        <v>3200000</v>
      </c>
      <c r="G75" s="56">
        <f>SUM(G76:G77)</f>
        <v>3200000</v>
      </c>
      <c r="H75" s="98" t="s">
        <v>210</v>
      </c>
      <c r="I75" s="111" t="s">
        <v>11</v>
      </c>
      <c r="J75" s="111" t="s">
        <v>96</v>
      </c>
      <c r="K75" s="111" t="s">
        <v>211</v>
      </c>
      <c r="L75" s="113" t="s">
        <v>88</v>
      </c>
    </row>
    <row r="76" spans="1:12" ht="15.75" x14ac:dyDescent="0.25">
      <c r="A76" s="132"/>
      <c r="B76" s="128"/>
      <c r="C76" s="128"/>
      <c r="D76" s="13" t="s">
        <v>203</v>
      </c>
      <c r="E76" s="54">
        <v>1000000</v>
      </c>
      <c r="F76" s="54">
        <v>2000000</v>
      </c>
      <c r="G76" s="54">
        <v>2000000</v>
      </c>
      <c r="H76" s="128"/>
      <c r="I76" s="120"/>
      <c r="J76" s="120"/>
      <c r="K76" s="120"/>
      <c r="L76" s="136"/>
    </row>
    <row r="77" spans="1:12" ht="16.5" thickBot="1" x14ac:dyDescent="0.3">
      <c r="A77" s="131"/>
      <c r="B77" s="99"/>
      <c r="C77" s="99"/>
      <c r="D77" s="24" t="s">
        <v>28</v>
      </c>
      <c r="E77" s="57">
        <v>1200000</v>
      </c>
      <c r="F77" s="57">
        <v>1200000</v>
      </c>
      <c r="G77" s="57">
        <v>1200000</v>
      </c>
      <c r="H77" s="99"/>
      <c r="I77" s="117"/>
      <c r="J77" s="117"/>
      <c r="K77" s="117"/>
      <c r="L77" s="119"/>
    </row>
    <row r="78" spans="1:12" ht="32.25" customHeight="1" x14ac:dyDescent="0.25">
      <c r="A78" s="130" t="s">
        <v>212</v>
      </c>
      <c r="B78" s="98" t="s">
        <v>213</v>
      </c>
      <c r="C78" s="98" t="s">
        <v>27</v>
      </c>
      <c r="D78" s="14" t="s">
        <v>477</v>
      </c>
      <c r="E78" s="56">
        <f>SUM(E79:E81)</f>
        <v>3300000</v>
      </c>
      <c r="F78" s="56">
        <f>SUM(F79:F81)</f>
        <v>2000000</v>
      </c>
      <c r="G78" s="56">
        <f>SUM(G79:G81)</f>
        <v>2000000</v>
      </c>
      <c r="H78" s="98" t="s">
        <v>214</v>
      </c>
      <c r="I78" s="111" t="s">
        <v>90</v>
      </c>
      <c r="J78" s="111" t="s">
        <v>215</v>
      </c>
      <c r="K78" s="111" t="s">
        <v>216</v>
      </c>
      <c r="L78" s="113" t="s">
        <v>217</v>
      </c>
    </row>
    <row r="79" spans="1:12" ht="15.75" x14ac:dyDescent="0.25">
      <c r="A79" s="132"/>
      <c r="B79" s="128"/>
      <c r="C79" s="128"/>
      <c r="D79" s="13" t="s">
        <v>203</v>
      </c>
      <c r="E79" s="54">
        <v>2300000</v>
      </c>
      <c r="F79" s="54">
        <v>1000000</v>
      </c>
      <c r="G79" s="54">
        <v>1000000</v>
      </c>
      <c r="H79" s="128"/>
      <c r="I79" s="120"/>
      <c r="J79" s="120"/>
      <c r="K79" s="120"/>
      <c r="L79" s="136"/>
    </row>
    <row r="80" spans="1:12" ht="15.75" x14ac:dyDescent="0.25">
      <c r="A80" s="132"/>
      <c r="B80" s="128"/>
      <c r="C80" s="128"/>
      <c r="D80" s="13" t="s">
        <v>28</v>
      </c>
      <c r="E80" s="54">
        <v>400000</v>
      </c>
      <c r="F80" s="54">
        <v>1000000</v>
      </c>
      <c r="G80" s="54">
        <v>1000000</v>
      </c>
      <c r="H80" s="128"/>
      <c r="I80" s="120"/>
      <c r="J80" s="120"/>
      <c r="K80" s="120"/>
      <c r="L80" s="136"/>
    </row>
    <row r="81" spans="1:12" ht="16.5" thickBot="1" x14ac:dyDescent="0.3">
      <c r="A81" s="131"/>
      <c r="B81" s="99"/>
      <c r="C81" s="99"/>
      <c r="D81" s="24" t="s">
        <v>52</v>
      </c>
      <c r="E81" s="57">
        <v>600000</v>
      </c>
      <c r="F81" s="57">
        <v>0</v>
      </c>
      <c r="G81" s="57">
        <v>0</v>
      </c>
      <c r="H81" s="99"/>
      <c r="I81" s="117"/>
      <c r="J81" s="117"/>
      <c r="K81" s="117"/>
      <c r="L81" s="119"/>
    </row>
    <row r="82" spans="1:12" ht="31.5" customHeight="1" x14ac:dyDescent="0.25">
      <c r="A82" s="130" t="s">
        <v>218</v>
      </c>
      <c r="B82" s="98" t="s">
        <v>219</v>
      </c>
      <c r="C82" s="98" t="s">
        <v>27</v>
      </c>
      <c r="D82" s="14"/>
      <c r="E82" s="56">
        <f>SUM(E83:E83)</f>
        <v>2110200</v>
      </c>
      <c r="F82" s="56">
        <f>SUM(F83:F83)</f>
        <v>1900000</v>
      </c>
      <c r="G82" s="56">
        <f>SUM(G83:G83)</f>
        <v>0</v>
      </c>
      <c r="H82" s="98" t="s">
        <v>220</v>
      </c>
      <c r="I82" s="111" t="s">
        <v>90</v>
      </c>
      <c r="J82" s="111" t="s">
        <v>221</v>
      </c>
      <c r="K82" s="111" t="s">
        <v>221</v>
      </c>
      <c r="L82" s="113" t="s">
        <v>13</v>
      </c>
    </row>
    <row r="83" spans="1:12" ht="31.5" customHeight="1" thickBot="1" x14ac:dyDescent="0.3">
      <c r="A83" s="131"/>
      <c r="B83" s="99"/>
      <c r="C83" s="99"/>
      <c r="D83" s="24" t="s">
        <v>28</v>
      </c>
      <c r="E83" s="57">
        <v>2110200</v>
      </c>
      <c r="F83" s="57">
        <v>1900000</v>
      </c>
      <c r="G83" s="57">
        <v>0</v>
      </c>
      <c r="H83" s="99"/>
      <c r="I83" s="117"/>
      <c r="J83" s="117"/>
      <c r="K83" s="117"/>
      <c r="L83" s="119"/>
    </row>
    <row r="84" spans="1:12" ht="63.75" thickBot="1" x14ac:dyDescent="0.3">
      <c r="A84" s="79" t="s">
        <v>222</v>
      </c>
      <c r="B84" s="81" t="s">
        <v>223</v>
      </c>
      <c r="C84" s="81" t="s">
        <v>135</v>
      </c>
      <c r="D84" s="77" t="s">
        <v>28</v>
      </c>
      <c r="E84" s="60">
        <v>220000</v>
      </c>
      <c r="F84" s="60">
        <v>20000</v>
      </c>
      <c r="G84" s="60">
        <v>20000</v>
      </c>
      <c r="H84" s="81" t="s">
        <v>224</v>
      </c>
      <c r="I84" s="77" t="s">
        <v>43</v>
      </c>
      <c r="J84" s="77" t="s">
        <v>211</v>
      </c>
      <c r="K84" s="77" t="s">
        <v>12</v>
      </c>
      <c r="L84" s="31" t="s">
        <v>87</v>
      </c>
    </row>
    <row r="85" spans="1:12" ht="81" customHeight="1" x14ac:dyDescent="0.25">
      <c r="A85" s="130" t="s">
        <v>225</v>
      </c>
      <c r="B85" s="98" t="s">
        <v>226</v>
      </c>
      <c r="C85" s="98" t="s">
        <v>135</v>
      </c>
      <c r="D85" s="111" t="s">
        <v>28</v>
      </c>
      <c r="E85" s="100">
        <f>SUM(E86:E86)+400000</f>
        <v>400000</v>
      </c>
      <c r="F85" s="100">
        <f>SUM(F86:F86)+300000</f>
        <v>300000</v>
      </c>
      <c r="G85" s="100">
        <f>SUM(G86:G86)+300000</f>
        <v>300000</v>
      </c>
      <c r="H85" s="41" t="s">
        <v>227</v>
      </c>
      <c r="I85" s="14" t="s">
        <v>11</v>
      </c>
      <c r="J85" s="14" t="s">
        <v>228</v>
      </c>
      <c r="K85" s="14" t="s">
        <v>229</v>
      </c>
      <c r="L85" s="22" t="s">
        <v>230</v>
      </c>
    </row>
    <row r="86" spans="1:12" ht="32.25" thickBot="1" x14ac:dyDescent="0.3">
      <c r="A86" s="131"/>
      <c r="B86" s="99"/>
      <c r="C86" s="99"/>
      <c r="D86" s="117"/>
      <c r="E86" s="101">
        <v>0</v>
      </c>
      <c r="F86" s="101">
        <v>0</v>
      </c>
      <c r="G86" s="101">
        <v>0</v>
      </c>
      <c r="H86" s="42" t="s">
        <v>231</v>
      </c>
      <c r="I86" s="24" t="s">
        <v>43</v>
      </c>
      <c r="J86" s="24" t="s">
        <v>232</v>
      </c>
      <c r="K86" s="24" t="s">
        <v>233</v>
      </c>
      <c r="L86" s="25" t="s">
        <v>234</v>
      </c>
    </row>
    <row r="87" spans="1:12" ht="63.75" thickBot="1" x14ac:dyDescent="0.3">
      <c r="A87" s="64" t="s">
        <v>235</v>
      </c>
      <c r="B87" s="82" t="s">
        <v>236</v>
      </c>
      <c r="C87" s="82" t="s">
        <v>135</v>
      </c>
      <c r="D87" s="74" t="s">
        <v>28</v>
      </c>
      <c r="E87" s="51">
        <v>400000</v>
      </c>
      <c r="F87" s="51">
        <v>430000</v>
      </c>
      <c r="G87" s="51">
        <v>450000</v>
      </c>
      <c r="H87" s="82" t="s">
        <v>237</v>
      </c>
      <c r="I87" s="74" t="s">
        <v>11</v>
      </c>
      <c r="J87" s="74" t="s">
        <v>238</v>
      </c>
      <c r="K87" s="74" t="s">
        <v>239</v>
      </c>
      <c r="L87" s="26" t="s">
        <v>240</v>
      </c>
    </row>
    <row r="88" spans="1:12" ht="63.75" thickBot="1" x14ac:dyDescent="0.3">
      <c r="A88" s="65" t="s">
        <v>241</v>
      </c>
      <c r="B88" s="38" t="s">
        <v>242</v>
      </c>
      <c r="C88" s="38" t="s">
        <v>135</v>
      </c>
      <c r="D88" s="17" t="s">
        <v>28</v>
      </c>
      <c r="E88" s="52">
        <v>335000</v>
      </c>
      <c r="F88" s="52">
        <v>335000</v>
      </c>
      <c r="G88" s="52">
        <v>335000</v>
      </c>
      <c r="H88" s="38" t="s">
        <v>243</v>
      </c>
      <c r="I88" s="17" t="s">
        <v>54</v>
      </c>
      <c r="J88" s="17" t="s">
        <v>244</v>
      </c>
      <c r="K88" s="17" t="s">
        <v>245</v>
      </c>
      <c r="L88" s="18" t="s">
        <v>246</v>
      </c>
    </row>
    <row r="89" spans="1:12" ht="78.75" x14ac:dyDescent="0.25">
      <c r="A89" s="65" t="s">
        <v>247</v>
      </c>
      <c r="B89" s="38" t="s">
        <v>248</v>
      </c>
      <c r="C89" s="38" t="s">
        <v>9</v>
      </c>
      <c r="D89" s="17" t="s">
        <v>121</v>
      </c>
      <c r="E89" s="52">
        <v>0</v>
      </c>
      <c r="F89" s="52">
        <v>0</v>
      </c>
      <c r="G89" s="52">
        <v>0</v>
      </c>
      <c r="H89" s="38" t="s">
        <v>10</v>
      </c>
      <c r="I89" s="17" t="s">
        <v>11</v>
      </c>
      <c r="J89" s="17" t="s">
        <v>12</v>
      </c>
      <c r="K89" s="17" t="s">
        <v>13</v>
      </c>
      <c r="L89" s="18" t="s">
        <v>13</v>
      </c>
    </row>
    <row r="90" spans="1:12" ht="63" x14ac:dyDescent="0.25">
      <c r="A90" s="65" t="s">
        <v>249</v>
      </c>
      <c r="B90" s="38" t="s">
        <v>250</v>
      </c>
      <c r="C90" s="38" t="s">
        <v>135</v>
      </c>
      <c r="D90" s="17" t="s">
        <v>28</v>
      </c>
      <c r="E90" s="52">
        <v>108100</v>
      </c>
      <c r="F90" s="52">
        <v>580000</v>
      </c>
      <c r="G90" s="52">
        <v>30000</v>
      </c>
      <c r="H90" s="38" t="s">
        <v>251</v>
      </c>
      <c r="I90" s="17" t="s">
        <v>43</v>
      </c>
      <c r="J90" s="17" t="s">
        <v>62</v>
      </c>
      <c r="K90" s="17" t="s">
        <v>163</v>
      </c>
      <c r="L90" s="18" t="s">
        <v>163</v>
      </c>
    </row>
    <row r="91" spans="1:12" ht="32.25" thickBot="1" x14ac:dyDescent="0.3">
      <c r="A91" s="66" t="s">
        <v>498</v>
      </c>
      <c r="B91" s="44" t="s">
        <v>252</v>
      </c>
      <c r="C91" s="44" t="s">
        <v>142</v>
      </c>
      <c r="D91" s="28" t="s">
        <v>28</v>
      </c>
      <c r="E91" s="55">
        <v>380000</v>
      </c>
      <c r="F91" s="55">
        <v>1000000</v>
      </c>
      <c r="G91" s="55">
        <v>3000000</v>
      </c>
      <c r="H91" s="44" t="s">
        <v>10</v>
      </c>
      <c r="I91" s="28" t="s">
        <v>11</v>
      </c>
      <c r="J91" s="28" t="s">
        <v>12</v>
      </c>
      <c r="K91" s="28" t="s">
        <v>164</v>
      </c>
      <c r="L91" s="29" t="s">
        <v>12</v>
      </c>
    </row>
    <row r="92" spans="1:12" ht="33.75" customHeight="1" x14ac:dyDescent="0.25">
      <c r="A92" s="130" t="s">
        <v>499</v>
      </c>
      <c r="B92" s="98" t="s">
        <v>468</v>
      </c>
      <c r="C92" s="98" t="s">
        <v>142</v>
      </c>
      <c r="D92" s="14"/>
      <c r="E92" s="56">
        <f>SUM(E93:E93)</f>
        <v>100000</v>
      </c>
      <c r="F92" s="56">
        <f>SUM(F93:F93)</f>
        <v>6117800</v>
      </c>
      <c r="G92" s="56">
        <f>SUM(G93:G93)</f>
        <v>6000000</v>
      </c>
      <c r="H92" s="98" t="s">
        <v>10</v>
      </c>
      <c r="I92" s="111" t="s">
        <v>11</v>
      </c>
      <c r="J92" s="111" t="s">
        <v>143</v>
      </c>
      <c r="K92" s="111" t="s">
        <v>144</v>
      </c>
      <c r="L92" s="113" t="s">
        <v>144</v>
      </c>
    </row>
    <row r="93" spans="1:12" ht="33.75" customHeight="1" thickBot="1" x14ac:dyDescent="0.3">
      <c r="A93" s="131"/>
      <c r="B93" s="99"/>
      <c r="C93" s="99"/>
      <c r="D93" s="24" t="s">
        <v>28</v>
      </c>
      <c r="E93" s="57">
        <v>100000</v>
      </c>
      <c r="F93" s="57">
        <v>6117800</v>
      </c>
      <c r="G93" s="57">
        <v>6000000</v>
      </c>
      <c r="H93" s="99"/>
      <c r="I93" s="117"/>
      <c r="J93" s="117"/>
      <c r="K93" s="117"/>
      <c r="L93" s="119"/>
    </row>
    <row r="94" spans="1:12" ht="30" customHeight="1" x14ac:dyDescent="0.25">
      <c r="A94" s="130" t="s">
        <v>253</v>
      </c>
      <c r="B94" s="98" t="s">
        <v>254</v>
      </c>
      <c r="C94" s="98" t="s">
        <v>27</v>
      </c>
      <c r="D94" s="14"/>
      <c r="E94" s="56">
        <f>SUM(E95:E95)</f>
        <v>1554194</v>
      </c>
      <c r="F94" s="56">
        <f>SUM(F95:F95)</f>
        <v>0</v>
      </c>
      <c r="G94" s="56">
        <f>SUM(G95:G95)</f>
        <v>0</v>
      </c>
      <c r="H94" s="98" t="s">
        <v>10</v>
      </c>
      <c r="I94" s="111" t="s">
        <v>11</v>
      </c>
      <c r="J94" s="111" t="s">
        <v>30</v>
      </c>
      <c r="K94" s="111" t="s">
        <v>13</v>
      </c>
      <c r="L94" s="113" t="s">
        <v>13</v>
      </c>
    </row>
    <row r="95" spans="1:12" ht="30" customHeight="1" thickBot="1" x14ac:dyDescent="0.3">
      <c r="A95" s="131"/>
      <c r="B95" s="99"/>
      <c r="C95" s="99"/>
      <c r="D95" s="24" t="s">
        <v>28</v>
      </c>
      <c r="E95" s="57">
        <v>1554194</v>
      </c>
      <c r="F95" s="57">
        <v>0</v>
      </c>
      <c r="G95" s="57">
        <v>0</v>
      </c>
      <c r="H95" s="99"/>
      <c r="I95" s="117"/>
      <c r="J95" s="117"/>
      <c r="K95" s="117"/>
      <c r="L95" s="119"/>
    </row>
    <row r="96" spans="1:12" ht="31.5" x14ac:dyDescent="0.25">
      <c r="A96" s="130" t="s">
        <v>255</v>
      </c>
      <c r="B96" s="98" t="s">
        <v>256</v>
      </c>
      <c r="C96" s="98" t="s">
        <v>9</v>
      </c>
      <c r="D96" s="14" t="s">
        <v>477</v>
      </c>
      <c r="E96" s="56">
        <f>SUM(E97:E98)</f>
        <v>1904717.15</v>
      </c>
      <c r="F96" s="56">
        <f>SUM(F97:F98)</f>
        <v>0</v>
      </c>
      <c r="G96" s="56">
        <f>SUM(G97:G98)</f>
        <v>0</v>
      </c>
      <c r="H96" s="41" t="s">
        <v>10</v>
      </c>
      <c r="I96" s="14" t="s">
        <v>11</v>
      </c>
      <c r="J96" s="14" t="s">
        <v>143</v>
      </c>
      <c r="K96" s="14" t="s">
        <v>143</v>
      </c>
      <c r="L96" s="22" t="s">
        <v>13</v>
      </c>
    </row>
    <row r="97" spans="1:12" ht="15.75" x14ac:dyDescent="0.25">
      <c r="A97" s="132"/>
      <c r="B97" s="128"/>
      <c r="C97" s="128"/>
      <c r="D97" s="13" t="s">
        <v>28</v>
      </c>
      <c r="E97" s="54">
        <v>366217.15</v>
      </c>
      <c r="F97" s="54">
        <v>0</v>
      </c>
      <c r="G97" s="54">
        <v>0</v>
      </c>
      <c r="H97" s="115" t="s">
        <v>257</v>
      </c>
      <c r="I97" s="116" t="s">
        <v>43</v>
      </c>
      <c r="J97" s="116" t="s">
        <v>62</v>
      </c>
      <c r="K97" s="116" t="s">
        <v>13</v>
      </c>
      <c r="L97" s="118" t="s">
        <v>13</v>
      </c>
    </row>
    <row r="98" spans="1:12" ht="16.5" thickBot="1" x14ac:dyDescent="0.3">
      <c r="A98" s="131"/>
      <c r="B98" s="99"/>
      <c r="C98" s="99"/>
      <c r="D98" s="24" t="s">
        <v>121</v>
      </c>
      <c r="E98" s="57">
        <v>1538500</v>
      </c>
      <c r="F98" s="57"/>
      <c r="G98" s="57"/>
      <c r="H98" s="99"/>
      <c r="I98" s="117"/>
      <c r="J98" s="117"/>
      <c r="K98" s="117"/>
      <c r="L98" s="119"/>
    </row>
    <row r="99" spans="1:12" ht="31.5" x14ac:dyDescent="0.25">
      <c r="A99" s="130" t="s">
        <v>258</v>
      </c>
      <c r="B99" s="98" t="s">
        <v>259</v>
      </c>
      <c r="C99" s="98" t="s">
        <v>9</v>
      </c>
      <c r="D99" s="14" t="s">
        <v>477</v>
      </c>
      <c r="E99" s="56">
        <f>SUM(E100:E101)</f>
        <v>974285.42999999993</v>
      </c>
      <c r="F99" s="56">
        <f>SUM(F100:F101)</f>
        <v>0</v>
      </c>
      <c r="G99" s="56">
        <f>SUM(G100:G101)</f>
        <v>0</v>
      </c>
      <c r="H99" s="41" t="s">
        <v>10</v>
      </c>
      <c r="I99" s="14" t="s">
        <v>11</v>
      </c>
      <c r="J99" s="14" t="s">
        <v>260</v>
      </c>
      <c r="K99" s="14" t="s">
        <v>13</v>
      </c>
      <c r="L99" s="22" t="s">
        <v>13</v>
      </c>
    </row>
    <row r="100" spans="1:12" ht="15.75" x14ac:dyDescent="0.25">
      <c r="A100" s="132"/>
      <c r="B100" s="128"/>
      <c r="C100" s="128"/>
      <c r="D100" s="13" t="s">
        <v>28</v>
      </c>
      <c r="E100" s="54">
        <v>114053.43</v>
      </c>
      <c r="F100" s="54">
        <v>0</v>
      </c>
      <c r="G100" s="54">
        <v>0</v>
      </c>
      <c r="H100" s="115" t="s">
        <v>257</v>
      </c>
      <c r="I100" s="116" t="s">
        <v>43</v>
      </c>
      <c r="J100" s="116" t="s">
        <v>64</v>
      </c>
      <c r="K100" s="116" t="s">
        <v>13</v>
      </c>
      <c r="L100" s="118" t="s">
        <v>13</v>
      </c>
    </row>
    <row r="101" spans="1:12" ht="16.5" thickBot="1" x14ac:dyDescent="0.3">
      <c r="A101" s="131"/>
      <c r="B101" s="99"/>
      <c r="C101" s="99"/>
      <c r="D101" s="24" t="s">
        <v>121</v>
      </c>
      <c r="E101" s="57">
        <v>860232</v>
      </c>
      <c r="F101" s="57"/>
      <c r="G101" s="57"/>
      <c r="H101" s="99"/>
      <c r="I101" s="117"/>
      <c r="J101" s="117"/>
      <c r="K101" s="117"/>
      <c r="L101" s="119"/>
    </row>
    <row r="102" spans="1:12" ht="16.5" thickBot="1" x14ac:dyDescent="0.3">
      <c r="A102" s="72" t="s">
        <v>483</v>
      </c>
      <c r="B102" s="145" t="s">
        <v>261</v>
      </c>
      <c r="C102" s="146"/>
      <c r="D102" s="147"/>
      <c r="E102" s="73">
        <f>E103+E105+E107+E108+E109+E110</f>
        <v>17882709.210000001</v>
      </c>
      <c r="F102" s="73">
        <f>F103+F105+F107+F108+F109+F110</f>
        <v>17635000</v>
      </c>
      <c r="G102" s="73">
        <f>G103+G105+G107+G108+G109+G110</f>
        <v>22635000</v>
      </c>
      <c r="H102" s="102"/>
      <c r="I102" s="103"/>
      <c r="J102" s="103"/>
      <c r="K102" s="103"/>
      <c r="L102" s="104"/>
    </row>
    <row r="103" spans="1:12" ht="35.25" customHeight="1" x14ac:dyDescent="0.25">
      <c r="A103" s="130" t="s">
        <v>262</v>
      </c>
      <c r="B103" s="98" t="s">
        <v>263</v>
      </c>
      <c r="C103" s="98" t="s">
        <v>135</v>
      </c>
      <c r="D103" s="14"/>
      <c r="E103" s="56">
        <f>SUM(E104:E104)</f>
        <v>10356000</v>
      </c>
      <c r="F103" s="56">
        <f>SUM(F104:F104)</f>
        <v>10000000</v>
      </c>
      <c r="G103" s="56">
        <f>SUM(G104:G104)</f>
        <v>11500000</v>
      </c>
      <c r="H103" s="98" t="s">
        <v>264</v>
      </c>
      <c r="I103" s="111" t="s">
        <v>54</v>
      </c>
      <c r="J103" s="140" t="s">
        <v>265</v>
      </c>
      <c r="K103" s="140" t="s">
        <v>266</v>
      </c>
      <c r="L103" s="142" t="s">
        <v>267</v>
      </c>
    </row>
    <row r="104" spans="1:12" ht="35.25" customHeight="1" thickBot="1" x14ac:dyDescent="0.3">
      <c r="A104" s="131"/>
      <c r="B104" s="99"/>
      <c r="C104" s="99"/>
      <c r="D104" s="24" t="s">
        <v>28</v>
      </c>
      <c r="E104" s="57">
        <v>10356000</v>
      </c>
      <c r="F104" s="57">
        <v>10000000</v>
      </c>
      <c r="G104" s="57">
        <v>11500000</v>
      </c>
      <c r="H104" s="99"/>
      <c r="I104" s="117"/>
      <c r="J104" s="141"/>
      <c r="K104" s="141"/>
      <c r="L104" s="143"/>
    </row>
    <row r="105" spans="1:12" ht="35.25" customHeight="1" x14ac:dyDescent="0.25">
      <c r="A105" s="130" t="s">
        <v>268</v>
      </c>
      <c r="B105" s="98" t="s">
        <v>269</v>
      </c>
      <c r="C105" s="98" t="s">
        <v>135</v>
      </c>
      <c r="D105" s="111" t="s">
        <v>28</v>
      </c>
      <c r="E105" s="100">
        <v>7120000</v>
      </c>
      <c r="F105" s="100">
        <v>7500000</v>
      </c>
      <c r="G105" s="100">
        <v>11000000</v>
      </c>
      <c r="H105" s="98" t="s">
        <v>270</v>
      </c>
      <c r="I105" s="111" t="s">
        <v>11</v>
      </c>
      <c r="J105" s="111" t="s">
        <v>44</v>
      </c>
      <c r="K105" s="111" t="s">
        <v>44</v>
      </c>
      <c r="L105" s="113" t="s">
        <v>44</v>
      </c>
    </row>
    <row r="106" spans="1:12" ht="35.25" customHeight="1" thickBot="1" x14ac:dyDescent="0.3">
      <c r="A106" s="131"/>
      <c r="B106" s="99"/>
      <c r="C106" s="99"/>
      <c r="D106" s="117"/>
      <c r="E106" s="101"/>
      <c r="F106" s="101"/>
      <c r="G106" s="101"/>
      <c r="H106" s="99"/>
      <c r="I106" s="117"/>
      <c r="J106" s="117"/>
      <c r="K106" s="117"/>
      <c r="L106" s="119"/>
    </row>
    <row r="107" spans="1:12" ht="87.75" customHeight="1" thickBot="1" x14ac:dyDescent="0.3">
      <c r="A107" s="64" t="s">
        <v>271</v>
      </c>
      <c r="B107" s="43" t="s">
        <v>272</v>
      </c>
      <c r="C107" s="43" t="s">
        <v>135</v>
      </c>
      <c r="D107" s="15" t="s">
        <v>28</v>
      </c>
      <c r="E107" s="51">
        <v>60000</v>
      </c>
      <c r="F107" s="51">
        <v>60000</v>
      </c>
      <c r="G107" s="51">
        <v>60000</v>
      </c>
      <c r="H107" s="43" t="s">
        <v>273</v>
      </c>
      <c r="I107" s="15" t="s">
        <v>43</v>
      </c>
      <c r="J107" s="15" t="s">
        <v>64</v>
      </c>
      <c r="K107" s="15" t="s">
        <v>62</v>
      </c>
      <c r="L107" s="26" t="s">
        <v>163</v>
      </c>
    </row>
    <row r="108" spans="1:12" ht="63.75" thickBot="1" x14ac:dyDescent="0.3">
      <c r="A108" s="65" t="s">
        <v>274</v>
      </c>
      <c r="B108" s="38" t="s">
        <v>275</v>
      </c>
      <c r="C108" s="38" t="s">
        <v>135</v>
      </c>
      <c r="D108" s="17" t="s">
        <v>28</v>
      </c>
      <c r="E108" s="52">
        <v>275000</v>
      </c>
      <c r="F108" s="52">
        <v>75000</v>
      </c>
      <c r="G108" s="52">
        <v>75000</v>
      </c>
      <c r="H108" s="38" t="s">
        <v>276</v>
      </c>
      <c r="I108" s="17" t="s">
        <v>43</v>
      </c>
      <c r="J108" s="17" t="s">
        <v>164</v>
      </c>
      <c r="K108" s="17" t="s">
        <v>277</v>
      </c>
      <c r="L108" s="18" t="s">
        <v>206</v>
      </c>
    </row>
    <row r="109" spans="1:12" ht="79.5" thickBot="1" x14ac:dyDescent="0.3">
      <c r="A109" s="66" t="s">
        <v>278</v>
      </c>
      <c r="B109" s="44" t="s">
        <v>279</v>
      </c>
      <c r="C109" s="44" t="s">
        <v>9</v>
      </c>
      <c r="D109" s="28"/>
      <c r="E109" s="55">
        <v>0</v>
      </c>
      <c r="F109" s="55">
        <v>0</v>
      </c>
      <c r="G109" s="55">
        <v>0</v>
      </c>
      <c r="H109" s="44" t="s">
        <v>280</v>
      </c>
      <c r="I109" s="28" t="s">
        <v>43</v>
      </c>
      <c r="J109" s="28" t="s">
        <v>44</v>
      </c>
      <c r="K109" s="28" t="s">
        <v>13</v>
      </c>
      <c r="L109" s="29" t="s">
        <v>13</v>
      </c>
    </row>
    <row r="110" spans="1:12" ht="32.25" customHeight="1" x14ac:dyDescent="0.25">
      <c r="A110" s="130" t="s">
        <v>281</v>
      </c>
      <c r="B110" s="98" t="s">
        <v>282</v>
      </c>
      <c r="C110" s="98" t="s">
        <v>9</v>
      </c>
      <c r="D110" s="14" t="s">
        <v>477</v>
      </c>
      <c r="E110" s="56">
        <f>SUM(E111:E112)</f>
        <v>71709.209999999992</v>
      </c>
      <c r="F110" s="56">
        <f>SUM(F111:F112)</f>
        <v>0</v>
      </c>
      <c r="G110" s="56">
        <f>SUM(G111:G112)</f>
        <v>0</v>
      </c>
      <c r="H110" s="98" t="s">
        <v>10</v>
      </c>
      <c r="I110" s="111" t="s">
        <v>11</v>
      </c>
      <c r="J110" s="111" t="s">
        <v>12</v>
      </c>
      <c r="K110" s="111" t="s">
        <v>13</v>
      </c>
      <c r="L110" s="113" t="s">
        <v>13</v>
      </c>
    </row>
    <row r="111" spans="1:12" ht="15.75" x14ac:dyDescent="0.25">
      <c r="A111" s="132"/>
      <c r="B111" s="128"/>
      <c r="C111" s="128"/>
      <c r="D111" s="13" t="s">
        <v>28</v>
      </c>
      <c r="E111" s="54">
        <v>56014.21</v>
      </c>
      <c r="F111" s="54">
        <v>0</v>
      </c>
      <c r="G111" s="54">
        <v>0</v>
      </c>
      <c r="H111" s="128"/>
      <c r="I111" s="120"/>
      <c r="J111" s="120"/>
      <c r="K111" s="120"/>
      <c r="L111" s="136"/>
    </row>
    <row r="112" spans="1:12" ht="16.5" thickBot="1" x14ac:dyDescent="0.3">
      <c r="A112" s="131"/>
      <c r="B112" s="99"/>
      <c r="C112" s="99"/>
      <c r="D112" s="24" t="s">
        <v>121</v>
      </c>
      <c r="E112" s="57">
        <v>15695</v>
      </c>
      <c r="F112" s="57">
        <v>0</v>
      </c>
      <c r="G112" s="57">
        <v>0</v>
      </c>
      <c r="H112" s="99"/>
      <c r="I112" s="117"/>
      <c r="J112" s="117"/>
      <c r="K112" s="117"/>
      <c r="L112" s="119"/>
    </row>
    <row r="113" spans="1:12" ht="16.5" thickBot="1" x14ac:dyDescent="0.3">
      <c r="A113" s="71" t="s">
        <v>484</v>
      </c>
      <c r="B113" s="148" t="s">
        <v>283</v>
      </c>
      <c r="C113" s="149"/>
      <c r="D113" s="150"/>
      <c r="E113" s="59">
        <f>SUM(E114:E114)</f>
        <v>7610008.0600000005</v>
      </c>
      <c r="F113" s="59">
        <f>SUM(F114:F114)</f>
        <v>6377004</v>
      </c>
      <c r="G113" s="59">
        <f>SUM(G114:G114)</f>
        <v>7685000</v>
      </c>
      <c r="H113" s="105"/>
      <c r="I113" s="106"/>
      <c r="J113" s="106"/>
      <c r="K113" s="106"/>
      <c r="L113" s="107"/>
    </row>
    <row r="114" spans="1:12" ht="36.75" customHeight="1" thickBot="1" x14ac:dyDescent="0.3">
      <c r="A114" s="70" t="s">
        <v>485</v>
      </c>
      <c r="B114" s="137" t="s">
        <v>284</v>
      </c>
      <c r="C114" s="138"/>
      <c r="D114" s="139"/>
      <c r="E114" s="50">
        <f>E115+E117+E120+E122+E124+E125+E126</f>
        <v>7610008.0600000005</v>
      </c>
      <c r="F114" s="50">
        <f>F115+F117+F120+F122+F124+F125+F126</f>
        <v>6377004</v>
      </c>
      <c r="G114" s="50">
        <f>G115+G117+G120+G122+G124+G125+G126</f>
        <v>7685000</v>
      </c>
      <c r="H114" s="89"/>
      <c r="I114" s="90"/>
      <c r="J114" s="90"/>
      <c r="K114" s="90"/>
      <c r="L114" s="91"/>
    </row>
    <row r="115" spans="1:12" ht="51" customHeight="1" x14ac:dyDescent="0.25">
      <c r="A115" s="124" t="s">
        <v>285</v>
      </c>
      <c r="B115" s="127" t="s">
        <v>286</v>
      </c>
      <c r="C115" s="127" t="s">
        <v>287</v>
      </c>
      <c r="D115" s="135" t="s">
        <v>28</v>
      </c>
      <c r="E115" s="134">
        <f>SUM(E116:E116)+1627549.06</f>
        <v>1627549.06</v>
      </c>
      <c r="F115" s="134">
        <f>SUM(F116:F116)+1276000</f>
        <v>1276000</v>
      </c>
      <c r="G115" s="134">
        <f>SUM(G116:G116)+1272000</f>
        <v>1272000</v>
      </c>
      <c r="H115" s="38" t="s">
        <v>288</v>
      </c>
      <c r="I115" s="17" t="s">
        <v>11</v>
      </c>
      <c r="J115" s="17" t="s">
        <v>183</v>
      </c>
      <c r="K115" s="17" t="s">
        <v>183</v>
      </c>
      <c r="L115" s="18" t="s">
        <v>183</v>
      </c>
    </row>
    <row r="116" spans="1:12" ht="32.25" customHeight="1" thickBot="1" x14ac:dyDescent="0.3">
      <c r="A116" s="125"/>
      <c r="B116" s="128"/>
      <c r="C116" s="128"/>
      <c r="D116" s="120"/>
      <c r="E116" s="122">
        <v>0</v>
      </c>
      <c r="F116" s="122">
        <v>0</v>
      </c>
      <c r="G116" s="122">
        <v>0</v>
      </c>
      <c r="H116" s="40" t="s">
        <v>289</v>
      </c>
      <c r="I116" s="20" t="s">
        <v>43</v>
      </c>
      <c r="J116" s="20" t="s">
        <v>277</v>
      </c>
      <c r="K116" s="20" t="s">
        <v>277</v>
      </c>
      <c r="L116" s="21" t="s">
        <v>277</v>
      </c>
    </row>
    <row r="117" spans="1:12" ht="31.5" x14ac:dyDescent="0.25">
      <c r="A117" s="130" t="s">
        <v>290</v>
      </c>
      <c r="B117" s="98" t="s">
        <v>291</v>
      </c>
      <c r="C117" s="98" t="s">
        <v>9</v>
      </c>
      <c r="D117" s="14" t="s">
        <v>477</v>
      </c>
      <c r="E117" s="56">
        <f>SUM(E118:E119)</f>
        <v>727492</v>
      </c>
      <c r="F117" s="56">
        <f>SUM(F118:F119)</f>
        <v>210000</v>
      </c>
      <c r="G117" s="56">
        <f>SUM(G118:G119)</f>
        <v>0</v>
      </c>
      <c r="H117" s="41" t="s">
        <v>292</v>
      </c>
      <c r="I117" s="14" t="s">
        <v>11</v>
      </c>
      <c r="J117" s="14" t="s">
        <v>164</v>
      </c>
      <c r="K117" s="14" t="s">
        <v>12</v>
      </c>
      <c r="L117" s="22" t="s">
        <v>13</v>
      </c>
    </row>
    <row r="118" spans="1:12" ht="15.75" x14ac:dyDescent="0.25">
      <c r="A118" s="132"/>
      <c r="B118" s="128"/>
      <c r="C118" s="128"/>
      <c r="D118" s="13" t="s">
        <v>121</v>
      </c>
      <c r="E118" s="54">
        <v>618368</v>
      </c>
      <c r="F118" s="54">
        <v>178500</v>
      </c>
      <c r="G118" s="54">
        <v>0</v>
      </c>
      <c r="H118" s="115" t="s">
        <v>293</v>
      </c>
      <c r="I118" s="116" t="s">
        <v>43</v>
      </c>
      <c r="J118" s="116" t="s">
        <v>294</v>
      </c>
      <c r="K118" s="116" t="s">
        <v>87</v>
      </c>
      <c r="L118" s="118" t="s">
        <v>13</v>
      </c>
    </row>
    <row r="119" spans="1:12" ht="16.5" thickBot="1" x14ac:dyDescent="0.3">
      <c r="A119" s="131"/>
      <c r="B119" s="99"/>
      <c r="C119" s="99"/>
      <c r="D119" s="24" t="s">
        <v>28</v>
      </c>
      <c r="E119" s="57">
        <v>109124</v>
      </c>
      <c r="F119" s="57">
        <v>31500</v>
      </c>
      <c r="G119" s="57"/>
      <c r="H119" s="99"/>
      <c r="I119" s="117"/>
      <c r="J119" s="117"/>
      <c r="K119" s="117"/>
      <c r="L119" s="119"/>
    </row>
    <row r="120" spans="1:12" ht="27" customHeight="1" x14ac:dyDescent="0.25">
      <c r="A120" s="130" t="s">
        <v>295</v>
      </c>
      <c r="B120" s="98" t="s">
        <v>296</v>
      </c>
      <c r="C120" s="98" t="s">
        <v>287</v>
      </c>
      <c r="D120" s="14"/>
      <c r="E120" s="56">
        <f>SUM(E121:E121)</f>
        <v>50000</v>
      </c>
      <c r="F120" s="56">
        <f>SUM(F121:F121)</f>
        <v>50000</v>
      </c>
      <c r="G120" s="56">
        <f>SUM(G121:G121)</f>
        <v>50000</v>
      </c>
      <c r="H120" s="98" t="s">
        <v>297</v>
      </c>
      <c r="I120" s="111" t="s">
        <v>11</v>
      </c>
      <c r="J120" s="111" t="s">
        <v>12</v>
      </c>
      <c r="K120" s="111" t="s">
        <v>12</v>
      </c>
      <c r="L120" s="113" t="s">
        <v>12</v>
      </c>
    </row>
    <row r="121" spans="1:12" ht="27" customHeight="1" thickBot="1" x14ac:dyDescent="0.3">
      <c r="A121" s="131"/>
      <c r="B121" s="99"/>
      <c r="C121" s="99"/>
      <c r="D121" s="24" t="s">
        <v>298</v>
      </c>
      <c r="E121" s="57">
        <v>50000</v>
      </c>
      <c r="F121" s="57">
        <v>50000</v>
      </c>
      <c r="G121" s="57">
        <v>50000</v>
      </c>
      <c r="H121" s="99"/>
      <c r="I121" s="117"/>
      <c r="J121" s="117"/>
      <c r="K121" s="117"/>
      <c r="L121" s="119"/>
    </row>
    <row r="122" spans="1:12" ht="15.75" x14ac:dyDescent="0.25">
      <c r="A122" s="125" t="s">
        <v>299</v>
      </c>
      <c r="B122" s="98" t="s">
        <v>300</v>
      </c>
      <c r="C122" s="98" t="s">
        <v>287</v>
      </c>
      <c r="D122" s="111" t="s">
        <v>28</v>
      </c>
      <c r="E122" s="100">
        <v>1590000</v>
      </c>
      <c r="F122" s="100">
        <v>1620000</v>
      </c>
      <c r="G122" s="100">
        <v>1620000</v>
      </c>
      <c r="H122" s="43" t="s">
        <v>301</v>
      </c>
      <c r="I122" s="15" t="s">
        <v>43</v>
      </c>
      <c r="J122" s="15" t="s">
        <v>37</v>
      </c>
      <c r="K122" s="15" t="s">
        <v>37</v>
      </c>
      <c r="L122" s="26" t="s">
        <v>37</v>
      </c>
    </row>
    <row r="123" spans="1:12" ht="32.25" thickBot="1" x14ac:dyDescent="0.3">
      <c r="A123" s="126"/>
      <c r="B123" s="129"/>
      <c r="C123" s="129"/>
      <c r="D123" s="121"/>
      <c r="E123" s="123"/>
      <c r="F123" s="123"/>
      <c r="G123" s="123"/>
      <c r="H123" s="39" t="s">
        <v>302</v>
      </c>
      <c r="I123" s="13" t="s">
        <v>90</v>
      </c>
      <c r="J123" s="13" t="s">
        <v>303</v>
      </c>
      <c r="K123" s="13" t="s">
        <v>304</v>
      </c>
      <c r="L123" s="19" t="s">
        <v>305</v>
      </c>
    </row>
    <row r="124" spans="1:12" ht="48" thickBot="1" x14ac:dyDescent="0.3">
      <c r="A124" s="78" t="s">
        <v>306</v>
      </c>
      <c r="B124" s="80" t="s">
        <v>307</v>
      </c>
      <c r="C124" s="80" t="s">
        <v>287</v>
      </c>
      <c r="D124" s="83" t="s">
        <v>28</v>
      </c>
      <c r="E124" s="55">
        <v>3614967</v>
      </c>
      <c r="F124" s="55">
        <v>3221004</v>
      </c>
      <c r="G124" s="55">
        <v>4743000</v>
      </c>
      <c r="H124" s="80" t="s">
        <v>308</v>
      </c>
      <c r="I124" s="83" t="s">
        <v>43</v>
      </c>
      <c r="J124" s="83" t="s">
        <v>163</v>
      </c>
      <c r="K124" s="83" t="s">
        <v>62</v>
      </c>
      <c r="L124" s="29" t="s">
        <v>277</v>
      </c>
    </row>
    <row r="125" spans="1:12" ht="48" thickBot="1" x14ac:dyDescent="0.3">
      <c r="A125" s="68" t="s">
        <v>309</v>
      </c>
      <c r="B125" s="46" t="s">
        <v>467</v>
      </c>
      <c r="C125" s="46" t="s">
        <v>287</v>
      </c>
      <c r="D125" s="34"/>
      <c r="E125" s="61">
        <v>0</v>
      </c>
      <c r="F125" s="61">
        <v>0</v>
      </c>
      <c r="G125" s="61">
        <v>0</v>
      </c>
      <c r="H125" s="46" t="s">
        <v>310</v>
      </c>
      <c r="I125" s="34" t="s">
        <v>43</v>
      </c>
      <c r="J125" s="34" t="s">
        <v>88</v>
      </c>
      <c r="K125" s="34" t="s">
        <v>88</v>
      </c>
      <c r="L125" s="35" t="s">
        <v>88</v>
      </c>
    </row>
    <row r="126" spans="1:12" ht="87" customHeight="1" thickBot="1" x14ac:dyDescent="0.3">
      <c r="A126" s="64" t="s">
        <v>311</v>
      </c>
      <c r="B126" s="82" t="s">
        <v>312</v>
      </c>
      <c r="C126" s="82" t="s">
        <v>287</v>
      </c>
      <c r="D126" s="74"/>
      <c r="E126" s="51">
        <v>0</v>
      </c>
      <c r="F126" s="51">
        <v>0</v>
      </c>
      <c r="G126" s="51">
        <v>0</v>
      </c>
      <c r="H126" s="82" t="s">
        <v>313</v>
      </c>
      <c r="I126" s="74" t="s">
        <v>314</v>
      </c>
      <c r="J126" s="74" t="s">
        <v>315</v>
      </c>
      <c r="K126" s="74" t="s">
        <v>13</v>
      </c>
      <c r="L126" s="26" t="s">
        <v>13</v>
      </c>
    </row>
    <row r="127" spans="1:12" ht="36" customHeight="1" thickBot="1" x14ac:dyDescent="0.3">
      <c r="A127" s="69" t="s">
        <v>486</v>
      </c>
      <c r="B127" s="151" t="s">
        <v>316</v>
      </c>
      <c r="C127" s="152"/>
      <c r="D127" s="153"/>
      <c r="E127" s="49">
        <f>E128+E151</f>
        <v>31118411.359999999</v>
      </c>
      <c r="F127" s="49">
        <f>F128+F151</f>
        <v>20114753</v>
      </c>
      <c r="G127" s="49">
        <f>G128+G151</f>
        <v>17444970</v>
      </c>
      <c r="H127" s="92"/>
      <c r="I127" s="93"/>
      <c r="J127" s="93"/>
      <c r="K127" s="93"/>
      <c r="L127" s="94"/>
    </row>
    <row r="128" spans="1:12" ht="16.5" thickBot="1" x14ac:dyDescent="0.3">
      <c r="A128" s="70" t="s">
        <v>487</v>
      </c>
      <c r="B128" s="137" t="s">
        <v>317</v>
      </c>
      <c r="C128" s="138"/>
      <c r="D128" s="139"/>
      <c r="E128" s="50">
        <f>E129+E130+E131+E132+E135+E136+E137+E138+E141+E142+E143+E145+E148+E149</f>
        <v>5540351.3300000001</v>
      </c>
      <c r="F128" s="50">
        <f>F129+F130+F131+F132+F135+F136+F137+F138+F141+F142+F143+F145+F148+F149</f>
        <v>5696848</v>
      </c>
      <c r="G128" s="50">
        <f>G129+G130+G131+G132+G135+G136+G137+G138+G141+G142+G143+G145+G148+G149</f>
        <v>3781089</v>
      </c>
      <c r="H128" s="89"/>
      <c r="I128" s="90"/>
      <c r="J128" s="90"/>
      <c r="K128" s="90"/>
      <c r="L128" s="91"/>
    </row>
    <row r="129" spans="1:12" ht="61.5" customHeight="1" thickBot="1" x14ac:dyDescent="0.3">
      <c r="A129" s="65" t="s">
        <v>318</v>
      </c>
      <c r="B129" s="38" t="s">
        <v>319</v>
      </c>
      <c r="C129" s="38" t="s">
        <v>320</v>
      </c>
      <c r="D129" s="17" t="s">
        <v>28</v>
      </c>
      <c r="E129" s="52">
        <v>305566</v>
      </c>
      <c r="F129" s="52">
        <v>121203</v>
      </c>
      <c r="G129" s="52">
        <v>121203</v>
      </c>
      <c r="H129" s="38" t="s">
        <v>321</v>
      </c>
      <c r="I129" s="17" t="s">
        <v>43</v>
      </c>
      <c r="J129" s="17" t="s">
        <v>140</v>
      </c>
      <c r="K129" s="17" t="s">
        <v>62</v>
      </c>
      <c r="L129" s="18" t="s">
        <v>62</v>
      </c>
    </row>
    <row r="130" spans="1:12" ht="66.75" customHeight="1" x14ac:dyDescent="0.25">
      <c r="A130" s="65" t="s">
        <v>322</v>
      </c>
      <c r="B130" s="38" t="s">
        <v>323</v>
      </c>
      <c r="C130" s="38" t="s">
        <v>320</v>
      </c>
      <c r="D130" s="17" t="s">
        <v>28</v>
      </c>
      <c r="E130" s="52">
        <v>21600</v>
      </c>
      <c r="F130" s="52">
        <v>21600</v>
      </c>
      <c r="G130" s="52">
        <v>21600</v>
      </c>
      <c r="H130" s="38" t="s">
        <v>324</v>
      </c>
      <c r="I130" s="17" t="s">
        <v>43</v>
      </c>
      <c r="J130" s="17" t="s">
        <v>64</v>
      </c>
      <c r="K130" s="17" t="s">
        <v>64</v>
      </c>
      <c r="L130" s="18" t="s">
        <v>64</v>
      </c>
    </row>
    <row r="131" spans="1:12" ht="66.75" customHeight="1" thickBot="1" x14ac:dyDescent="0.3">
      <c r="A131" s="66" t="s">
        <v>325</v>
      </c>
      <c r="B131" s="44" t="s">
        <v>326</v>
      </c>
      <c r="C131" s="44" t="s">
        <v>320</v>
      </c>
      <c r="D131" s="28" t="s">
        <v>28</v>
      </c>
      <c r="E131" s="55">
        <v>10000</v>
      </c>
      <c r="F131" s="55">
        <v>10000</v>
      </c>
      <c r="G131" s="55">
        <v>10000</v>
      </c>
      <c r="H131" s="44" t="s">
        <v>327</v>
      </c>
      <c r="I131" s="28" t="s">
        <v>43</v>
      </c>
      <c r="J131" s="28" t="s">
        <v>44</v>
      </c>
      <c r="K131" s="28" t="s">
        <v>64</v>
      </c>
      <c r="L131" s="29" t="s">
        <v>64</v>
      </c>
    </row>
    <row r="132" spans="1:12" ht="32.25" customHeight="1" x14ac:dyDescent="0.25">
      <c r="A132" s="130" t="s">
        <v>328</v>
      </c>
      <c r="B132" s="98" t="s">
        <v>329</v>
      </c>
      <c r="C132" s="98" t="s">
        <v>51</v>
      </c>
      <c r="D132" s="14" t="s">
        <v>477</v>
      </c>
      <c r="E132" s="56">
        <f>SUM(E133:E134)</f>
        <v>1458111</v>
      </c>
      <c r="F132" s="56">
        <f>SUM(F133:F134)</f>
        <v>2504317</v>
      </c>
      <c r="G132" s="56">
        <f>SUM(G133:G134)</f>
        <v>605000</v>
      </c>
      <c r="H132" s="98" t="s">
        <v>330</v>
      </c>
      <c r="I132" s="111" t="s">
        <v>11</v>
      </c>
      <c r="J132" s="111" t="s">
        <v>260</v>
      </c>
      <c r="K132" s="111" t="s">
        <v>118</v>
      </c>
      <c r="L132" s="113" t="s">
        <v>183</v>
      </c>
    </row>
    <row r="133" spans="1:12" ht="29.25" customHeight="1" x14ac:dyDescent="0.25">
      <c r="A133" s="132"/>
      <c r="B133" s="128"/>
      <c r="C133" s="128"/>
      <c r="D133" s="13" t="s">
        <v>52</v>
      </c>
      <c r="E133" s="54">
        <v>828111</v>
      </c>
      <c r="F133" s="54">
        <v>684317</v>
      </c>
      <c r="G133" s="54">
        <v>605000</v>
      </c>
      <c r="H133" s="128"/>
      <c r="I133" s="120"/>
      <c r="J133" s="120"/>
      <c r="K133" s="120"/>
      <c r="L133" s="136"/>
    </row>
    <row r="134" spans="1:12" ht="29.25" customHeight="1" thickBot="1" x14ac:dyDescent="0.3">
      <c r="A134" s="131"/>
      <c r="B134" s="99"/>
      <c r="C134" s="99"/>
      <c r="D134" s="24" t="s">
        <v>28</v>
      </c>
      <c r="E134" s="57">
        <v>630000</v>
      </c>
      <c r="F134" s="57">
        <v>1820000</v>
      </c>
      <c r="G134" s="57">
        <v>0</v>
      </c>
      <c r="H134" s="99"/>
      <c r="I134" s="117"/>
      <c r="J134" s="117"/>
      <c r="K134" s="117"/>
      <c r="L134" s="119"/>
    </row>
    <row r="135" spans="1:12" ht="66.75" customHeight="1" thickBot="1" x14ac:dyDescent="0.3">
      <c r="A135" s="64" t="s">
        <v>331</v>
      </c>
      <c r="B135" s="43" t="s">
        <v>332</v>
      </c>
      <c r="C135" s="43" t="s">
        <v>320</v>
      </c>
      <c r="D135" s="15" t="s">
        <v>28</v>
      </c>
      <c r="E135" s="51">
        <v>33805</v>
      </c>
      <c r="F135" s="51">
        <v>47977</v>
      </c>
      <c r="G135" s="51">
        <v>47977</v>
      </c>
      <c r="H135" s="43" t="s">
        <v>333</v>
      </c>
      <c r="I135" s="15" t="s">
        <v>43</v>
      </c>
      <c r="J135" s="15" t="s">
        <v>62</v>
      </c>
      <c r="K135" s="15" t="s">
        <v>62</v>
      </c>
      <c r="L135" s="26" t="s">
        <v>64</v>
      </c>
    </row>
    <row r="136" spans="1:12" ht="48" thickBot="1" x14ac:dyDescent="0.3">
      <c r="A136" s="65" t="s">
        <v>334</v>
      </c>
      <c r="B136" s="38" t="s">
        <v>335</v>
      </c>
      <c r="C136" s="38" t="s">
        <v>320</v>
      </c>
      <c r="D136" s="17" t="s">
        <v>28</v>
      </c>
      <c r="E136" s="52">
        <v>35812</v>
      </c>
      <c r="F136" s="52">
        <v>30000</v>
      </c>
      <c r="G136" s="52">
        <v>30000</v>
      </c>
      <c r="H136" s="38" t="s">
        <v>336</v>
      </c>
      <c r="I136" s="17" t="s">
        <v>43</v>
      </c>
      <c r="J136" s="17" t="s">
        <v>184</v>
      </c>
      <c r="K136" s="17" t="s">
        <v>337</v>
      </c>
      <c r="L136" s="18" t="s">
        <v>337</v>
      </c>
    </row>
    <row r="137" spans="1:12" ht="48" thickBot="1" x14ac:dyDescent="0.3">
      <c r="A137" s="66" t="s">
        <v>338</v>
      </c>
      <c r="B137" s="44" t="s">
        <v>339</v>
      </c>
      <c r="C137" s="44" t="s">
        <v>320</v>
      </c>
      <c r="D137" s="28" t="s">
        <v>28</v>
      </c>
      <c r="E137" s="55">
        <v>48964</v>
      </c>
      <c r="F137" s="55">
        <v>30000</v>
      </c>
      <c r="G137" s="55">
        <v>30000</v>
      </c>
      <c r="H137" s="44" t="s">
        <v>340</v>
      </c>
      <c r="I137" s="28" t="s">
        <v>43</v>
      </c>
      <c r="J137" s="28" t="s">
        <v>341</v>
      </c>
      <c r="K137" s="28" t="s">
        <v>260</v>
      </c>
      <c r="L137" s="29" t="s">
        <v>260</v>
      </c>
    </row>
    <row r="138" spans="1:12" ht="31.5" x14ac:dyDescent="0.25">
      <c r="A138" s="130" t="s">
        <v>342</v>
      </c>
      <c r="B138" s="98" t="s">
        <v>343</v>
      </c>
      <c r="C138" s="98" t="s">
        <v>27</v>
      </c>
      <c r="D138" s="14" t="s">
        <v>477</v>
      </c>
      <c r="E138" s="56">
        <f>SUM(E139:E140)</f>
        <v>349501</v>
      </c>
      <c r="F138" s="56">
        <f>SUM(F139:F140)</f>
        <v>324501</v>
      </c>
      <c r="G138" s="56">
        <f>SUM(G139:G140)</f>
        <v>324501</v>
      </c>
      <c r="H138" s="41" t="s">
        <v>344</v>
      </c>
      <c r="I138" s="14" t="s">
        <v>43</v>
      </c>
      <c r="J138" s="14" t="s">
        <v>92</v>
      </c>
      <c r="K138" s="14" t="s">
        <v>92</v>
      </c>
      <c r="L138" s="22" t="s">
        <v>92</v>
      </c>
    </row>
    <row r="139" spans="1:12" ht="28.5" customHeight="1" x14ac:dyDescent="0.25">
      <c r="A139" s="132"/>
      <c r="B139" s="128"/>
      <c r="C139" s="128"/>
      <c r="D139" s="13" t="s">
        <v>345</v>
      </c>
      <c r="E139" s="54">
        <v>124501</v>
      </c>
      <c r="F139" s="54">
        <v>124501</v>
      </c>
      <c r="G139" s="54">
        <v>124501</v>
      </c>
      <c r="H139" s="115" t="s">
        <v>346</v>
      </c>
      <c r="I139" s="116" t="s">
        <v>43</v>
      </c>
      <c r="J139" s="116" t="s">
        <v>91</v>
      </c>
      <c r="K139" s="116" t="s">
        <v>92</v>
      </c>
      <c r="L139" s="118" t="s">
        <v>92</v>
      </c>
    </row>
    <row r="140" spans="1:12" ht="28.5" customHeight="1" thickBot="1" x14ac:dyDescent="0.3">
      <c r="A140" s="131"/>
      <c r="B140" s="99"/>
      <c r="C140" s="99"/>
      <c r="D140" s="24" t="s">
        <v>28</v>
      </c>
      <c r="E140" s="57">
        <v>225000</v>
      </c>
      <c r="F140" s="57">
        <v>200000</v>
      </c>
      <c r="G140" s="57">
        <v>200000</v>
      </c>
      <c r="H140" s="99"/>
      <c r="I140" s="117"/>
      <c r="J140" s="117"/>
      <c r="K140" s="117"/>
      <c r="L140" s="119"/>
    </row>
    <row r="141" spans="1:12" ht="48" thickBot="1" x14ac:dyDescent="0.3">
      <c r="A141" s="64" t="s">
        <v>347</v>
      </c>
      <c r="B141" s="43" t="s">
        <v>348</v>
      </c>
      <c r="C141" s="43" t="s">
        <v>320</v>
      </c>
      <c r="D141" s="15" t="s">
        <v>28</v>
      </c>
      <c r="E141" s="51">
        <v>20000</v>
      </c>
      <c r="F141" s="51">
        <v>20000</v>
      </c>
      <c r="G141" s="51">
        <v>20000</v>
      </c>
      <c r="H141" s="43" t="s">
        <v>349</v>
      </c>
      <c r="I141" s="15" t="s">
        <v>43</v>
      </c>
      <c r="J141" s="15" t="s">
        <v>164</v>
      </c>
      <c r="K141" s="15" t="s">
        <v>164</v>
      </c>
      <c r="L141" s="26" t="s">
        <v>164</v>
      </c>
    </row>
    <row r="142" spans="1:12" ht="48" thickBot="1" x14ac:dyDescent="0.3">
      <c r="A142" s="65" t="s">
        <v>350</v>
      </c>
      <c r="B142" s="38" t="s">
        <v>351</v>
      </c>
      <c r="C142" s="38" t="s">
        <v>320</v>
      </c>
      <c r="D142" s="17" t="s">
        <v>28</v>
      </c>
      <c r="E142" s="52">
        <v>44250</v>
      </c>
      <c r="F142" s="52">
        <v>44250</v>
      </c>
      <c r="G142" s="52">
        <v>44250</v>
      </c>
      <c r="H142" s="38" t="s">
        <v>352</v>
      </c>
      <c r="I142" s="17" t="s">
        <v>43</v>
      </c>
      <c r="J142" s="17" t="s">
        <v>44</v>
      </c>
      <c r="K142" s="17" t="s">
        <v>44</v>
      </c>
      <c r="L142" s="18" t="s">
        <v>44</v>
      </c>
    </row>
    <row r="143" spans="1:12" ht="47.25" customHeight="1" x14ac:dyDescent="0.25">
      <c r="A143" s="124" t="s">
        <v>353</v>
      </c>
      <c r="B143" s="127" t="s">
        <v>354</v>
      </c>
      <c r="C143" s="127" t="s">
        <v>9</v>
      </c>
      <c r="D143" s="135" t="s">
        <v>121</v>
      </c>
      <c r="E143" s="134">
        <f>SUM(E144:E144)+34297</f>
        <v>34297</v>
      </c>
      <c r="F143" s="134">
        <f>SUM(F144:F144)+34000</f>
        <v>34000</v>
      </c>
      <c r="G143" s="134">
        <f>SUM(G144:G144)+17558</f>
        <v>17558</v>
      </c>
      <c r="H143" s="38" t="s">
        <v>10</v>
      </c>
      <c r="I143" s="17" t="s">
        <v>11</v>
      </c>
      <c r="J143" s="17" t="s">
        <v>104</v>
      </c>
      <c r="K143" s="17" t="s">
        <v>104</v>
      </c>
      <c r="L143" s="18" t="s">
        <v>104</v>
      </c>
    </row>
    <row r="144" spans="1:12" ht="47.25" customHeight="1" thickBot="1" x14ac:dyDescent="0.3">
      <c r="A144" s="125"/>
      <c r="B144" s="128"/>
      <c r="C144" s="128"/>
      <c r="D144" s="120"/>
      <c r="E144" s="122">
        <v>0</v>
      </c>
      <c r="F144" s="122">
        <v>0</v>
      </c>
      <c r="G144" s="122">
        <v>0</v>
      </c>
      <c r="H144" s="40" t="s">
        <v>355</v>
      </c>
      <c r="I144" s="20" t="s">
        <v>43</v>
      </c>
      <c r="J144" s="20" t="s">
        <v>62</v>
      </c>
      <c r="K144" s="20" t="s">
        <v>12</v>
      </c>
      <c r="L144" s="21" t="s">
        <v>164</v>
      </c>
    </row>
    <row r="145" spans="1:12" ht="47.25" x14ac:dyDescent="0.25">
      <c r="A145" s="130" t="s">
        <v>356</v>
      </c>
      <c r="B145" s="98" t="s">
        <v>357</v>
      </c>
      <c r="C145" s="98" t="s">
        <v>51</v>
      </c>
      <c r="D145" s="14" t="s">
        <v>477</v>
      </c>
      <c r="E145" s="56">
        <f>SUM(E146:E147)</f>
        <v>17294</v>
      </c>
      <c r="F145" s="56">
        <f>SUM(F146:F147)</f>
        <v>9000</v>
      </c>
      <c r="G145" s="56">
        <f>SUM(G146:G147)</f>
        <v>9000</v>
      </c>
      <c r="H145" s="41" t="s">
        <v>358</v>
      </c>
      <c r="I145" s="14" t="s">
        <v>11</v>
      </c>
      <c r="J145" s="14" t="s">
        <v>30</v>
      </c>
      <c r="K145" s="14" t="s">
        <v>30</v>
      </c>
      <c r="L145" s="22" t="s">
        <v>30</v>
      </c>
    </row>
    <row r="146" spans="1:12" ht="15.75" x14ac:dyDescent="0.25">
      <c r="A146" s="132"/>
      <c r="B146" s="128"/>
      <c r="C146" s="128"/>
      <c r="D146" s="13" t="s">
        <v>52</v>
      </c>
      <c r="E146" s="54">
        <v>9000</v>
      </c>
      <c r="F146" s="54">
        <v>9000</v>
      </c>
      <c r="G146" s="54">
        <v>9000</v>
      </c>
      <c r="H146" s="115" t="s">
        <v>359</v>
      </c>
      <c r="I146" s="116" t="s">
        <v>11</v>
      </c>
      <c r="J146" s="116" t="s">
        <v>30</v>
      </c>
      <c r="K146" s="116" t="s">
        <v>30</v>
      </c>
      <c r="L146" s="118" t="s">
        <v>30</v>
      </c>
    </row>
    <row r="147" spans="1:12" ht="16.5" thickBot="1" x14ac:dyDescent="0.3">
      <c r="A147" s="131"/>
      <c r="B147" s="99"/>
      <c r="C147" s="99"/>
      <c r="D147" s="24" t="s">
        <v>345</v>
      </c>
      <c r="E147" s="57">
        <v>8294</v>
      </c>
      <c r="F147" s="57"/>
      <c r="G147" s="57"/>
      <c r="H147" s="99"/>
      <c r="I147" s="117"/>
      <c r="J147" s="117"/>
      <c r="K147" s="117"/>
      <c r="L147" s="119"/>
    </row>
    <row r="148" spans="1:12" ht="63.75" thickBot="1" x14ac:dyDescent="0.3">
      <c r="A148" s="64" t="s">
        <v>360</v>
      </c>
      <c r="B148" s="43" t="s">
        <v>361</v>
      </c>
      <c r="C148" s="43" t="s">
        <v>51</v>
      </c>
      <c r="D148" s="15" t="s">
        <v>52</v>
      </c>
      <c r="E148" s="51">
        <v>81070</v>
      </c>
      <c r="F148" s="51">
        <v>0</v>
      </c>
      <c r="G148" s="51">
        <v>0</v>
      </c>
      <c r="H148" s="43" t="s">
        <v>362</v>
      </c>
      <c r="I148" s="15" t="s">
        <v>43</v>
      </c>
      <c r="J148" s="15" t="s">
        <v>44</v>
      </c>
      <c r="K148" s="15" t="s">
        <v>13</v>
      </c>
      <c r="L148" s="26" t="s">
        <v>13</v>
      </c>
    </row>
    <row r="149" spans="1:12" ht="18.75" customHeight="1" x14ac:dyDescent="0.25">
      <c r="A149" s="124" t="s">
        <v>363</v>
      </c>
      <c r="B149" s="127" t="s">
        <v>364</v>
      </c>
      <c r="C149" s="127" t="s">
        <v>27</v>
      </c>
      <c r="D149" s="135" t="s">
        <v>52</v>
      </c>
      <c r="E149" s="134">
        <f>SUM(E150:E150)+3080081.33</f>
        <v>3080081.33</v>
      </c>
      <c r="F149" s="134">
        <f>SUM(F150:F150)+2500000</f>
        <v>2500000</v>
      </c>
      <c r="G149" s="134">
        <f>SUM(G150:G150)+2500000</f>
        <v>2500000</v>
      </c>
      <c r="H149" s="38" t="s">
        <v>365</v>
      </c>
      <c r="I149" s="17" t="s">
        <v>43</v>
      </c>
      <c r="J149" s="17" t="s">
        <v>62</v>
      </c>
      <c r="K149" s="17" t="s">
        <v>62</v>
      </c>
      <c r="L149" s="18" t="s">
        <v>62</v>
      </c>
    </row>
    <row r="150" spans="1:12" ht="90" customHeight="1" thickBot="1" x14ac:dyDescent="0.3">
      <c r="A150" s="126"/>
      <c r="B150" s="129"/>
      <c r="C150" s="129"/>
      <c r="D150" s="121"/>
      <c r="E150" s="123">
        <v>0</v>
      </c>
      <c r="F150" s="123">
        <v>0</v>
      </c>
      <c r="G150" s="123">
        <v>0</v>
      </c>
      <c r="H150" s="39" t="s">
        <v>366</v>
      </c>
      <c r="I150" s="13" t="s">
        <v>11</v>
      </c>
      <c r="J150" s="13" t="s">
        <v>367</v>
      </c>
      <c r="K150" s="13" t="s">
        <v>70</v>
      </c>
      <c r="L150" s="19" t="s">
        <v>368</v>
      </c>
    </row>
    <row r="151" spans="1:12" ht="24.75" customHeight="1" thickBot="1" x14ac:dyDescent="0.3">
      <c r="A151" s="70" t="s">
        <v>488</v>
      </c>
      <c r="B151" s="137" t="s">
        <v>369</v>
      </c>
      <c r="C151" s="138"/>
      <c r="D151" s="139"/>
      <c r="E151" s="50">
        <f>E152+E156+E157+E160+E161+E162+E163+E166+E168+E170+E171+E172+E173+E175+E179+E180+E184+E185+E186+E188+E191+E194+E195</f>
        <v>25578060.029999997</v>
      </c>
      <c r="F151" s="50">
        <f>F152+F156+F157+F160+F161+F162+F163+F166+F168+F170+F171+F172+F173+F175+F179+F180+F184+F185+F186+F188+F191+F194+F195</f>
        <v>14417905</v>
      </c>
      <c r="G151" s="50">
        <f>G152+G156+G157+G160+G161+G162+G163+G166+G168+G170+G171+G172+G173+G175+G179+G180+G184+G185+G186+G188+G191+G194+G195</f>
        <v>13663881</v>
      </c>
      <c r="H151" s="108"/>
      <c r="I151" s="109"/>
      <c r="J151" s="109"/>
      <c r="K151" s="109"/>
      <c r="L151" s="110"/>
    </row>
    <row r="152" spans="1:12" ht="33.75" customHeight="1" x14ac:dyDescent="0.25">
      <c r="A152" s="130" t="s">
        <v>370</v>
      </c>
      <c r="B152" s="98" t="s">
        <v>371</v>
      </c>
      <c r="C152" s="98" t="s">
        <v>9</v>
      </c>
      <c r="D152" s="14" t="s">
        <v>477</v>
      </c>
      <c r="E152" s="56">
        <f>SUM(E153:E155)</f>
        <v>1937114</v>
      </c>
      <c r="F152" s="56">
        <f>SUM(F153:F155)</f>
        <v>0</v>
      </c>
      <c r="G152" s="56">
        <f>SUM(G153:G155)</f>
        <v>0</v>
      </c>
      <c r="H152" s="98" t="s">
        <v>372</v>
      </c>
      <c r="I152" s="111" t="s">
        <v>90</v>
      </c>
      <c r="J152" s="111" t="s">
        <v>373</v>
      </c>
      <c r="K152" s="111" t="s">
        <v>13</v>
      </c>
      <c r="L152" s="113" t="s">
        <v>13</v>
      </c>
    </row>
    <row r="153" spans="1:12" ht="15.75" x14ac:dyDescent="0.25">
      <c r="A153" s="132"/>
      <c r="B153" s="128"/>
      <c r="C153" s="128"/>
      <c r="D153" s="13" t="s">
        <v>114</v>
      </c>
      <c r="E153" s="54">
        <v>170000</v>
      </c>
      <c r="F153" s="54">
        <v>0</v>
      </c>
      <c r="G153" s="54">
        <v>0</v>
      </c>
      <c r="H153" s="133"/>
      <c r="I153" s="112"/>
      <c r="J153" s="112"/>
      <c r="K153" s="112"/>
      <c r="L153" s="114"/>
    </row>
    <row r="154" spans="1:12" ht="15.75" x14ac:dyDescent="0.25">
      <c r="A154" s="132"/>
      <c r="B154" s="128"/>
      <c r="C154" s="128"/>
      <c r="D154" s="13" t="s">
        <v>28</v>
      </c>
      <c r="E154" s="54">
        <v>170000</v>
      </c>
      <c r="F154" s="54"/>
      <c r="G154" s="54"/>
      <c r="H154" s="115" t="s">
        <v>10</v>
      </c>
      <c r="I154" s="116" t="s">
        <v>11</v>
      </c>
      <c r="J154" s="116" t="s">
        <v>260</v>
      </c>
      <c r="K154" s="116" t="s">
        <v>13</v>
      </c>
      <c r="L154" s="118" t="s">
        <v>13</v>
      </c>
    </row>
    <row r="155" spans="1:12" ht="16.5" thickBot="1" x14ac:dyDescent="0.3">
      <c r="A155" s="131"/>
      <c r="B155" s="99"/>
      <c r="C155" s="99"/>
      <c r="D155" s="24" t="s">
        <v>121</v>
      </c>
      <c r="E155" s="57">
        <v>1597114</v>
      </c>
      <c r="F155" s="57"/>
      <c r="G155" s="57"/>
      <c r="H155" s="99"/>
      <c r="I155" s="117"/>
      <c r="J155" s="117"/>
      <c r="K155" s="117"/>
      <c r="L155" s="119"/>
    </row>
    <row r="156" spans="1:12" ht="66.75" customHeight="1" thickBot="1" x14ac:dyDescent="0.3">
      <c r="A156" s="67" t="s">
        <v>374</v>
      </c>
      <c r="B156" s="45" t="s">
        <v>375</v>
      </c>
      <c r="C156" s="45" t="s">
        <v>376</v>
      </c>
      <c r="D156" s="30" t="s">
        <v>28</v>
      </c>
      <c r="E156" s="60">
        <v>2699148</v>
      </c>
      <c r="F156" s="60">
        <v>2699148</v>
      </c>
      <c r="G156" s="60">
        <v>2699148</v>
      </c>
      <c r="H156" s="45" t="s">
        <v>377</v>
      </c>
      <c r="I156" s="30" t="s">
        <v>43</v>
      </c>
      <c r="J156" s="30" t="s">
        <v>163</v>
      </c>
      <c r="K156" s="30" t="s">
        <v>164</v>
      </c>
      <c r="L156" s="31" t="s">
        <v>277</v>
      </c>
    </row>
    <row r="157" spans="1:12" ht="33.75" customHeight="1" x14ac:dyDescent="0.25">
      <c r="A157" s="130" t="s">
        <v>378</v>
      </c>
      <c r="B157" s="98" t="s">
        <v>379</v>
      </c>
      <c r="C157" s="98" t="s">
        <v>27</v>
      </c>
      <c r="D157" s="14" t="s">
        <v>477</v>
      </c>
      <c r="E157" s="56">
        <f>SUM(E158:E159)</f>
        <v>998790.04</v>
      </c>
      <c r="F157" s="56">
        <f>SUM(F158:F159)</f>
        <v>800000</v>
      </c>
      <c r="G157" s="56">
        <f>SUM(G158:G159)</f>
        <v>838000</v>
      </c>
      <c r="H157" s="98" t="s">
        <v>380</v>
      </c>
      <c r="I157" s="111" t="s">
        <v>90</v>
      </c>
      <c r="J157" s="111" t="s">
        <v>381</v>
      </c>
      <c r="K157" s="111" t="s">
        <v>382</v>
      </c>
      <c r="L157" s="113" t="s">
        <v>382</v>
      </c>
    </row>
    <row r="158" spans="1:12" ht="15.75" x14ac:dyDescent="0.25">
      <c r="A158" s="132"/>
      <c r="B158" s="128"/>
      <c r="C158" s="128"/>
      <c r="D158" s="13" t="s">
        <v>28</v>
      </c>
      <c r="E158" s="54">
        <v>0</v>
      </c>
      <c r="F158" s="54">
        <v>114000</v>
      </c>
      <c r="G158" s="54">
        <v>0</v>
      </c>
      <c r="H158" s="128"/>
      <c r="I158" s="120"/>
      <c r="J158" s="120"/>
      <c r="K158" s="120"/>
      <c r="L158" s="136"/>
    </row>
    <row r="159" spans="1:12" ht="16.5" thickBot="1" x14ac:dyDescent="0.3">
      <c r="A159" s="131"/>
      <c r="B159" s="99"/>
      <c r="C159" s="99"/>
      <c r="D159" s="24" t="s">
        <v>52</v>
      </c>
      <c r="E159" s="57">
        <v>998790.04</v>
      </c>
      <c r="F159" s="57">
        <v>686000</v>
      </c>
      <c r="G159" s="57">
        <v>838000</v>
      </c>
      <c r="H159" s="99"/>
      <c r="I159" s="117"/>
      <c r="J159" s="117"/>
      <c r="K159" s="117"/>
      <c r="L159" s="119"/>
    </row>
    <row r="160" spans="1:12" ht="53.25" customHeight="1" thickBot="1" x14ac:dyDescent="0.3">
      <c r="A160" s="64" t="s">
        <v>383</v>
      </c>
      <c r="B160" s="43" t="s">
        <v>384</v>
      </c>
      <c r="C160" s="43" t="s">
        <v>27</v>
      </c>
      <c r="D160" s="15" t="s">
        <v>28</v>
      </c>
      <c r="E160" s="51">
        <v>3200000</v>
      </c>
      <c r="F160" s="51">
        <v>4000000</v>
      </c>
      <c r="G160" s="51">
        <v>5000000</v>
      </c>
      <c r="H160" s="43" t="s">
        <v>385</v>
      </c>
      <c r="I160" s="15" t="s">
        <v>11</v>
      </c>
      <c r="J160" s="15" t="s">
        <v>68</v>
      </c>
      <c r="K160" s="15" t="s">
        <v>68</v>
      </c>
      <c r="L160" s="26" t="s">
        <v>68</v>
      </c>
    </row>
    <row r="161" spans="1:12" ht="51" customHeight="1" thickBot="1" x14ac:dyDescent="0.3">
      <c r="A161" s="65" t="s">
        <v>386</v>
      </c>
      <c r="B161" s="38" t="s">
        <v>387</v>
      </c>
      <c r="C161" s="38" t="s">
        <v>27</v>
      </c>
      <c r="D161" s="17" t="s">
        <v>28</v>
      </c>
      <c r="E161" s="52">
        <v>700000</v>
      </c>
      <c r="F161" s="52">
        <v>800000</v>
      </c>
      <c r="G161" s="52">
        <v>800000</v>
      </c>
      <c r="H161" s="38" t="s">
        <v>388</v>
      </c>
      <c r="I161" s="17" t="s">
        <v>11</v>
      </c>
      <c r="J161" s="17" t="s">
        <v>70</v>
      </c>
      <c r="K161" s="17" t="s">
        <v>70</v>
      </c>
      <c r="L161" s="18" t="s">
        <v>70</v>
      </c>
    </row>
    <row r="162" spans="1:12" ht="56.25" customHeight="1" thickBot="1" x14ac:dyDescent="0.3">
      <c r="A162" s="65" t="s">
        <v>389</v>
      </c>
      <c r="B162" s="38" t="s">
        <v>390</v>
      </c>
      <c r="C162" s="38" t="s">
        <v>27</v>
      </c>
      <c r="D162" s="17" t="s">
        <v>28</v>
      </c>
      <c r="E162" s="52">
        <v>90000</v>
      </c>
      <c r="F162" s="52">
        <v>120000</v>
      </c>
      <c r="G162" s="52">
        <v>120000</v>
      </c>
      <c r="H162" s="38" t="s">
        <v>391</v>
      </c>
      <c r="I162" s="17" t="s">
        <v>43</v>
      </c>
      <c r="J162" s="17" t="s">
        <v>87</v>
      </c>
      <c r="K162" s="17" t="s">
        <v>87</v>
      </c>
      <c r="L162" s="18" t="s">
        <v>87</v>
      </c>
    </row>
    <row r="163" spans="1:12" ht="31.5" x14ac:dyDescent="0.25">
      <c r="A163" s="124" t="s">
        <v>392</v>
      </c>
      <c r="B163" s="127" t="s">
        <v>393</v>
      </c>
      <c r="C163" s="127" t="s">
        <v>27</v>
      </c>
      <c r="D163" s="135" t="s">
        <v>28</v>
      </c>
      <c r="E163" s="134">
        <f>SUM(E164:E165)+900000</f>
        <v>900000</v>
      </c>
      <c r="F163" s="134">
        <f>SUM(F164:F165)+900000</f>
        <v>900000</v>
      </c>
      <c r="G163" s="134">
        <f>SUM(G164:G165)+900000</f>
        <v>900000</v>
      </c>
      <c r="H163" s="38" t="s">
        <v>391</v>
      </c>
      <c r="I163" s="17" t="s">
        <v>43</v>
      </c>
      <c r="J163" s="17" t="s">
        <v>88</v>
      </c>
      <c r="K163" s="17" t="s">
        <v>88</v>
      </c>
      <c r="L163" s="18" t="s">
        <v>88</v>
      </c>
    </row>
    <row r="164" spans="1:12" ht="31.5" x14ac:dyDescent="0.25">
      <c r="A164" s="125"/>
      <c r="B164" s="128"/>
      <c r="C164" s="128"/>
      <c r="D164" s="120"/>
      <c r="E164" s="122">
        <v>0</v>
      </c>
      <c r="F164" s="122">
        <v>0</v>
      </c>
      <c r="G164" s="122">
        <v>0</v>
      </c>
      <c r="H164" s="39" t="s">
        <v>394</v>
      </c>
      <c r="I164" s="13" t="s">
        <v>11</v>
      </c>
      <c r="J164" s="13" t="s">
        <v>30</v>
      </c>
      <c r="K164" s="13" t="s">
        <v>30</v>
      </c>
      <c r="L164" s="19" t="s">
        <v>30</v>
      </c>
    </row>
    <row r="165" spans="1:12" ht="32.25" thickBot="1" x14ac:dyDescent="0.3">
      <c r="A165" s="126"/>
      <c r="B165" s="129"/>
      <c r="C165" s="129"/>
      <c r="D165" s="121"/>
      <c r="E165" s="123">
        <v>0</v>
      </c>
      <c r="F165" s="123">
        <v>0</v>
      </c>
      <c r="G165" s="123">
        <v>0</v>
      </c>
      <c r="H165" s="39" t="s">
        <v>395</v>
      </c>
      <c r="I165" s="13" t="s">
        <v>166</v>
      </c>
      <c r="J165" s="13" t="s">
        <v>337</v>
      </c>
      <c r="K165" s="13" t="s">
        <v>396</v>
      </c>
      <c r="L165" s="19" t="s">
        <v>397</v>
      </c>
    </row>
    <row r="166" spans="1:12" ht="31.5" x14ac:dyDescent="0.25">
      <c r="A166" s="124" t="s">
        <v>398</v>
      </c>
      <c r="B166" s="127" t="s">
        <v>399</v>
      </c>
      <c r="C166" s="127" t="s">
        <v>27</v>
      </c>
      <c r="D166" s="135" t="s">
        <v>28</v>
      </c>
      <c r="E166" s="134">
        <f>SUM(E167:E167)+700000</f>
        <v>700000</v>
      </c>
      <c r="F166" s="134">
        <f>SUM(F167:F167)+700000</f>
        <v>700000</v>
      </c>
      <c r="G166" s="134">
        <f>SUM(G167:G167)+700000</f>
        <v>700000</v>
      </c>
      <c r="H166" s="38" t="s">
        <v>400</v>
      </c>
      <c r="I166" s="17" t="s">
        <v>90</v>
      </c>
      <c r="J166" s="32" t="s">
        <v>401</v>
      </c>
      <c r="K166" s="32" t="s">
        <v>401</v>
      </c>
      <c r="L166" s="33" t="s">
        <v>401</v>
      </c>
    </row>
    <row r="167" spans="1:12" ht="32.25" thickBot="1" x14ac:dyDescent="0.3">
      <c r="A167" s="126"/>
      <c r="B167" s="129"/>
      <c r="C167" s="129"/>
      <c r="D167" s="121"/>
      <c r="E167" s="123">
        <v>0</v>
      </c>
      <c r="F167" s="123">
        <v>0</v>
      </c>
      <c r="G167" s="123">
        <v>0</v>
      </c>
      <c r="H167" s="39" t="s">
        <v>402</v>
      </c>
      <c r="I167" s="13" t="s">
        <v>403</v>
      </c>
      <c r="J167" s="13" t="s">
        <v>404</v>
      </c>
      <c r="K167" s="13" t="s">
        <v>404</v>
      </c>
      <c r="L167" s="19" t="s">
        <v>404</v>
      </c>
    </row>
    <row r="168" spans="1:12" ht="35.25" customHeight="1" x14ac:dyDescent="0.25">
      <c r="A168" s="124" t="s">
        <v>405</v>
      </c>
      <c r="B168" s="127" t="s">
        <v>406</v>
      </c>
      <c r="C168" s="127" t="s">
        <v>27</v>
      </c>
      <c r="D168" s="135" t="s">
        <v>28</v>
      </c>
      <c r="E168" s="134">
        <f>SUM(E169:E169)+300000</f>
        <v>300000</v>
      </c>
      <c r="F168" s="134">
        <f>SUM(F169:F169)+300000</f>
        <v>300000</v>
      </c>
      <c r="G168" s="134">
        <f>SUM(G169:G169)+300000</f>
        <v>300000</v>
      </c>
      <c r="H168" s="38" t="s">
        <v>407</v>
      </c>
      <c r="I168" s="17" t="s">
        <v>43</v>
      </c>
      <c r="J168" s="17" t="s">
        <v>144</v>
      </c>
      <c r="K168" s="17" t="s">
        <v>397</v>
      </c>
      <c r="L168" s="18" t="s">
        <v>397</v>
      </c>
    </row>
    <row r="169" spans="1:12" ht="35.25" customHeight="1" thickBot="1" x14ac:dyDescent="0.3">
      <c r="A169" s="126"/>
      <c r="B169" s="129"/>
      <c r="C169" s="129"/>
      <c r="D169" s="121"/>
      <c r="E169" s="123">
        <v>0</v>
      </c>
      <c r="F169" s="123">
        <v>0</v>
      </c>
      <c r="G169" s="123">
        <v>0</v>
      </c>
      <c r="H169" s="39" t="s">
        <v>408</v>
      </c>
      <c r="I169" s="13" t="s">
        <v>54</v>
      </c>
      <c r="J169" s="13" t="s">
        <v>409</v>
      </c>
      <c r="K169" s="13" t="s">
        <v>410</v>
      </c>
      <c r="L169" s="19" t="s">
        <v>91</v>
      </c>
    </row>
    <row r="170" spans="1:12" ht="55.5" customHeight="1" thickBot="1" x14ac:dyDescent="0.3">
      <c r="A170" s="65" t="s">
        <v>411</v>
      </c>
      <c r="B170" s="38" t="s">
        <v>412</v>
      </c>
      <c r="C170" s="38" t="s">
        <v>27</v>
      </c>
      <c r="D170" s="17" t="s">
        <v>28</v>
      </c>
      <c r="E170" s="52">
        <v>0</v>
      </c>
      <c r="F170" s="52">
        <v>0</v>
      </c>
      <c r="G170" s="52">
        <v>0</v>
      </c>
      <c r="H170" s="38" t="s">
        <v>413</v>
      </c>
      <c r="I170" s="17" t="s">
        <v>90</v>
      </c>
      <c r="J170" s="17" t="s">
        <v>13</v>
      </c>
      <c r="K170" s="17" t="s">
        <v>13</v>
      </c>
      <c r="L170" s="18" t="s">
        <v>13</v>
      </c>
    </row>
    <row r="171" spans="1:12" ht="47.25" x14ac:dyDescent="0.25">
      <c r="A171" s="65" t="s">
        <v>414</v>
      </c>
      <c r="B171" s="38" t="s">
        <v>415</v>
      </c>
      <c r="C171" s="38" t="s">
        <v>27</v>
      </c>
      <c r="D171" s="17" t="s">
        <v>28</v>
      </c>
      <c r="E171" s="52">
        <v>80000</v>
      </c>
      <c r="F171" s="52">
        <v>80000</v>
      </c>
      <c r="G171" s="52">
        <v>80000</v>
      </c>
      <c r="H171" s="38" t="s">
        <v>416</v>
      </c>
      <c r="I171" s="17" t="s">
        <v>43</v>
      </c>
      <c r="J171" s="17" t="s">
        <v>417</v>
      </c>
      <c r="K171" s="17" t="s">
        <v>418</v>
      </c>
      <c r="L171" s="18" t="s">
        <v>37</v>
      </c>
    </row>
    <row r="172" spans="1:12" ht="48" thickBot="1" x14ac:dyDescent="0.3">
      <c r="A172" s="65" t="s">
        <v>419</v>
      </c>
      <c r="B172" s="38" t="s">
        <v>420</v>
      </c>
      <c r="C172" s="38" t="s">
        <v>142</v>
      </c>
      <c r="D172" s="17" t="s">
        <v>28</v>
      </c>
      <c r="E172" s="52">
        <v>4000000</v>
      </c>
      <c r="F172" s="52">
        <v>1814000</v>
      </c>
      <c r="G172" s="52">
        <v>0</v>
      </c>
      <c r="H172" s="38" t="s">
        <v>10</v>
      </c>
      <c r="I172" s="17" t="s">
        <v>11</v>
      </c>
      <c r="J172" s="17" t="s">
        <v>144</v>
      </c>
      <c r="K172" s="17" t="s">
        <v>48</v>
      </c>
      <c r="L172" s="18" t="s">
        <v>13</v>
      </c>
    </row>
    <row r="173" spans="1:12" ht="31.5" x14ac:dyDescent="0.25">
      <c r="A173" s="124" t="s">
        <v>421</v>
      </c>
      <c r="B173" s="127" t="s">
        <v>422</v>
      </c>
      <c r="C173" s="127" t="s">
        <v>9</v>
      </c>
      <c r="D173" s="135"/>
      <c r="E173" s="134"/>
      <c r="F173" s="134"/>
      <c r="G173" s="134"/>
      <c r="H173" s="38" t="s">
        <v>10</v>
      </c>
      <c r="I173" s="17" t="s">
        <v>11</v>
      </c>
      <c r="J173" s="17" t="s">
        <v>164</v>
      </c>
      <c r="K173" s="17" t="s">
        <v>13</v>
      </c>
      <c r="L173" s="18" t="s">
        <v>13</v>
      </c>
    </row>
    <row r="174" spans="1:12" ht="32.25" customHeight="1" thickBot="1" x14ac:dyDescent="0.3">
      <c r="A174" s="125"/>
      <c r="B174" s="128"/>
      <c r="C174" s="128"/>
      <c r="D174" s="120"/>
      <c r="E174" s="122"/>
      <c r="F174" s="122"/>
      <c r="G174" s="122"/>
      <c r="H174" s="40" t="s">
        <v>372</v>
      </c>
      <c r="I174" s="20" t="s">
        <v>90</v>
      </c>
      <c r="J174" s="20" t="s">
        <v>423</v>
      </c>
      <c r="K174" s="20" t="s">
        <v>13</v>
      </c>
      <c r="L174" s="21" t="s">
        <v>13</v>
      </c>
    </row>
    <row r="175" spans="1:12" ht="39" customHeight="1" x14ac:dyDescent="0.25">
      <c r="A175" s="130" t="s">
        <v>424</v>
      </c>
      <c r="B175" s="98" t="s">
        <v>425</v>
      </c>
      <c r="C175" s="98" t="s">
        <v>9</v>
      </c>
      <c r="D175" s="14" t="s">
        <v>477</v>
      </c>
      <c r="E175" s="56">
        <f>SUM(E176:E178)</f>
        <v>3441674.15</v>
      </c>
      <c r="F175" s="56">
        <f>SUM(F176:F178)</f>
        <v>0</v>
      </c>
      <c r="G175" s="56">
        <f>SUM(G176:G178)</f>
        <v>0</v>
      </c>
      <c r="H175" s="98" t="s">
        <v>10</v>
      </c>
      <c r="I175" s="111" t="s">
        <v>11</v>
      </c>
      <c r="J175" s="111" t="s">
        <v>337</v>
      </c>
      <c r="K175" s="111" t="s">
        <v>13</v>
      </c>
      <c r="L175" s="113" t="s">
        <v>13</v>
      </c>
    </row>
    <row r="176" spans="1:12" ht="15.75" x14ac:dyDescent="0.25">
      <c r="A176" s="132"/>
      <c r="B176" s="128"/>
      <c r="C176" s="128"/>
      <c r="D176" s="13" t="s">
        <v>114</v>
      </c>
      <c r="E176" s="54">
        <v>207468</v>
      </c>
      <c r="F176" s="54">
        <v>0</v>
      </c>
      <c r="G176" s="54">
        <v>0</v>
      </c>
      <c r="H176" s="133"/>
      <c r="I176" s="112"/>
      <c r="J176" s="112"/>
      <c r="K176" s="112"/>
      <c r="L176" s="114"/>
    </row>
    <row r="177" spans="1:12" ht="15.75" x14ac:dyDescent="0.25">
      <c r="A177" s="132"/>
      <c r="B177" s="128"/>
      <c r="C177" s="128"/>
      <c r="D177" s="13" t="s">
        <v>28</v>
      </c>
      <c r="E177" s="54">
        <v>881675.15</v>
      </c>
      <c r="F177" s="54"/>
      <c r="G177" s="54"/>
      <c r="H177" s="115" t="s">
        <v>372</v>
      </c>
      <c r="I177" s="116" t="s">
        <v>90</v>
      </c>
      <c r="J177" s="116" t="s">
        <v>426</v>
      </c>
      <c r="K177" s="116" t="s">
        <v>13</v>
      </c>
      <c r="L177" s="118" t="s">
        <v>13</v>
      </c>
    </row>
    <row r="178" spans="1:12" ht="16.5" thickBot="1" x14ac:dyDescent="0.3">
      <c r="A178" s="131"/>
      <c r="B178" s="99"/>
      <c r="C178" s="99"/>
      <c r="D178" s="24" t="s">
        <v>121</v>
      </c>
      <c r="E178" s="57">
        <v>2352531</v>
      </c>
      <c r="F178" s="57"/>
      <c r="G178" s="57"/>
      <c r="H178" s="99"/>
      <c r="I178" s="117"/>
      <c r="J178" s="117"/>
      <c r="K178" s="117"/>
      <c r="L178" s="119"/>
    </row>
    <row r="179" spans="1:12" ht="48" customHeight="1" thickBot="1" x14ac:dyDescent="0.3">
      <c r="A179" s="67" t="s">
        <v>427</v>
      </c>
      <c r="B179" s="45" t="s">
        <v>428</v>
      </c>
      <c r="C179" s="45" t="s">
        <v>27</v>
      </c>
      <c r="D179" s="30" t="s">
        <v>28</v>
      </c>
      <c r="E179" s="60">
        <v>200000</v>
      </c>
      <c r="F179" s="60">
        <v>200000</v>
      </c>
      <c r="G179" s="60">
        <v>200000</v>
      </c>
      <c r="H179" s="45" t="s">
        <v>407</v>
      </c>
      <c r="I179" s="30" t="s">
        <v>43</v>
      </c>
      <c r="J179" s="30" t="s">
        <v>163</v>
      </c>
      <c r="K179" s="30" t="s">
        <v>163</v>
      </c>
      <c r="L179" s="31" t="s">
        <v>163</v>
      </c>
    </row>
    <row r="180" spans="1:12" ht="35.25" customHeight="1" x14ac:dyDescent="0.25">
      <c r="A180" s="130" t="s">
        <v>429</v>
      </c>
      <c r="B180" s="98" t="s">
        <v>430</v>
      </c>
      <c r="C180" s="98" t="s">
        <v>9</v>
      </c>
      <c r="D180" s="14" t="s">
        <v>477</v>
      </c>
      <c r="E180" s="56">
        <f>SUM(E181:E183)</f>
        <v>4537379</v>
      </c>
      <c r="F180" s="56">
        <f>SUM(F181:F183)</f>
        <v>0</v>
      </c>
      <c r="G180" s="56">
        <f>SUM(G181:G183)</f>
        <v>0</v>
      </c>
      <c r="H180" s="98" t="s">
        <v>10</v>
      </c>
      <c r="I180" s="111" t="s">
        <v>11</v>
      </c>
      <c r="J180" s="111" t="s">
        <v>431</v>
      </c>
      <c r="K180" s="111" t="s">
        <v>12</v>
      </c>
      <c r="L180" s="113" t="s">
        <v>13</v>
      </c>
    </row>
    <row r="181" spans="1:12" ht="15.75" customHeight="1" x14ac:dyDescent="0.25">
      <c r="A181" s="132"/>
      <c r="B181" s="128"/>
      <c r="C181" s="128"/>
      <c r="D181" s="13" t="s">
        <v>114</v>
      </c>
      <c r="E181" s="54">
        <v>376304</v>
      </c>
      <c r="F181" s="54">
        <v>0</v>
      </c>
      <c r="G181" s="54">
        <v>0</v>
      </c>
      <c r="H181" s="133"/>
      <c r="I181" s="112"/>
      <c r="J181" s="112"/>
      <c r="K181" s="112"/>
      <c r="L181" s="114"/>
    </row>
    <row r="182" spans="1:12" ht="23.25" customHeight="1" x14ac:dyDescent="0.25">
      <c r="A182" s="132"/>
      <c r="B182" s="128"/>
      <c r="C182" s="128"/>
      <c r="D182" s="13" t="s">
        <v>28</v>
      </c>
      <c r="E182" s="54">
        <v>350603</v>
      </c>
      <c r="F182" s="54"/>
      <c r="G182" s="54"/>
      <c r="H182" s="115" t="s">
        <v>372</v>
      </c>
      <c r="I182" s="116" t="s">
        <v>90</v>
      </c>
      <c r="J182" s="116" t="s">
        <v>432</v>
      </c>
      <c r="K182" s="116" t="s">
        <v>13</v>
      </c>
      <c r="L182" s="118" t="s">
        <v>13</v>
      </c>
    </row>
    <row r="183" spans="1:12" ht="21.75" customHeight="1" thickBot="1" x14ac:dyDescent="0.3">
      <c r="A183" s="131"/>
      <c r="B183" s="99"/>
      <c r="C183" s="99"/>
      <c r="D183" s="24" t="s">
        <v>121</v>
      </c>
      <c r="E183" s="57">
        <v>3810472</v>
      </c>
      <c r="F183" s="57"/>
      <c r="G183" s="57"/>
      <c r="H183" s="99"/>
      <c r="I183" s="117"/>
      <c r="J183" s="117"/>
      <c r="K183" s="117"/>
      <c r="L183" s="119"/>
    </row>
    <row r="184" spans="1:12" ht="63.75" thickBot="1" x14ac:dyDescent="0.3">
      <c r="A184" s="64" t="s">
        <v>433</v>
      </c>
      <c r="B184" s="43" t="s">
        <v>434</v>
      </c>
      <c r="C184" s="43" t="s">
        <v>435</v>
      </c>
      <c r="D184" s="15"/>
      <c r="E184" s="51">
        <v>0</v>
      </c>
      <c r="F184" s="51">
        <v>0</v>
      </c>
      <c r="G184" s="51">
        <v>0</v>
      </c>
      <c r="H184" s="43" t="s">
        <v>436</v>
      </c>
      <c r="I184" s="15" t="s">
        <v>437</v>
      </c>
      <c r="J184" s="15" t="s">
        <v>397</v>
      </c>
      <c r="K184" s="15" t="s">
        <v>397</v>
      </c>
      <c r="L184" s="26" t="s">
        <v>397</v>
      </c>
    </row>
    <row r="185" spans="1:12" ht="79.5" thickBot="1" x14ac:dyDescent="0.3">
      <c r="A185" s="66" t="s">
        <v>438</v>
      </c>
      <c r="B185" s="44" t="s">
        <v>439</v>
      </c>
      <c r="C185" s="44" t="s">
        <v>440</v>
      </c>
      <c r="D185" s="28" t="s">
        <v>28</v>
      </c>
      <c r="E185" s="55">
        <v>800000</v>
      </c>
      <c r="F185" s="55">
        <v>0</v>
      </c>
      <c r="G185" s="55">
        <v>0</v>
      </c>
      <c r="H185" s="44" t="s">
        <v>441</v>
      </c>
      <c r="I185" s="28" t="s">
        <v>43</v>
      </c>
      <c r="J185" s="28" t="s">
        <v>44</v>
      </c>
      <c r="K185" s="28" t="s">
        <v>13</v>
      </c>
      <c r="L185" s="29" t="s">
        <v>13</v>
      </c>
    </row>
    <row r="186" spans="1:12" ht="15.75" x14ac:dyDescent="0.25">
      <c r="A186" s="130" t="s">
        <v>442</v>
      </c>
      <c r="B186" s="98" t="s">
        <v>443</v>
      </c>
      <c r="C186" s="98" t="s">
        <v>27</v>
      </c>
      <c r="D186" s="98" t="s">
        <v>52</v>
      </c>
      <c r="E186" s="100">
        <v>200000</v>
      </c>
      <c r="F186" s="100">
        <v>200000</v>
      </c>
      <c r="G186" s="100">
        <v>200000</v>
      </c>
      <c r="H186" s="41" t="s">
        <v>444</v>
      </c>
      <c r="I186" s="14" t="s">
        <v>90</v>
      </c>
      <c r="J186" s="14" t="s">
        <v>445</v>
      </c>
      <c r="K186" s="14" t="s">
        <v>445</v>
      </c>
      <c r="L186" s="22" t="s">
        <v>445</v>
      </c>
    </row>
    <row r="187" spans="1:12" ht="16.5" thickBot="1" x14ac:dyDescent="0.3">
      <c r="A187" s="131"/>
      <c r="B187" s="99"/>
      <c r="C187" s="99"/>
      <c r="D187" s="99"/>
      <c r="E187" s="101"/>
      <c r="F187" s="101"/>
      <c r="G187" s="101"/>
      <c r="H187" s="42" t="s">
        <v>340</v>
      </c>
      <c r="I187" s="24" t="s">
        <v>43</v>
      </c>
      <c r="J187" s="24" t="s">
        <v>397</v>
      </c>
      <c r="K187" s="24" t="s">
        <v>337</v>
      </c>
      <c r="L187" s="25" t="s">
        <v>118</v>
      </c>
    </row>
    <row r="188" spans="1:12" ht="31.5" x14ac:dyDescent="0.25">
      <c r="A188" s="125" t="s">
        <v>446</v>
      </c>
      <c r="B188" s="128" t="s">
        <v>447</v>
      </c>
      <c r="C188" s="128" t="s">
        <v>287</v>
      </c>
      <c r="D188" s="120" t="s">
        <v>28</v>
      </c>
      <c r="E188" s="122">
        <f>SUM(E189:E190)+144000</f>
        <v>144000</v>
      </c>
      <c r="F188" s="122">
        <f>SUM(F189:F190)+152000</f>
        <v>152000</v>
      </c>
      <c r="G188" s="122">
        <f>SUM(G189:G190)+152000</f>
        <v>152000</v>
      </c>
      <c r="H188" s="43" t="s">
        <v>448</v>
      </c>
      <c r="I188" s="15" t="s">
        <v>43</v>
      </c>
      <c r="J188" s="15" t="s">
        <v>62</v>
      </c>
      <c r="K188" s="15" t="s">
        <v>62</v>
      </c>
      <c r="L188" s="26" t="s">
        <v>163</v>
      </c>
    </row>
    <row r="189" spans="1:12" ht="15.75" x14ac:dyDescent="0.25">
      <c r="A189" s="125"/>
      <c r="B189" s="128"/>
      <c r="C189" s="128"/>
      <c r="D189" s="120"/>
      <c r="E189" s="122">
        <v>0</v>
      </c>
      <c r="F189" s="122">
        <v>0</v>
      </c>
      <c r="G189" s="122">
        <v>0</v>
      </c>
      <c r="H189" s="39" t="s">
        <v>449</v>
      </c>
      <c r="I189" s="13" t="s">
        <v>43</v>
      </c>
      <c r="J189" s="13" t="s">
        <v>211</v>
      </c>
      <c r="K189" s="13" t="s">
        <v>206</v>
      </c>
      <c r="L189" s="19" t="s">
        <v>206</v>
      </c>
    </row>
    <row r="190" spans="1:12" ht="48" thickBot="1" x14ac:dyDescent="0.3">
      <c r="A190" s="126"/>
      <c r="B190" s="129"/>
      <c r="C190" s="129"/>
      <c r="D190" s="121"/>
      <c r="E190" s="123">
        <v>0</v>
      </c>
      <c r="F190" s="123">
        <v>0</v>
      </c>
      <c r="G190" s="123">
        <v>0</v>
      </c>
      <c r="H190" s="39" t="s">
        <v>450</v>
      </c>
      <c r="I190" s="13" t="s">
        <v>11</v>
      </c>
      <c r="J190" s="13" t="s">
        <v>163</v>
      </c>
      <c r="K190" s="13" t="s">
        <v>62</v>
      </c>
      <c r="L190" s="19" t="s">
        <v>62</v>
      </c>
    </row>
    <row r="191" spans="1:12" ht="33.75" customHeight="1" x14ac:dyDescent="0.25">
      <c r="A191" s="124" t="s">
        <v>451</v>
      </c>
      <c r="B191" s="127" t="s">
        <v>452</v>
      </c>
      <c r="C191" s="127" t="s">
        <v>27</v>
      </c>
      <c r="D191" s="14" t="s">
        <v>477</v>
      </c>
      <c r="E191" s="53">
        <f>SUM(E192:E193)</f>
        <v>639954.84</v>
      </c>
      <c r="F191" s="53">
        <f>SUM(F192:F193)</f>
        <v>652757</v>
      </c>
      <c r="G191" s="53">
        <f>SUM(G192:G193)</f>
        <v>674733</v>
      </c>
      <c r="H191" s="38" t="s">
        <v>453</v>
      </c>
      <c r="I191" s="17" t="s">
        <v>54</v>
      </c>
      <c r="J191" s="17" t="s">
        <v>454</v>
      </c>
      <c r="K191" s="17" t="s">
        <v>455</v>
      </c>
      <c r="L191" s="18" t="s">
        <v>456</v>
      </c>
    </row>
    <row r="192" spans="1:12" ht="56.25" customHeight="1" x14ac:dyDescent="0.25">
      <c r="A192" s="125"/>
      <c r="B192" s="128"/>
      <c r="C192" s="128"/>
      <c r="D192" s="13" t="s">
        <v>28</v>
      </c>
      <c r="E192" s="54">
        <v>426718</v>
      </c>
      <c r="F192" s="54">
        <v>439520</v>
      </c>
      <c r="G192" s="54">
        <v>461496</v>
      </c>
      <c r="H192" s="39" t="s">
        <v>457</v>
      </c>
      <c r="I192" s="13" t="s">
        <v>43</v>
      </c>
      <c r="J192" s="13" t="s">
        <v>458</v>
      </c>
      <c r="K192" s="13" t="s">
        <v>459</v>
      </c>
      <c r="L192" s="19" t="s">
        <v>460</v>
      </c>
    </row>
    <row r="193" spans="1:12" ht="33.75" customHeight="1" thickBot="1" x14ac:dyDescent="0.3">
      <c r="A193" s="126"/>
      <c r="B193" s="129"/>
      <c r="C193" s="129"/>
      <c r="D193" s="13" t="s">
        <v>52</v>
      </c>
      <c r="E193" s="54">
        <v>213236.84</v>
      </c>
      <c r="F193" s="54">
        <v>213237</v>
      </c>
      <c r="G193" s="54">
        <v>213237</v>
      </c>
      <c r="H193" s="39" t="s">
        <v>372</v>
      </c>
      <c r="I193" s="13" t="s">
        <v>461</v>
      </c>
      <c r="J193" s="13" t="s">
        <v>462</v>
      </c>
      <c r="K193" s="13" t="s">
        <v>157</v>
      </c>
      <c r="L193" s="19" t="s">
        <v>48</v>
      </c>
    </row>
    <row r="194" spans="1:12" ht="79.5" thickBot="1" x14ac:dyDescent="0.3">
      <c r="A194" s="66" t="s">
        <v>463</v>
      </c>
      <c r="B194" s="44" t="s">
        <v>464</v>
      </c>
      <c r="C194" s="44" t="s">
        <v>440</v>
      </c>
      <c r="D194" s="28" t="s">
        <v>28</v>
      </c>
      <c r="E194" s="55">
        <v>0</v>
      </c>
      <c r="F194" s="55">
        <v>0</v>
      </c>
      <c r="G194" s="55">
        <v>0</v>
      </c>
      <c r="H194" s="44" t="s">
        <v>465</v>
      </c>
      <c r="I194" s="28" t="s">
        <v>11</v>
      </c>
      <c r="J194" s="28" t="s">
        <v>30</v>
      </c>
      <c r="K194" s="28" t="s">
        <v>30</v>
      </c>
      <c r="L194" s="29" t="s">
        <v>30</v>
      </c>
    </row>
    <row r="195" spans="1:12" ht="78.75" customHeight="1" x14ac:dyDescent="0.25">
      <c r="A195" s="68" t="s">
        <v>493</v>
      </c>
      <c r="B195" s="46" t="s">
        <v>466</v>
      </c>
      <c r="C195" s="46" t="s">
        <v>142</v>
      </c>
      <c r="D195" s="34" t="s">
        <v>28</v>
      </c>
      <c r="E195" s="61">
        <v>10000</v>
      </c>
      <c r="F195" s="61">
        <v>1000000</v>
      </c>
      <c r="G195" s="61">
        <v>1000000</v>
      </c>
      <c r="H195" s="46" t="s">
        <v>10</v>
      </c>
      <c r="I195" s="34" t="s">
        <v>11</v>
      </c>
      <c r="J195" s="34" t="s">
        <v>12</v>
      </c>
      <c r="K195" s="34" t="s">
        <v>143</v>
      </c>
      <c r="L195" s="35" t="s">
        <v>143</v>
      </c>
    </row>
    <row r="196" spans="1:12" s="3" customFormat="1" x14ac:dyDescent="0.25">
      <c r="A196" s="47"/>
      <c r="B196" s="47"/>
      <c r="C196" s="47"/>
      <c r="D196" s="36"/>
      <c r="E196" s="62"/>
      <c r="F196" s="62"/>
      <c r="G196" s="62"/>
      <c r="H196" s="47"/>
      <c r="I196" s="36"/>
      <c r="J196" s="36"/>
      <c r="K196" s="36"/>
      <c r="L196" s="36"/>
    </row>
    <row r="197" spans="1:12" s="3" customFormat="1" ht="15.75" x14ac:dyDescent="0.25">
      <c r="A197" s="7" t="s">
        <v>476</v>
      </c>
      <c r="B197" s="8"/>
      <c r="C197" s="8"/>
      <c r="D197" s="9"/>
      <c r="E197" s="88"/>
      <c r="F197" s="87"/>
      <c r="G197" s="87"/>
      <c r="H197" s="8"/>
      <c r="I197" s="9"/>
      <c r="J197" s="9"/>
      <c r="K197" s="9"/>
      <c r="L197" s="9"/>
    </row>
    <row r="198" spans="1:12" s="3" customFormat="1" ht="15.75" x14ac:dyDescent="0.25">
      <c r="A198" s="7" t="s">
        <v>492</v>
      </c>
      <c r="B198" s="8"/>
      <c r="C198" s="8"/>
      <c r="D198" s="9"/>
      <c r="E198" s="87"/>
      <c r="F198" s="87"/>
      <c r="G198" s="87"/>
      <c r="H198" s="8"/>
      <c r="I198" s="9"/>
      <c r="J198" s="9"/>
      <c r="K198" s="9"/>
      <c r="L198" s="9"/>
    </row>
    <row r="199" spans="1:12" s="3" customFormat="1" ht="15.75" thickBot="1" x14ac:dyDescent="0.3">
      <c r="A199" s="10"/>
      <c r="B199" s="10"/>
      <c r="C199" s="10"/>
      <c r="D199" s="11"/>
      <c r="E199" s="12"/>
      <c r="F199" s="12"/>
      <c r="G199" s="12"/>
      <c r="H199" s="10"/>
      <c r="I199" s="11"/>
      <c r="J199" s="11"/>
      <c r="K199" s="11"/>
      <c r="L199" s="11"/>
    </row>
  </sheetData>
  <mergeCells count="412"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  <mergeCell ref="B7:D7"/>
    <mergeCell ref="B8:D8"/>
    <mergeCell ref="B9:D9"/>
    <mergeCell ref="B17:D17"/>
    <mergeCell ref="B46:D46"/>
    <mergeCell ref="F10:F12"/>
    <mergeCell ref="G10:G12"/>
    <mergeCell ref="A13:A15"/>
    <mergeCell ref="B13:B15"/>
    <mergeCell ref="C13:C15"/>
    <mergeCell ref="D13:D15"/>
    <mergeCell ref="E13:E15"/>
    <mergeCell ref="F13:F15"/>
    <mergeCell ref="G13:G15"/>
    <mergeCell ref="E10:E12"/>
    <mergeCell ref="D10:D12"/>
    <mergeCell ref="C10:C12"/>
    <mergeCell ref="B10:B12"/>
    <mergeCell ref="A10:A12"/>
    <mergeCell ref="F29:F31"/>
    <mergeCell ref="G29:G31"/>
    <mergeCell ref="A32:A33"/>
    <mergeCell ref="B32:B33"/>
    <mergeCell ref="C32:C33"/>
    <mergeCell ref="B128:D128"/>
    <mergeCell ref="A20:A21"/>
    <mergeCell ref="B20:B21"/>
    <mergeCell ref="C20:C21"/>
    <mergeCell ref="H20:H21"/>
    <mergeCell ref="A25:A28"/>
    <mergeCell ref="B25:B28"/>
    <mergeCell ref="C25:C28"/>
    <mergeCell ref="D25:D28"/>
    <mergeCell ref="E25:E28"/>
    <mergeCell ref="F25:F28"/>
    <mergeCell ref="G25:G28"/>
    <mergeCell ref="A29:A31"/>
    <mergeCell ref="B29:B31"/>
    <mergeCell ref="C29:C31"/>
    <mergeCell ref="D29:D31"/>
    <mergeCell ref="B47:D47"/>
    <mergeCell ref="B102:D102"/>
    <mergeCell ref="B113:D113"/>
    <mergeCell ref="B114:D114"/>
    <mergeCell ref="B127:D127"/>
    <mergeCell ref="D48:D49"/>
    <mergeCell ref="D64:D66"/>
    <mergeCell ref="E29:E31"/>
    <mergeCell ref="I20:I21"/>
    <mergeCell ref="J20:J21"/>
    <mergeCell ref="K20:K21"/>
    <mergeCell ref="L20:L21"/>
    <mergeCell ref="A22:A24"/>
    <mergeCell ref="B22:B24"/>
    <mergeCell ref="C22:C24"/>
    <mergeCell ref="D22:D24"/>
    <mergeCell ref="E22:E24"/>
    <mergeCell ref="F22:F24"/>
    <mergeCell ref="G22:G24"/>
    <mergeCell ref="D32:D33"/>
    <mergeCell ref="E32:E33"/>
    <mergeCell ref="F32:F33"/>
    <mergeCell ref="G32:G33"/>
    <mergeCell ref="K38:K40"/>
    <mergeCell ref="L38:L40"/>
    <mergeCell ref="F34:F36"/>
    <mergeCell ref="G34:G36"/>
    <mergeCell ref="A38:A40"/>
    <mergeCell ref="B38:B40"/>
    <mergeCell ref="C38:C40"/>
    <mergeCell ref="A34:A36"/>
    <mergeCell ref="B34:B36"/>
    <mergeCell ref="C34:C36"/>
    <mergeCell ref="D34:D36"/>
    <mergeCell ref="E34:E36"/>
    <mergeCell ref="A41:A43"/>
    <mergeCell ref="B41:B43"/>
    <mergeCell ref="C41:C43"/>
    <mergeCell ref="A48:A49"/>
    <mergeCell ref="B48:B49"/>
    <mergeCell ref="C48:C49"/>
    <mergeCell ref="H38:H40"/>
    <mergeCell ref="I38:I40"/>
    <mergeCell ref="J38:J40"/>
    <mergeCell ref="H50:H52"/>
    <mergeCell ref="I50:I52"/>
    <mergeCell ref="J50:J52"/>
    <mergeCell ref="K50:K52"/>
    <mergeCell ref="L50:L52"/>
    <mergeCell ref="E48:E49"/>
    <mergeCell ref="F48:F49"/>
    <mergeCell ref="G48:G49"/>
    <mergeCell ref="A50:A52"/>
    <mergeCell ref="B50:B52"/>
    <mergeCell ref="C50:C52"/>
    <mergeCell ref="A60:A62"/>
    <mergeCell ref="B60:B62"/>
    <mergeCell ref="C60:C62"/>
    <mergeCell ref="A64:A66"/>
    <mergeCell ref="B64:B66"/>
    <mergeCell ref="C64:C66"/>
    <mergeCell ref="J56:J57"/>
    <mergeCell ref="K56:K57"/>
    <mergeCell ref="L56:L57"/>
    <mergeCell ref="A58:A59"/>
    <mergeCell ref="B58:B59"/>
    <mergeCell ref="C58:C59"/>
    <mergeCell ref="D58:D59"/>
    <mergeCell ref="E58:E59"/>
    <mergeCell ref="F58:F59"/>
    <mergeCell ref="G58:G59"/>
    <mergeCell ref="A55:A57"/>
    <mergeCell ref="B55:B57"/>
    <mergeCell ref="C55:C57"/>
    <mergeCell ref="H56:H57"/>
    <mergeCell ref="I56:I57"/>
    <mergeCell ref="H69:H71"/>
    <mergeCell ref="I69:I71"/>
    <mergeCell ref="J69:J71"/>
    <mergeCell ref="K69:K71"/>
    <mergeCell ref="L69:L71"/>
    <mergeCell ref="E64:E66"/>
    <mergeCell ref="F64:F66"/>
    <mergeCell ref="G64:G66"/>
    <mergeCell ref="A69:A71"/>
    <mergeCell ref="B69:B71"/>
    <mergeCell ref="C69:C71"/>
    <mergeCell ref="J73:J74"/>
    <mergeCell ref="K73:K74"/>
    <mergeCell ref="L73:L74"/>
    <mergeCell ref="A75:A77"/>
    <mergeCell ref="B75:B77"/>
    <mergeCell ref="C75:C77"/>
    <mergeCell ref="H75:H77"/>
    <mergeCell ref="I75:I77"/>
    <mergeCell ref="J75:J77"/>
    <mergeCell ref="K75:K77"/>
    <mergeCell ref="L75:L77"/>
    <mergeCell ref="A72:A74"/>
    <mergeCell ref="B72:B74"/>
    <mergeCell ref="C72:C74"/>
    <mergeCell ref="H73:H74"/>
    <mergeCell ref="I73:I74"/>
    <mergeCell ref="J78:J81"/>
    <mergeCell ref="K78:K81"/>
    <mergeCell ref="L78:L81"/>
    <mergeCell ref="A82:A83"/>
    <mergeCell ref="B82:B83"/>
    <mergeCell ref="C82:C83"/>
    <mergeCell ref="H82:H83"/>
    <mergeCell ref="I82:I83"/>
    <mergeCell ref="J82:J83"/>
    <mergeCell ref="K82:K83"/>
    <mergeCell ref="L82:L83"/>
    <mergeCell ref="A78:A81"/>
    <mergeCell ref="B78:B81"/>
    <mergeCell ref="C78:C81"/>
    <mergeCell ref="H78:H81"/>
    <mergeCell ref="I78:I81"/>
    <mergeCell ref="H92:H93"/>
    <mergeCell ref="I92:I93"/>
    <mergeCell ref="J92:J93"/>
    <mergeCell ref="K92:K93"/>
    <mergeCell ref="L92:L93"/>
    <mergeCell ref="F85:F86"/>
    <mergeCell ref="G85:G86"/>
    <mergeCell ref="A92:A93"/>
    <mergeCell ref="B92:B93"/>
    <mergeCell ref="C92:C93"/>
    <mergeCell ref="A85:A86"/>
    <mergeCell ref="B85:B86"/>
    <mergeCell ref="C85:C86"/>
    <mergeCell ref="D85:D86"/>
    <mergeCell ref="E85:E86"/>
    <mergeCell ref="J94:J95"/>
    <mergeCell ref="K94:K95"/>
    <mergeCell ref="L94:L95"/>
    <mergeCell ref="A96:A98"/>
    <mergeCell ref="B96:B98"/>
    <mergeCell ref="C96:C98"/>
    <mergeCell ref="H97:H98"/>
    <mergeCell ref="I97:I98"/>
    <mergeCell ref="J97:J98"/>
    <mergeCell ref="K97:K98"/>
    <mergeCell ref="L97:L98"/>
    <mergeCell ref="A94:A95"/>
    <mergeCell ref="B94:B95"/>
    <mergeCell ref="C94:C95"/>
    <mergeCell ref="H94:H95"/>
    <mergeCell ref="I94:I95"/>
    <mergeCell ref="J100:J101"/>
    <mergeCell ref="K100:K101"/>
    <mergeCell ref="L100:L101"/>
    <mergeCell ref="A103:A104"/>
    <mergeCell ref="B103:B104"/>
    <mergeCell ref="C103:C104"/>
    <mergeCell ref="H103:H104"/>
    <mergeCell ref="I103:I104"/>
    <mergeCell ref="J103:J104"/>
    <mergeCell ref="K103:K104"/>
    <mergeCell ref="L103:L104"/>
    <mergeCell ref="A99:A101"/>
    <mergeCell ref="B99:B101"/>
    <mergeCell ref="C99:C101"/>
    <mergeCell ref="H100:H101"/>
    <mergeCell ref="I100:I101"/>
    <mergeCell ref="K105:K106"/>
    <mergeCell ref="L105:L106"/>
    <mergeCell ref="A110:A112"/>
    <mergeCell ref="B110:B112"/>
    <mergeCell ref="C110:C112"/>
    <mergeCell ref="H110:H112"/>
    <mergeCell ref="I110:I112"/>
    <mergeCell ref="J110:J112"/>
    <mergeCell ref="K110:K112"/>
    <mergeCell ref="L110:L112"/>
    <mergeCell ref="F105:F106"/>
    <mergeCell ref="G105:G106"/>
    <mergeCell ref="H105:H106"/>
    <mergeCell ref="I105:I106"/>
    <mergeCell ref="J105:J106"/>
    <mergeCell ref="A105:A106"/>
    <mergeCell ref="B105:B106"/>
    <mergeCell ref="C105:C106"/>
    <mergeCell ref="D105:D106"/>
    <mergeCell ref="E105:E106"/>
    <mergeCell ref="H118:H119"/>
    <mergeCell ref="I118:I119"/>
    <mergeCell ref="J118:J119"/>
    <mergeCell ref="K118:K119"/>
    <mergeCell ref="L118:L119"/>
    <mergeCell ref="F115:F116"/>
    <mergeCell ref="G115:G116"/>
    <mergeCell ref="A117:A119"/>
    <mergeCell ref="B117:B119"/>
    <mergeCell ref="C117:C119"/>
    <mergeCell ref="A115:A116"/>
    <mergeCell ref="B115:B116"/>
    <mergeCell ref="C115:C116"/>
    <mergeCell ref="D115:D116"/>
    <mergeCell ref="E115:E116"/>
    <mergeCell ref="J120:J121"/>
    <mergeCell ref="K120:K121"/>
    <mergeCell ref="L120:L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H120:H121"/>
    <mergeCell ref="I120:I121"/>
    <mergeCell ref="J132:J134"/>
    <mergeCell ref="K132:K134"/>
    <mergeCell ref="L132:L134"/>
    <mergeCell ref="A138:A140"/>
    <mergeCell ref="B138:B140"/>
    <mergeCell ref="C138:C140"/>
    <mergeCell ref="H139:H140"/>
    <mergeCell ref="I139:I140"/>
    <mergeCell ref="J139:J140"/>
    <mergeCell ref="K139:K140"/>
    <mergeCell ref="L139:L140"/>
    <mergeCell ref="A132:A134"/>
    <mergeCell ref="B132:B134"/>
    <mergeCell ref="C132:C134"/>
    <mergeCell ref="H132:H134"/>
    <mergeCell ref="I132:I134"/>
    <mergeCell ref="H146:H147"/>
    <mergeCell ref="I146:I147"/>
    <mergeCell ref="J146:J147"/>
    <mergeCell ref="K146:K147"/>
    <mergeCell ref="L146:L147"/>
    <mergeCell ref="F143:F144"/>
    <mergeCell ref="G143:G144"/>
    <mergeCell ref="A145:A147"/>
    <mergeCell ref="B145:B147"/>
    <mergeCell ref="C145:C147"/>
    <mergeCell ref="A143:A144"/>
    <mergeCell ref="B143:B144"/>
    <mergeCell ref="C143:C144"/>
    <mergeCell ref="D143:D144"/>
    <mergeCell ref="E143:E144"/>
    <mergeCell ref="F149:F150"/>
    <mergeCell ref="G149:G150"/>
    <mergeCell ref="A152:A155"/>
    <mergeCell ref="B152:B155"/>
    <mergeCell ref="C152:C155"/>
    <mergeCell ref="B151:D151"/>
    <mergeCell ref="A149:A150"/>
    <mergeCell ref="B149:B150"/>
    <mergeCell ref="C149:C150"/>
    <mergeCell ref="D149:D150"/>
    <mergeCell ref="E149:E150"/>
    <mergeCell ref="H154:H155"/>
    <mergeCell ref="I154:I155"/>
    <mergeCell ref="J154:J155"/>
    <mergeCell ref="K154:K155"/>
    <mergeCell ref="L154:L155"/>
    <mergeCell ref="H152:H153"/>
    <mergeCell ref="I152:I153"/>
    <mergeCell ref="J152:J153"/>
    <mergeCell ref="K152:K153"/>
    <mergeCell ref="L152:L153"/>
    <mergeCell ref="J157:J159"/>
    <mergeCell ref="K157:K159"/>
    <mergeCell ref="L157:L159"/>
    <mergeCell ref="A163:A165"/>
    <mergeCell ref="B163:B165"/>
    <mergeCell ref="C163:C165"/>
    <mergeCell ref="D163:D165"/>
    <mergeCell ref="E163:E165"/>
    <mergeCell ref="F163:F165"/>
    <mergeCell ref="G163:G165"/>
    <mergeCell ref="A157:A159"/>
    <mergeCell ref="B157:B159"/>
    <mergeCell ref="C157:C159"/>
    <mergeCell ref="H157:H159"/>
    <mergeCell ref="I157:I159"/>
    <mergeCell ref="F166:F167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J175:J176"/>
    <mergeCell ref="K175:K176"/>
    <mergeCell ref="L175:L176"/>
    <mergeCell ref="J177:J178"/>
    <mergeCell ref="K177:K178"/>
    <mergeCell ref="L177:L178"/>
    <mergeCell ref="F173:F174"/>
    <mergeCell ref="G173:G174"/>
    <mergeCell ref="A175:A178"/>
    <mergeCell ref="B175:B178"/>
    <mergeCell ref="C175:C178"/>
    <mergeCell ref="A173:A174"/>
    <mergeCell ref="B173:B174"/>
    <mergeCell ref="C173:C174"/>
    <mergeCell ref="D173:D174"/>
    <mergeCell ref="E173:E174"/>
    <mergeCell ref="A180:A183"/>
    <mergeCell ref="B180:B183"/>
    <mergeCell ref="C180:C183"/>
    <mergeCell ref="H175:H176"/>
    <mergeCell ref="I175:I176"/>
    <mergeCell ref="H177:H178"/>
    <mergeCell ref="I177:I178"/>
    <mergeCell ref="H180:H181"/>
    <mergeCell ref="I180:I181"/>
    <mergeCell ref="D188:D190"/>
    <mergeCell ref="E188:E190"/>
    <mergeCell ref="F188:F190"/>
    <mergeCell ref="G188:G190"/>
    <mergeCell ref="A191:A193"/>
    <mergeCell ref="B191:B193"/>
    <mergeCell ref="C191:C193"/>
    <mergeCell ref="A186:A187"/>
    <mergeCell ref="B186:B187"/>
    <mergeCell ref="C186:C187"/>
    <mergeCell ref="A188:A190"/>
    <mergeCell ref="B188:B190"/>
    <mergeCell ref="C188:C190"/>
    <mergeCell ref="H9:L9"/>
    <mergeCell ref="H8:L8"/>
    <mergeCell ref="H7:L7"/>
    <mergeCell ref="H47:L47"/>
    <mergeCell ref="H46:L46"/>
    <mergeCell ref="D186:D187"/>
    <mergeCell ref="E186:E187"/>
    <mergeCell ref="F186:F187"/>
    <mergeCell ref="G186:G187"/>
    <mergeCell ref="H17:L17"/>
    <mergeCell ref="H102:L102"/>
    <mergeCell ref="H114:L114"/>
    <mergeCell ref="H113:L113"/>
    <mergeCell ref="H128:L128"/>
    <mergeCell ref="H127:L127"/>
    <mergeCell ref="H151:L151"/>
    <mergeCell ref="J180:J181"/>
    <mergeCell ref="K180:K181"/>
    <mergeCell ref="L180:L181"/>
    <mergeCell ref="H182:H183"/>
    <mergeCell ref="I182:I183"/>
    <mergeCell ref="J182:J183"/>
    <mergeCell ref="K182:K183"/>
    <mergeCell ref="L182:L183"/>
  </mergeCells>
  <pageMargins left="0.39370078740157483" right="0.39370078740157483" top="0.39370078740157483" bottom="0.39370078740157483" header="0.39370078740157483" footer="0.39370078740157483"/>
  <pageSetup paperSize="9" scale="70" firstPageNumber="10" orientation="landscape" useFirstPageNumber="1" r:id="rId1"/>
  <headerFooter>
    <oddFooter>&amp;R&amp;P</oddFooter>
  </headerFooter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Windows User</cp:lastModifiedBy>
  <cp:lastPrinted>2022-02-01T13:41:22Z</cp:lastPrinted>
  <dcterms:created xsi:type="dcterms:W3CDTF">2022-01-14T08:25:19Z</dcterms:created>
  <dcterms:modified xsi:type="dcterms:W3CDTF">2022-02-01T13:42:23Z</dcterms:modified>
</cp:coreProperties>
</file>