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okumentu archyvas\Dokumentai\Taryba\Sprendimai\2022\"/>
    </mc:Choice>
  </mc:AlternateContent>
  <bookViews>
    <workbookView xWindow="0" yWindow="0" windowWidth="28800" windowHeight="11700"/>
  </bookViews>
  <sheets>
    <sheet name="Planas" sheetId="2" r:id="rId1"/>
  </sheets>
  <definedNames>
    <definedName name="_xlnm.Print_Area" localSheetId="0">Planas!$A$1:$L$125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E14" i="2"/>
  <c r="F14" i="2"/>
  <c r="G14" i="2"/>
  <c r="E17" i="2"/>
  <c r="F17" i="2"/>
  <c r="G17" i="2"/>
  <c r="E19" i="2"/>
  <c r="F19" i="2"/>
  <c r="G19" i="2"/>
  <c r="E21" i="2"/>
  <c r="F21" i="2"/>
  <c r="G21" i="2"/>
  <c r="E24" i="2"/>
  <c r="F24" i="2"/>
  <c r="G24" i="2"/>
  <c r="E27" i="2"/>
  <c r="F27" i="2"/>
  <c r="G27" i="2"/>
  <c r="E31" i="2"/>
  <c r="F31" i="2"/>
  <c r="G31" i="2"/>
  <c r="E35" i="2"/>
  <c r="F35" i="2"/>
  <c r="G35" i="2"/>
  <c r="E38" i="2"/>
  <c r="E43" i="2"/>
  <c r="F43" i="2"/>
  <c r="G43" i="2"/>
  <c r="E46" i="2"/>
  <c r="F46" i="2"/>
  <c r="G46" i="2"/>
  <c r="E51" i="2"/>
  <c r="F51" i="2"/>
  <c r="G51" i="2"/>
  <c r="E54" i="2"/>
  <c r="F54" i="2"/>
  <c r="G54" i="2"/>
  <c r="E57" i="2"/>
  <c r="F57" i="2"/>
  <c r="G57" i="2"/>
  <c r="E61" i="2"/>
  <c r="F61" i="2"/>
  <c r="G61" i="2"/>
  <c r="E64" i="2"/>
  <c r="F64" i="2"/>
  <c r="G64" i="2"/>
  <c r="E67" i="2"/>
  <c r="F67" i="2"/>
  <c r="G67" i="2"/>
  <c r="E70" i="2"/>
  <c r="F70" i="2"/>
  <c r="G70" i="2"/>
  <c r="E75" i="2"/>
  <c r="F75" i="2"/>
  <c r="G75" i="2"/>
  <c r="E88" i="2"/>
  <c r="F88" i="2"/>
  <c r="G88" i="2"/>
  <c r="G78" i="2" s="1"/>
  <c r="E90" i="2"/>
  <c r="F90" i="2"/>
  <c r="G90" i="2"/>
  <c r="E93" i="2"/>
  <c r="F93" i="2"/>
  <c r="G93" i="2"/>
  <c r="E106" i="2"/>
  <c r="F106" i="2"/>
  <c r="G106" i="2"/>
  <c r="E109" i="2"/>
  <c r="F109" i="2"/>
  <c r="G109" i="2"/>
  <c r="E115" i="2"/>
  <c r="F115" i="2"/>
  <c r="G115" i="2"/>
  <c r="E118" i="2"/>
  <c r="F118" i="2"/>
  <c r="G118" i="2"/>
  <c r="G100" i="2" l="1"/>
  <c r="E100" i="2"/>
  <c r="E114" i="2"/>
  <c r="E113" i="2" s="1"/>
  <c r="F114" i="2"/>
  <c r="F113" i="2" s="1"/>
  <c r="E78" i="2"/>
  <c r="F78" i="2"/>
  <c r="F9" i="2"/>
  <c r="F8" i="2" s="1"/>
  <c r="E9" i="2"/>
  <c r="E8" i="2" s="1"/>
  <c r="G9" i="2"/>
  <c r="G8" i="2" s="1"/>
  <c r="G114" i="2"/>
  <c r="G113" i="2" s="1"/>
  <c r="F100" i="2"/>
  <c r="F42" i="2"/>
  <c r="E42" i="2"/>
  <c r="G42" i="2"/>
  <c r="G41" i="2" s="1"/>
  <c r="E41" i="2" l="1"/>
  <c r="E7" i="2" s="1"/>
  <c r="F41" i="2"/>
  <c r="F7" i="2" s="1"/>
  <c r="G7" i="2"/>
</calcChain>
</file>

<file path=xl/sharedStrings.xml><?xml version="1.0" encoding="utf-8"?>
<sst xmlns="http://schemas.openxmlformats.org/spreadsheetml/2006/main" count="746" uniqueCount="332">
  <si>
    <t>Kodas</t>
  </si>
  <si>
    <t>Vykdytojas</t>
  </si>
  <si>
    <t>SP lėšos</t>
  </si>
  <si>
    <t>Mato vnt.</t>
  </si>
  <si>
    <t>Planas</t>
  </si>
  <si>
    <t>01</t>
  </si>
  <si>
    <t>Ekonominės raidos skatinimo programa</t>
  </si>
  <si>
    <t>Sudaryti palankiausias sąlygas verslui Lietuvoje</t>
  </si>
  <si>
    <t>Didinti miesto investicinį patrauklumą, skatinti verslo plėtrą ir tarptautinį bendradarbiavimą</t>
  </si>
  <si>
    <t>01.01.01.003</t>
  </si>
  <si>
    <t>Kauno miesto pristatymas ir reklamavimas Lietuvoje</t>
  </si>
  <si>
    <t>Ryšių su visuomene skyrius</t>
  </si>
  <si>
    <t>1.1.2.</t>
  </si>
  <si>
    <t>Gyventojų gavusių informaciją apie savivaldybės veiklą  per  www.kaunas.lt pokytis lyginant su praeitais metais</t>
  </si>
  <si>
    <t>Proc.</t>
  </si>
  <si>
    <t>6,00</t>
  </si>
  <si>
    <t>5,00</t>
  </si>
  <si>
    <t>4,00</t>
  </si>
  <si>
    <t>Facebook paskyros „Kauno miesto savivaldybė“ sekėjų skaičius</t>
  </si>
  <si>
    <t>Vnt.</t>
  </si>
  <si>
    <t>77 000,00</t>
  </si>
  <si>
    <t>78 000,00</t>
  </si>
  <si>
    <t>79 000,00</t>
  </si>
  <si>
    <t>Komunikacijos projektų skaičius</t>
  </si>
  <si>
    <t>15,00</t>
  </si>
  <si>
    <t>Kaunas.lt naudotojų skaičius</t>
  </si>
  <si>
    <t>400 000,00</t>
  </si>
  <si>
    <t>01.01.01.004</t>
  </si>
  <si>
    <t>Tarptautinės rinkodaros ir turizmo plėtros skatinimas, palankių sąlygų investicijoms Kaune sudarymas</t>
  </si>
  <si>
    <t>Investicijų ir projektų skyrius</t>
  </si>
  <si>
    <t>Naujai sukurtų darbo vietų skaičius</t>
  </si>
  <si>
    <t>450,00</t>
  </si>
  <si>
    <t>500,00</t>
  </si>
  <si>
    <t>Pajamos už suteiktas paslaugas</t>
  </si>
  <si>
    <t>Eur</t>
  </si>
  <si>
    <t>90 000,00</t>
  </si>
  <si>
    <t>100 000,00</t>
  </si>
  <si>
    <t>110 000,00</t>
  </si>
  <si>
    <t>01.01.01.006</t>
  </si>
  <si>
    <t>Kauno miesto savivaldybės dalyvavimas sveikatos srities tarptautinėse organizacijose</t>
  </si>
  <si>
    <t>Sveikatos apsaugos skyrius</t>
  </si>
  <si>
    <t>Tarptautinių renginių, kuriuose buvo pristatyta Kauno miesto patirtis visuomenės sveikatos srityje, skaičius</t>
  </si>
  <si>
    <t>3,00</t>
  </si>
  <si>
    <t>2,00</t>
  </si>
  <si>
    <t>01.01.01.007</t>
  </si>
  <si>
    <t>Bendradarbiavimo su Lietuvos ir užsienio valstybių institucijomis skatinimas</t>
  </si>
  <si>
    <t>Užsienio ryšių skyrius</t>
  </si>
  <si>
    <t>Susitikimų ir bendrų renginių su užsienio svečiais skaičius</t>
  </si>
  <si>
    <t>60,00</t>
  </si>
  <si>
    <t>50,00</t>
  </si>
  <si>
    <t>Renginiuose ir susitikimuose dalyvavusių užsienio svečių skaičius</t>
  </si>
  <si>
    <t>600,00</t>
  </si>
  <si>
    <t>01.01.01.008</t>
  </si>
  <si>
    <t>Bendradarbiavimo su esamais ir potencialiais miestais partneriais vystymas, skatinant dalijimąsi gerąja praktika ir abipusį pažinimą</t>
  </si>
  <si>
    <t>Bendrų projektų įgyvendinime užsienyje dalyvavusių Kauno miesto atstovų skaičius</t>
  </si>
  <si>
    <t>80,00</t>
  </si>
  <si>
    <t>Bendrų projektų įgyvendinime dalyvavusių užsienio miestų atstovų skaičius</t>
  </si>
  <si>
    <t>120,00</t>
  </si>
  <si>
    <t>01.01.01.009</t>
  </si>
  <si>
    <t>Kauno miesto narystė Baltijos miestų sąjungoje</t>
  </si>
  <si>
    <t>Projektų ir tarptautinių renginių (konferencijų, valdybos, komisijų, darbo grupių posėdžių renginių, kt.) su tinklo partneriais skaičius</t>
  </si>
  <si>
    <t>Projektuose ir tarptautiniuose renginiuose dalyvavusių partnerių skaičius</t>
  </si>
  <si>
    <t>22,00</t>
  </si>
  <si>
    <t>20,00</t>
  </si>
  <si>
    <t>01.01.01.011</t>
  </si>
  <si>
    <t>Kauno miesto atstovavimas Pasaulio sveikatos organizacijos Europos sveikų miestų tinkle</t>
  </si>
  <si>
    <t>Įgyvendintų veiklų dalis nuo finansuotų veiklų</t>
  </si>
  <si>
    <t>01.01.01.012</t>
  </si>
  <si>
    <t>UNESCO iniciatyvų įgyvendinimas</t>
  </si>
  <si>
    <t>Kultūros paveldo skyrius</t>
  </si>
  <si>
    <t>Įgyvendintų priemonių skaičius</t>
  </si>
  <si>
    <t>1,00</t>
  </si>
  <si>
    <t>Atliktų veiklų dalis nuo visų projekto veiklų</t>
  </si>
  <si>
    <t>01.01.01.013</t>
  </si>
  <si>
    <t>Kauno miesto savivaldybės administracijos darbuotojų, Kauno miesto savivaldybės vadovybės  ir tarybos narių komandiruotės</t>
  </si>
  <si>
    <t>Personalo valdymo skyrius</t>
  </si>
  <si>
    <t>Į komandiruotes vykusių Kauno miesto savivaldybės darbuotojų skaičius</t>
  </si>
  <si>
    <t>01.01.01.017</t>
  </si>
  <si>
    <t>Intelektinės transporto valdymo sistemos, kurios pagalba įkraunamos hibridinės pavaros transporto priemonių galios mechanizmas būtų valdomas debesų sistemos pagrindu sukūrimas ir testavimas</t>
  </si>
  <si>
    <t>10,00</t>
  </si>
  <si>
    <t>0,00</t>
  </si>
  <si>
    <t>2.</t>
  </si>
  <si>
    <t>01.01.01.018</t>
  </si>
  <si>
    <t>Transporto srautų matavimas realiu laiku, taikant inovatyvias technologijas, siekiant suvaldyti kamščių situaciją mieste</t>
  </si>
  <si>
    <t>Buvusios aviacijos gamyklos angaro konversija</t>
  </si>
  <si>
    <t>25,00</t>
  </si>
  <si>
    <t>Rekonstruoto ir naujai įrengto pastato plotas</t>
  </si>
  <si>
    <t>Kv. m</t>
  </si>
  <si>
    <t>8 151,48</t>
  </si>
  <si>
    <t>3.</t>
  </si>
  <si>
    <t>01.01.01.020</t>
  </si>
  <si>
    <t>Smulkiojo verslo skatinimas vystant Stoties turgaus teritoriją</t>
  </si>
  <si>
    <t>Statybos valdymo skyrius</t>
  </si>
  <si>
    <t>1.2.</t>
  </si>
  <si>
    <t>01.01.01.021</t>
  </si>
  <si>
    <t>Projekto „Kasmetinis  12-asis ES Baltijos jūros regiono strategijos forumas Lietuvoje 2021“  (Annual Forum 2021 LT) įgyvendinimas</t>
  </si>
  <si>
    <t>Įgyvendintų veiklų dalis nuo visų veiklų</t>
  </si>
  <si>
    <t>01.01.01.022</t>
  </si>
  <si>
    <t>Ekonominės raidos skatinimui skirtų lėšų panaudojimo efektyvumo didinimas</t>
  </si>
  <si>
    <t>Strateginio planavimo, analizės ir programų valdymo skyrius</t>
  </si>
  <si>
    <t>Įgyvendintų iniciatyvų dalis nuo pateiktų iniciatyvų</t>
  </si>
  <si>
    <t>100,00</t>
  </si>
  <si>
    <t>Skatinti kultūros paslaugų plėtrą ir įveiklinti kultūros paveldo objektus</t>
  </si>
  <si>
    <t>Užtikrinti Savivaldybės biudžetinių įstaigų teikiamų kultūros paslaugų kokybę ir prieinamumą</t>
  </si>
  <si>
    <t>01.02.01.001</t>
  </si>
  <si>
    <t>Koncertinės įstaigos „Kauno santaka“ veiklos efektyvumo didinimas</t>
  </si>
  <si>
    <t>Kultūros skyrius</t>
  </si>
  <si>
    <t>Biudžetinių įstaigų pajamos už teikiamas mokamas  paslaugas</t>
  </si>
  <si>
    <t>95 000,00</t>
  </si>
  <si>
    <t>Lankytojų skaičius</t>
  </si>
  <si>
    <t>85 000,00</t>
  </si>
  <si>
    <t>1.1.1.</t>
  </si>
  <si>
    <t>Įgyvendintų kultūrinių projektų skaičius</t>
  </si>
  <si>
    <t>77,00</t>
  </si>
  <si>
    <t>85,00</t>
  </si>
  <si>
    <t>93,00</t>
  </si>
  <si>
    <t>01.02.01.002</t>
  </si>
  <si>
    <t>Kauno menininkų namų veiklos efektyvumo didinimas</t>
  </si>
  <si>
    <t>Kaunas pilnas kultūros fizinių auditorijų skaičiaus dalis nuo virtualių auditorijų dalies</t>
  </si>
  <si>
    <t>4,50</t>
  </si>
  <si>
    <t>kultura.kaunas.lt interaktyvioje duomenų bazėje vidutinis patalpinamų renginių skaičius, tenkantis vienam kultūros objektui</t>
  </si>
  <si>
    <t>16,00</t>
  </si>
  <si>
    <t>17,00</t>
  </si>
  <si>
    <t>170,00</t>
  </si>
  <si>
    <t>172,00</t>
  </si>
  <si>
    <t>175,00</t>
  </si>
  <si>
    <t>18 000,00</t>
  </si>
  <si>
    <t>18 200,00</t>
  </si>
  <si>
    <t>18 400,00</t>
  </si>
  <si>
    <t>8 800,00</t>
  </si>
  <si>
    <t>9 768,00</t>
  </si>
  <si>
    <t>9 865,00</t>
  </si>
  <si>
    <t>01.02.01.003</t>
  </si>
  <si>
    <t>Kauno šokio teatro „Aura“ veiklos efektyvumo didinimas</t>
  </si>
  <si>
    <t>45 500,00</t>
  </si>
  <si>
    <t>50 500,00</t>
  </si>
  <si>
    <t>25 500,00</t>
  </si>
  <si>
    <t>26 000,00</t>
  </si>
  <si>
    <t>26 500,00</t>
  </si>
  <si>
    <t>90,00</t>
  </si>
  <si>
    <t>01.02.01.004</t>
  </si>
  <si>
    <t>Koncertinės  įstaigos Kauno miesto simfoninio orkestro  veiklos efektyvumo didinimas</t>
  </si>
  <si>
    <t>54,00</t>
  </si>
  <si>
    <t>55,00</t>
  </si>
  <si>
    <t>56,00</t>
  </si>
  <si>
    <t>91 500,00</t>
  </si>
  <si>
    <t>98 000,00</t>
  </si>
  <si>
    <t>Asm.</t>
  </si>
  <si>
    <t>40 000,00</t>
  </si>
  <si>
    <t>40 500,00</t>
  </si>
  <si>
    <t>41 000,00</t>
  </si>
  <si>
    <t>01.02.01.005</t>
  </si>
  <si>
    <t>Kauno miesto savivaldybės Vinco Kudirkos viešosios bibliotekos veiklos efektyvumo didinimas</t>
  </si>
  <si>
    <t>700,00</t>
  </si>
  <si>
    <t>730,00</t>
  </si>
  <si>
    <t>750,00</t>
  </si>
  <si>
    <t>1.3.6.</t>
  </si>
  <si>
    <t>500 000,00</t>
  </si>
  <si>
    <t>500 500,00</t>
  </si>
  <si>
    <t>600 000,00</t>
  </si>
  <si>
    <t>01.02.01.006</t>
  </si>
  <si>
    <t>Kauno kino centro „Romuva“ veiklos efektyvumo didinimas</t>
  </si>
  <si>
    <t>28 000,00</t>
  </si>
  <si>
    <t>32 000,00</t>
  </si>
  <si>
    <t>35 000,00</t>
  </si>
  <si>
    <t>Įstaigos suorganizuotų renginių,  kūrybinių veiklų skaičius</t>
  </si>
  <si>
    <t>105 000,00</t>
  </si>
  <si>
    <t>120 000,00</t>
  </si>
  <si>
    <t>130 000,00</t>
  </si>
  <si>
    <t>01.02.01.007</t>
  </si>
  <si>
    <t>Kauno miesto muziejaus teikiamų paslaugų veiklos efektyvumo didinimas</t>
  </si>
  <si>
    <t>16 800,00</t>
  </si>
  <si>
    <t>18 800,00</t>
  </si>
  <si>
    <t>23 800,00</t>
  </si>
  <si>
    <t>30 000,00</t>
  </si>
  <si>
    <t>105,00</t>
  </si>
  <si>
    <t>110,00</t>
  </si>
  <si>
    <t>01.02.01.008</t>
  </si>
  <si>
    <t>Kauno kultūros centro veiklos efektyvumo didinimas</t>
  </si>
  <si>
    <t>132 000,00</t>
  </si>
  <si>
    <t>136 000,00</t>
  </si>
  <si>
    <t>350,00</t>
  </si>
  <si>
    <t>360,00</t>
  </si>
  <si>
    <t>78 800,00</t>
  </si>
  <si>
    <t>79 400,00</t>
  </si>
  <si>
    <t>80 000,00</t>
  </si>
  <si>
    <t>01.02.01.009</t>
  </si>
  <si>
    <t>Kauno miesto kamerinio teatro  veiklos efektyvumo didinimas</t>
  </si>
  <si>
    <t>167 141,00</t>
  </si>
  <si>
    <t>126 500,00</t>
  </si>
  <si>
    <t>17 000,00</t>
  </si>
  <si>
    <t>18 500,00</t>
  </si>
  <si>
    <t>300,00</t>
  </si>
  <si>
    <t>355,00</t>
  </si>
  <si>
    <t>01.02.01.010</t>
  </si>
  <si>
    <t>Kultūros įstaigų pastatų ir kiemo statinių priežiūra ir remontas</t>
  </si>
  <si>
    <t>Bendrųjų reikalų skyrius</t>
  </si>
  <si>
    <t>Atliktų remontų dalis nuo planuotų atlikti remontų</t>
  </si>
  <si>
    <t>01.02.01.011</t>
  </si>
  <si>
    <t>Kauno miesto muziejaus Rotušės skyriaus ekspozicijos koncepcijos parengimas ir ekspozicijos įrengimas</t>
  </si>
  <si>
    <t>70,00</t>
  </si>
  <si>
    <t>01.02.01.012</t>
  </si>
  <si>
    <t>Girstučio kultūros centro veiklos efektyvumo didinimas</t>
  </si>
  <si>
    <t>107 050,00</t>
  </si>
  <si>
    <t>108 000,00</t>
  </si>
  <si>
    <t>109 000,00</t>
  </si>
  <si>
    <t>Įgyvendintų kultūrinių projektų/ veiklų skaičius</t>
  </si>
  <si>
    <t>185,00</t>
  </si>
  <si>
    <t>190,00</t>
  </si>
  <si>
    <t>195,00</t>
  </si>
  <si>
    <t>Biudžetinių įstaigų pajamos už teikiamas mokamas paslaugas</t>
  </si>
  <si>
    <t>250 000,00</t>
  </si>
  <si>
    <t>Skatinti miesto bendruomenės kultūrines iniciatyvas ir plėtoti viešąją kultūros infrastruktūrą</t>
  </si>
  <si>
    <t>01.02.02.007</t>
  </si>
  <si>
    <t>Kauno kultūros centro organizuojami Kauno miestui svarbūs renginiai</t>
  </si>
  <si>
    <t>Įvykusių renginių skaičius</t>
  </si>
  <si>
    <t>24,00</t>
  </si>
  <si>
    <t>28,00</t>
  </si>
  <si>
    <t>29,00</t>
  </si>
  <si>
    <t>01.02.02.008</t>
  </si>
  <si>
    <t>Kauno miesto muziejaus organizuojami Kauno miestui svarbūs renginiai</t>
  </si>
  <si>
    <t>7,00</t>
  </si>
  <si>
    <t>8,00</t>
  </si>
  <si>
    <t>01.02.02.011</t>
  </si>
  <si>
    <t>Kultūros ir meno kūrėjų skatinimas ir  įvertinimas</t>
  </si>
  <si>
    <t>Įteiktų premijų skaičius</t>
  </si>
  <si>
    <t>01.02.02.015</t>
  </si>
  <si>
    <t>Kultūros viešų renginių ir projektų organizavimas</t>
  </si>
  <si>
    <t>Viešųjų pirkimų būdų organizuotų renginių skaičiaus</t>
  </si>
  <si>
    <t>01.02.02.019</t>
  </si>
  <si>
    <t>Kauno kino centro „Romuva“ organizuojami Kauno miestui svarbūs renginiai</t>
  </si>
  <si>
    <t>9,00</t>
  </si>
  <si>
    <t>11,00</t>
  </si>
  <si>
    <t>01.02.02.022</t>
  </si>
  <si>
    <t>Koncertinės įstaigos  „Kauno santaka“ organizuojami Kauno miestui svarbūs renginiai</t>
  </si>
  <si>
    <t>01.02.02.023</t>
  </si>
  <si>
    <t>Kauno menininkų namų organizuojami Kauno miestui svarbūs renginiai</t>
  </si>
  <si>
    <t>01.02.02.024</t>
  </si>
  <si>
    <t>Kauno šokio teatro „Aura“ organizuojami Kauno miestui svarbūs renginiai</t>
  </si>
  <si>
    <t>01.02.02.025</t>
  </si>
  <si>
    <t>Koncertinės  įstaigos Kauno miesto simfoninio orkestro organizuojami Kauno miestui svarbūs renginiai</t>
  </si>
  <si>
    <t>01.02.02.027</t>
  </si>
  <si>
    <t>Bendrosios gyventojų kultūros ugdymas finansuojant programos „Iniciatyvos Kaunui“ projektus</t>
  </si>
  <si>
    <t>Įgyvendintų projektų dalis nuo finansavimą gavusių projektų</t>
  </si>
  <si>
    <t>99,00</t>
  </si>
  <si>
    <t>Vidutinis gyventojų, dalyvavusių nemokamuose  renginiuose,  skaičius</t>
  </si>
  <si>
    <t>01.02.02.028</t>
  </si>
  <si>
    <t>Kauno kultūros centro infrastruktūros pritaikymas vietos bendruomenės reikmėms</t>
  </si>
  <si>
    <t>Rekonstruoto pastato ploto dalis nuo viso pastato ploto</t>
  </si>
  <si>
    <t>01.02.02.029</t>
  </si>
  <si>
    <t>Projekto „Kaunas – Europos kultūros sostinė  2022“ įgyvendinimas</t>
  </si>
  <si>
    <t>Veiklose dalyvavusiųjų miesto bendruomenės narių skaičius</t>
  </si>
  <si>
    <t>900 000,00</t>
  </si>
  <si>
    <t>Įgyvendintų veiklų skaičius</t>
  </si>
  <si>
    <t>2 000,00</t>
  </si>
  <si>
    <t>Dainų slėnio, esančio Tunelio g. 37, Kaune, rekonstravimas</t>
  </si>
  <si>
    <t>40,00</t>
  </si>
  <si>
    <t>01.02.02.031</t>
  </si>
  <si>
    <t>Kauno miesto kamerinio teatro organizuojami Kauno miestui svarbūs renginiai</t>
  </si>
  <si>
    <t>M. K. Čiurlionio koncertų centro įkūrimas Kaune</t>
  </si>
  <si>
    <t>Atliktų veiklų dalis nuo viso projekto veiklų</t>
  </si>
  <si>
    <t>01.02.02.033</t>
  </si>
  <si>
    <t>Kauno miesto savivaldybės Vinco Kudirkos viešosios bibliotekos organizuojami renginiai</t>
  </si>
  <si>
    <t>12,00</t>
  </si>
  <si>
    <t>13,00</t>
  </si>
  <si>
    <t>14,00</t>
  </si>
  <si>
    <t>01.02.03</t>
  </si>
  <si>
    <t>Užtikrinti kultūros paveldo saugojimą, tvarkymą ir įveiklinimą</t>
  </si>
  <si>
    <t>01.02.03.001</t>
  </si>
  <si>
    <t>Kultūros paveldo objektų tvarkymas ir įveiklinimas, teisinis registravimas, informacijos apie kultūros paveldo vertybes sklaida</t>
  </si>
  <si>
    <t>Sutvarkytų, įrengtų ir aktualizuotų objektų skaičius</t>
  </si>
  <si>
    <t>26,00</t>
  </si>
  <si>
    <t>01.02.03.002</t>
  </si>
  <si>
    <t>Šv. Arkangelo Mykolo (Įgulos) bažnyčios (soboro) restauravimas ir pritaikymas visuomenės ir turizmo poreikiams</t>
  </si>
  <si>
    <t>15,75</t>
  </si>
  <si>
    <t>01.02.03.003</t>
  </si>
  <si>
    <t>Kultūros paveldo objektų tvarkymas įgyvendinant Kauno miesto savivaldybės paveldotvarkos programą</t>
  </si>
  <si>
    <t>Tvarkomų kultūros paveldo objektų skaičiaus</t>
  </si>
  <si>
    <t>21,00</t>
  </si>
  <si>
    <t>01.02.03.004</t>
  </si>
  <si>
    <t>Kauno tvirtovės regioninio parko sutvarkymas ir pritaikymas visuomenės ir turizmo poreikiams</t>
  </si>
  <si>
    <t>Lankymui pritaikytų fortų kiekis</t>
  </si>
  <si>
    <t>01.02.03.005</t>
  </si>
  <si>
    <t>Kauno tvirtovės VI forto restauravimas ir pritaikymas visuomenės ir turizmo poreikiams,  įgyvendinant projektą „Tarpvalstybinio bendradarbiavimo skatinimas per  regionų kultūros paveldo  turizmą (CIRCUIT)“</t>
  </si>
  <si>
    <t>Kauno rotušės pastato pritaikymas visuomenės poreikiams</t>
  </si>
  <si>
    <t>30,00</t>
  </si>
  <si>
    <t>Sutvarkyto ir įveiklinto kultūros paveldo objekto plotas</t>
  </si>
  <si>
    <t>451,79</t>
  </si>
  <si>
    <t>1 054,17</t>
  </si>
  <si>
    <t>01.02.03.009</t>
  </si>
  <si>
    <t>Mažosios architektūros idėjos „Kauno akcentai“ Kauno miesto erdvėse įgyvendinimas</t>
  </si>
  <si>
    <t>01.02.03.010</t>
  </si>
  <si>
    <t>Kauno kino centro „Romuva“ (kultūros paveldo objekto) aktualizavimas, jį įveiklinant, optimizuojant ir keliant paslaugų kokybę</t>
  </si>
  <si>
    <t>01.02.03.012</t>
  </si>
  <si>
    <t>Kauno miesto įvaizdžiui svarbių statinių tvarkymo programos įgyvendinimas</t>
  </si>
  <si>
    <t>Sutvarkytų statinių skaičius</t>
  </si>
  <si>
    <t>Kurti viešąją turizmo informacinę sistemą ir vystyti miesto turizmo rinkodarą</t>
  </si>
  <si>
    <t>Plėtoti viešąją turizmo ir miesto įvaizdį gerinančią infrastruktūrą ir sudaryti palankias sąlygas turizmo paslaugų plėtrai</t>
  </si>
  <si>
    <t>01.03.01.001</t>
  </si>
  <si>
    <t>Projekto „Kauno miesto ir rajono savivaldybes jungiančių turizmo trasų ir maršrutų informacinės infrastruktūros plėtra“ įgyvendinimas</t>
  </si>
  <si>
    <t>Įrengtų informacinių rodyklių ir stendų kiekis</t>
  </si>
  <si>
    <t>237,00</t>
  </si>
  <si>
    <t>01.03.01.010</t>
  </si>
  <si>
    <t>Projekto „Nemuno Žemupio kultūros ir gamtos paveldo objektų animavimas e-rinkodaros būdais“ įgyvendinimas</t>
  </si>
  <si>
    <t>Sukurtų efektyvių e. rinkodaros priemonių skaičius</t>
  </si>
  <si>
    <t>4.</t>
  </si>
  <si>
    <t>01.03.01.011</t>
  </si>
  <si>
    <t>Projekto „Turizmo maršrutų, jungiančių Elko ir Kauno miestus, vystymas“ įgyvendinimas</t>
  </si>
  <si>
    <t>Įgyvendintų projekto veiklų dalis nuo visų projekto veiklų</t>
  </si>
  <si>
    <t>EKONOMINĖS RAIDOS SKATINIMO PROGRAMOS</t>
  </si>
  <si>
    <t>PRIEMONIŲ IR JŲ IŠLAIDŲ, VERTINIMO KRITERIJŲ IR RODIKLIŲ SUVESTINĖ</t>
  </si>
  <si>
    <t>Pavadinimas</t>
  </si>
  <si>
    <t>2022 m. skirta lėšų</t>
  </si>
  <si>
    <t>2023 m. skirta lėšų</t>
  </si>
  <si>
    <t>2022 m.</t>
  </si>
  <si>
    <t>2023 m.</t>
  </si>
  <si>
    <t>Iš viso</t>
  </si>
  <si>
    <t>01.01.01.019*</t>
  </si>
  <si>
    <t>01.02.02.030*</t>
  </si>
  <si>
    <t>01.02.03.006*</t>
  </si>
  <si>
    <t>01.02.02.032*</t>
  </si>
  <si>
    <r>
      <rPr>
        <b/>
        <i/>
        <sz val="12"/>
        <rFont val="Times New Roman"/>
        <family val="1"/>
      </rPr>
      <t>*</t>
    </r>
    <r>
      <rPr>
        <i/>
        <sz val="12"/>
        <rFont val="Times New Roman"/>
        <family val="1"/>
      </rPr>
      <t xml:space="preserve"> Prioritetinė socialinės infrastruktūros priemonė (projektas)</t>
    </r>
  </si>
  <si>
    <t>01.03.01</t>
  </si>
  <si>
    <t>01.03</t>
  </si>
  <si>
    <t>01.02.02</t>
  </si>
  <si>
    <t>01.02.01</t>
  </si>
  <si>
    <t>01.02</t>
  </si>
  <si>
    <t>01.01</t>
  </si>
  <si>
    <t>01.01.01</t>
  </si>
  <si>
    <t>2024 m. skirta lėšų</t>
  </si>
  <si>
    <t>2024 m.</t>
  </si>
  <si>
    <t>Indėlio (Proceso) kriterijai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</si>
</sst>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0D9F5"/>
        <bgColor rgb="FFF0D9F5"/>
      </patternFill>
    </fill>
    <fill>
      <patternFill patternType="solid">
        <fgColor rgb="FFC6F0F4"/>
        <bgColor rgb="FFC6F0F4"/>
      </patternFill>
    </fill>
    <fill>
      <patternFill patternType="solid">
        <fgColor rgb="FFF7F97A"/>
        <bgColor rgb="FFF7F9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 applyBorder="0"/>
  </cellStyleXfs>
  <cellXfs count="208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4" fillId="6" borderId="6" xfId="0" applyNumberFormat="1" applyFont="1" applyFill="1" applyBorder="1" applyAlignment="1" applyProtection="1">
      <alignment horizontal="center" vertical="center" wrapText="1" readingOrder="1"/>
    </xf>
    <xf numFmtId="0" fontId="4" fillId="6" borderId="7" xfId="0" applyNumberFormat="1" applyFont="1" applyFill="1" applyBorder="1" applyAlignment="1" applyProtection="1">
      <alignment horizontal="center" vertical="center" wrapText="1" readingOrder="1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vertical="center" readingOrder="1"/>
      <protection locked="0"/>
    </xf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vertical="center"/>
    </xf>
    <xf numFmtId="0" fontId="6" fillId="7" borderId="3" xfId="0" applyNumberFormat="1" applyFont="1" applyFill="1" applyBorder="1" applyAlignment="1" applyProtection="1">
      <alignment vertical="center" wrapText="1" readingOrder="1"/>
      <protection locked="0"/>
    </xf>
    <xf numFmtId="0" fontId="6" fillId="7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NumberForma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0" fillId="2" borderId="24" xfId="0" applyNumberFormat="1" applyFill="1" applyBorder="1" applyAlignment="1" applyProtection="1">
      <alignment horizontal="center" vertical="center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NumberFormat="1" applyFont="1" applyFill="1" applyBorder="1" applyAlignment="1" applyProtection="1">
      <alignment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6" xfId="0" applyNumberFormat="1" applyFont="1" applyFill="1" applyBorder="1" applyAlignment="1" applyProtection="1">
      <alignment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3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0" xfId="0" applyNumberFormat="1" applyFont="1" applyFill="1" applyBorder="1" applyAlignment="1" applyProtection="1">
      <alignment vertical="center" wrapText="1" readingOrder="1"/>
      <protection locked="0"/>
    </xf>
    <xf numFmtId="0" fontId="6" fillId="7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2" xfId="0" applyNumberFormat="1" applyFont="1" applyFill="1" applyBorder="1" applyAlignment="1" applyProtection="1">
      <alignment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164" fontId="5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3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31" xfId="0" applyNumberFormat="1" applyFont="1" applyFill="1" applyBorder="1" applyAlignment="1" applyProtection="1">
      <alignment horizontal="center" vertical="center" wrapText="1" readingOrder="1"/>
    </xf>
    <xf numFmtId="164" fontId="6" fillId="8" borderId="37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7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45" xfId="0" applyNumberFormat="1" applyFont="1" applyFill="1" applyBorder="1" applyAlignment="1" applyProtection="1">
      <alignment horizontal="center" vertical="center" wrapText="1" readingOrder="1"/>
    </xf>
    <xf numFmtId="164" fontId="6" fillId="8" borderId="4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 readingOrder="1"/>
    </xf>
    <xf numFmtId="164" fontId="6" fillId="7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7" fillId="2" borderId="0" xfId="0" applyNumberFormat="1" applyFont="1" applyFill="1" applyAlignment="1" applyProtection="1">
      <alignment horizontal="left" vertical="center"/>
    </xf>
    <xf numFmtId="0" fontId="6" fillId="3" borderId="8" xfId="0" quotePrefix="1" applyNumberFormat="1" applyFont="1" applyFill="1" applyBorder="1" applyAlignment="1" applyProtection="1">
      <alignment vertical="center" wrapText="1" readingOrder="1"/>
      <protection locked="0"/>
    </xf>
    <xf numFmtId="0" fontId="6" fillId="4" borderId="3" xfId="0" quotePrefix="1" applyNumberFormat="1" applyFont="1" applyFill="1" applyBorder="1" applyAlignment="1" applyProtection="1">
      <alignment vertical="center" wrapText="1" readingOrder="1"/>
      <protection locked="0"/>
    </xf>
    <xf numFmtId="0" fontId="6" fillId="3" borderId="3" xfId="0" quotePrefix="1" applyNumberFormat="1" applyFont="1" applyFill="1" applyBorder="1" applyAlignment="1" applyProtection="1">
      <alignment vertical="center" wrapText="1" readingOrder="1"/>
      <protection locked="0"/>
    </xf>
    <xf numFmtId="0" fontId="5" fillId="5" borderId="3" xfId="0" quotePrefix="1" applyNumberFormat="1" applyFont="1" applyFill="1" applyBorder="1" applyAlignment="1" applyProtection="1">
      <alignment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62" xfId="0" applyNumberFormat="1" applyFont="1" applyFill="1" applyBorder="1" applyAlignment="1" applyProtection="1">
      <alignment vertical="center" wrapText="1" readingOrder="1"/>
      <protection locked="0"/>
    </xf>
    <xf numFmtId="0" fontId="6" fillId="7" borderId="6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63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6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6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7" xfId="0" applyNumberFormat="1" applyFont="1" applyFill="1" applyBorder="1" applyAlignment="1" applyProtection="1">
      <alignment horizontal="center" vertical="center" wrapText="1" readingOrder="1"/>
    </xf>
    <xf numFmtId="0" fontId="6" fillId="3" borderId="26" xfId="0" quotePrefix="1" applyNumberFormat="1" applyFont="1" applyFill="1" applyBorder="1" applyAlignment="1" applyProtection="1">
      <alignment vertical="center" wrapText="1" readingOrder="1"/>
      <protection locked="0"/>
    </xf>
    <xf numFmtId="164" fontId="6" fillId="3" borderId="27" xfId="0" applyNumberFormat="1" applyFont="1" applyFill="1" applyBorder="1" applyAlignment="1" applyProtection="1">
      <alignment horizontal="center" vertical="center" wrapText="1" readingOrder="1"/>
    </xf>
    <xf numFmtId="0" fontId="5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4" fillId="6" borderId="8" xfId="0" applyNumberFormat="1" applyFont="1" applyFill="1" applyBorder="1" applyAlignment="1" applyProtection="1">
      <alignment horizontal="center" vertical="center" wrapText="1" readingOrder="1"/>
    </xf>
    <xf numFmtId="0" fontId="4" fillId="6" borderId="10" xfId="0" applyNumberFormat="1" applyFont="1" applyFill="1" applyBorder="1" applyAlignment="1" applyProtection="1">
      <alignment horizontal="center" vertical="center" wrapText="1" readingOrder="1"/>
    </xf>
    <xf numFmtId="0" fontId="4" fillId="6" borderId="12" xfId="0" applyNumberFormat="1" applyFont="1" applyFill="1" applyBorder="1" applyAlignment="1" applyProtection="1">
      <alignment horizontal="center" vertical="center" wrapText="1" readingOrder="1"/>
    </xf>
    <xf numFmtId="0" fontId="4" fillId="6" borderId="9" xfId="0" applyNumberFormat="1" applyFont="1" applyFill="1" applyBorder="1" applyAlignment="1" applyProtection="1">
      <alignment horizontal="center" vertical="center" wrapText="1" readingOrder="1"/>
    </xf>
    <xf numFmtId="0" fontId="4" fillId="6" borderId="11" xfId="0" applyNumberFormat="1" applyFont="1" applyFill="1" applyBorder="1" applyAlignment="1" applyProtection="1">
      <alignment horizontal="center" vertical="center" wrapText="1" readingOrder="1"/>
    </xf>
    <xf numFmtId="0" fontId="4" fillId="6" borderId="13" xfId="0" applyNumberFormat="1" applyFont="1" applyFill="1" applyBorder="1" applyAlignment="1" applyProtection="1">
      <alignment horizontal="center" vertical="center" wrapText="1" readingOrder="1"/>
    </xf>
    <xf numFmtId="0" fontId="4" fillId="6" borderId="17" xfId="0" applyNumberFormat="1" applyFont="1" applyFill="1" applyBorder="1" applyAlignment="1" applyProtection="1">
      <alignment horizontal="center" vertical="center" wrapText="1" readingOrder="1"/>
    </xf>
    <xf numFmtId="0" fontId="4" fillId="6" borderId="14" xfId="0" applyNumberFormat="1" applyFont="1" applyFill="1" applyBorder="1" applyAlignment="1" applyProtection="1">
      <alignment horizontal="center" vertical="center" wrapText="1" readingOrder="1"/>
    </xf>
    <xf numFmtId="0" fontId="4" fillId="6" borderId="15" xfId="0" applyNumberFormat="1" applyFont="1" applyFill="1" applyBorder="1" applyAlignment="1" applyProtection="1">
      <alignment horizontal="center" vertical="center" wrapText="1" readingOrder="1"/>
    </xf>
    <xf numFmtId="0" fontId="4" fillId="6" borderId="16" xfId="0" applyNumberFormat="1" applyFont="1" applyFill="1" applyBorder="1" applyAlignment="1" applyProtection="1">
      <alignment horizontal="center" vertical="center" wrapText="1" readingOrder="1"/>
    </xf>
    <xf numFmtId="0" fontId="4" fillId="6" borderId="18" xfId="0" applyNumberFormat="1" applyFont="1" applyFill="1" applyBorder="1" applyAlignment="1" applyProtection="1">
      <alignment horizontal="center" vertical="center" wrapText="1" readingOrder="1"/>
    </xf>
    <xf numFmtId="0" fontId="4" fillId="6" borderId="19" xfId="0" applyNumberFormat="1" applyFont="1" applyFill="1" applyBorder="1" applyAlignment="1" applyProtection="1">
      <alignment horizontal="center" vertical="center" wrapText="1" readingOrder="1"/>
    </xf>
    <xf numFmtId="0" fontId="4" fillId="6" borderId="20" xfId="0" applyNumberFormat="1" applyFont="1" applyFill="1" applyBorder="1" applyAlignment="1" applyProtection="1">
      <alignment horizontal="center" vertical="center" wrapText="1" readingOrder="1"/>
    </xf>
    <xf numFmtId="164" fontId="6" fillId="7" borderId="9" xfId="0" applyNumberFormat="1" applyFont="1" applyFill="1" applyBorder="1" applyAlignment="1" applyProtection="1">
      <alignment horizontal="center" vertical="center" wrapText="1" readingOrder="1"/>
    </xf>
    <xf numFmtId="164" fontId="6" fillId="7" borderId="11" xfId="0" applyNumberFormat="1" applyFont="1" applyFill="1" applyBorder="1" applyAlignment="1" applyProtection="1">
      <alignment horizontal="center" vertical="center" wrapText="1" readingOrder="1"/>
    </xf>
    <xf numFmtId="0" fontId="6" fillId="3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4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4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0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4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7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13" xfId="0" applyNumberFormat="1" applyFont="1" applyFill="1" applyBorder="1" applyAlignment="1" applyProtection="1">
      <alignment horizontal="center" vertical="center" wrapText="1" readingOrder="1"/>
    </xf>
    <xf numFmtId="0" fontId="6" fillId="3" borderId="6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66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6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5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57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5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5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3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115" zoomScaleNormal="115" zoomScaleSheetLayoutView="85" workbookViewId="0">
      <selection activeCell="E120" sqref="E120"/>
    </sheetView>
  </sheetViews>
  <sheetFormatPr defaultRowHeight="15" x14ac:dyDescent="0.25"/>
  <cols>
    <col min="1" max="1" width="14.7109375" style="10" customWidth="1"/>
    <col min="2" max="2" width="30.5703125" style="58" customWidth="1"/>
    <col min="3" max="3" width="13.140625" style="58" customWidth="1"/>
    <col min="4" max="4" width="8.85546875" style="7" customWidth="1"/>
    <col min="5" max="7" width="15.42578125" style="7" customWidth="1"/>
    <col min="8" max="8" width="30.28515625" style="58" customWidth="1"/>
    <col min="9" max="9" width="8.7109375" style="7" customWidth="1"/>
    <col min="10" max="12" width="13.42578125" style="7" customWidth="1"/>
  </cols>
  <sheetData>
    <row r="1" spans="1:12" s="1" customFormat="1" ht="15.75" x14ac:dyDescent="0.25">
      <c r="A1" s="116" t="s">
        <v>309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2" customFormat="1" ht="15.75" x14ac:dyDescent="0.25">
      <c r="A2" s="116" t="s">
        <v>310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4" spans="1:12" ht="15.75" x14ac:dyDescent="0.25">
      <c r="A4" s="117" t="s">
        <v>0</v>
      </c>
      <c r="B4" s="120" t="s">
        <v>311</v>
      </c>
      <c r="C4" s="120" t="s">
        <v>1</v>
      </c>
      <c r="D4" s="120" t="s">
        <v>2</v>
      </c>
      <c r="E4" s="120" t="s">
        <v>312</v>
      </c>
      <c r="F4" s="120" t="s">
        <v>313</v>
      </c>
      <c r="G4" s="120" t="s">
        <v>329</v>
      </c>
      <c r="H4" s="124" t="s">
        <v>331</v>
      </c>
      <c r="I4" s="125"/>
      <c r="J4" s="125"/>
      <c r="K4" s="125"/>
      <c r="L4" s="126"/>
    </row>
    <row r="5" spans="1:12" ht="15.75" x14ac:dyDescent="0.25">
      <c r="A5" s="118"/>
      <c r="B5" s="121"/>
      <c r="C5" s="121"/>
      <c r="D5" s="121"/>
      <c r="E5" s="121"/>
      <c r="F5" s="121"/>
      <c r="G5" s="121"/>
      <c r="H5" s="123" t="s">
        <v>311</v>
      </c>
      <c r="I5" s="123" t="s">
        <v>3</v>
      </c>
      <c r="J5" s="127" t="s">
        <v>4</v>
      </c>
      <c r="K5" s="128"/>
      <c r="L5" s="129"/>
    </row>
    <row r="6" spans="1:12" ht="16.5" thickBot="1" x14ac:dyDescent="0.3">
      <c r="A6" s="119"/>
      <c r="B6" s="122"/>
      <c r="C6" s="122"/>
      <c r="D6" s="122"/>
      <c r="E6" s="122"/>
      <c r="F6" s="122"/>
      <c r="G6" s="122"/>
      <c r="H6" s="122"/>
      <c r="I6" s="122"/>
      <c r="J6" s="4" t="s">
        <v>314</v>
      </c>
      <c r="K6" s="4" t="s">
        <v>315</v>
      </c>
      <c r="L6" s="5" t="s">
        <v>330</v>
      </c>
    </row>
    <row r="7" spans="1:12" ht="16.5" thickBot="1" x14ac:dyDescent="0.3">
      <c r="A7" s="79" t="s">
        <v>5</v>
      </c>
      <c r="B7" s="101" t="s">
        <v>6</v>
      </c>
      <c r="C7" s="102"/>
      <c r="D7" s="103"/>
      <c r="E7" s="59">
        <f>E8+E41+E113</f>
        <v>45852878.109999999</v>
      </c>
      <c r="F7" s="59">
        <f>F8+F41+F113</f>
        <v>35218970</v>
      </c>
      <c r="G7" s="59">
        <f>G8+G41+G113</f>
        <v>25970364</v>
      </c>
      <c r="H7" s="193"/>
      <c r="I7" s="194"/>
      <c r="J7" s="194"/>
      <c r="K7" s="194"/>
      <c r="L7" s="195"/>
    </row>
    <row r="8" spans="1:12" ht="16.5" thickBot="1" x14ac:dyDescent="0.3">
      <c r="A8" s="77" t="s">
        <v>327</v>
      </c>
      <c r="B8" s="104" t="s">
        <v>7</v>
      </c>
      <c r="C8" s="105"/>
      <c r="D8" s="106"/>
      <c r="E8" s="60">
        <f>SUM(E9:E9)</f>
        <v>14474440</v>
      </c>
      <c r="F8" s="60">
        <f>SUM(F9:F9)</f>
        <v>7562076</v>
      </c>
      <c r="G8" s="60">
        <f>SUM(G9:G9)</f>
        <v>2509770</v>
      </c>
      <c r="H8" s="190"/>
      <c r="I8" s="191"/>
      <c r="J8" s="191"/>
      <c r="K8" s="191"/>
      <c r="L8" s="192"/>
    </row>
    <row r="9" spans="1:12" ht="39.75" customHeight="1" thickBot="1" x14ac:dyDescent="0.3">
      <c r="A9" s="78" t="s">
        <v>328</v>
      </c>
      <c r="B9" s="107" t="s">
        <v>8</v>
      </c>
      <c r="C9" s="108"/>
      <c r="D9" s="109"/>
      <c r="E9" s="61">
        <f>E10+E14+E16+E17+E19+E21+E23+E24+E26+E27+E30+E31+E35+E38+E40</f>
        <v>14474440</v>
      </c>
      <c r="F9" s="61">
        <f>F10+F14+F16+F17+F19+F21+F23+F24+F26+F27+F30+F31+F35+F38+F40</f>
        <v>7562076</v>
      </c>
      <c r="G9" s="61">
        <f>G10+G14+G16+G17+G19+G21+G23+G24+G26+G27+G30+G31+G35+G38+G40</f>
        <v>2509770</v>
      </c>
      <c r="H9" s="132"/>
      <c r="I9" s="133"/>
      <c r="J9" s="133"/>
      <c r="K9" s="133"/>
      <c r="L9" s="134"/>
    </row>
    <row r="10" spans="1:12" ht="63" x14ac:dyDescent="0.25">
      <c r="A10" s="110" t="s">
        <v>9</v>
      </c>
      <c r="B10" s="112" t="s">
        <v>10</v>
      </c>
      <c r="C10" s="112" t="s">
        <v>11</v>
      </c>
      <c r="D10" s="114" t="s">
        <v>12</v>
      </c>
      <c r="E10" s="130">
        <f>SUM(E11:E13)+300000</f>
        <v>300000</v>
      </c>
      <c r="F10" s="130">
        <f>SUM(F11:F13)+350000</f>
        <v>350000</v>
      </c>
      <c r="G10" s="130">
        <f>SUM(G11:G13)+350000</f>
        <v>350000</v>
      </c>
      <c r="H10" s="12" t="s">
        <v>13</v>
      </c>
      <c r="I10" s="13" t="s">
        <v>14</v>
      </c>
      <c r="J10" s="13" t="s">
        <v>15</v>
      </c>
      <c r="K10" s="13" t="s">
        <v>16</v>
      </c>
      <c r="L10" s="14" t="s">
        <v>17</v>
      </c>
    </row>
    <row r="11" spans="1:12" ht="47.25" x14ac:dyDescent="0.25">
      <c r="A11" s="111"/>
      <c r="B11" s="113"/>
      <c r="C11" s="113"/>
      <c r="D11" s="115"/>
      <c r="E11" s="131"/>
      <c r="F11" s="131"/>
      <c r="G11" s="131">
        <v>0</v>
      </c>
      <c r="H11" s="15" t="s">
        <v>18</v>
      </c>
      <c r="I11" s="16" t="s">
        <v>19</v>
      </c>
      <c r="J11" s="16" t="s">
        <v>20</v>
      </c>
      <c r="K11" s="16" t="s">
        <v>21</v>
      </c>
      <c r="L11" s="17" t="s">
        <v>22</v>
      </c>
    </row>
    <row r="12" spans="1:12" ht="31.5" customHeight="1" x14ac:dyDescent="0.25">
      <c r="A12" s="111"/>
      <c r="B12" s="113"/>
      <c r="C12" s="113"/>
      <c r="D12" s="115"/>
      <c r="E12" s="131"/>
      <c r="F12" s="131"/>
      <c r="G12" s="131">
        <v>0</v>
      </c>
      <c r="H12" s="15" t="s">
        <v>23</v>
      </c>
      <c r="I12" s="16" t="s">
        <v>19</v>
      </c>
      <c r="J12" s="16" t="s">
        <v>24</v>
      </c>
      <c r="K12" s="16" t="s">
        <v>24</v>
      </c>
      <c r="L12" s="17" t="s">
        <v>24</v>
      </c>
    </row>
    <row r="13" spans="1:12" ht="16.5" thickBot="1" x14ac:dyDescent="0.3">
      <c r="A13" s="111"/>
      <c r="B13" s="113"/>
      <c r="C13" s="113"/>
      <c r="D13" s="115"/>
      <c r="E13" s="131"/>
      <c r="F13" s="131"/>
      <c r="G13" s="131">
        <v>0</v>
      </c>
      <c r="H13" s="42" t="s">
        <v>25</v>
      </c>
      <c r="I13" s="38" t="s">
        <v>19</v>
      </c>
      <c r="J13" s="38" t="s">
        <v>26</v>
      </c>
      <c r="K13" s="38" t="s">
        <v>26</v>
      </c>
      <c r="L13" s="43" t="s">
        <v>26</v>
      </c>
    </row>
    <row r="14" spans="1:12" ht="38.25" customHeight="1" x14ac:dyDescent="0.25">
      <c r="A14" s="135" t="s">
        <v>27</v>
      </c>
      <c r="B14" s="137" t="s">
        <v>28</v>
      </c>
      <c r="C14" s="137" t="s">
        <v>29</v>
      </c>
      <c r="D14" s="139" t="s">
        <v>12</v>
      </c>
      <c r="E14" s="141">
        <f>SUM(E15:E15)</f>
        <v>740000</v>
      </c>
      <c r="F14" s="141">
        <f>SUM(F15:F15)</f>
        <v>740000</v>
      </c>
      <c r="G14" s="141">
        <f>SUM(G15:G15)</f>
        <v>740000</v>
      </c>
      <c r="H14" s="45" t="s">
        <v>30</v>
      </c>
      <c r="I14" s="46" t="s">
        <v>19</v>
      </c>
      <c r="J14" s="46" t="s">
        <v>31</v>
      </c>
      <c r="K14" s="46" t="s">
        <v>31</v>
      </c>
      <c r="L14" s="47" t="s">
        <v>32</v>
      </c>
    </row>
    <row r="15" spans="1:12" ht="33" customHeight="1" thickBot="1" x14ac:dyDescent="0.3">
      <c r="A15" s="136"/>
      <c r="B15" s="138"/>
      <c r="C15" s="138"/>
      <c r="D15" s="140"/>
      <c r="E15" s="142">
        <v>740000</v>
      </c>
      <c r="F15" s="142">
        <v>740000</v>
      </c>
      <c r="G15" s="142">
        <v>740000</v>
      </c>
      <c r="H15" s="48" t="s">
        <v>33</v>
      </c>
      <c r="I15" s="49" t="s">
        <v>34</v>
      </c>
      <c r="J15" s="49" t="s">
        <v>35</v>
      </c>
      <c r="K15" s="49" t="s">
        <v>36</v>
      </c>
      <c r="L15" s="50" t="s">
        <v>37</v>
      </c>
    </row>
    <row r="16" spans="1:12" ht="86.25" customHeight="1" thickBot="1" x14ac:dyDescent="0.3">
      <c r="A16" s="39" t="s">
        <v>38</v>
      </c>
      <c r="B16" s="40" t="s">
        <v>39</v>
      </c>
      <c r="C16" s="40" t="s">
        <v>40</v>
      </c>
      <c r="D16" s="26" t="s">
        <v>12</v>
      </c>
      <c r="E16" s="62">
        <v>8450</v>
      </c>
      <c r="F16" s="62">
        <v>8450</v>
      </c>
      <c r="G16" s="62">
        <v>8450</v>
      </c>
      <c r="H16" s="40" t="s">
        <v>41</v>
      </c>
      <c r="I16" s="26" t="s">
        <v>19</v>
      </c>
      <c r="J16" s="26" t="s">
        <v>42</v>
      </c>
      <c r="K16" s="26" t="s">
        <v>43</v>
      </c>
      <c r="L16" s="41" t="s">
        <v>43</v>
      </c>
    </row>
    <row r="17" spans="1:12" ht="31.5" x14ac:dyDescent="0.25">
      <c r="A17" s="135" t="s">
        <v>44</v>
      </c>
      <c r="B17" s="137" t="s">
        <v>45</v>
      </c>
      <c r="C17" s="137" t="s">
        <v>46</v>
      </c>
      <c r="D17" s="139" t="s">
        <v>12</v>
      </c>
      <c r="E17" s="141">
        <f>SUM(E18:E18)+260005</f>
        <v>260005</v>
      </c>
      <c r="F17" s="141">
        <f>SUM(F18:F18)+187005</f>
        <v>187005</v>
      </c>
      <c r="G17" s="141">
        <f>SUM(G18:G18)+187005</f>
        <v>187005</v>
      </c>
      <c r="H17" s="45" t="s">
        <v>47</v>
      </c>
      <c r="I17" s="46" t="s">
        <v>19</v>
      </c>
      <c r="J17" s="46" t="s">
        <v>48</v>
      </c>
      <c r="K17" s="46" t="s">
        <v>49</v>
      </c>
      <c r="L17" s="47" t="s">
        <v>49</v>
      </c>
    </row>
    <row r="18" spans="1:12" ht="48" thickBot="1" x14ac:dyDescent="0.3">
      <c r="A18" s="144"/>
      <c r="B18" s="145"/>
      <c r="C18" s="145"/>
      <c r="D18" s="146"/>
      <c r="E18" s="143">
        <v>0</v>
      </c>
      <c r="F18" s="143">
        <v>0</v>
      </c>
      <c r="G18" s="143">
        <v>0</v>
      </c>
      <c r="H18" s="51" t="s">
        <v>50</v>
      </c>
      <c r="I18" s="52" t="s">
        <v>19</v>
      </c>
      <c r="J18" s="52" t="s">
        <v>51</v>
      </c>
      <c r="K18" s="52" t="s">
        <v>32</v>
      </c>
      <c r="L18" s="53" t="s">
        <v>32</v>
      </c>
    </row>
    <row r="19" spans="1:12" ht="47.25" x14ac:dyDescent="0.25">
      <c r="A19" s="135" t="s">
        <v>52</v>
      </c>
      <c r="B19" s="137" t="s">
        <v>53</v>
      </c>
      <c r="C19" s="137" t="s">
        <v>46</v>
      </c>
      <c r="D19" s="139" t="s">
        <v>12</v>
      </c>
      <c r="E19" s="141">
        <f>SUM(E20:E20)+130695</f>
        <v>130695</v>
      </c>
      <c r="F19" s="141">
        <f>SUM(F20:F20)+130695</f>
        <v>130695</v>
      </c>
      <c r="G19" s="141">
        <f>SUM(G20:G20)+130695</f>
        <v>130695</v>
      </c>
      <c r="H19" s="45" t="s">
        <v>54</v>
      </c>
      <c r="I19" s="46" t="s">
        <v>19</v>
      </c>
      <c r="J19" s="46" t="s">
        <v>55</v>
      </c>
      <c r="K19" s="46" t="s">
        <v>55</v>
      </c>
      <c r="L19" s="47" t="s">
        <v>55</v>
      </c>
    </row>
    <row r="20" spans="1:12" ht="48" thickBot="1" x14ac:dyDescent="0.3">
      <c r="A20" s="136"/>
      <c r="B20" s="138"/>
      <c r="C20" s="138"/>
      <c r="D20" s="140"/>
      <c r="E20" s="142">
        <v>0</v>
      </c>
      <c r="F20" s="142">
        <v>0</v>
      </c>
      <c r="G20" s="142">
        <v>0</v>
      </c>
      <c r="H20" s="48" t="s">
        <v>56</v>
      </c>
      <c r="I20" s="49" t="s">
        <v>19</v>
      </c>
      <c r="J20" s="49" t="s">
        <v>57</v>
      </c>
      <c r="K20" s="49" t="s">
        <v>57</v>
      </c>
      <c r="L20" s="50" t="s">
        <v>57</v>
      </c>
    </row>
    <row r="21" spans="1:12" ht="78.75" x14ac:dyDescent="0.25">
      <c r="A21" s="135" t="s">
        <v>58</v>
      </c>
      <c r="B21" s="137" t="s">
        <v>59</v>
      </c>
      <c r="C21" s="137" t="s">
        <v>46</v>
      </c>
      <c r="D21" s="139" t="s">
        <v>12</v>
      </c>
      <c r="E21" s="141">
        <f>SUM(E22:E22)+7800</f>
        <v>7800</v>
      </c>
      <c r="F21" s="141">
        <f>SUM(F22:F22)+6800</f>
        <v>6800</v>
      </c>
      <c r="G21" s="141">
        <f>SUM(G22:G22)+6800</f>
        <v>6800</v>
      </c>
      <c r="H21" s="91" t="s">
        <v>60</v>
      </c>
      <c r="I21" s="89" t="s">
        <v>19</v>
      </c>
      <c r="J21" s="89" t="s">
        <v>16</v>
      </c>
      <c r="K21" s="89" t="s">
        <v>17</v>
      </c>
      <c r="L21" s="90" t="s">
        <v>17</v>
      </c>
    </row>
    <row r="22" spans="1:12" ht="48" thickBot="1" x14ac:dyDescent="0.3">
      <c r="A22" s="136"/>
      <c r="B22" s="138"/>
      <c r="C22" s="138"/>
      <c r="D22" s="140"/>
      <c r="E22" s="142">
        <v>0</v>
      </c>
      <c r="F22" s="142">
        <v>0</v>
      </c>
      <c r="G22" s="142">
        <v>0</v>
      </c>
      <c r="H22" s="48" t="s">
        <v>61</v>
      </c>
      <c r="I22" s="92" t="s">
        <v>19</v>
      </c>
      <c r="J22" s="92" t="s">
        <v>62</v>
      </c>
      <c r="K22" s="92" t="s">
        <v>63</v>
      </c>
      <c r="L22" s="50" t="s">
        <v>63</v>
      </c>
    </row>
    <row r="23" spans="1:12" ht="70.5" customHeight="1" thickBot="1" x14ac:dyDescent="0.3">
      <c r="A23" s="93" t="s">
        <v>64</v>
      </c>
      <c r="B23" s="94" t="s">
        <v>65</v>
      </c>
      <c r="C23" s="94" t="s">
        <v>40</v>
      </c>
      <c r="D23" s="95" t="s">
        <v>12</v>
      </c>
      <c r="E23" s="96">
        <v>24151</v>
      </c>
      <c r="F23" s="96">
        <v>24876</v>
      </c>
      <c r="G23" s="96">
        <v>26120</v>
      </c>
      <c r="H23" s="94" t="s">
        <v>66</v>
      </c>
      <c r="I23" s="95" t="s">
        <v>14</v>
      </c>
      <c r="J23" s="95" t="s">
        <v>55</v>
      </c>
      <c r="K23" s="95" t="s">
        <v>55</v>
      </c>
      <c r="L23" s="97" t="s">
        <v>55</v>
      </c>
    </row>
    <row r="24" spans="1:12" ht="33.75" customHeight="1" x14ac:dyDescent="0.25">
      <c r="A24" s="135" t="s">
        <v>67</v>
      </c>
      <c r="B24" s="137" t="s">
        <v>68</v>
      </c>
      <c r="C24" s="137" t="s">
        <v>69</v>
      </c>
      <c r="D24" s="139" t="s">
        <v>12</v>
      </c>
      <c r="E24" s="141">
        <f>SUM(E25:E25)+7000</f>
        <v>7000</v>
      </c>
      <c r="F24" s="141">
        <f>SUM(F25:F25)+700</f>
        <v>700</v>
      </c>
      <c r="G24" s="141">
        <f>SUM(G25:G25)+700</f>
        <v>700</v>
      </c>
      <c r="H24" s="45" t="s">
        <v>70</v>
      </c>
      <c r="I24" s="46" t="s">
        <v>19</v>
      </c>
      <c r="J24" s="46" t="s">
        <v>71</v>
      </c>
      <c r="K24" s="46" t="s">
        <v>43</v>
      </c>
      <c r="L24" s="47" t="s">
        <v>71</v>
      </c>
    </row>
    <row r="25" spans="1:12" ht="32.25" thickBot="1" x14ac:dyDescent="0.3">
      <c r="A25" s="136"/>
      <c r="B25" s="138"/>
      <c r="C25" s="138"/>
      <c r="D25" s="140"/>
      <c r="E25" s="142">
        <v>0</v>
      </c>
      <c r="F25" s="142">
        <v>0</v>
      </c>
      <c r="G25" s="142">
        <v>0</v>
      </c>
      <c r="H25" s="48" t="s">
        <v>72</v>
      </c>
      <c r="I25" s="49" t="s">
        <v>14</v>
      </c>
      <c r="J25" s="49" t="s">
        <v>43</v>
      </c>
      <c r="K25" s="49" t="s">
        <v>42</v>
      </c>
      <c r="L25" s="50" t="s">
        <v>42</v>
      </c>
    </row>
    <row r="26" spans="1:12" ht="84.75" customHeight="1" thickBot="1" x14ac:dyDescent="0.3">
      <c r="A26" s="39" t="s">
        <v>73</v>
      </c>
      <c r="B26" s="40" t="s">
        <v>74</v>
      </c>
      <c r="C26" s="40" t="s">
        <v>75</v>
      </c>
      <c r="D26" s="26" t="s">
        <v>12</v>
      </c>
      <c r="E26" s="62">
        <v>40000</v>
      </c>
      <c r="F26" s="62">
        <v>50000</v>
      </c>
      <c r="G26" s="62">
        <v>60000</v>
      </c>
      <c r="H26" s="40" t="s">
        <v>76</v>
      </c>
      <c r="I26" s="26" t="s">
        <v>19</v>
      </c>
      <c r="J26" s="26" t="s">
        <v>49</v>
      </c>
      <c r="K26" s="26" t="s">
        <v>49</v>
      </c>
      <c r="L26" s="41" t="s">
        <v>49</v>
      </c>
    </row>
    <row r="27" spans="1:12" ht="46.5" customHeight="1" x14ac:dyDescent="0.25">
      <c r="A27" s="154" t="s">
        <v>77</v>
      </c>
      <c r="B27" s="152" t="s">
        <v>78</v>
      </c>
      <c r="C27" s="152" t="s">
        <v>29</v>
      </c>
      <c r="D27" s="36" t="s">
        <v>316</v>
      </c>
      <c r="E27" s="63">
        <f>SUM(E28:E29)</f>
        <v>758693</v>
      </c>
      <c r="F27" s="63">
        <f>SUM(F28:F29)</f>
        <v>0</v>
      </c>
      <c r="G27" s="63">
        <f>SUM(G28:G29)</f>
        <v>0</v>
      </c>
      <c r="H27" s="152" t="s">
        <v>72</v>
      </c>
      <c r="I27" s="147" t="s">
        <v>14</v>
      </c>
      <c r="J27" s="147" t="s">
        <v>79</v>
      </c>
      <c r="K27" s="147" t="s">
        <v>80</v>
      </c>
      <c r="L27" s="149" t="s">
        <v>80</v>
      </c>
    </row>
    <row r="28" spans="1:12" ht="46.5" customHeight="1" x14ac:dyDescent="0.25">
      <c r="A28" s="155"/>
      <c r="B28" s="113"/>
      <c r="C28" s="113"/>
      <c r="D28" s="16" t="s">
        <v>12</v>
      </c>
      <c r="E28" s="24">
        <v>113804</v>
      </c>
      <c r="F28" s="24">
        <v>0</v>
      </c>
      <c r="G28" s="24">
        <v>0</v>
      </c>
      <c r="H28" s="113"/>
      <c r="I28" s="115"/>
      <c r="J28" s="115"/>
      <c r="K28" s="115"/>
      <c r="L28" s="150"/>
    </row>
    <row r="29" spans="1:12" ht="46.5" customHeight="1" thickBot="1" x14ac:dyDescent="0.3">
      <c r="A29" s="156"/>
      <c r="B29" s="153"/>
      <c r="C29" s="153"/>
      <c r="D29" s="37" t="s">
        <v>81</v>
      </c>
      <c r="E29" s="64">
        <v>644889</v>
      </c>
      <c r="F29" s="64">
        <v>0</v>
      </c>
      <c r="G29" s="64">
        <v>0</v>
      </c>
      <c r="H29" s="153"/>
      <c r="I29" s="148"/>
      <c r="J29" s="148"/>
      <c r="K29" s="148"/>
      <c r="L29" s="151"/>
    </row>
    <row r="30" spans="1:12" ht="95.25" customHeight="1" thickBot="1" x14ac:dyDescent="0.3">
      <c r="A30" s="39" t="s">
        <v>82</v>
      </c>
      <c r="B30" s="40" t="s">
        <v>83</v>
      </c>
      <c r="C30" s="40" t="s">
        <v>29</v>
      </c>
      <c r="D30" s="26" t="s">
        <v>316</v>
      </c>
      <c r="E30" s="62">
        <v>0</v>
      </c>
      <c r="F30" s="62">
        <v>0</v>
      </c>
      <c r="G30" s="62">
        <v>0</v>
      </c>
      <c r="H30" s="40" t="s">
        <v>72</v>
      </c>
      <c r="I30" s="26" t="s">
        <v>14</v>
      </c>
      <c r="J30" s="26" t="s">
        <v>16</v>
      </c>
      <c r="K30" s="26" t="s">
        <v>80</v>
      </c>
      <c r="L30" s="41" t="s">
        <v>80</v>
      </c>
    </row>
    <row r="31" spans="1:12" ht="15.75" x14ac:dyDescent="0.25">
      <c r="A31" s="154" t="s">
        <v>317</v>
      </c>
      <c r="B31" s="152" t="s">
        <v>84</v>
      </c>
      <c r="C31" s="152" t="s">
        <v>29</v>
      </c>
      <c r="D31" s="36" t="s">
        <v>316</v>
      </c>
      <c r="E31" s="63">
        <f>SUM(E32:E34)</f>
        <v>11946450</v>
      </c>
      <c r="F31" s="63">
        <f>SUM(F32:F34)</f>
        <v>3053550</v>
      </c>
      <c r="G31" s="63">
        <f>SUM(G32:G34)</f>
        <v>0</v>
      </c>
      <c r="H31" s="152" t="s">
        <v>72</v>
      </c>
      <c r="I31" s="147" t="s">
        <v>14</v>
      </c>
      <c r="J31" s="147" t="s">
        <v>85</v>
      </c>
      <c r="K31" s="147" t="s">
        <v>24</v>
      </c>
      <c r="L31" s="149" t="s">
        <v>80</v>
      </c>
    </row>
    <row r="32" spans="1:12" ht="15.75" x14ac:dyDescent="0.25">
      <c r="A32" s="155"/>
      <c r="B32" s="113"/>
      <c r="C32" s="113"/>
      <c r="D32" s="16" t="s">
        <v>12</v>
      </c>
      <c r="E32" s="24">
        <v>7000000</v>
      </c>
      <c r="F32" s="24">
        <v>2450000</v>
      </c>
      <c r="G32" s="24">
        <v>0</v>
      </c>
      <c r="H32" s="167"/>
      <c r="I32" s="166"/>
      <c r="J32" s="166"/>
      <c r="K32" s="166"/>
      <c r="L32" s="165"/>
    </row>
    <row r="33" spans="1:12" ht="15.75" x14ac:dyDescent="0.25">
      <c r="A33" s="155"/>
      <c r="B33" s="113"/>
      <c r="C33" s="113"/>
      <c r="D33" s="16" t="s">
        <v>81</v>
      </c>
      <c r="E33" s="24">
        <v>4550000</v>
      </c>
      <c r="F33" s="24">
        <v>550000</v>
      </c>
      <c r="G33" s="24"/>
      <c r="H33" s="168" t="s">
        <v>86</v>
      </c>
      <c r="I33" s="170" t="s">
        <v>87</v>
      </c>
      <c r="J33" s="170" t="s">
        <v>80</v>
      </c>
      <c r="K33" s="170" t="s">
        <v>88</v>
      </c>
      <c r="L33" s="172" t="s">
        <v>80</v>
      </c>
    </row>
    <row r="34" spans="1:12" ht="16.5" thickBot="1" x14ac:dyDescent="0.3">
      <c r="A34" s="155"/>
      <c r="B34" s="113"/>
      <c r="C34" s="113"/>
      <c r="D34" s="38" t="s">
        <v>89</v>
      </c>
      <c r="E34" s="65">
        <v>396450</v>
      </c>
      <c r="F34" s="65">
        <v>53550</v>
      </c>
      <c r="G34" s="65"/>
      <c r="H34" s="169"/>
      <c r="I34" s="171"/>
      <c r="J34" s="171"/>
      <c r="K34" s="171"/>
      <c r="L34" s="173"/>
    </row>
    <row r="35" spans="1:12" ht="15.75" x14ac:dyDescent="0.25">
      <c r="A35" s="135" t="s">
        <v>90</v>
      </c>
      <c r="B35" s="137" t="s">
        <v>91</v>
      </c>
      <c r="C35" s="137" t="s">
        <v>92</v>
      </c>
      <c r="D35" s="46" t="s">
        <v>316</v>
      </c>
      <c r="E35" s="66">
        <f>SUM(E36:E37)</f>
        <v>250000</v>
      </c>
      <c r="F35" s="66">
        <f>SUM(F36:F37)</f>
        <v>3010000</v>
      </c>
      <c r="G35" s="66">
        <f>SUM(G36:G37)</f>
        <v>1000000</v>
      </c>
      <c r="H35" s="137" t="s">
        <v>72</v>
      </c>
      <c r="I35" s="157" t="s">
        <v>14</v>
      </c>
      <c r="J35" s="157" t="s">
        <v>63</v>
      </c>
      <c r="K35" s="157" t="s">
        <v>24</v>
      </c>
      <c r="L35" s="160" t="s">
        <v>24</v>
      </c>
    </row>
    <row r="36" spans="1:12" ht="15.75" x14ac:dyDescent="0.25">
      <c r="A36" s="163"/>
      <c r="B36" s="164"/>
      <c r="C36" s="164"/>
      <c r="D36" s="44" t="s">
        <v>12</v>
      </c>
      <c r="E36" s="67">
        <v>250000</v>
      </c>
      <c r="F36" s="67">
        <v>3010000</v>
      </c>
      <c r="G36" s="67">
        <v>0</v>
      </c>
      <c r="H36" s="164"/>
      <c r="I36" s="158"/>
      <c r="J36" s="158"/>
      <c r="K36" s="158"/>
      <c r="L36" s="161"/>
    </row>
    <row r="37" spans="1:12" ht="16.5" thickBot="1" x14ac:dyDescent="0.3">
      <c r="A37" s="136"/>
      <c r="B37" s="138"/>
      <c r="C37" s="138"/>
      <c r="D37" s="49" t="s">
        <v>93</v>
      </c>
      <c r="E37" s="68">
        <v>0</v>
      </c>
      <c r="F37" s="68">
        <v>0</v>
      </c>
      <c r="G37" s="68">
        <v>1000000</v>
      </c>
      <c r="H37" s="138"/>
      <c r="I37" s="159"/>
      <c r="J37" s="159"/>
      <c r="K37" s="159"/>
      <c r="L37" s="162"/>
    </row>
    <row r="38" spans="1:12" ht="45" customHeight="1" x14ac:dyDescent="0.25">
      <c r="A38" s="154" t="s">
        <v>94</v>
      </c>
      <c r="B38" s="152" t="s">
        <v>95</v>
      </c>
      <c r="C38" s="152" t="s">
        <v>29</v>
      </c>
      <c r="D38" s="147" t="s">
        <v>12</v>
      </c>
      <c r="E38" s="176">
        <f>SUM(E39:E39)</f>
        <v>1196</v>
      </c>
      <c r="F38" s="176"/>
      <c r="G38" s="176"/>
      <c r="H38" s="152" t="s">
        <v>96</v>
      </c>
      <c r="I38" s="147" t="s">
        <v>14</v>
      </c>
      <c r="J38" s="147" t="s">
        <v>63</v>
      </c>
      <c r="K38" s="147" t="s">
        <v>80</v>
      </c>
      <c r="L38" s="149" t="s">
        <v>80</v>
      </c>
    </row>
    <row r="39" spans="1:12" ht="45" customHeight="1" thickBot="1" x14ac:dyDescent="0.3">
      <c r="A39" s="156"/>
      <c r="B39" s="153"/>
      <c r="C39" s="153"/>
      <c r="D39" s="148" t="s">
        <v>12</v>
      </c>
      <c r="E39" s="177">
        <v>1196</v>
      </c>
      <c r="F39" s="177"/>
      <c r="G39" s="177"/>
      <c r="H39" s="153"/>
      <c r="I39" s="148"/>
      <c r="J39" s="148"/>
      <c r="K39" s="148"/>
      <c r="L39" s="151"/>
    </row>
    <row r="40" spans="1:12" ht="95.25" thickBot="1" x14ac:dyDescent="0.3">
      <c r="A40" s="31" t="s">
        <v>97</v>
      </c>
      <c r="B40" s="32" t="s">
        <v>98</v>
      </c>
      <c r="C40" s="32" t="s">
        <v>99</v>
      </c>
      <c r="D40" s="33"/>
      <c r="E40" s="71">
        <v>0</v>
      </c>
      <c r="F40" s="71">
        <v>0</v>
      </c>
      <c r="G40" s="71">
        <v>0</v>
      </c>
      <c r="H40" s="32" t="s">
        <v>100</v>
      </c>
      <c r="I40" s="33" t="s">
        <v>14</v>
      </c>
      <c r="J40" s="33" t="s">
        <v>101</v>
      </c>
      <c r="K40" s="33" t="s">
        <v>101</v>
      </c>
      <c r="L40" s="34" t="s">
        <v>101</v>
      </c>
    </row>
    <row r="41" spans="1:12" ht="48" customHeight="1" thickBot="1" x14ac:dyDescent="0.3">
      <c r="A41" s="77" t="s">
        <v>326</v>
      </c>
      <c r="B41" s="104" t="s">
        <v>102</v>
      </c>
      <c r="C41" s="105"/>
      <c r="D41" s="106"/>
      <c r="E41" s="60">
        <f>E42+E78+E100</f>
        <v>30921538.109999999</v>
      </c>
      <c r="F41" s="60">
        <f>F42+F78+F100</f>
        <v>27656894</v>
      </c>
      <c r="G41" s="60">
        <f>G42+G78+G100</f>
        <v>23460594</v>
      </c>
      <c r="H41" s="190"/>
      <c r="I41" s="191"/>
      <c r="J41" s="191"/>
      <c r="K41" s="191"/>
      <c r="L41" s="192"/>
    </row>
    <row r="42" spans="1:12" ht="63.75" customHeight="1" thickBot="1" x14ac:dyDescent="0.3">
      <c r="A42" s="78" t="s">
        <v>325</v>
      </c>
      <c r="B42" s="107" t="s">
        <v>103</v>
      </c>
      <c r="C42" s="108"/>
      <c r="D42" s="109"/>
      <c r="E42" s="61">
        <f>E43+E46+E51+E54+E57+E61+E64+E67+E70+E73+E74+E75</f>
        <v>10459423.82</v>
      </c>
      <c r="F42" s="61">
        <f>F43+F46+F51+F54+F57+F61+F64+F67+F70+F73+F74+F75</f>
        <v>9654044</v>
      </c>
      <c r="G42" s="61">
        <f>G43+G46+G51+G54+G57+G61+G64+G67+G70+G73+G74+G75</f>
        <v>10091908</v>
      </c>
      <c r="H42" s="132"/>
      <c r="I42" s="133"/>
      <c r="J42" s="133"/>
      <c r="K42" s="133"/>
      <c r="L42" s="134"/>
    </row>
    <row r="43" spans="1:12" ht="31.5" x14ac:dyDescent="0.25">
      <c r="A43" s="110" t="s">
        <v>104</v>
      </c>
      <c r="B43" s="112" t="s">
        <v>105</v>
      </c>
      <c r="C43" s="112" t="s">
        <v>106</v>
      </c>
      <c r="D43" s="13" t="s">
        <v>316</v>
      </c>
      <c r="E43" s="23">
        <f>SUM(E44:E45)</f>
        <v>1448421.24</v>
      </c>
      <c r="F43" s="23">
        <f>SUM(F44:F45)</f>
        <v>1499487</v>
      </c>
      <c r="G43" s="23">
        <f>SUM(G44:G45)</f>
        <v>1569824</v>
      </c>
      <c r="H43" s="12" t="s">
        <v>107</v>
      </c>
      <c r="I43" s="13" t="s">
        <v>34</v>
      </c>
      <c r="J43" s="13" t="s">
        <v>20</v>
      </c>
      <c r="K43" s="13" t="s">
        <v>35</v>
      </c>
      <c r="L43" s="14" t="s">
        <v>108</v>
      </c>
    </row>
    <row r="44" spans="1:12" ht="15.75" x14ac:dyDescent="0.25">
      <c r="A44" s="111"/>
      <c r="B44" s="113"/>
      <c r="C44" s="113"/>
      <c r="D44" s="16" t="s">
        <v>12</v>
      </c>
      <c r="E44" s="24">
        <v>1268686</v>
      </c>
      <c r="F44" s="24">
        <v>1306747</v>
      </c>
      <c r="G44" s="24">
        <v>1372084</v>
      </c>
      <c r="H44" s="15" t="s">
        <v>109</v>
      </c>
      <c r="I44" s="16" t="s">
        <v>19</v>
      </c>
      <c r="J44" s="16" t="s">
        <v>110</v>
      </c>
      <c r="K44" s="16" t="s">
        <v>35</v>
      </c>
      <c r="L44" s="17" t="s">
        <v>108</v>
      </c>
    </row>
    <row r="45" spans="1:12" ht="32.25" thickBot="1" x14ac:dyDescent="0.3">
      <c r="A45" s="174"/>
      <c r="B45" s="175"/>
      <c r="C45" s="175"/>
      <c r="D45" s="16" t="s">
        <v>111</v>
      </c>
      <c r="E45" s="24">
        <v>179735.24</v>
      </c>
      <c r="F45" s="24">
        <v>192740</v>
      </c>
      <c r="G45" s="24">
        <v>197740</v>
      </c>
      <c r="H45" s="15" t="s">
        <v>112</v>
      </c>
      <c r="I45" s="16" t="s">
        <v>19</v>
      </c>
      <c r="J45" s="16" t="s">
        <v>113</v>
      </c>
      <c r="K45" s="16" t="s">
        <v>114</v>
      </c>
      <c r="L45" s="17" t="s">
        <v>115</v>
      </c>
    </row>
    <row r="46" spans="1:12" ht="47.25" x14ac:dyDescent="0.25">
      <c r="A46" s="110" t="s">
        <v>116</v>
      </c>
      <c r="B46" s="112" t="s">
        <v>117</v>
      </c>
      <c r="C46" s="112" t="s">
        <v>106</v>
      </c>
      <c r="D46" s="13" t="s">
        <v>316</v>
      </c>
      <c r="E46" s="23">
        <f>SUM(E47:E50)</f>
        <v>426755.45</v>
      </c>
      <c r="F46" s="23">
        <f>SUM(F47:F50)</f>
        <v>440150</v>
      </c>
      <c r="G46" s="23">
        <f>SUM(G47:G50)</f>
        <v>461586</v>
      </c>
      <c r="H46" s="12" t="s">
        <v>118</v>
      </c>
      <c r="I46" s="13" t="s">
        <v>14</v>
      </c>
      <c r="J46" s="13" t="s">
        <v>119</v>
      </c>
      <c r="K46" s="13" t="s">
        <v>16</v>
      </c>
      <c r="L46" s="14" t="s">
        <v>16</v>
      </c>
    </row>
    <row r="47" spans="1:12" ht="78.75" x14ac:dyDescent="0.25">
      <c r="A47" s="111"/>
      <c r="B47" s="113"/>
      <c r="C47" s="113"/>
      <c r="D47" s="38" t="s">
        <v>111</v>
      </c>
      <c r="E47" s="65">
        <v>12394.45</v>
      </c>
      <c r="F47" s="65">
        <v>13358</v>
      </c>
      <c r="G47" s="65">
        <v>13455</v>
      </c>
      <c r="H47" s="15" t="s">
        <v>120</v>
      </c>
      <c r="I47" s="16" t="s">
        <v>19</v>
      </c>
      <c r="J47" s="16" t="s">
        <v>24</v>
      </c>
      <c r="K47" s="16" t="s">
        <v>121</v>
      </c>
      <c r="L47" s="17" t="s">
        <v>122</v>
      </c>
    </row>
    <row r="48" spans="1:12" ht="31.5" x14ac:dyDescent="0.25">
      <c r="A48" s="111"/>
      <c r="B48" s="113"/>
      <c r="C48" s="113"/>
      <c r="D48" s="170" t="s">
        <v>12</v>
      </c>
      <c r="E48" s="179">
        <v>414361</v>
      </c>
      <c r="F48" s="179">
        <v>426792</v>
      </c>
      <c r="G48" s="179">
        <v>448131</v>
      </c>
      <c r="H48" s="15" t="s">
        <v>112</v>
      </c>
      <c r="I48" s="16" t="s">
        <v>19</v>
      </c>
      <c r="J48" s="16" t="s">
        <v>123</v>
      </c>
      <c r="K48" s="16" t="s">
        <v>124</v>
      </c>
      <c r="L48" s="17" t="s">
        <v>125</v>
      </c>
    </row>
    <row r="49" spans="1:12" ht="15.75" x14ac:dyDescent="0.25">
      <c r="A49" s="111"/>
      <c r="B49" s="113"/>
      <c r="C49" s="113"/>
      <c r="D49" s="171"/>
      <c r="E49" s="180"/>
      <c r="F49" s="180"/>
      <c r="G49" s="180"/>
      <c r="H49" s="15" t="s">
        <v>109</v>
      </c>
      <c r="I49" s="16" t="s">
        <v>19</v>
      </c>
      <c r="J49" s="16" t="s">
        <v>126</v>
      </c>
      <c r="K49" s="16" t="s">
        <v>127</v>
      </c>
      <c r="L49" s="17" t="s">
        <v>128</v>
      </c>
    </row>
    <row r="50" spans="1:12" ht="32.25" thickBot="1" x14ac:dyDescent="0.3">
      <c r="A50" s="174"/>
      <c r="B50" s="175"/>
      <c r="C50" s="175"/>
      <c r="D50" s="178"/>
      <c r="E50" s="181"/>
      <c r="F50" s="181"/>
      <c r="G50" s="181"/>
      <c r="H50" s="15" t="s">
        <v>107</v>
      </c>
      <c r="I50" s="16" t="s">
        <v>34</v>
      </c>
      <c r="J50" s="16" t="s">
        <v>129</v>
      </c>
      <c r="K50" s="16" t="s">
        <v>130</v>
      </c>
      <c r="L50" s="17" t="s">
        <v>131</v>
      </c>
    </row>
    <row r="51" spans="1:12" ht="31.5" x14ac:dyDescent="0.25">
      <c r="A51" s="110" t="s">
        <v>132</v>
      </c>
      <c r="B51" s="112" t="s">
        <v>133</v>
      </c>
      <c r="C51" s="112" t="s">
        <v>106</v>
      </c>
      <c r="D51" s="13" t="s">
        <v>316</v>
      </c>
      <c r="E51" s="23">
        <f>SUM(E52:E53)</f>
        <v>493798.73</v>
      </c>
      <c r="F51" s="23">
        <f>SUM(F52:F53)</f>
        <v>511044</v>
      </c>
      <c r="G51" s="23">
        <f>SUM(G52:G53)</f>
        <v>532069</v>
      </c>
      <c r="H51" s="12" t="s">
        <v>107</v>
      </c>
      <c r="I51" s="13" t="s">
        <v>34</v>
      </c>
      <c r="J51" s="13" t="s">
        <v>134</v>
      </c>
      <c r="K51" s="13" t="s">
        <v>135</v>
      </c>
      <c r="L51" s="14" t="s">
        <v>135</v>
      </c>
    </row>
    <row r="52" spans="1:12" ht="15.75" x14ac:dyDescent="0.25">
      <c r="A52" s="111"/>
      <c r="B52" s="113"/>
      <c r="C52" s="113"/>
      <c r="D52" s="16" t="s">
        <v>111</v>
      </c>
      <c r="E52" s="24">
        <v>85551.73</v>
      </c>
      <c r="F52" s="24">
        <v>90550</v>
      </c>
      <c r="G52" s="24">
        <v>90550</v>
      </c>
      <c r="H52" s="15" t="s">
        <v>109</v>
      </c>
      <c r="I52" s="16" t="s">
        <v>19</v>
      </c>
      <c r="J52" s="16" t="s">
        <v>136</v>
      </c>
      <c r="K52" s="16" t="s">
        <v>137</v>
      </c>
      <c r="L52" s="17" t="s">
        <v>138</v>
      </c>
    </row>
    <row r="53" spans="1:12" ht="32.25" thickBot="1" x14ac:dyDescent="0.3">
      <c r="A53" s="174"/>
      <c r="B53" s="175"/>
      <c r="C53" s="175"/>
      <c r="D53" s="16" t="s">
        <v>12</v>
      </c>
      <c r="E53" s="24">
        <v>408247</v>
      </c>
      <c r="F53" s="24">
        <v>420494</v>
      </c>
      <c r="G53" s="24">
        <v>441519</v>
      </c>
      <c r="H53" s="15" t="s">
        <v>112</v>
      </c>
      <c r="I53" s="16" t="s">
        <v>19</v>
      </c>
      <c r="J53" s="16" t="s">
        <v>55</v>
      </c>
      <c r="K53" s="16" t="s">
        <v>114</v>
      </c>
      <c r="L53" s="17" t="s">
        <v>139</v>
      </c>
    </row>
    <row r="54" spans="1:12" ht="31.5" x14ac:dyDescent="0.25">
      <c r="A54" s="110" t="s">
        <v>140</v>
      </c>
      <c r="B54" s="112" t="s">
        <v>141</v>
      </c>
      <c r="C54" s="112" t="s">
        <v>106</v>
      </c>
      <c r="D54" s="13" t="s">
        <v>316</v>
      </c>
      <c r="E54" s="23">
        <f>SUM(E55:E56)</f>
        <v>1473097.01</v>
      </c>
      <c r="F54" s="23">
        <f>SUM(F55:F56)</f>
        <v>1514366</v>
      </c>
      <c r="G54" s="23">
        <f>SUM(G55:G56)</f>
        <v>1582197</v>
      </c>
      <c r="H54" s="12" t="s">
        <v>112</v>
      </c>
      <c r="I54" s="13" t="s">
        <v>19</v>
      </c>
      <c r="J54" s="13" t="s">
        <v>142</v>
      </c>
      <c r="K54" s="13" t="s">
        <v>143</v>
      </c>
      <c r="L54" s="14" t="s">
        <v>144</v>
      </c>
    </row>
    <row r="55" spans="1:12" ht="31.5" x14ac:dyDescent="0.25">
      <c r="A55" s="111"/>
      <c r="B55" s="113"/>
      <c r="C55" s="113"/>
      <c r="D55" s="16" t="s">
        <v>111</v>
      </c>
      <c r="E55" s="24">
        <v>214227.01</v>
      </c>
      <c r="F55" s="24">
        <v>217730</v>
      </c>
      <c r="G55" s="24">
        <v>220730</v>
      </c>
      <c r="H55" s="15" t="s">
        <v>107</v>
      </c>
      <c r="I55" s="16" t="s">
        <v>34</v>
      </c>
      <c r="J55" s="16" t="s">
        <v>145</v>
      </c>
      <c r="K55" s="16" t="s">
        <v>108</v>
      </c>
      <c r="L55" s="17" t="s">
        <v>146</v>
      </c>
    </row>
    <row r="56" spans="1:12" ht="16.5" thickBot="1" x14ac:dyDescent="0.3">
      <c r="A56" s="111"/>
      <c r="B56" s="113"/>
      <c r="C56" s="113"/>
      <c r="D56" s="80" t="s">
        <v>12</v>
      </c>
      <c r="E56" s="65">
        <v>1258870</v>
      </c>
      <c r="F56" s="65">
        <v>1296636</v>
      </c>
      <c r="G56" s="65">
        <v>1361467</v>
      </c>
      <c r="H56" s="82" t="s">
        <v>109</v>
      </c>
      <c r="I56" s="80" t="s">
        <v>147</v>
      </c>
      <c r="J56" s="80" t="s">
        <v>148</v>
      </c>
      <c r="K56" s="80" t="s">
        <v>149</v>
      </c>
      <c r="L56" s="81" t="s">
        <v>150</v>
      </c>
    </row>
    <row r="57" spans="1:12" ht="15.75" x14ac:dyDescent="0.25">
      <c r="A57" s="154" t="s">
        <v>151</v>
      </c>
      <c r="B57" s="152" t="s">
        <v>152</v>
      </c>
      <c r="C57" s="152" t="s">
        <v>106</v>
      </c>
      <c r="D57" s="36" t="s">
        <v>316</v>
      </c>
      <c r="E57" s="63">
        <f>SUM(E58:E60)</f>
        <v>1932783.54</v>
      </c>
      <c r="F57" s="63">
        <f>SUM(F58:F60)</f>
        <v>1872003</v>
      </c>
      <c r="G57" s="63">
        <f>SUM(G58:G60)</f>
        <v>1965215</v>
      </c>
      <c r="H57" s="152" t="s">
        <v>112</v>
      </c>
      <c r="I57" s="147" t="s">
        <v>19</v>
      </c>
      <c r="J57" s="147" t="s">
        <v>153</v>
      </c>
      <c r="K57" s="147" t="s">
        <v>154</v>
      </c>
      <c r="L57" s="149" t="s">
        <v>155</v>
      </c>
    </row>
    <row r="58" spans="1:12" ht="15.75" x14ac:dyDescent="0.25">
      <c r="A58" s="155"/>
      <c r="B58" s="113"/>
      <c r="C58" s="113"/>
      <c r="D58" s="16" t="s">
        <v>156</v>
      </c>
      <c r="E58" s="24">
        <v>115076</v>
      </c>
      <c r="F58" s="24">
        <v>0</v>
      </c>
      <c r="G58" s="24">
        <v>0</v>
      </c>
      <c r="H58" s="167"/>
      <c r="I58" s="166"/>
      <c r="J58" s="166"/>
      <c r="K58" s="166"/>
      <c r="L58" s="165"/>
    </row>
    <row r="59" spans="1:12" ht="15.75" x14ac:dyDescent="0.25">
      <c r="A59" s="155"/>
      <c r="B59" s="113"/>
      <c r="C59" s="113"/>
      <c r="D59" s="16" t="s">
        <v>111</v>
      </c>
      <c r="E59" s="24">
        <v>7753.54</v>
      </c>
      <c r="F59" s="24">
        <v>7750</v>
      </c>
      <c r="G59" s="24">
        <v>7750</v>
      </c>
      <c r="H59" s="168" t="s">
        <v>109</v>
      </c>
      <c r="I59" s="170" t="s">
        <v>147</v>
      </c>
      <c r="J59" s="170" t="s">
        <v>157</v>
      </c>
      <c r="K59" s="170" t="s">
        <v>158</v>
      </c>
      <c r="L59" s="172" t="s">
        <v>159</v>
      </c>
    </row>
    <row r="60" spans="1:12" ht="16.5" thickBot="1" x14ac:dyDescent="0.3">
      <c r="A60" s="156"/>
      <c r="B60" s="153"/>
      <c r="C60" s="153"/>
      <c r="D60" s="37" t="s">
        <v>12</v>
      </c>
      <c r="E60" s="64">
        <v>1809954</v>
      </c>
      <c r="F60" s="64">
        <v>1864253</v>
      </c>
      <c r="G60" s="64">
        <v>1957465</v>
      </c>
      <c r="H60" s="184"/>
      <c r="I60" s="182"/>
      <c r="J60" s="182"/>
      <c r="K60" s="182"/>
      <c r="L60" s="183"/>
    </row>
    <row r="61" spans="1:12" ht="22.5" customHeight="1" x14ac:dyDescent="0.25">
      <c r="A61" s="111" t="s">
        <v>160</v>
      </c>
      <c r="B61" s="113" t="s">
        <v>161</v>
      </c>
      <c r="C61" s="113" t="s">
        <v>106</v>
      </c>
      <c r="D61" s="85" t="s">
        <v>316</v>
      </c>
      <c r="E61" s="98">
        <f>SUM(E62:E63)</f>
        <v>484233.33999999997</v>
      </c>
      <c r="F61" s="98">
        <f>SUM(F62:F63)</f>
        <v>508301</v>
      </c>
      <c r="G61" s="98">
        <f>SUM(G62:G63)</f>
        <v>533870</v>
      </c>
      <c r="H61" s="86" t="s">
        <v>109</v>
      </c>
      <c r="I61" s="85" t="s">
        <v>19</v>
      </c>
      <c r="J61" s="85" t="s">
        <v>162</v>
      </c>
      <c r="K61" s="85" t="s">
        <v>163</v>
      </c>
      <c r="L61" s="88" t="s">
        <v>164</v>
      </c>
    </row>
    <row r="62" spans="1:12" ht="49.5" customHeight="1" x14ac:dyDescent="0.25">
      <c r="A62" s="111"/>
      <c r="B62" s="113"/>
      <c r="C62" s="113"/>
      <c r="D62" s="16" t="s">
        <v>111</v>
      </c>
      <c r="E62" s="24">
        <v>181931.34</v>
      </c>
      <c r="F62" s="24">
        <v>196930</v>
      </c>
      <c r="G62" s="24">
        <v>206930</v>
      </c>
      <c r="H62" s="15" t="s">
        <v>165</v>
      </c>
      <c r="I62" s="16" t="s">
        <v>19</v>
      </c>
      <c r="J62" s="16" t="s">
        <v>153</v>
      </c>
      <c r="K62" s="16" t="s">
        <v>154</v>
      </c>
      <c r="L62" s="17" t="s">
        <v>155</v>
      </c>
    </row>
    <row r="63" spans="1:12" ht="32.25" thickBot="1" x14ac:dyDescent="0.3">
      <c r="A63" s="174"/>
      <c r="B63" s="175"/>
      <c r="C63" s="175"/>
      <c r="D63" s="16" t="s">
        <v>12</v>
      </c>
      <c r="E63" s="24">
        <v>302302</v>
      </c>
      <c r="F63" s="24">
        <v>311371</v>
      </c>
      <c r="G63" s="24">
        <v>326940</v>
      </c>
      <c r="H63" s="15" t="s">
        <v>107</v>
      </c>
      <c r="I63" s="16" t="s">
        <v>34</v>
      </c>
      <c r="J63" s="16" t="s">
        <v>166</v>
      </c>
      <c r="K63" s="16" t="s">
        <v>167</v>
      </c>
      <c r="L63" s="17" t="s">
        <v>168</v>
      </c>
    </row>
    <row r="64" spans="1:12" ht="31.5" x14ac:dyDescent="0.25">
      <c r="A64" s="110" t="s">
        <v>169</v>
      </c>
      <c r="B64" s="112" t="s">
        <v>170</v>
      </c>
      <c r="C64" s="112" t="s">
        <v>106</v>
      </c>
      <c r="D64" s="13" t="s">
        <v>316</v>
      </c>
      <c r="E64" s="23">
        <f>SUM(E65:E66)</f>
        <v>1128905.94</v>
      </c>
      <c r="F64" s="23">
        <f>SUM(F65:F66)</f>
        <v>1163400</v>
      </c>
      <c r="G64" s="23">
        <f>SUM(G65:G66)</f>
        <v>1224184</v>
      </c>
      <c r="H64" s="12" t="s">
        <v>107</v>
      </c>
      <c r="I64" s="13" t="s">
        <v>34</v>
      </c>
      <c r="J64" s="13" t="s">
        <v>171</v>
      </c>
      <c r="K64" s="13" t="s">
        <v>172</v>
      </c>
      <c r="L64" s="14" t="s">
        <v>173</v>
      </c>
    </row>
    <row r="65" spans="1:12" ht="15.75" x14ac:dyDescent="0.25">
      <c r="A65" s="111"/>
      <c r="B65" s="113"/>
      <c r="C65" s="113"/>
      <c r="D65" s="16" t="s">
        <v>111</v>
      </c>
      <c r="E65" s="24">
        <v>45711.94</v>
      </c>
      <c r="F65" s="24">
        <v>47710</v>
      </c>
      <c r="G65" s="24">
        <v>52710</v>
      </c>
      <c r="H65" s="15" t="s">
        <v>109</v>
      </c>
      <c r="I65" s="16" t="s">
        <v>147</v>
      </c>
      <c r="J65" s="16" t="s">
        <v>174</v>
      </c>
      <c r="K65" s="16" t="s">
        <v>164</v>
      </c>
      <c r="L65" s="17" t="s">
        <v>148</v>
      </c>
    </row>
    <row r="66" spans="1:12" ht="32.25" thickBot="1" x14ac:dyDescent="0.3">
      <c r="A66" s="174"/>
      <c r="B66" s="175"/>
      <c r="C66" s="175"/>
      <c r="D66" s="16" t="s">
        <v>12</v>
      </c>
      <c r="E66" s="24">
        <v>1083194</v>
      </c>
      <c r="F66" s="24">
        <v>1115690</v>
      </c>
      <c r="G66" s="24">
        <v>1171474</v>
      </c>
      <c r="H66" s="15" t="s">
        <v>112</v>
      </c>
      <c r="I66" s="16" t="s">
        <v>19</v>
      </c>
      <c r="J66" s="16" t="s">
        <v>101</v>
      </c>
      <c r="K66" s="16" t="s">
        <v>175</v>
      </c>
      <c r="L66" s="17" t="s">
        <v>176</v>
      </c>
    </row>
    <row r="67" spans="1:12" ht="15.75" x14ac:dyDescent="0.25">
      <c r="A67" s="110" t="s">
        <v>177</v>
      </c>
      <c r="B67" s="112" t="s">
        <v>178</v>
      </c>
      <c r="C67" s="112" t="s">
        <v>106</v>
      </c>
      <c r="D67" s="13" t="s">
        <v>316</v>
      </c>
      <c r="E67" s="23">
        <f>SUM(E68:E69)</f>
        <v>911433.66</v>
      </c>
      <c r="F67" s="23">
        <f>SUM(F68:F69)</f>
        <v>935807</v>
      </c>
      <c r="G67" s="23">
        <f>SUM(G68:G69)</f>
        <v>977213</v>
      </c>
      <c r="H67" s="12" t="s">
        <v>109</v>
      </c>
      <c r="I67" s="13" t="s">
        <v>147</v>
      </c>
      <c r="J67" s="13" t="s">
        <v>179</v>
      </c>
      <c r="K67" s="13" t="s">
        <v>180</v>
      </c>
      <c r="L67" s="14" t="s">
        <v>180</v>
      </c>
    </row>
    <row r="68" spans="1:12" ht="31.5" x14ac:dyDescent="0.25">
      <c r="A68" s="111"/>
      <c r="B68" s="113"/>
      <c r="C68" s="113"/>
      <c r="D68" s="16" t="s">
        <v>111</v>
      </c>
      <c r="E68" s="24">
        <v>119086.66</v>
      </c>
      <c r="F68" s="24">
        <v>119690</v>
      </c>
      <c r="G68" s="24">
        <v>120290</v>
      </c>
      <c r="H68" s="15" t="s">
        <v>112</v>
      </c>
      <c r="I68" s="16" t="s">
        <v>19</v>
      </c>
      <c r="J68" s="16" t="s">
        <v>181</v>
      </c>
      <c r="K68" s="16" t="s">
        <v>182</v>
      </c>
      <c r="L68" s="17" t="s">
        <v>182</v>
      </c>
    </row>
    <row r="69" spans="1:12" ht="32.25" thickBot="1" x14ac:dyDescent="0.3">
      <c r="A69" s="174"/>
      <c r="B69" s="175"/>
      <c r="C69" s="175"/>
      <c r="D69" s="16" t="s">
        <v>12</v>
      </c>
      <c r="E69" s="24">
        <v>792347</v>
      </c>
      <c r="F69" s="24">
        <v>816117</v>
      </c>
      <c r="G69" s="24">
        <v>856923</v>
      </c>
      <c r="H69" s="15" t="s">
        <v>107</v>
      </c>
      <c r="I69" s="16" t="s">
        <v>34</v>
      </c>
      <c r="J69" s="16" t="s">
        <v>183</v>
      </c>
      <c r="K69" s="16" t="s">
        <v>184</v>
      </c>
      <c r="L69" s="17" t="s">
        <v>185</v>
      </c>
    </row>
    <row r="70" spans="1:12" ht="31.5" x14ac:dyDescent="0.25">
      <c r="A70" s="110" t="s">
        <v>186</v>
      </c>
      <c r="B70" s="112" t="s">
        <v>187</v>
      </c>
      <c r="C70" s="112" t="s">
        <v>106</v>
      </c>
      <c r="D70" s="13" t="s">
        <v>316</v>
      </c>
      <c r="E70" s="23">
        <f>SUM(E71:E72)</f>
        <v>586209.91</v>
      </c>
      <c r="F70" s="23">
        <f>SUM(F71:F72)</f>
        <v>557606</v>
      </c>
      <c r="G70" s="23">
        <f>SUM(G71:G72)</f>
        <v>583776</v>
      </c>
      <c r="H70" s="12" t="s">
        <v>107</v>
      </c>
      <c r="I70" s="13" t="s">
        <v>34</v>
      </c>
      <c r="J70" s="13" t="s">
        <v>188</v>
      </c>
      <c r="K70" s="13" t="s">
        <v>189</v>
      </c>
      <c r="L70" s="14" t="s">
        <v>179</v>
      </c>
    </row>
    <row r="71" spans="1:12" ht="15.75" x14ac:dyDescent="0.25">
      <c r="A71" s="111"/>
      <c r="B71" s="113"/>
      <c r="C71" s="113"/>
      <c r="D71" s="16" t="s">
        <v>111</v>
      </c>
      <c r="E71" s="24">
        <v>184863.91</v>
      </c>
      <c r="F71" s="24">
        <v>144220</v>
      </c>
      <c r="G71" s="24">
        <v>149720</v>
      </c>
      <c r="H71" s="15" t="s">
        <v>109</v>
      </c>
      <c r="I71" s="16" t="s">
        <v>19</v>
      </c>
      <c r="J71" s="16" t="s">
        <v>190</v>
      </c>
      <c r="K71" s="16" t="s">
        <v>126</v>
      </c>
      <c r="L71" s="17" t="s">
        <v>191</v>
      </c>
    </row>
    <row r="72" spans="1:12" ht="50.25" customHeight="1" thickBot="1" x14ac:dyDescent="0.3">
      <c r="A72" s="174"/>
      <c r="B72" s="175"/>
      <c r="C72" s="175"/>
      <c r="D72" s="16" t="s">
        <v>12</v>
      </c>
      <c r="E72" s="24">
        <v>401346</v>
      </c>
      <c r="F72" s="24">
        <v>413386</v>
      </c>
      <c r="G72" s="24">
        <v>434056</v>
      </c>
      <c r="H72" s="15" t="s">
        <v>165</v>
      </c>
      <c r="I72" s="16" t="s">
        <v>19</v>
      </c>
      <c r="J72" s="16" t="s">
        <v>192</v>
      </c>
      <c r="K72" s="16" t="s">
        <v>181</v>
      </c>
      <c r="L72" s="17" t="s">
        <v>193</v>
      </c>
    </row>
    <row r="73" spans="1:12" ht="48" thickBot="1" x14ac:dyDescent="0.3">
      <c r="A73" s="11" t="s">
        <v>194</v>
      </c>
      <c r="B73" s="12" t="s">
        <v>195</v>
      </c>
      <c r="C73" s="12" t="s">
        <v>196</v>
      </c>
      <c r="D73" s="13" t="s">
        <v>12</v>
      </c>
      <c r="E73" s="69">
        <v>167600</v>
      </c>
      <c r="F73" s="69">
        <v>200000</v>
      </c>
      <c r="G73" s="69">
        <v>200000</v>
      </c>
      <c r="H73" s="12" t="s">
        <v>197</v>
      </c>
      <c r="I73" s="13" t="s">
        <v>14</v>
      </c>
      <c r="J73" s="13" t="s">
        <v>101</v>
      </c>
      <c r="K73" s="13" t="s">
        <v>101</v>
      </c>
      <c r="L73" s="14" t="s">
        <v>101</v>
      </c>
    </row>
    <row r="74" spans="1:12" ht="63.75" thickBot="1" x14ac:dyDescent="0.3">
      <c r="A74" s="11" t="s">
        <v>198</v>
      </c>
      <c r="B74" s="12" t="s">
        <v>199</v>
      </c>
      <c r="C74" s="12" t="s">
        <v>106</v>
      </c>
      <c r="D74" s="13" t="s">
        <v>12</v>
      </c>
      <c r="E74" s="69">
        <v>960185</v>
      </c>
      <c r="F74" s="69">
        <v>0</v>
      </c>
      <c r="G74" s="69">
        <v>0</v>
      </c>
      <c r="H74" s="12" t="s">
        <v>72</v>
      </c>
      <c r="I74" s="13" t="s">
        <v>14</v>
      </c>
      <c r="J74" s="13" t="s">
        <v>200</v>
      </c>
      <c r="K74" s="13" t="s">
        <v>80</v>
      </c>
      <c r="L74" s="14" t="s">
        <v>80</v>
      </c>
    </row>
    <row r="75" spans="1:12" ht="15.75" x14ac:dyDescent="0.25">
      <c r="A75" s="110" t="s">
        <v>201</v>
      </c>
      <c r="B75" s="112" t="s">
        <v>202</v>
      </c>
      <c r="C75" s="112" t="s">
        <v>106</v>
      </c>
      <c r="D75" s="13" t="s">
        <v>316</v>
      </c>
      <c r="E75" s="23">
        <f>SUM(E76:E77)</f>
        <v>446000</v>
      </c>
      <c r="F75" s="23">
        <f>SUM(F76:F77)</f>
        <v>451880</v>
      </c>
      <c r="G75" s="23">
        <f>SUM(G76:G77)</f>
        <v>461974</v>
      </c>
      <c r="H75" s="12" t="s">
        <v>109</v>
      </c>
      <c r="I75" s="13" t="s">
        <v>19</v>
      </c>
      <c r="J75" s="13" t="s">
        <v>203</v>
      </c>
      <c r="K75" s="13" t="s">
        <v>204</v>
      </c>
      <c r="L75" s="14" t="s">
        <v>205</v>
      </c>
    </row>
    <row r="76" spans="1:12" ht="31.5" x14ac:dyDescent="0.25">
      <c r="A76" s="111"/>
      <c r="B76" s="113"/>
      <c r="C76" s="113"/>
      <c r="D76" s="16" t="s">
        <v>12</v>
      </c>
      <c r="E76" s="24">
        <v>196000</v>
      </c>
      <c r="F76" s="24">
        <v>201880</v>
      </c>
      <c r="G76" s="24">
        <v>211974</v>
      </c>
      <c r="H76" s="15" t="s">
        <v>206</v>
      </c>
      <c r="I76" s="16" t="s">
        <v>19</v>
      </c>
      <c r="J76" s="16" t="s">
        <v>207</v>
      </c>
      <c r="K76" s="16" t="s">
        <v>208</v>
      </c>
      <c r="L76" s="17" t="s">
        <v>209</v>
      </c>
    </row>
    <row r="77" spans="1:12" ht="32.25" thickBot="1" x14ac:dyDescent="0.3">
      <c r="A77" s="174"/>
      <c r="B77" s="175"/>
      <c r="C77" s="175"/>
      <c r="D77" s="16" t="s">
        <v>111</v>
      </c>
      <c r="E77" s="24">
        <v>250000</v>
      </c>
      <c r="F77" s="24">
        <v>250000</v>
      </c>
      <c r="G77" s="24">
        <v>250000</v>
      </c>
      <c r="H77" s="15" t="s">
        <v>210</v>
      </c>
      <c r="I77" s="16" t="s">
        <v>19</v>
      </c>
      <c r="J77" s="16" t="s">
        <v>211</v>
      </c>
      <c r="K77" s="16" t="s">
        <v>211</v>
      </c>
      <c r="L77" s="17" t="s">
        <v>211</v>
      </c>
    </row>
    <row r="78" spans="1:12" ht="48" customHeight="1" thickBot="1" x14ac:dyDescent="0.3">
      <c r="A78" s="78" t="s">
        <v>324</v>
      </c>
      <c r="B78" s="107" t="s">
        <v>212</v>
      </c>
      <c r="C78" s="108"/>
      <c r="D78" s="109"/>
      <c r="E78" s="61">
        <f>E79+E80+E81+E82+E83+E84+E85+E86+E87+E88+E90+E93+E96+E97+E98+E99</f>
        <v>17919043</v>
      </c>
      <c r="F78" s="61">
        <f>F79+F80+F81+F82+F83+F84+F85+F86+F87+F88+F90+F93+F96+F97+F98+F99</f>
        <v>13829986</v>
      </c>
      <c r="G78" s="61">
        <f>G79+G80+G81+G82+G83+G84+G85+G86+G87+G88+G90+G93+G96+G97+G98+G99</f>
        <v>12508186</v>
      </c>
      <c r="H78" s="132"/>
      <c r="I78" s="133"/>
      <c r="J78" s="133"/>
      <c r="K78" s="133"/>
      <c r="L78" s="134"/>
    </row>
    <row r="79" spans="1:12" ht="48" thickBot="1" x14ac:dyDescent="0.3">
      <c r="A79" s="11" t="s">
        <v>213</v>
      </c>
      <c r="B79" s="12" t="s">
        <v>214</v>
      </c>
      <c r="C79" s="12" t="s">
        <v>106</v>
      </c>
      <c r="D79" s="13" t="s">
        <v>12</v>
      </c>
      <c r="E79" s="69">
        <v>579150</v>
      </c>
      <c r="F79" s="69">
        <v>955350</v>
      </c>
      <c r="G79" s="69">
        <v>955350</v>
      </c>
      <c r="H79" s="12" t="s">
        <v>215</v>
      </c>
      <c r="I79" s="13" t="s">
        <v>19</v>
      </c>
      <c r="J79" s="13" t="s">
        <v>216</v>
      </c>
      <c r="K79" s="13" t="s">
        <v>217</v>
      </c>
      <c r="L79" s="14" t="s">
        <v>218</v>
      </c>
    </row>
    <row r="80" spans="1:12" ht="48" thickBot="1" x14ac:dyDescent="0.3">
      <c r="A80" s="28" t="s">
        <v>219</v>
      </c>
      <c r="B80" s="83" t="s">
        <v>220</v>
      </c>
      <c r="C80" s="83" t="s">
        <v>106</v>
      </c>
      <c r="D80" s="84" t="s">
        <v>12</v>
      </c>
      <c r="E80" s="70">
        <v>3350</v>
      </c>
      <c r="F80" s="70">
        <v>4940</v>
      </c>
      <c r="G80" s="70">
        <v>5140</v>
      </c>
      <c r="H80" s="83" t="s">
        <v>215</v>
      </c>
      <c r="I80" s="84" t="s">
        <v>19</v>
      </c>
      <c r="J80" s="84" t="s">
        <v>16</v>
      </c>
      <c r="K80" s="84" t="s">
        <v>221</v>
      </c>
      <c r="L80" s="87" t="s">
        <v>222</v>
      </c>
    </row>
    <row r="81" spans="1:12" ht="32.25" thickBot="1" x14ac:dyDescent="0.3">
      <c r="A81" s="93" t="s">
        <v>223</v>
      </c>
      <c r="B81" s="94" t="s">
        <v>224</v>
      </c>
      <c r="C81" s="94" t="s">
        <v>106</v>
      </c>
      <c r="D81" s="95" t="s">
        <v>12</v>
      </c>
      <c r="E81" s="96">
        <v>18000</v>
      </c>
      <c r="F81" s="96">
        <v>18000</v>
      </c>
      <c r="G81" s="96">
        <v>18000</v>
      </c>
      <c r="H81" s="94" t="s">
        <v>225</v>
      </c>
      <c r="I81" s="95" t="s">
        <v>19</v>
      </c>
      <c r="J81" s="95" t="s">
        <v>15</v>
      </c>
      <c r="K81" s="95" t="s">
        <v>15</v>
      </c>
      <c r="L81" s="97" t="s">
        <v>15</v>
      </c>
    </row>
    <row r="82" spans="1:12" ht="32.25" thickBot="1" x14ac:dyDescent="0.3">
      <c r="A82" s="31" t="s">
        <v>226</v>
      </c>
      <c r="B82" s="86" t="s">
        <v>227</v>
      </c>
      <c r="C82" s="86" t="s">
        <v>106</v>
      </c>
      <c r="D82" s="85" t="s">
        <v>12</v>
      </c>
      <c r="E82" s="71">
        <v>738400</v>
      </c>
      <c r="F82" s="71">
        <v>715000</v>
      </c>
      <c r="G82" s="71">
        <v>715000</v>
      </c>
      <c r="H82" s="86" t="s">
        <v>228</v>
      </c>
      <c r="I82" s="85" t="s">
        <v>19</v>
      </c>
      <c r="J82" s="85" t="s">
        <v>43</v>
      </c>
      <c r="K82" s="85" t="s">
        <v>42</v>
      </c>
      <c r="L82" s="88" t="s">
        <v>42</v>
      </c>
    </row>
    <row r="83" spans="1:12" ht="48" thickBot="1" x14ac:dyDescent="0.3">
      <c r="A83" s="11" t="s">
        <v>229</v>
      </c>
      <c r="B83" s="12" t="s">
        <v>230</v>
      </c>
      <c r="C83" s="12" t="s">
        <v>106</v>
      </c>
      <c r="D83" s="13" t="s">
        <v>12</v>
      </c>
      <c r="E83" s="69">
        <v>3500</v>
      </c>
      <c r="F83" s="69">
        <v>3500</v>
      </c>
      <c r="G83" s="69">
        <v>3500</v>
      </c>
      <c r="H83" s="12" t="s">
        <v>215</v>
      </c>
      <c r="I83" s="13" t="s">
        <v>19</v>
      </c>
      <c r="J83" s="13" t="s">
        <v>231</v>
      </c>
      <c r="K83" s="13" t="s">
        <v>79</v>
      </c>
      <c r="L83" s="14" t="s">
        <v>232</v>
      </c>
    </row>
    <row r="84" spans="1:12" ht="47.25" x14ac:dyDescent="0.25">
      <c r="A84" s="11" t="s">
        <v>233</v>
      </c>
      <c r="B84" s="12" t="s">
        <v>234</v>
      </c>
      <c r="C84" s="12" t="s">
        <v>106</v>
      </c>
      <c r="D84" s="13" t="s">
        <v>12</v>
      </c>
      <c r="E84" s="69">
        <v>8875</v>
      </c>
      <c r="F84" s="69">
        <v>9186</v>
      </c>
      <c r="G84" s="69">
        <v>9186</v>
      </c>
      <c r="H84" s="12" t="s">
        <v>215</v>
      </c>
      <c r="I84" s="13" t="s">
        <v>19</v>
      </c>
      <c r="J84" s="13" t="s">
        <v>42</v>
      </c>
      <c r="K84" s="13" t="s">
        <v>17</v>
      </c>
      <c r="L84" s="14" t="s">
        <v>16</v>
      </c>
    </row>
    <row r="85" spans="1:12" ht="47.25" x14ac:dyDescent="0.25">
      <c r="A85" s="11" t="s">
        <v>235</v>
      </c>
      <c r="B85" s="12" t="s">
        <v>236</v>
      </c>
      <c r="C85" s="12" t="s">
        <v>106</v>
      </c>
      <c r="D85" s="13" t="s">
        <v>12</v>
      </c>
      <c r="E85" s="69">
        <v>27210</v>
      </c>
      <c r="F85" s="69">
        <v>37010</v>
      </c>
      <c r="G85" s="69">
        <v>37010</v>
      </c>
      <c r="H85" s="12" t="s">
        <v>215</v>
      </c>
      <c r="I85" s="13" t="s">
        <v>19</v>
      </c>
      <c r="J85" s="13" t="s">
        <v>15</v>
      </c>
      <c r="K85" s="13" t="s">
        <v>231</v>
      </c>
      <c r="L85" s="14" t="s">
        <v>79</v>
      </c>
    </row>
    <row r="86" spans="1:12" ht="47.25" x14ac:dyDescent="0.25">
      <c r="A86" s="11" t="s">
        <v>237</v>
      </c>
      <c r="B86" s="12" t="s">
        <v>238</v>
      </c>
      <c r="C86" s="12" t="s">
        <v>106</v>
      </c>
      <c r="D86" s="13" t="s">
        <v>12</v>
      </c>
      <c r="E86" s="69">
        <v>26450</v>
      </c>
      <c r="F86" s="69">
        <v>28000</v>
      </c>
      <c r="G86" s="69">
        <v>28000</v>
      </c>
      <c r="H86" s="12" t="s">
        <v>215</v>
      </c>
      <c r="I86" s="13" t="s">
        <v>19</v>
      </c>
      <c r="J86" s="13" t="s">
        <v>17</v>
      </c>
      <c r="K86" s="13" t="s">
        <v>42</v>
      </c>
      <c r="L86" s="14" t="s">
        <v>17</v>
      </c>
    </row>
    <row r="87" spans="1:12" ht="63.75" thickBot="1" x14ac:dyDescent="0.3">
      <c r="A87" s="11" t="s">
        <v>239</v>
      </c>
      <c r="B87" s="12" t="s">
        <v>240</v>
      </c>
      <c r="C87" s="12" t="s">
        <v>106</v>
      </c>
      <c r="D87" s="13" t="s">
        <v>12</v>
      </c>
      <c r="E87" s="69">
        <v>45000</v>
      </c>
      <c r="F87" s="69">
        <v>5000</v>
      </c>
      <c r="G87" s="69">
        <v>5000</v>
      </c>
      <c r="H87" s="12" t="s">
        <v>215</v>
      </c>
      <c r="I87" s="13" t="s">
        <v>19</v>
      </c>
      <c r="J87" s="13" t="s">
        <v>42</v>
      </c>
      <c r="K87" s="13" t="s">
        <v>42</v>
      </c>
      <c r="L87" s="14" t="s">
        <v>17</v>
      </c>
    </row>
    <row r="88" spans="1:12" ht="31.5" x14ac:dyDescent="0.25">
      <c r="A88" s="110" t="s">
        <v>241</v>
      </c>
      <c r="B88" s="112" t="s">
        <v>242</v>
      </c>
      <c r="C88" s="112" t="s">
        <v>106</v>
      </c>
      <c r="D88" s="114" t="s">
        <v>12</v>
      </c>
      <c r="E88" s="130">
        <f>SUM(E89:E89)+300000</f>
        <v>300000</v>
      </c>
      <c r="F88" s="130">
        <f>SUM(F89:F89)+700000</f>
        <v>700000</v>
      </c>
      <c r="G88" s="130">
        <f>SUM(G89:G89)+700000</f>
        <v>700000</v>
      </c>
      <c r="H88" s="12" t="s">
        <v>243</v>
      </c>
      <c r="I88" s="13" t="s">
        <v>14</v>
      </c>
      <c r="J88" s="13" t="s">
        <v>244</v>
      </c>
      <c r="K88" s="13" t="s">
        <v>244</v>
      </c>
      <c r="L88" s="14" t="s">
        <v>244</v>
      </c>
    </row>
    <row r="89" spans="1:12" ht="48" thickBot="1" x14ac:dyDescent="0.3">
      <c r="A89" s="174"/>
      <c r="B89" s="175"/>
      <c r="C89" s="175"/>
      <c r="D89" s="185"/>
      <c r="E89" s="186"/>
      <c r="F89" s="186">
        <v>0</v>
      </c>
      <c r="G89" s="186">
        <v>0</v>
      </c>
      <c r="H89" s="15" t="s">
        <v>245</v>
      </c>
      <c r="I89" s="16" t="s">
        <v>19</v>
      </c>
      <c r="J89" s="16" t="s">
        <v>185</v>
      </c>
      <c r="K89" s="16" t="s">
        <v>110</v>
      </c>
      <c r="L89" s="17" t="s">
        <v>35</v>
      </c>
    </row>
    <row r="90" spans="1:12" ht="34.5" customHeight="1" x14ac:dyDescent="0.25">
      <c r="A90" s="110" t="s">
        <v>246</v>
      </c>
      <c r="B90" s="112" t="s">
        <v>247</v>
      </c>
      <c r="C90" s="112" t="s">
        <v>29</v>
      </c>
      <c r="D90" s="13" t="s">
        <v>316</v>
      </c>
      <c r="E90" s="23">
        <f>SUM(E91:E92)</f>
        <v>373633</v>
      </c>
      <c r="F90" s="23">
        <f>SUM(F91:F92)</f>
        <v>0</v>
      </c>
      <c r="G90" s="23">
        <f>SUM(G91:G92)</f>
        <v>0</v>
      </c>
      <c r="H90" s="12" t="s">
        <v>248</v>
      </c>
      <c r="I90" s="13" t="s">
        <v>14</v>
      </c>
      <c r="J90" s="13" t="s">
        <v>43</v>
      </c>
      <c r="K90" s="13" t="s">
        <v>80</v>
      </c>
      <c r="L90" s="14" t="s">
        <v>80</v>
      </c>
    </row>
    <row r="91" spans="1:12" ht="15.75" x14ac:dyDescent="0.25">
      <c r="A91" s="111"/>
      <c r="B91" s="113"/>
      <c r="C91" s="113"/>
      <c r="D91" s="16" t="s">
        <v>81</v>
      </c>
      <c r="E91" s="24">
        <v>305433</v>
      </c>
      <c r="F91" s="24">
        <v>0</v>
      </c>
      <c r="G91" s="24">
        <v>0</v>
      </c>
      <c r="H91" s="168" t="s">
        <v>72</v>
      </c>
      <c r="I91" s="170" t="s">
        <v>14</v>
      </c>
      <c r="J91" s="170" t="s">
        <v>79</v>
      </c>
      <c r="K91" s="170" t="s">
        <v>80</v>
      </c>
      <c r="L91" s="205" t="s">
        <v>80</v>
      </c>
    </row>
    <row r="92" spans="1:12" ht="16.5" thickBot="1" x14ac:dyDescent="0.3">
      <c r="A92" s="174"/>
      <c r="B92" s="175"/>
      <c r="C92" s="175"/>
      <c r="D92" s="16" t="s">
        <v>12</v>
      </c>
      <c r="E92" s="24">
        <v>68200</v>
      </c>
      <c r="F92" s="24"/>
      <c r="G92" s="24"/>
      <c r="H92" s="207"/>
      <c r="I92" s="178"/>
      <c r="J92" s="178"/>
      <c r="K92" s="178"/>
      <c r="L92" s="206"/>
    </row>
    <row r="93" spans="1:12" ht="31.5" x14ac:dyDescent="0.25">
      <c r="A93" s="110" t="s">
        <v>249</v>
      </c>
      <c r="B93" s="112" t="s">
        <v>250</v>
      </c>
      <c r="C93" s="112" t="s">
        <v>106</v>
      </c>
      <c r="D93" s="13" t="s">
        <v>316</v>
      </c>
      <c r="E93" s="23">
        <f>SUM(E94:E95)</f>
        <v>12423600</v>
      </c>
      <c r="F93" s="23">
        <f>SUM(F94:F95)</f>
        <v>1322000</v>
      </c>
      <c r="G93" s="23">
        <f>SUM(G94:G95)</f>
        <v>0</v>
      </c>
      <c r="H93" s="12" t="s">
        <v>251</v>
      </c>
      <c r="I93" s="13" t="s">
        <v>19</v>
      </c>
      <c r="J93" s="13" t="s">
        <v>252</v>
      </c>
      <c r="K93" s="13" t="s">
        <v>80</v>
      </c>
      <c r="L93" s="14" t="s">
        <v>80</v>
      </c>
    </row>
    <row r="94" spans="1:12" ht="15.75" x14ac:dyDescent="0.25">
      <c r="A94" s="111"/>
      <c r="B94" s="113"/>
      <c r="C94" s="113"/>
      <c r="D94" s="16" t="s">
        <v>12</v>
      </c>
      <c r="E94" s="24">
        <v>4763600</v>
      </c>
      <c r="F94" s="24">
        <v>1322000</v>
      </c>
      <c r="G94" s="24">
        <v>0</v>
      </c>
      <c r="H94" s="168" t="s">
        <v>253</v>
      </c>
      <c r="I94" s="170" t="s">
        <v>19</v>
      </c>
      <c r="J94" s="170" t="s">
        <v>254</v>
      </c>
      <c r="K94" s="170" t="s">
        <v>80</v>
      </c>
      <c r="L94" s="205" t="s">
        <v>80</v>
      </c>
    </row>
    <row r="95" spans="1:12" ht="16.5" thickBot="1" x14ac:dyDescent="0.3">
      <c r="A95" s="174"/>
      <c r="B95" s="175"/>
      <c r="C95" s="175"/>
      <c r="D95" s="16" t="s">
        <v>156</v>
      </c>
      <c r="E95" s="24">
        <v>7660000</v>
      </c>
      <c r="F95" s="24"/>
      <c r="G95" s="24"/>
      <c r="H95" s="207"/>
      <c r="I95" s="178"/>
      <c r="J95" s="178"/>
      <c r="K95" s="178"/>
      <c r="L95" s="206"/>
    </row>
    <row r="96" spans="1:12" ht="48" thickBot="1" x14ac:dyDescent="0.3">
      <c r="A96" s="11" t="s">
        <v>318</v>
      </c>
      <c r="B96" s="12" t="s">
        <v>255</v>
      </c>
      <c r="C96" s="12" t="s">
        <v>92</v>
      </c>
      <c r="D96" s="13" t="s">
        <v>12</v>
      </c>
      <c r="E96" s="69">
        <v>2500000</v>
      </c>
      <c r="F96" s="69">
        <v>5000000</v>
      </c>
      <c r="G96" s="69">
        <v>0</v>
      </c>
      <c r="H96" s="12" t="s">
        <v>72</v>
      </c>
      <c r="I96" s="13" t="s">
        <v>14</v>
      </c>
      <c r="J96" s="13" t="s">
        <v>63</v>
      </c>
      <c r="K96" s="13" t="s">
        <v>256</v>
      </c>
      <c r="L96" s="14" t="s">
        <v>80</v>
      </c>
    </row>
    <row r="97" spans="1:12" ht="47.25" x14ac:dyDescent="0.25">
      <c r="A97" s="11" t="s">
        <v>257</v>
      </c>
      <c r="B97" s="12" t="s">
        <v>258</v>
      </c>
      <c r="C97" s="12" t="s">
        <v>106</v>
      </c>
      <c r="D97" s="13" t="s">
        <v>12</v>
      </c>
      <c r="E97" s="69">
        <v>7000</v>
      </c>
      <c r="F97" s="69">
        <v>25000</v>
      </c>
      <c r="G97" s="69">
        <v>25000</v>
      </c>
      <c r="H97" s="12" t="s">
        <v>215</v>
      </c>
      <c r="I97" s="13" t="s">
        <v>19</v>
      </c>
      <c r="J97" s="13" t="s">
        <v>71</v>
      </c>
      <c r="K97" s="13" t="s">
        <v>43</v>
      </c>
      <c r="L97" s="14" t="s">
        <v>43</v>
      </c>
    </row>
    <row r="98" spans="1:12" ht="48" thickBot="1" x14ac:dyDescent="0.3">
      <c r="A98" s="28" t="s">
        <v>320</v>
      </c>
      <c r="B98" s="83" t="s">
        <v>259</v>
      </c>
      <c r="C98" s="83" t="s">
        <v>92</v>
      </c>
      <c r="D98" s="84" t="s">
        <v>12</v>
      </c>
      <c r="E98" s="70">
        <v>857875</v>
      </c>
      <c r="F98" s="70">
        <v>5000000</v>
      </c>
      <c r="G98" s="70">
        <v>10000000</v>
      </c>
      <c r="H98" s="83" t="s">
        <v>260</v>
      </c>
      <c r="I98" s="84" t="s">
        <v>14</v>
      </c>
      <c r="J98" s="84" t="s">
        <v>85</v>
      </c>
      <c r="K98" s="84" t="s">
        <v>79</v>
      </c>
      <c r="L98" s="87" t="s">
        <v>79</v>
      </c>
    </row>
    <row r="99" spans="1:12" ht="48" thickBot="1" x14ac:dyDescent="0.3">
      <c r="A99" s="93" t="s">
        <v>261</v>
      </c>
      <c r="B99" s="94" t="s">
        <v>262</v>
      </c>
      <c r="C99" s="94" t="s">
        <v>106</v>
      </c>
      <c r="D99" s="95" t="s">
        <v>12</v>
      </c>
      <c r="E99" s="96">
        <v>7000</v>
      </c>
      <c r="F99" s="96">
        <v>7000</v>
      </c>
      <c r="G99" s="96">
        <v>7000</v>
      </c>
      <c r="H99" s="94" t="s">
        <v>215</v>
      </c>
      <c r="I99" s="95" t="s">
        <v>19</v>
      </c>
      <c r="J99" s="95" t="s">
        <v>263</v>
      </c>
      <c r="K99" s="95" t="s">
        <v>264</v>
      </c>
      <c r="L99" s="97" t="s">
        <v>265</v>
      </c>
    </row>
    <row r="100" spans="1:12" ht="48" customHeight="1" thickBot="1" x14ac:dyDescent="0.3">
      <c r="A100" s="99" t="s">
        <v>266</v>
      </c>
      <c r="B100" s="187" t="s">
        <v>267</v>
      </c>
      <c r="C100" s="188"/>
      <c r="D100" s="189"/>
      <c r="E100" s="100">
        <f>E101+E102+E103+E104+E105+E106+E108+E109+E112</f>
        <v>2543071.29</v>
      </c>
      <c r="F100" s="100">
        <f>F101+F102+F103+F104+F105+F106+F108+F109+F112</f>
        <v>4172864</v>
      </c>
      <c r="G100" s="100">
        <f>G101+G102+G103+G104+G105+G106+G108+G109+G112</f>
        <v>860500</v>
      </c>
      <c r="H100" s="196"/>
      <c r="I100" s="197"/>
      <c r="J100" s="197"/>
      <c r="K100" s="197"/>
      <c r="L100" s="198"/>
    </row>
    <row r="101" spans="1:12" ht="84.75" customHeight="1" thickBot="1" x14ac:dyDescent="0.3">
      <c r="A101" s="11" t="s">
        <v>268</v>
      </c>
      <c r="B101" s="12" t="s">
        <v>269</v>
      </c>
      <c r="C101" s="12" t="s">
        <v>69</v>
      </c>
      <c r="D101" s="13" t="s">
        <v>12</v>
      </c>
      <c r="E101" s="69">
        <v>134775</v>
      </c>
      <c r="F101" s="69">
        <v>169100</v>
      </c>
      <c r="G101" s="69">
        <v>50500</v>
      </c>
      <c r="H101" s="12" t="s">
        <v>270</v>
      </c>
      <c r="I101" s="13" t="s">
        <v>19</v>
      </c>
      <c r="J101" s="13" t="s">
        <v>85</v>
      </c>
      <c r="K101" s="13" t="s">
        <v>85</v>
      </c>
      <c r="L101" s="14" t="s">
        <v>271</v>
      </c>
    </row>
    <row r="102" spans="1:12" ht="87" customHeight="1" x14ac:dyDescent="0.25">
      <c r="A102" s="11" t="s">
        <v>272</v>
      </c>
      <c r="B102" s="12" t="s">
        <v>273</v>
      </c>
      <c r="C102" s="12" t="s">
        <v>29</v>
      </c>
      <c r="D102" s="13" t="s">
        <v>12</v>
      </c>
      <c r="E102" s="69">
        <v>292000</v>
      </c>
      <c r="F102" s="69">
        <v>0</v>
      </c>
      <c r="G102" s="69">
        <v>0</v>
      </c>
      <c r="H102" s="12" t="s">
        <v>72</v>
      </c>
      <c r="I102" s="13" t="s">
        <v>19</v>
      </c>
      <c r="J102" s="13" t="s">
        <v>274</v>
      </c>
      <c r="K102" s="13" t="s">
        <v>80</v>
      </c>
      <c r="L102" s="14" t="s">
        <v>80</v>
      </c>
    </row>
    <row r="103" spans="1:12" ht="72.75" customHeight="1" x14ac:dyDescent="0.25">
      <c r="A103" s="11" t="s">
        <v>275</v>
      </c>
      <c r="B103" s="12" t="s">
        <v>276</v>
      </c>
      <c r="C103" s="12" t="s">
        <v>69</v>
      </c>
      <c r="D103" s="13" t="s">
        <v>12</v>
      </c>
      <c r="E103" s="69">
        <v>400000</v>
      </c>
      <c r="F103" s="69">
        <v>400000</v>
      </c>
      <c r="G103" s="69">
        <v>400000</v>
      </c>
      <c r="H103" s="12" t="s">
        <v>277</v>
      </c>
      <c r="I103" s="13" t="s">
        <v>19</v>
      </c>
      <c r="J103" s="13" t="s">
        <v>278</v>
      </c>
      <c r="K103" s="13" t="s">
        <v>62</v>
      </c>
      <c r="L103" s="14" t="s">
        <v>62</v>
      </c>
    </row>
    <row r="104" spans="1:12" ht="67.5" customHeight="1" x14ac:dyDescent="0.25">
      <c r="A104" s="11" t="s">
        <v>279</v>
      </c>
      <c r="B104" s="12" t="s">
        <v>280</v>
      </c>
      <c r="C104" s="12" t="s">
        <v>69</v>
      </c>
      <c r="D104" s="13" t="s">
        <v>12</v>
      </c>
      <c r="E104" s="69">
        <v>240000</v>
      </c>
      <c r="F104" s="69">
        <v>240000</v>
      </c>
      <c r="G104" s="69">
        <v>240000</v>
      </c>
      <c r="H104" s="12" t="s">
        <v>281</v>
      </c>
      <c r="I104" s="13" t="s">
        <v>19</v>
      </c>
      <c r="J104" s="13" t="s">
        <v>222</v>
      </c>
      <c r="K104" s="13" t="s">
        <v>222</v>
      </c>
      <c r="L104" s="14" t="s">
        <v>231</v>
      </c>
    </row>
    <row r="105" spans="1:12" ht="126.75" thickBot="1" x14ac:dyDescent="0.3">
      <c r="A105" s="11" t="s">
        <v>282</v>
      </c>
      <c r="B105" s="12" t="s">
        <v>283</v>
      </c>
      <c r="C105" s="12" t="s">
        <v>29</v>
      </c>
      <c r="D105" s="13"/>
      <c r="E105" s="69">
        <v>0</v>
      </c>
      <c r="F105" s="69">
        <v>0</v>
      </c>
      <c r="G105" s="69">
        <v>0</v>
      </c>
      <c r="H105" s="12" t="s">
        <v>72</v>
      </c>
      <c r="I105" s="13" t="s">
        <v>14</v>
      </c>
      <c r="J105" s="13" t="s">
        <v>63</v>
      </c>
      <c r="K105" s="13" t="s">
        <v>80</v>
      </c>
      <c r="L105" s="14" t="s">
        <v>80</v>
      </c>
    </row>
    <row r="106" spans="1:12" ht="36" customHeight="1" x14ac:dyDescent="0.25">
      <c r="A106" s="110" t="s">
        <v>319</v>
      </c>
      <c r="B106" s="112" t="s">
        <v>284</v>
      </c>
      <c r="C106" s="112" t="s">
        <v>69</v>
      </c>
      <c r="D106" s="114" t="s">
        <v>12</v>
      </c>
      <c r="E106" s="130">
        <f>SUM(E107:E107)+1007140</f>
        <v>1007140</v>
      </c>
      <c r="F106" s="130">
        <f>SUM(F107:F107)+3193764</f>
        <v>3193764</v>
      </c>
      <c r="G106" s="130">
        <f>SUM(G107:G107)</f>
        <v>0</v>
      </c>
      <c r="H106" s="12" t="s">
        <v>72</v>
      </c>
      <c r="I106" s="13" t="s">
        <v>14</v>
      </c>
      <c r="J106" s="13" t="s">
        <v>285</v>
      </c>
      <c r="K106" s="13" t="s">
        <v>200</v>
      </c>
      <c r="L106" s="14" t="s">
        <v>80</v>
      </c>
    </row>
    <row r="107" spans="1:12" ht="48.75" customHeight="1" thickBot="1" x14ac:dyDescent="0.3">
      <c r="A107" s="174"/>
      <c r="B107" s="175"/>
      <c r="C107" s="175"/>
      <c r="D107" s="185"/>
      <c r="E107" s="186"/>
      <c r="F107" s="186"/>
      <c r="G107" s="186"/>
      <c r="H107" s="15" t="s">
        <v>286</v>
      </c>
      <c r="I107" s="16" t="s">
        <v>87</v>
      </c>
      <c r="J107" s="16" t="s">
        <v>287</v>
      </c>
      <c r="K107" s="16" t="s">
        <v>288</v>
      </c>
      <c r="L107" s="17" t="s">
        <v>80</v>
      </c>
    </row>
    <row r="108" spans="1:12" ht="48" thickBot="1" x14ac:dyDescent="0.3">
      <c r="A108" s="28" t="s">
        <v>289</v>
      </c>
      <c r="B108" s="29" t="s">
        <v>290</v>
      </c>
      <c r="C108" s="29" t="s">
        <v>69</v>
      </c>
      <c r="D108" s="25" t="s">
        <v>12</v>
      </c>
      <c r="E108" s="70">
        <v>300000</v>
      </c>
      <c r="F108" s="70">
        <v>150000</v>
      </c>
      <c r="G108" s="70">
        <v>150000</v>
      </c>
      <c r="H108" s="29" t="s">
        <v>70</v>
      </c>
      <c r="I108" s="25" t="s">
        <v>19</v>
      </c>
      <c r="J108" s="25" t="s">
        <v>79</v>
      </c>
      <c r="K108" s="25" t="s">
        <v>232</v>
      </c>
      <c r="L108" s="30" t="s">
        <v>232</v>
      </c>
    </row>
    <row r="109" spans="1:12" ht="28.5" customHeight="1" x14ac:dyDescent="0.25">
      <c r="A109" s="154" t="s">
        <v>291</v>
      </c>
      <c r="B109" s="152" t="s">
        <v>292</v>
      </c>
      <c r="C109" s="152" t="s">
        <v>29</v>
      </c>
      <c r="D109" s="36" t="s">
        <v>316</v>
      </c>
      <c r="E109" s="63">
        <f>SUM(E110:E111)</f>
        <v>169156.28999999998</v>
      </c>
      <c r="F109" s="63">
        <f>SUM(F110:F111)</f>
        <v>0</v>
      </c>
      <c r="G109" s="63">
        <f>SUM(G110:G111)</f>
        <v>0</v>
      </c>
      <c r="H109" s="152" t="s">
        <v>72</v>
      </c>
      <c r="I109" s="147" t="s">
        <v>14</v>
      </c>
      <c r="J109" s="147" t="s">
        <v>232</v>
      </c>
      <c r="K109" s="147" t="s">
        <v>80</v>
      </c>
      <c r="L109" s="149" t="s">
        <v>80</v>
      </c>
    </row>
    <row r="110" spans="1:12" ht="28.5" customHeight="1" x14ac:dyDescent="0.25">
      <c r="A110" s="155"/>
      <c r="B110" s="113"/>
      <c r="C110" s="113"/>
      <c r="D110" s="16" t="s">
        <v>12</v>
      </c>
      <c r="E110" s="24">
        <v>94727.29</v>
      </c>
      <c r="F110" s="24">
        <v>0</v>
      </c>
      <c r="G110" s="24">
        <v>0</v>
      </c>
      <c r="H110" s="113"/>
      <c r="I110" s="115"/>
      <c r="J110" s="115"/>
      <c r="K110" s="115"/>
      <c r="L110" s="150"/>
    </row>
    <row r="111" spans="1:12" ht="28.5" customHeight="1" thickBot="1" x14ac:dyDescent="0.3">
      <c r="A111" s="156"/>
      <c r="B111" s="153"/>
      <c r="C111" s="153"/>
      <c r="D111" s="37" t="s">
        <v>81</v>
      </c>
      <c r="E111" s="64">
        <v>74429</v>
      </c>
      <c r="F111" s="64">
        <v>0</v>
      </c>
      <c r="G111" s="64">
        <v>0</v>
      </c>
      <c r="H111" s="153"/>
      <c r="I111" s="148"/>
      <c r="J111" s="148"/>
      <c r="K111" s="148"/>
      <c r="L111" s="151"/>
    </row>
    <row r="112" spans="1:12" ht="48" thickBot="1" x14ac:dyDescent="0.3">
      <c r="A112" s="31" t="s">
        <v>293</v>
      </c>
      <c r="B112" s="32" t="s">
        <v>294</v>
      </c>
      <c r="C112" s="32" t="s">
        <v>69</v>
      </c>
      <c r="D112" s="33" t="s">
        <v>12</v>
      </c>
      <c r="E112" s="71">
        <v>0</v>
      </c>
      <c r="F112" s="71">
        <v>20000</v>
      </c>
      <c r="G112" s="71">
        <v>20000</v>
      </c>
      <c r="H112" s="32" t="s">
        <v>295</v>
      </c>
      <c r="I112" s="33" t="s">
        <v>19</v>
      </c>
      <c r="J112" s="33" t="s">
        <v>80</v>
      </c>
      <c r="K112" s="33" t="s">
        <v>71</v>
      </c>
      <c r="L112" s="34" t="s">
        <v>43</v>
      </c>
    </row>
    <row r="113" spans="1:12" ht="48" customHeight="1" thickBot="1" x14ac:dyDescent="0.3">
      <c r="A113" s="77" t="s">
        <v>323</v>
      </c>
      <c r="B113" s="104" t="s">
        <v>296</v>
      </c>
      <c r="C113" s="105"/>
      <c r="D113" s="106"/>
      <c r="E113" s="60">
        <f>SUM(E114:E114)</f>
        <v>456900</v>
      </c>
      <c r="F113" s="60">
        <f>SUM(F114:F114)</f>
        <v>0</v>
      </c>
      <c r="G113" s="60">
        <f>SUM(G114:G114)</f>
        <v>0</v>
      </c>
      <c r="H113" s="190"/>
      <c r="I113" s="191"/>
      <c r="J113" s="191"/>
      <c r="K113" s="191"/>
      <c r="L113" s="192"/>
    </row>
    <row r="114" spans="1:12" ht="63.75" customHeight="1" thickBot="1" x14ac:dyDescent="0.3">
      <c r="A114" s="76" t="s">
        <v>322</v>
      </c>
      <c r="B114" s="202" t="s">
        <v>297</v>
      </c>
      <c r="C114" s="203"/>
      <c r="D114" s="204"/>
      <c r="E114" s="72">
        <f>E115+E118+E121</f>
        <v>456900</v>
      </c>
      <c r="F114" s="72">
        <f>F115+F118+F121</f>
        <v>0</v>
      </c>
      <c r="G114" s="72">
        <f>G115+G118+G121</f>
        <v>0</v>
      </c>
      <c r="H114" s="199"/>
      <c r="I114" s="200"/>
      <c r="J114" s="200"/>
      <c r="K114" s="200"/>
      <c r="L114" s="201"/>
    </row>
    <row r="115" spans="1:12" ht="31.5" customHeight="1" x14ac:dyDescent="0.25">
      <c r="A115" s="154" t="s">
        <v>298</v>
      </c>
      <c r="B115" s="152" t="s">
        <v>299</v>
      </c>
      <c r="C115" s="152" t="s">
        <v>29</v>
      </c>
      <c r="D115" s="36" t="s">
        <v>316</v>
      </c>
      <c r="E115" s="63">
        <f>SUM(E116:E117)</f>
        <v>253900</v>
      </c>
      <c r="F115" s="63">
        <f>SUM(F116:F117)</f>
        <v>0</v>
      </c>
      <c r="G115" s="63">
        <f>SUM(G116:G117)</f>
        <v>0</v>
      </c>
      <c r="H115" s="35" t="s">
        <v>72</v>
      </c>
      <c r="I115" s="36" t="s">
        <v>14</v>
      </c>
      <c r="J115" s="36" t="s">
        <v>49</v>
      </c>
      <c r="K115" s="36" t="s">
        <v>80</v>
      </c>
      <c r="L115" s="57" t="s">
        <v>80</v>
      </c>
    </row>
    <row r="116" spans="1:12" ht="31.5" customHeight="1" x14ac:dyDescent="0.25">
      <c r="A116" s="155"/>
      <c r="B116" s="113"/>
      <c r="C116" s="113"/>
      <c r="D116" s="16" t="s">
        <v>12</v>
      </c>
      <c r="E116" s="24">
        <v>38700</v>
      </c>
      <c r="F116" s="24">
        <v>0</v>
      </c>
      <c r="G116" s="24">
        <v>0</v>
      </c>
      <c r="H116" s="168" t="s">
        <v>300</v>
      </c>
      <c r="I116" s="170" t="s">
        <v>19</v>
      </c>
      <c r="J116" s="170" t="s">
        <v>301</v>
      </c>
      <c r="K116" s="170" t="s">
        <v>80</v>
      </c>
      <c r="L116" s="172" t="s">
        <v>80</v>
      </c>
    </row>
    <row r="117" spans="1:12" ht="31.5" customHeight="1" thickBot="1" x14ac:dyDescent="0.3">
      <c r="A117" s="156"/>
      <c r="B117" s="153"/>
      <c r="C117" s="153"/>
      <c r="D117" s="37" t="s">
        <v>81</v>
      </c>
      <c r="E117" s="64">
        <v>215200</v>
      </c>
      <c r="F117" s="64"/>
      <c r="G117" s="64"/>
      <c r="H117" s="184"/>
      <c r="I117" s="182"/>
      <c r="J117" s="182"/>
      <c r="K117" s="182"/>
      <c r="L117" s="183"/>
    </row>
    <row r="118" spans="1:12" ht="36" customHeight="1" x14ac:dyDescent="0.25">
      <c r="A118" s="154" t="s">
        <v>302</v>
      </c>
      <c r="B118" s="152" t="s">
        <v>303</v>
      </c>
      <c r="C118" s="152" t="s">
        <v>29</v>
      </c>
      <c r="D118" s="36" t="s">
        <v>316</v>
      </c>
      <c r="E118" s="63">
        <f>SUM(E119:E120)</f>
        <v>203000</v>
      </c>
      <c r="F118" s="63">
        <f>SUM(F119:F120)</f>
        <v>0</v>
      </c>
      <c r="G118" s="63">
        <f>SUM(G119:G120)</f>
        <v>0</v>
      </c>
      <c r="H118" s="35" t="s">
        <v>304</v>
      </c>
      <c r="I118" s="36" t="s">
        <v>19</v>
      </c>
      <c r="J118" s="36" t="s">
        <v>221</v>
      </c>
      <c r="K118" s="36" t="s">
        <v>80</v>
      </c>
      <c r="L118" s="57" t="s">
        <v>80</v>
      </c>
    </row>
    <row r="119" spans="1:12" ht="27.75" customHeight="1" x14ac:dyDescent="0.25">
      <c r="A119" s="155"/>
      <c r="B119" s="113"/>
      <c r="C119" s="113"/>
      <c r="D119" s="16" t="s">
        <v>81</v>
      </c>
      <c r="E119" s="24">
        <v>172550</v>
      </c>
      <c r="F119" s="24">
        <v>0</v>
      </c>
      <c r="G119" s="24">
        <v>0</v>
      </c>
      <c r="H119" s="168" t="s">
        <v>72</v>
      </c>
      <c r="I119" s="170" t="s">
        <v>14</v>
      </c>
      <c r="J119" s="170" t="s">
        <v>85</v>
      </c>
      <c r="K119" s="170" t="s">
        <v>80</v>
      </c>
      <c r="L119" s="172" t="s">
        <v>80</v>
      </c>
    </row>
    <row r="120" spans="1:12" ht="27.75" customHeight="1" thickBot="1" x14ac:dyDescent="0.3">
      <c r="A120" s="156"/>
      <c r="B120" s="153"/>
      <c r="C120" s="153"/>
      <c r="D120" s="37" t="s">
        <v>305</v>
      </c>
      <c r="E120" s="64">
        <v>30450</v>
      </c>
      <c r="F120" s="64"/>
      <c r="G120" s="64"/>
      <c r="H120" s="184"/>
      <c r="I120" s="182"/>
      <c r="J120" s="182"/>
      <c r="K120" s="182"/>
      <c r="L120" s="183"/>
    </row>
    <row r="121" spans="1:12" ht="72" customHeight="1" thickBot="1" x14ac:dyDescent="0.3">
      <c r="A121" s="54" t="s">
        <v>306</v>
      </c>
      <c r="B121" s="55" t="s">
        <v>307</v>
      </c>
      <c r="C121" s="55" t="s">
        <v>29</v>
      </c>
      <c r="D121" s="27"/>
      <c r="E121" s="73">
        <v>0</v>
      </c>
      <c r="F121" s="73">
        <v>0</v>
      </c>
      <c r="G121" s="73">
        <v>0</v>
      </c>
      <c r="H121" s="55" t="s">
        <v>308</v>
      </c>
      <c r="I121" s="27" t="s">
        <v>14</v>
      </c>
      <c r="J121" s="27" t="s">
        <v>16</v>
      </c>
      <c r="K121" s="27" t="s">
        <v>80</v>
      </c>
      <c r="L121" s="56" t="s">
        <v>80</v>
      </c>
    </row>
    <row r="122" spans="1:12" s="3" customFormat="1" x14ac:dyDescent="0.25">
      <c r="A122" s="8"/>
      <c r="B122" s="9"/>
      <c r="C122" s="9"/>
      <c r="D122" s="6"/>
      <c r="E122" s="74"/>
      <c r="F122" s="74"/>
      <c r="G122" s="74"/>
      <c r="H122" s="9"/>
      <c r="I122" s="6"/>
      <c r="J122" s="6"/>
      <c r="K122" s="6"/>
      <c r="L122" s="6"/>
    </row>
    <row r="123" spans="1:12" s="3" customFormat="1" ht="15.75" x14ac:dyDescent="0.25">
      <c r="A123" s="75" t="s">
        <v>321</v>
      </c>
      <c r="B123" s="18"/>
      <c r="C123" s="18"/>
      <c r="D123" s="19"/>
      <c r="E123" s="20"/>
      <c r="F123" s="20"/>
      <c r="G123" s="20"/>
      <c r="H123" s="18"/>
      <c r="I123" s="19"/>
      <c r="J123" s="19"/>
      <c r="K123" s="19"/>
      <c r="L123" s="19"/>
    </row>
    <row r="124" spans="1:12" s="3" customFormat="1" ht="16.5" thickBot="1" x14ac:dyDescent="0.3">
      <c r="A124" s="21"/>
      <c r="B124" s="18"/>
      <c r="C124" s="18"/>
      <c r="D124" s="19"/>
      <c r="E124" s="22"/>
      <c r="F124" s="22"/>
      <c r="G124" s="22"/>
      <c r="H124" s="18"/>
      <c r="I124" s="19"/>
      <c r="J124" s="19"/>
      <c r="K124" s="19"/>
      <c r="L124" s="19"/>
    </row>
    <row r="125" spans="1:12" s="3" customFormat="1" x14ac:dyDescent="0.25">
      <c r="A125" s="8"/>
      <c r="B125" s="9"/>
      <c r="C125" s="9"/>
      <c r="D125" s="6"/>
      <c r="E125" s="74"/>
      <c r="F125" s="74"/>
      <c r="G125" s="74"/>
      <c r="H125" s="9"/>
      <c r="I125" s="6"/>
      <c r="J125" s="6"/>
      <c r="K125" s="6"/>
      <c r="L125" s="6"/>
    </row>
  </sheetData>
  <mergeCells count="212">
    <mergeCell ref="H8:L8"/>
    <mergeCell ref="H7:L7"/>
    <mergeCell ref="H42:L42"/>
    <mergeCell ref="H41:L41"/>
    <mergeCell ref="H78:L78"/>
    <mergeCell ref="H100:L100"/>
    <mergeCell ref="H114:L114"/>
    <mergeCell ref="H113:L113"/>
    <mergeCell ref="B113:D113"/>
    <mergeCell ref="B114:D114"/>
    <mergeCell ref="J94:J95"/>
    <mergeCell ref="K94:K95"/>
    <mergeCell ref="L94:L95"/>
    <mergeCell ref="H94:H95"/>
    <mergeCell ref="I94:I95"/>
    <mergeCell ref="H91:H92"/>
    <mergeCell ref="I91:I92"/>
    <mergeCell ref="J91:J92"/>
    <mergeCell ref="K91:K92"/>
    <mergeCell ref="L91:L92"/>
    <mergeCell ref="G88:G89"/>
    <mergeCell ref="E88:E89"/>
    <mergeCell ref="F88:F89"/>
    <mergeCell ref="K59:K60"/>
    <mergeCell ref="A118:A120"/>
    <mergeCell ref="B118:B120"/>
    <mergeCell ref="C118:C120"/>
    <mergeCell ref="H119:H120"/>
    <mergeCell ref="I119:I120"/>
    <mergeCell ref="J109:J111"/>
    <mergeCell ref="K109:K111"/>
    <mergeCell ref="L109:L111"/>
    <mergeCell ref="A115:A117"/>
    <mergeCell ref="B115:B117"/>
    <mergeCell ref="C115:C117"/>
    <mergeCell ref="H116:H117"/>
    <mergeCell ref="I116:I117"/>
    <mergeCell ref="J116:J117"/>
    <mergeCell ref="K116:K117"/>
    <mergeCell ref="L116:L117"/>
    <mergeCell ref="A109:A111"/>
    <mergeCell ref="B109:B111"/>
    <mergeCell ref="C109:C111"/>
    <mergeCell ref="H109:H111"/>
    <mergeCell ref="I109:I111"/>
    <mergeCell ref="J119:J120"/>
    <mergeCell ref="K119:K120"/>
    <mergeCell ref="L119:L120"/>
    <mergeCell ref="A106:A107"/>
    <mergeCell ref="B106:B107"/>
    <mergeCell ref="C106:C107"/>
    <mergeCell ref="D106:D107"/>
    <mergeCell ref="E106:E107"/>
    <mergeCell ref="F106:F107"/>
    <mergeCell ref="G106:G107"/>
    <mergeCell ref="A93:A95"/>
    <mergeCell ref="B93:B95"/>
    <mergeCell ref="C93:C95"/>
    <mergeCell ref="B100:D100"/>
    <mergeCell ref="A90:A92"/>
    <mergeCell ref="B90:B92"/>
    <mergeCell ref="C90:C92"/>
    <mergeCell ref="A75:A77"/>
    <mergeCell ref="B75:B77"/>
    <mergeCell ref="C75:C77"/>
    <mergeCell ref="A88:A89"/>
    <mergeCell ref="B88:B89"/>
    <mergeCell ref="C88:C89"/>
    <mergeCell ref="B78:D78"/>
    <mergeCell ref="D88:D89"/>
    <mergeCell ref="A67:A69"/>
    <mergeCell ref="B67:B69"/>
    <mergeCell ref="C67:C69"/>
    <mergeCell ref="A70:A72"/>
    <mergeCell ref="B70:B72"/>
    <mergeCell ref="C70:C72"/>
    <mergeCell ref="A61:A63"/>
    <mergeCell ref="B61:B63"/>
    <mergeCell ref="C61:C63"/>
    <mergeCell ref="A64:A66"/>
    <mergeCell ref="B64:B66"/>
    <mergeCell ref="C64:C66"/>
    <mergeCell ref="J59:J60"/>
    <mergeCell ref="I59:I60"/>
    <mergeCell ref="L59:L60"/>
    <mergeCell ref="H59:H60"/>
    <mergeCell ref="K57:K58"/>
    <mergeCell ref="J57:J58"/>
    <mergeCell ref="I57:I58"/>
    <mergeCell ref="H57:H58"/>
    <mergeCell ref="L57:L58"/>
    <mergeCell ref="A57:A60"/>
    <mergeCell ref="B57:B60"/>
    <mergeCell ref="C57:C60"/>
    <mergeCell ref="A51:A53"/>
    <mergeCell ref="B51:B53"/>
    <mergeCell ref="C51:C53"/>
    <mergeCell ref="A54:A56"/>
    <mergeCell ref="B54:B56"/>
    <mergeCell ref="C54:C56"/>
    <mergeCell ref="A46:A50"/>
    <mergeCell ref="B46:B50"/>
    <mergeCell ref="C46:C50"/>
    <mergeCell ref="K38:K39"/>
    <mergeCell ref="L38:L39"/>
    <mergeCell ref="A43:A45"/>
    <mergeCell ref="B43:B45"/>
    <mergeCell ref="C43:C45"/>
    <mergeCell ref="B41:D41"/>
    <mergeCell ref="B42:D42"/>
    <mergeCell ref="F38:F39"/>
    <mergeCell ref="G38:G39"/>
    <mergeCell ref="H38:H39"/>
    <mergeCell ref="I38:I39"/>
    <mergeCell ref="J38:J39"/>
    <mergeCell ref="A38:A39"/>
    <mergeCell ref="B38:B39"/>
    <mergeCell ref="C38:C39"/>
    <mergeCell ref="D38:D39"/>
    <mergeCell ref="E38:E39"/>
    <mergeCell ref="D48:D50"/>
    <mergeCell ref="E48:E50"/>
    <mergeCell ref="F48:F50"/>
    <mergeCell ref="G48:G50"/>
    <mergeCell ref="J35:J37"/>
    <mergeCell ref="K35:K37"/>
    <mergeCell ref="L35:L37"/>
    <mergeCell ref="A35:A37"/>
    <mergeCell ref="B35:B37"/>
    <mergeCell ref="C35:C37"/>
    <mergeCell ref="H35:H37"/>
    <mergeCell ref="I35:I37"/>
    <mergeCell ref="A31:A34"/>
    <mergeCell ref="L31:L32"/>
    <mergeCell ref="K31:K32"/>
    <mergeCell ref="J31:J32"/>
    <mergeCell ref="I31:I32"/>
    <mergeCell ref="H31:H32"/>
    <mergeCell ref="H33:H34"/>
    <mergeCell ref="I33:I34"/>
    <mergeCell ref="J33:J34"/>
    <mergeCell ref="K33:K34"/>
    <mergeCell ref="L33:L34"/>
    <mergeCell ref="K27:K29"/>
    <mergeCell ref="L27:L29"/>
    <mergeCell ref="C27:C29"/>
    <mergeCell ref="C31:C34"/>
    <mergeCell ref="B31:B34"/>
    <mergeCell ref="A27:A29"/>
    <mergeCell ref="B27:B29"/>
    <mergeCell ref="H27:H29"/>
    <mergeCell ref="I27:I29"/>
    <mergeCell ref="J27:J29"/>
    <mergeCell ref="F21:F22"/>
    <mergeCell ref="G21:G22"/>
    <mergeCell ref="A24:A25"/>
    <mergeCell ref="B24:B25"/>
    <mergeCell ref="C24:C25"/>
    <mergeCell ref="D24:D25"/>
    <mergeCell ref="E24:E25"/>
    <mergeCell ref="F24:F25"/>
    <mergeCell ref="G24:G25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G19:G20"/>
    <mergeCell ref="A17:A18"/>
    <mergeCell ref="B17:B18"/>
    <mergeCell ref="C17:C18"/>
    <mergeCell ref="D17:D18"/>
    <mergeCell ref="E17:E18"/>
    <mergeCell ref="A14:A15"/>
    <mergeCell ref="B14:B15"/>
    <mergeCell ref="C14:C15"/>
    <mergeCell ref="D14:D15"/>
    <mergeCell ref="E14:E15"/>
    <mergeCell ref="F14:F15"/>
    <mergeCell ref="G14:G15"/>
    <mergeCell ref="F17:F18"/>
    <mergeCell ref="G17:G18"/>
    <mergeCell ref="B7:D7"/>
    <mergeCell ref="B8:D8"/>
    <mergeCell ref="B9:D9"/>
    <mergeCell ref="A10:A13"/>
    <mergeCell ref="B10:B13"/>
    <mergeCell ref="C10:C13"/>
    <mergeCell ref="D10:D13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  <mergeCell ref="E10:E13"/>
    <mergeCell ref="F10:F13"/>
    <mergeCell ref="G10:G13"/>
    <mergeCell ref="H9:L9"/>
  </mergeCells>
  <pageMargins left="0.39370078740157483" right="0.39370078740157483" top="0.39370078740157483" bottom="0.39370078740157483" header="0.39370078740157483" footer="0.39370078740157483"/>
  <pageSetup paperSize="9" scale="70" firstPageNumber="9" orientation="landscape" useFirstPageNumber="1" r:id="rId1"/>
  <headerFooter>
    <oddFooter>&amp;R&amp;P</oddFooter>
  </headerFooter>
  <rowBreaks count="2" manualBreakCount="2">
    <brk id="60" max="11" man="1"/>
    <brk id="9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cp:lastPrinted>2022-02-01T13:30:39Z</cp:lastPrinted>
  <dcterms:created xsi:type="dcterms:W3CDTF">2022-01-14T07:52:41Z</dcterms:created>
  <dcterms:modified xsi:type="dcterms:W3CDTF">2022-02-01T13:31:50Z</dcterms:modified>
</cp:coreProperties>
</file>