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01.kaunas.lt\dokumentai\Planavimas\!Strateginis 2021-2023\Tarybos sprendimo rengimas\TS projektas LAST\"/>
    </mc:Choice>
  </mc:AlternateContent>
  <bookViews>
    <workbookView xWindow="0" yWindow="0" windowWidth="23040" windowHeight="8808"/>
  </bookViews>
  <sheets>
    <sheet name="Planas" sheetId="2" r:id="rId1"/>
  </sheets>
  <definedNames>
    <definedName name="_xlnm.Print_Area" localSheetId="0">Planas!$A$1:$L$198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E11" i="2" l="1"/>
  <c r="F11" i="2"/>
  <c r="G11" i="2"/>
  <c r="E14" i="2"/>
  <c r="F14" i="2"/>
  <c r="G14" i="2"/>
  <c r="E22" i="2"/>
  <c r="F22" i="2"/>
  <c r="G22" i="2"/>
  <c r="E25" i="2"/>
  <c r="F25" i="2"/>
  <c r="G25" i="2"/>
  <c r="E32" i="2"/>
  <c r="F32" i="2"/>
  <c r="G32" i="2"/>
  <c r="E34" i="2"/>
  <c r="F34" i="2"/>
  <c r="G34" i="2"/>
  <c r="E38" i="2"/>
  <c r="F38" i="2"/>
  <c r="G38" i="2"/>
  <c r="E41" i="2"/>
  <c r="F41" i="2"/>
  <c r="G41" i="2"/>
  <c r="E47" i="2"/>
  <c r="F47" i="2"/>
  <c r="G47" i="2"/>
  <c r="E49" i="2"/>
  <c r="F49" i="2"/>
  <c r="G49" i="2"/>
  <c r="E55" i="2"/>
  <c r="F55" i="2"/>
  <c r="G55" i="2"/>
  <c r="E58" i="2"/>
  <c r="F58" i="2"/>
  <c r="G58" i="2"/>
  <c r="E60" i="2"/>
  <c r="F60" i="2"/>
  <c r="G60" i="2"/>
  <c r="E64" i="2"/>
  <c r="F64" i="2"/>
  <c r="G64" i="2"/>
  <c r="E69" i="2"/>
  <c r="F69" i="2"/>
  <c r="G69" i="2"/>
  <c r="E72" i="2"/>
  <c r="F72" i="2"/>
  <c r="G72" i="2"/>
  <c r="E75" i="2"/>
  <c r="F75" i="2"/>
  <c r="G75" i="2"/>
  <c r="E78" i="2"/>
  <c r="F78" i="2"/>
  <c r="G78" i="2"/>
  <c r="E83" i="2"/>
  <c r="F83" i="2"/>
  <c r="G83" i="2"/>
  <c r="E91" i="2"/>
  <c r="F91" i="2"/>
  <c r="G91" i="2"/>
  <c r="E94" i="2"/>
  <c r="F94" i="2"/>
  <c r="G94" i="2"/>
  <c r="E97" i="2"/>
  <c r="F97" i="2"/>
  <c r="G97" i="2"/>
  <c r="E106" i="2"/>
  <c r="F106" i="2"/>
  <c r="G106" i="2"/>
  <c r="E109" i="2"/>
  <c r="F109" i="2"/>
  <c r="G109" i="2"/>
  <c r="E112" i="2"/>
  <c r="F112" i="2"/>
  <c r="G112" i="2"/>
  <c r="E119" i="2"/>
  <c r="F119" i="2"/>
  <c r="G119" i="2"/>
  <c r="E133" i="2"/>
  <c r="F133" i="2"/>
  <c r="G133" i="2"/>
  <c r="E139" i="2"/>
  <c r="F139" i="2"/>
  <c r="G139" i="2"/>
  <c r="E144" i="2"/>
  <c r="F144" i="2"/>
  <c r="G144" i="2"/>
  <c r="E146" i="2"/>
  <c r="F146" i="2"/>
  <c r="G146" i="2"/>
  <c r="E149" i="2"/>
  <c r="F149" i="2"/>
  <c r="G149" i="2"/>
  <c r="E152" i="2"/>
  <c r="F152" i="2"/>
  <c r="G152" i="2"/>
  <c r="E156" i="2"/>
  <c r="F156" i="2"/>
  <c r="G156" i="2"/>
  <c r="E162" i="2"/>
  <c r="F162" i="2"/>
  <c r="G162" i="2"/>
  <c r="E165" i="2"/>
  <c r="F165" i="2"/>
  <c r="G165" i="2"/>
  <c r="E167" i="2"/>
  <c r="F167" i="2"/>
  <c r="G167" i="2"/>
  <c r="E172" i="2"/>
  <c r="F172" i="2"/>
  <c r="G172" i="2"/>
  <c r="E176" i="2"/>
  <c r="F176" i="2"/>
  <c r="G176" i="2"/>
  <c r="E181" i="2"/>
  <c r="F181" i="2"/>
  <c r="G181" i="2"/>
  <c r="E189" i="2"/>
  <c r="F189" i="2"/>
  <c r="G189" i="2"/>
  <c r="E192" i="2"/>
  <c r="F192" i="2"/>
  <c r="G192" i="2"/>
  <c r="G100" i="2" l="1"/>
  <c r="F100" i="2"/>
  <c r="E100" i="2"/>
  <c r="F9" i="2"/>
  <c r="E18" i="2"/>
  <c r="G116" i="2"/>
  <c r="G115" i="2" s="1"/>
  <c r="G129" i="2"/>
  <c r="E116" i="2"/>
  <c r="E115" i="2" s="1"/>
  <c r="G9" i="2"/>
  <c r="E151" i="2"/>
  <c r="E129" i="2"/>
  <c r="F116" i="2"/>
  <c r="F115" i="2" s="1"/>
  <c r="F18" i="2"/>
  <c r="E9" i="2"/>
  <c r="G46" i="2"/>
  <c r="G151" i="2"/>
  <c r="F46" i="2"/>
  <c r="F151" i="2"/>
  <c r="F129" i="2"/>
  <c r="E46" i="2"/>
  <c r="G18" i="2"/>
  <c r="F45" i="2" l="1"/>
  <c r="F8" i="2"/>
  <c r="E8" i="2"/>
  <c r="G8" i="2"/>
  <c r="G128" i="2"/>
  <c r="E45" i="2"/>
  <c r="E128" i="2"/>
  <c r="F128" i="2"/>
  <c r="G45" i="2"/>
  <c r="F7" i="2" l="1"/>
  <c r="E7" i="2"/>
  <c r="G7" i="2"/>
</calcChain>
</file>

<file path=xl/sharedStrings.xml><?xml version="1.0" encoding="utf-8"?>
<sst xmlns="http://schemas.openxmlformats.org/spreadsheetml/2006/main" count="1174" uniqueCount="481">
  <si>
    <t>Kodas</t>
  </si>
  <si>
    <t>Vykdytojas</t>
  </si>
  <si>
    <t>SP lėšos</t>
  </si>
  <si>
    <t>Planas</t>
  </si>
  <si>
    <t>03.</t>
  </si>
  <si>
    <t>Darnaus teritorijų ir infrastruktūros vystymo programa</t>
  </si>
  <si>
    <t>03.01.</t>
  </si>
  <si>
    <t>Kurti efektyvią ir modernią inžinerinio aprūpinimo infrastruktūrą</t>
  </si>
  <si>
    <t>03.01.01.</t>
  </si>
  <si>
    <t>Atnaujinti ir plėsti vandens tiekimo ir nuotekų tvarkymo infrastruktūrą</t>
  </si>
  <si>
    <t>03.01.01.001.</t>
  </si>
  <si>
    <t>Išperkamų iš privačių ir juridinių asmenų vandens tiekimo ir nuotekų tvarkymo infrastruktūros objektų rinkos vertės nustatymas</t>
  </si>
  <si>
    <t>Nekilnojamo turto skyrius</t>
  </si>
  <si>
    <t>1.1.1.</t>
  </si>
  <si>
    <t>Objektų, dėl kurių pateikta išvada, ir įvertintų objektų santykis</t>
  </si>
  <si>
    <t>100,00</t>
  </si>
  <si>
    <t>Geriamojo vandens tiekimo, nuotekų tvarkymo infrastruktūros plėtra ir rekonstrukcija Kaune</t>
  </si>
  <si>
    <t>Investicijų ir projektų skyrius</t>
  </si>
  <si>
    <t>Atliktų veiklų dalis nuo visų projekto veiklų</t>
  </si>
  <si>
    <t>3,00</t>
  </si>
  <si>
    <t>5,00</t>
  </si>
  <si>
    <t>0,00</t>
  </si>
  <si>
    <t>2.</t>
  </si>
  <si>
    <t>Nutiesti nauji vandens tiekimo ir nuotekų surinkimo tinklai</t>
  </si>
  <si>
    <t>km</t>
  </si>
  <si>
    <t>50,42</t>
  </si>
  <si>
    <t>4.</t>
  </si>
  <si>
    <t>Rekonstruoti vandens tiekimo ir nuotekų surinkimo tinklai</t>
  </si>
  <si>
    <t>26,28</t>
  </si>
  <si>
    <t>03.01.01.003.</t>
  </si>
  <si>
    <t>Paviršinių nuotekų tinklų rekonstrukcija ir plėtra Kaune</t>
  </si>
  <si>
    <t>Nutiesti nauji paviršinių nuotekų tinklai</t>
  </si>
  <si>
    <t>24,14</t>
  </si>
  <si>
    <t>8,00</t>
  </si>
  <si>
    <t>10,00</t>
  </si>
  <si>
    <t>Rekonstruoti paviršinių nuotekų tinklai</t>
  </si>
  <si>
    <t>0,29</t>
  </si>
  <si>
    <t>03.01.01.005.</t>
  </si>
  <si>
    <t>Paviršinių nuotekų tvarkymas</t>
  </si>
  <si>
    <t>Miesto tvarkymo skyrius</t>
  </si>
  <si>
    <t>1.1.2.</t>
  </si>
  <si>
    <t>Prižiūrimų paviršinių nuotekų tinklų plotas nuo visų tinklų ploto</t>
  </si>
  <si>
    <t>03.01.02.</t>
  </si>
  <si>
    <t>Didinti energetikos sistemų ir energijos suvartojimo efektyvumą</t>
  </si>
  <si>
    <t>03.01.02.001.</t>
  </si>
  <si>
    <t>Elektros energijos, sunaudotos miesto gatvėms apšviesti, išlaidų apmokėjimas</t>
  </si>
  <si>
    <t>Elektros energijos kiekis perskaičiuotas 1 šviestuvui</t>
  </si>
  <si>
    <t>kwh</t>
  </si>
  <si>
    <t>320,00</t>
  </si>
  <si>
    <t>310,00</t>
  </si>
  <si>
    <t>300,00</t>
  </si>
  <si>
    <t>03.01.02.002.</t>
  </si>
  <si>
    <t>Subsidijoms už šiluminę energiją dėl kainų skirtumo mokėti</t>
  </si>
  <si>
    <t>Būsto modernizavimo, administravimo ir energetikos skyrius</t>
  </si>
  <si>
    <t>Subsidijų gavėjų skaičius</t>
  </si>
  <si>
    <t>2,00</t>
  </si>
  <si>
    <t>1,00</t>
  </si>
  <si>
    <t>03.01.02.003.</t>
  </si>
  <si>
    <t>Daugiabučių namų ir savivaldybių viešųjų pastatų modernizavimo skatinimas</t>
  </si>
  <si>
    <t>Pritrauktų daugiabučių namų norinčių atnaujinti (modernizuoti) daugiabučius namus</t>
  </si>
  <si>
    <t>15,00</t>
  </si>
  <si>
    <t>03.01.02.004.</t>
  </si>
  <si>
    <t>Savivaldybės valdomų  negyvenamųjų pastatų,  patalpų, statinių valdymo, priežiūros ir tvarkymo efektyvinimas</t>
  </si>
  <si>
    <t>Nenaudojamų Savivaldybės negyvenamosios paskirties pastatų (patalpų) dalis</t>
  </si>
  <si>
    <t>4,00</t>
  </si>
  <si>
    <t>2,50</t>
  </si>
  <si>
    <t>Savivaldybės gautos lėšos už Savivaldybės nekilnojamojo turto pardavimą aukciono būdu</t>
  </si>
  <si>
    <t>Eur</t>
  </si>
  <si>
    <t>4 000 000,00</t>
  </si>
  <si>
    <t>2 000 000,00</t>
  </si>
  <si>
    <t>Savivaldybės gautos lėšos už Savivaldybės negyvenamosios paskirties turto nuomą</t>
  </si>
  <si>
    <t>700 000,00</t>
  </si>
  <si>
    <t>600 000,00</t>
  </si>
  <si>
    <t>500 000,00</t>
  </si>
  <si>
    <t>03.01.02.006.</t>
  </si>
  <si>
    <t>Miesto gatvių apšvietimo elektros tinklų eksploatavimas, atnaujinimas ir plėtra</t>
  </si>
  <si>
    <t>Apšviestų gatvių dalis nuo visų gatvių</t>
  </si>
  <si>
    <t>90,00</t>
  </si>
  <si>
    <t>92,00</t>
  </si>
  <si>
    <t>95,00</t>
  </si>
  <si>
    <t>Energiją taupančių įrenginių dalis nuo visų įrenginių</t>
  </si>
  <si>
    <t>60,00</t>
  </si>
  <si>
    <t>70,00</t>
  </si>
  <si>
    <t>78,00</t>
  </si>
  <si>
    <t>Gedimų skaičius nuo bendro šviestuvų skaičiaus</t>
  </si>
  <si>
    <t>0,10</t>
  </si>
  <si>
    <t>0,09</t>
  </si>
  <si>
    <t>Įrengtų šviesos taškų skaičius</t>
  </si>
  <si>
    <t>800,00</t>
  </si>
  <si>
    <t>850,00</t>
  </si>
  <si>
    <t>900,00</t>
  </si>
  <si>
    <t>03.01.02.008.</t>
  </si>
  <si>
    <t>Savivaldybės gyvenamųjų patalpų (statinių) ir jų priklausinių valdymo, priežiūros ir tvarkymo efektyvinimas</t>
  </si>
  <si>
    <t>Pateiktų remontuoti gyvenamųjų patalpų plotas</t>
  </si>
  <si>
    <t>2 500,00</t>
  </si>
  <si>
    <t>3 000,00</t>
  </si>
  <si>
    <t>Savivaldybės būsto pardavimo pajamos</t>
  </si>
  <si>
    <t>800 000,00</t>
  </si>
  <si>
    <t>Netinkamų gyventi būstų kiekio sumažėjimas</t>
  </si>
  <si>
    <t>03.01.02.009.</t>
  </si>
  <si>
    <t>Savivaldybės būsto sutarčių vykdymo kontrolės efektyvinimas</t>
  </si>
  <si>
    <t>Būsto nuomos skolos sumažėjimas</t>
  </si>
  <si>
    <t>Susigrąžintų Savivaldybės žinion būstų skaičius</t>
  </si>
  <si>
    <t>80,00</t>
  </si>
  <si>
    <t>03.01.02.010.</t>
  </si>
  <si>
    <t>Tinkamas miesto daugiabučių namų bendrojo naudojimo objektų administravimo užtikrinimas</t>
  </si>
  <si>
    <t>Atlikti neplaniniai valdytojų veiklos patikrinimai (pagal gyventojų skundus)</t>
  </si>
  <si>
    <t>24,00</t>
  </si>
  <si>
    <t>Paskirti daugiabučių namų bendrojo naudojimo objektų administratoriai</t>
  </si>
  <si>
    <t>180,00</t>
  </si>
  <si>
    <t>200,00</t>
  </si>
  <si>
    <t>Atlikti planiniai kompleksiniai valdytojų veiklos patikrinimai</t>
  </si>
  <si>
    <t>20,00</t>
  </si>
  <si>
    <t>03.01.02.011.</t>
  </si>
  <si>
    <t>Šilumos ūkio specialiojo plano atnaujinimas</t>
  </si>
  <si>
    <t>Atnaujintas šilumos ūkio specialusis planas</t>
  </si>
  <si>
    <t>03.01.02.012.</t>
  </si>
  <si>
    <t>Atsinaujinančių energijos išteklių diegimo skatinimas visuomeninės ir gyvenamosios paskirties pastatuose</t>
  </si>
  <si>
    <t>Instaliuotų saulės šviesos energiją naudojančių elektrinių bendra suminė įrengtoji galia</t>
  </si>
  <si>
    <t>5 333,00</t>
  </si>
  <si>
    <t>03.01.02.013.</t>
  </si>
  <si>
    <t>Kauno miesto gatvių apšvietimo modernizavimas</t>
  </si>
  <si>
    <t>Pateiktų dokumentų skaičius</t>
  </si>
  <si>
    <t>Įgyvendinta projekto dalis nuo viso projekto</t>
  </si>
  <si>
    <t>71,00</t>
  </si>
  <si>
    <t>11,00</t>
  </si>
  <si>
    <t>03.01.02.014.</t>
  </si>
  <si>
    <t>Kauno miesto atsinaujinančių išteklių energijos naudojimo plėtros užtikrinimas</t>
  </si>
  <si>
    <t>Parengtas Kauno miesto atsinaujinančių išteklių energijos naudojimo plėtros veiksmų planas</t>
  </si>
  <si>
    <t>03.02.</t>
  </si>
  <si>
    <t>Plėtoti kokybišką ir saugią susisiekimo infrastruktūrą</t>
  </si>
  <si>
    <t>03.02.01.</t>
  </si>
  <si>
    <t>Užtikrinti kokybišką susisiekimo infrastruktūrą</t>
  </si>
  <si>
    <t>03.02.01.001.</t>
  </si>
  <si>
    <t>Pėsčiųjų saugumo didinimas įdiegiant naujausių technologijų apšvietimą pėsčiųjų perėjose</t>
  </si>
  <si>
    <t>Transporto ir eismo organizavimo skyrius</t>
  </si>
  <si>
    <t>Naujausiomis technologijomis apšviestų perėjų skaičiaus santykis su neapšviestų perėjų skaičiumi</t>
  </si>
  <si>
    <t>99,50</t>
  </si>
  <si>
    <t>99,70</t>
  </si>
  <si>
    <t>Ateities plento tęsinio nuo Palemono g. iki T. Masiulio g. statyba</t>
  </si>
  <si>
    <t>Statybos valdymo skyrius</t>
  </si>
  <si>
    <t>40,00</t>
  </si>
  <si>
    <t>35,00</t>
  </si>
  <si>
    <t>1.3.5.</t>
  </si>
  <si>
    <t>1.2.</t>
  </si>
  <si>
    <t>03.02.01.003.</t>
  </si>
  <si>
    <t>Naujų šviesoforų įrengimas Kauno miesto sankryžose ir pėsčiųjų perėjose</t>
  </si>
  <si>
    <t>Reguliuojamų sankryžų skaičiaus</t>
  </si>
  <si>
    <t>151,00</t>
  </si>
  <si>
    <t>152,00</t>
  </si>
  <si>
    <t>153,00</t>
  </si>
  <si>
    <t>03.02.01.006.</t>
  </si>
  <si>
    <t>Eismo saugumo užtikrinimas Kauno miesto senamiestyje ir centrinėje dalyje, įrengiant retro stiliaus stulpelius ir apsauginius atitvarus</t>
  </si>
  <si>
    <t>Gatvių ruožų, kuriose įrengtos eismo saugumo priemonės ilgis</t>
  </si>
  <si>
    <t>Šeštokų 1-osios g. ir Alyvų 1-osios g.  statyba</t>
  </si>
  <si>
    <t>14,00</t>
  </si>
  <si>
    <t>Naujai nutiestos gatvės ilgis</t>
  </si>
  <si>
    <t>0,43</t>
  </si>
  <si>
    <t>0,20</t>
  </si>
  <si>
    <t>03.02.01.019.</t>
  </si>
  <si>
    <t>Visuomenės ugdymas  saugaus eismo klausimais</t>
  </si>
  <si>
    <t>Įgyvendintų viešinimo priemonių skaičius</t>
  </si>
  <si>
    <t>Dalyvių skaičius</t>
  </si>
  <si>
    <t>1 000,00</t>
  </si>
  <si>
    <t>03.02.01.020.</t>
  </si>
  <si>
    <t>Automobilių statymo Kauno mieste organizavimas</t>
  </si>
  <si>
    <t>Kontroliuojamų stovėjimo vietų skaičius</t>
  </si>
  <si>
    <t>6 100,00</t>
  </si>
  <si>
    <t>Kaštai vienam eurui surinkti</t>
  </si>
  <si>
    <t>0,36</t>
  </si>
  <si>
    <t>0,35</t>
  </si>
  <si>
    <t>Automobilių stovėjimo valandų kiekis</t>
  </si>
  <si>
    <t>val.</t>
  </si>
  <si>
    <t>9 000 000,00</t>
  </si>
  <si>
    <t>03.02.01.021.</t>
  </si>
  <si>
    <t>Susisiekimo komunikacijų (gatvių) kadastro duomenu nustatymas, tikslinimas ir teisinė registracija</t>
  </si>
  <si>
    <t>Įregistruotų gatvių dalis nuo visų gatvių</t>
  </si>
  <si>
    <t>88,00</t>
  </si>
  <si>
    <t>03.02.01.022.</t>
  </si>
  <si>
    <t>Požeminės perėjos M. K. Čiurlionio g. ir Vytauto pr. sankryžoje eksploatacija ir remontas</t>
  </si>
  <si>
    <t>Perėjos priežiūros sutarties vykdymo patikrinimų skaičius</t>
  </si>
  <si>
    <t>Suremontuota požeminės perėjos ploto dalis nuo viso perėjos ploto</t>
  </si>
  <si>
    <t>Atliktų remonto projekto veiklų skaičius</t>
  </si>
  <si>
    <t>03.02.01.023.</t>
  </si>
  <si>
    <t>Požeminių perėjų ir laiptų einamasis remontas</t>
  </si>
  <si>
    <t>Suremontuotų požeminių perėjų ir laiptų dalis nuo visų perėjų ir laiptų</t>
  </si>
  <si>
    <t>18,00</t>
  </si>
  <si>
    <t>03.02.01.027.</t>
  </si>
  <si>
    <t>Elektromobilių įkrovimo prieigų infrastruktūros sukūrimas ir palaikymas</t>
  </si>
  <si>
    <t>Eksploatuojamų elektromobilių įkrovimo stotelių skaičius</t>
  </si>
  <si>
    <t>21,00</t>
  </si>
  <si>
    <t>03.02.01.028.</t>
  </si>
  <si>
    <t>Kauno miesto gatvių, aikščių priežiūra ir einamasis remontas</t>
  </si>
  <si>
    <t>Suremontuotų gatvių ir aikščių plotas</t>
  </si>
  <si>
    <t>750 000,00</t>
  </si>
  <si>
    <t>Kauno miesto gatvių, aikščių projektavimas, kapitalinis remontas ir rekonstrukcija</t>
  </si>
  <si>
    <t>370 000,00</t>
  </si>
  <si>
    <t>50 000,00</t>
  </si>
  <si>
    <t>115 000,00</t>
  </si>
  <si>
    <t>Įgyvendintų projekto veiklų skaičius</t>
  </si>
  <si>
    <t>7,00</t>
  </si>
  <si>
    <t>6,00</t>
  </si>
  <si>
    <t>03.02.01.031.</t>
  </si>
  <si>
    <t>Suremontuotų tiltų ir viadukų dalis nuo bendro tiltų ir viadukų ploto</t>
  </si>
  <si>
    <t>03.02.01.032.</t>
  </si>
  <si>
    <t>Pėsčiųjų takų (šaligatvių) įrengimas ir remontas</t>
  </si>
  <si>
    <t>Suremontuotų pėsčiųjų takų plotas</t>
  </si>
  <si>
    <t>52 000,00</t>
  </si>
  <si>
    <t>56 000,00</t>
  </si>
  <si>
    <t>03.02.01.033.</t>
  </si>
  <si>
    <t>Laisvės alėjos rekonstravimas</t>
  </si>
  <si>
    <t>Suremontuotos Laisvės al. plotas</t>
  </si>
  <si>
    <t>22 300,00</t>
  </si>
  <si>
    <t>3 950,00</t>
  </si>
  <si>
    <t>03.02.01.050.</t>
  </si>
  <si>
    <t>Stacionarių prevencinės greičio matavimo ir raudonos šviesos pažeidimo sistemų  sankryžoje diegimas ir eksploatavimas</t>
  </si>
  <si>
    <t>Stacionarių greičio matavimo įrenginių skaičius</t>
  </si>
  <si>
    <t>03.02.01.051.</t>
  </si>
  <si>
    <t>Saugaus eismo įrenginių (išskyrus šviesoforus) priežiūra</t>
  </si>
  <si>
    <t>64,00</t>
  </si>
  <si>
    <t>65,00</t>
  </si>
  <si>
    <t>Įrengtų ir atnaujintų kelio ženklų skaičius Kauno mieste</t>
  </si>
  <si>
    <t>03.02.01.052.</t>
  </si>
  <si>
    <t>Saugaus eismo gerinimas ženklinant gatvių važiuojamąją dalį</t>
  </si>
  <si>
    <t>Paženklintų asfaltuotų gatvių dalis</t>
  </si>
  <si>
    <t>15,50</t>
  </si>
  <si>
    <t>03.02.01.053.</t>
  </si>
  <si>
    <t>Saugaus eismo užtikrinimas prižiūrint ir eksploatuojant šviesoforus</t>
  </si>
  <si>
    <t>Vidutiniai vieno šviesoforo eksploatacijos kaštai</t>
  </si>
  <si>
    <t>2 420,00</t>
  </si>
  <si>
    <t>2 400,00</t>
  </si>
  <si>
    <t>03.02.01.057.</t>
  </si>
  <si>
    <t>Aleksoto gatvių (Kalvarijos g., Vyčio Kryžiaus g., K. Sprangausko g., J. Petruičio g., J. Čapliko g., J. Pabrėžos g., Vilties g.) rekonstravimas</t>
  </si>
  <si>
    <t>03.02.01.059.</t>
  </si>
  <si>
    <t>Eismo saugumo ir eismo organizavimo planavimas</t>
  </si>
  <si>
    <t>Eismo saugos planavimo dokumentų skaičius</t>
  </si>
  <si>
    <t>03.02.01.060</t>
  </si>
  <si>
    <t>Kėdainių tilto per Nemuno upę, Kaune, statyba</t>
  </si>
  <si>
    <t>25,00</t>
  </si>
  <si>
    <t>03.02.01.061</t>
  </si>
  <si>
    <t>Pėsčiųjų tiltų per Nemuno upę nuo Aleksoto iki salos ir nuo salos iki Karaliaus Mindaugo pr., Kaune, statybos projektas (tilto Nr. 2 nuo salos iki Karaliaus Mindaugo pr. statyba)</t>
  </si>
  <si>
    <t>03.02.01.062.</t>
  </si>
  <si>
    <t>Miesto sodo skvero su prieigomis kapitalinis remontas/ rekonstravimas</t>
  </si>
  <si>
    <t>03.02.01.063.</t>
  </si>
  <si>
    <t>Projekto "Intelektinių transporto sistemų diegimas Kauno mieste" įgyvendinimas</t>
  </si>
  <si>
    <t>Įgyvendintų judumo priemonių skaičius</t>
  </si>
  <si>
    <t>03.02.01.064.</t>
  </si>
  <si>
    <t>Projekto "Viešojo transporto infrastruktūros plėtra Kauno mieste" įgyvendinimas</t>
  </si>
  <si>
    <t>30,00</t>
  </si>
  <si>
    <t>03.02.02.</t>
  </si>
  <si>
    <t>Plėtoti visuomeninio ir bevariklio transporto sistemas</t>
  </si>
  <si>
    <t>m</t>
  </si>
  <si>
    <t>5 000,00</t>
  </si>
  <si>
    <t>03.02.02.005.</t>
  </si>
  <si>
    <t>Kompensacijoms už keleivių, turinčių teisę į lengvatas, vežimą vežėjams mokėti</t>
  </si>
  <si>
    <t>Išmokėtų kompensacijų dydis</t>
  </si>
  <si>
    <t>12 800 000,00</t>
  </si>
  <si>
    <t>14 000 000,00</t>
  </si>
  <si>
    <t>15 000 000,00</t>
  </si>
  <si>
    <t>03.02.02.006.</t>
  </si>
  <si>
    <t>Naujų ekologiškų Kauno miesto viešojo transporto priemonių įsigijimas</t>
  </si>
  <si>
    <t>03.02.02.008.</t>
  </si>
  <si>
    <t>Vežėjų nuostoliams, patirtiems dėl keleivinio transporto paslaugų teikimo visuomenei, kompensuoti</t>
  </si>
  <si>
    <t>Viešojo transporto ridos pokytis</t>
  </si>
  <si>
    <t>03.02.02.009.</t>
  </si>
  <si>
    <t>Intelektualių informacinių sistemų plėtra ir diegimas viešojo transporto, motorinio transporto srautų valdymo ir automobilių statymo srityse</t>
  </si>
  <si>
    <t>Įdiegtų naujų priemonių skaičius</t>
  </si>
  <si>
    <t>03.02.02.010.</t>
  </si>
  <si>
    <t>Viešojo transporto infrastruktūros plėtra</t>
  </si>
  <si>
    <t>03.02.02.011.</t>
  </si>
  <si>
    <t>Projekto "Užsakomasis keleivinis transportas, užtikrinantis patogų, prieinamą ir patikimą viešąjį transportą nutolusiose vietovėse" (RESPONSE) įgyvendinimas</t>
  </si>
  <si>
    <t>Atliktų transporto srautų tyrimų skaičius</t>
  </si>
  <si>
    <t>Parengtų projekto ataskaitų skaičius</t>
  </si>
  <si>
    <t>03.02.02.012.</t>
  </si>
  <si>
    <t>Pėsčiųjų ir dviračių tako įrengimas rekonstruojant Eigulių, Nuokalnės gatves ir Tvirtovės alėją</t>
  </si>
  <si>
    <t>Įrengtų dviračių ir / ar pėsčiųjų takų ilgis</t>
  </si>
  <si>
    <t>1,54</t>
  </si>
  <si>
    <t>03.02.02.013.</t>
  </si>
  <si>
    <t>Projekto "Bevariklio transporto skatinimas Kauno mieste" įgyvendinimas</t>
  </si>
  <si>
    <t>13,00</t>
  </si>
  <si>
    <t>03.03.</t>
  </si>
  <si>
    <t>Palaikyti saugią ir švarią aplinką, efektyviai tvarkyti atliekas</t>
  </si>
  <si>
    <t>03.03.01.</t>
  </si>
  <si>
    <t>Saugoti ir tausoti aplinką, plėtoti efektyvų komunalinių atliekų tvarkymą</t>
  </si>
  <si>
    <t>03.03.01.001.</t>
  </si>
  <si>
    <t>Aplinkos teršimo šaltinių šalinimas ir aplinkos kokybės gerinimas, įgyvendinant aplinkos apsaugos rėmimo specialiają programą</t>
  </si>
  <si>
    <t>Aplinkos apsaugos skyrius</t>
  </si>
  <si>
    <t>Laistomų vasaros metu žvyruotų kelių dalis nuo visų žvyruotų kelių</t>
  </si>
  <si>
    <t>Įgyvendintų priemonių skaičius</t>
  </si>
  <si>
    <t>03.03.01.003.</t>
  </si>
  <si>
    <t>Komunalinių atliekų konteinerių aikštelių įrengimas Kauno mieste</t>
  </si>
  <si>
    <t>Įrengtų komunalinių atliekų aikštelių skaičius</t>
  </si>
  <si>
    <t>Įgyvendintų projekto veiklų dalis nuo visų projekto veiklų</t>
  </si>
  <si>
    <t>12,00</t>
  </si>
  <si>
    <t>03.03.01.004.</t>
  </si>
  <si>
    <t>Miškų tvarkymas įgyvendinant miškotvarkos projektą (valstybinė funkcija)</t>
  </si>
  <si>
    <t>1.3.1.</t>
  </si>
  <si>
    <t>Sutvarkytų miškų plotas  nuo viso savivaldybei priskirtų miškų ploto</t>
  </si>
  <si>
    <t>03.03.01.005.</t>
  </si>
  <si>
    <t>Gėlynų, želdinių ir žaliųjų erdvių tvarkymas</t>
  </si>
  <si>
    <t>Gatvės medžių atsodinimas</t>
  </si>
  <si>
    <t>Apželdinamų ir prižiūrimų Kauno miesto gėlynų plotas</t>
  </si>
  <si>
    <t>8 000,00</t>
  </si>
  <si>
    <t>03.03.01.007.</t>
  </si>
  <si>
    <t>Parkų sutvarkymas (rekonstravimas), pritaikant juos visuomenės poreikiams</t>
  </si>
  <si>
    <t>Sutvarkytų parkų ir teritorijų skaičius</t>
  </si>
  <si>
    <t>03.03.01.008</t>
  </si>
  <si>
    <t>Įgyvendintų priemonių skaičius per metus</t>
  </si>
  <si>
    <t>03.03.01.009.</t>
  </si>
  <si>
    <t>Ekologinio tinklo nuo brandžių medžių priklausomiems organizmams sukūrimas (Projekto LIFE16 NAT/LT/000701 įgyvendinimas)</t>
  </si>
  <si>
    <t>Įrengto pažintinio tako Kauno ąžuolyno teritorijoje ilgis</t>
  </si>
  <si>
    <t>03.04.</t>
  </si>
  <si>
    <t>Darniai planuoti miesto teritoriją, kurti kokybišką gyvenamąją aplinką</t>
  </si>
  <si>
    <t>03.04.01.</t>
  </si>
  <si>
    <t>Planuoti miesto teritorijų ir infrastruktūros plėtrą.</t>
  </si>
  <si>
    <t>03.04.01.001.</t>
  </si>
  <si>
    <t>Kompleksinių teritorijų planavimo dokumentų rengimas</t>
  </si>
  <si>
    <t>Miesto planavimo ir architektūros skyrius</t>
  </si>
  <si>
    <t>Parengtų kompleksinio planavimo dokumentų skaičius</t>
  </si>
  <si>
    <t>17,00</t>
  </si>
  <si>
    <t>03.04.01.002.</t>
  </si>
  <si>
    <t>Specialiųjų planų rengimas</t>
  </si>
  <si>
    <t>Parengtų specialiųjų planų skaičius</t>
  </si>
  <si>
    <t>03.04.01.003.</t>
  </si>
  <si>
    <t>Teritorijų (funkcinio, erdvinio ir meninio aplinkos) formavimo (plėtojimo) studijų rengimas</t>
  </si>
  <si>
    <t>Parengtų architektūrinių - urbanistinių studijų skaičius</t>
  </si>
  <si>
    <t>03.04.01.004.</t>
  </si>
  <si>
    <t>Žemės paėmimas visuomenės poreikiams, nekilnojamojo turto įgijimas Savivaldybės nuosavybėn  bei miško žemės pavertimas kitomis naudmenomis</t>
  </si>
  <si>
    <t>Žemės paėmimo visuomenės poreikiams projektų įgyvendinimas</t>
  </si>
  <si>
    <t>03.04.01.006.</t>
  </si>
  <si>
    <t>Detaliųjų ir jiems prilygintų planų rengimas</t>
  </si>
  <si>
    <t>Savivaldybės lėšomis parengtų detaliųjų planų skaičius</t>
  </si>
  <si>
    <t>03.04.01.007.</t>
  </si>
  <si>
    <t>Kadastrinių matavimų atlikimas</t>
  </si>
  <si>
    <t>Savivaldybės lėšomis atliktų kadastrinių matavimų skaičius</t>
  </si>
  <si>
    <t>98,00</t>
  </si>
  <si>
    <t>50,00</t>
  </si>
  <si>
    <t>03.04.01.008.</t>
  </si>
  <si>
    <t>Žemės sklypų formavimas</t>
  </si>
  <si>
    <t>Suformuotų sklypų skaičius</t>
  </si>
  <si>
    <t>03.04.01.009.</t>
  </si>
  <si>
    <t>Geoinformacinės duomenų bazės plėtojimas</t>
  </si>
  <si>
    <t>Suderintų topografinių nuotraukų skaičius</t>
  </si>
  <si>
    <t>2 000,00</t>
  </si>
  <si>
    <t>Naujai paklotų požeminių komunikacijų kontrolinių nuotraukų skaičius</t>
  </si>
  <si>
    <t>03.04.01.011.</t>
  </si>
  <si>
    <t>Urbanistinių ir architektūrinių idėjų konkursų laimėtojų skatinimas</t>
  </si>
  <si>
    <t>Skirtų premijų  skaičius</t>
  </si>
  <si>
    <t>03.04.01.012.</t>
  </si>
  <si>
    <t>Miesto urbanistinės ir architektūrinės kokybės gerinimas</t>
  </si>
  <si>
    <t>Suorganizuotų urbanistinių-architektūrinių konkursų skaičius</t>
  </si>
  <si>
    <t>03.04.01.013.</t>
  </si>
  <si>
    <t>Projekto "Ateities urbanistinių centrų įveiklinimas pasitelkiant kultūra ir kūrybiškumu grįstas pokyčių strategijas" (angl. santrumpa T-Factor) įgyvendinimas</t>
  </si>
  <si>
    <t>Įvykusių projekto renginių skaičius</t>
  </si>
  <si>
    <t>03.04.01.014</t>
  </si>
  <si>
    <t>Savivaldybės valdomų žemės sklypų tvarkymo, priežiūros ir valdymo efektyvinimas</t>
  </si>
  <si>
    <t>Sutvarkytų žemės sklypų dalis nuo metiniame plane numatytų sutvarkyti sklypų</t>
  </si>
  <si>
    <t>03.04.01.015.</t>
  </si>
  <si>
    <t>Racionalaus ir efektyvaus Savivaldybės nekilnojamojo turto valdymo užtikrinimas</t>
  </si>
  <si>
    <t>Sukurta Savivaldybės nekilnojamojo turto valdymo strategija, įskaitant Būsto plėtros programą</t>
  </si>
  <si>
    <t>03.04.01.016.</t>
  </si>
  <si>
    <t>Socialinės ir inžinerinės infrastruktūros plėtra</t>
  </si>
  <si>
    <t>Parengtų planų skaičius</t>
  </si>
  <si>
    <t>Sudarytų infrastruktūros plėtros sutarčių dalis, nuo visų pateiktų pasiūlymų dėl infrastruktūros sutarčių sudarymo</t>
  </si>
  <si>
    <t>03.04.02.</t>
  </si>
  <si>
    <t>Gerinti gyvenamąją aplinką ir viešąją infrastruktūrą.</t>
  </si>
  <si>
    <t>03.04.02.001.</t>
  </si>
  <si>
    <t>Kompleksiškas Ąžuolyno parke esančios infrastuktūros sutvarkymas, pritaikant ją visuomenės poreikiams</t>
  </si>
  <si>
    <t>Atnaujintų viešųjų erdvių plotas</t>
  </si>
  <si>
    <t>626 250,40</t>
  </si>
  <si>
    <t>3.</t>
  </si>
  <si>
    <t>03.04.02.005.</t>
  </si>
  <si>
    <t>Visuomeninės paskirties objektų koncesijos mokesčiai</t>
  </si>
  <si>
    <t>Centrinis viešųjų pirkimų ir koncesijų skyrius</t>
  </si>
  <si>
    <t>Įgyvendinamų koncesijos sutarčių skaičius</t>
  </si>
  <si>
    <t>Įgyvendinamų koncesijos sutarčių, pagal kurias mokama koncesininkams, skaičius</t>
  </si>
  <si>
    <t>03.04.02.007.</t>
  </si>
  <si>
    <t>Įvažiuojamųjų kelių į gyvenamuosius kvartalus ir kiemus remontas</t>
  </si>
  <si>
    <t>Suremontuotų įvažiuojamųjų kelių į gyvenamuosius kvartalus ir kiemus plotas</t>
  </si>
  <si>
    <t>40 000,00</t>
  </si>
  <si>
    <t>55 000,00</t>
  </si>
  <si>
    <t>03.04.02.009.</t>
  </si>
  <si>
    <t>Miesto tvarkymas ir valymas</t>
  </si>
  <si>
    <t>Valomų ir tvarkomų viešųjų erdvių ploto dalis</t>
  </si>
  <si>
    <t>03.04.02.011.</t>
  </si>
  <si>
    <t>Miesto vejų priežiūra ir jos kokybės gerinimas</t>
  </si>
  <si>
    <t>Prižiūrimų (šienaujamų) vejų dalis nuo visų vejų plotų</t>
  </si>
  <si>
    <t>03.04.02.013.</t>
  </si>
  <si>
    <t>Sąlygų aktyviam miesto gyventojų poilsiui sudarymas prižiūrint paplūdimius</t>
  </si>
  <si>
    <t>Priežiūros vykdymo patikrinimų skaičius</t>
  </si>
  <si>
    <t>03.04.02.014.</t>
  </si>
  <si>
    <t>Kapinių priežiūros administravimas, kapinių priežiūra ir neatpažintų mirusiųjų asmenų vežimas ir laidojimas</t>
  </si>
  <si>
    <t>Prižiūrimų kapinių ploto dalis nuo visų miesto kapinių ploto</t>
  </si>
  <si>
    <t>Neatpažintų  mirusių asmenų skaičius</t>
  </si>
  <si>
    <t>03.04.02.015.</t>
  </si>
  <si>
    <t>Gatvių barstymas žiemos sezono metu</t>
  </si>
  <si>
    <t>Žiemos sezonu barstomų gatvių plotas</t>
  </si>
  <si>
    <t>3 687 029,00</t>
  </si>
  <si>
    <t>Panaudotų barstymo medžiagų kiekis</t>
  </si>
  <si>
    <t>t</t>
  </si>
  <si>
    <t>7 100,00</t>
  </si>
  <si>
    <t>03.04.02.016.</t>
  </si>
  <si>
    <t>Išmokėtos lėšos žaloms kompensuoti</t>
  </si>
  <si>
    <t>4 000,00</t>
  </si>
  <si>
    <t>Atliktų veiklų kiekis</t>
  </si>
  <si>
    <t>03.04.02.017.</t>
  </si>
  <si>
    <t>S. Dariaus ir S. Girėno aerodromo infrastruktūros remonto darbai</t>
  </si>
  <si>
    <t>Teritorijos priežiūros plotas</t>
  </si>
  <si>
    <t>704 000,00</t>
  </si>
  <si>
    <t>03.04.02.018.</t>
  </si>
  <si>
    <t>Avarijų Kauno mieste likvidavimo užtikrinimas (Avarinės tarnybos ir dispečerinės veiklą)</t>
  </si>
  <si>
    <t>Likviduotų avarijų mieste skaičius</t>
  </si>
  <si>
    <t>03.04.02.020.</t>
  </si>
  <si>
    <t>Daugiaaukštės automobilių stovėjimo aikštelės prie K. Donelaičio g. 65P, Kaune, statyba</t>
  </si>
  <si>
    <t>45,00</t>
  </si>
  <si>
    <t>03.04.02.021.</t>
  </si>
  <si>
    <t>Buvusios Aviacijos gamyklos teritorijos konversija</t>
  </si>
  <si>
    <t>296 960,00</t>
  </si>
  <si>
    <t>03.04.02.024.</t>
  </si>
  <si>
    <t>Nemuno salos išvystymas į multifunkcinį sveikatinimo ir kultūros kompleksą pritaikant jį visuomenės poreikiams</t>
  </si>
  <si>
    <t>264 000,00</t>
  </si>
  <si>
    <t>03.04.02.025.</t>
  </si>
  <si>
    <t>Kapinių infrastruktūros gerinimas</t>
  </si>
  <si>
    <t>03.04.02.026.</t>
  </si>
  <si>
    <t>Teritorijos prie daugiafunkcio  S. Dariaus ir S. Girėno sveikatinimo, kultūros ir užimtumo centro, Sporto halės, Sporto g. ir jos prieigų sutvarkymas</t>
  </si>
  <si>
    <t>18,75</t>
  </si>
  <si>
    <t>13 301,00</t>
  </si>
  <si>
    <t>03.04.02.028.</t>
  </si>
  <si>
    <t>Ekstremalių situacijų ir (arba) įvykių likvidavimas, jų padarinių šalinimas ir padarytų nuostolių iš dalies apmokėjimas</t>
  </si>
  <si>
    <t>Viešosios tvarkos skyrius</t>
  </si>
  <si>
    <t>Terminas, per kurį likviduota ES ar priimtos dalinės priemonės ES suvaldymui</t>
  </si>
  <si>
    <t>d.</t>
  </si>
  <si>
    <t>03.04.02.029.</t>
  </si>
  <si>
    <t>Visuomeninės paskirties objektų prieinamumo didinimas</t>
  </si>
  <si>
    <t>Strateginio planavimo, analizės ir programų valdymo skyrius</t>
  </si>
  <si>
    <t>Pritaikytų objektų skaičius</t>
  </si>
  <si>
    <t>03.04.02.031.</t>
  </si>
  <si>
    <t>Daugiabučių gyvenamųjų namų teritorijų tvarkymas</t>
  </si>
  <si>
    <t>Sutvarkytų teritorijų plotas</t>
  </si>
  <si>
    <t>10 000,00</t>
  </si>
  <si>
    <t>03.04.02.032</t>
  </si>
  <si>
    <t>Beglobių gyvūnų gaudymas, priežiūra, ženklinimas, registravimas bei gyvūnų augintinių infrastruktūros plėtra ir priežiūra</t>
  </si>
  <si>
    <t>Eutanizuotų gyvūnų skaičius</t>
  </si>
  <si>
    <t>Įrengtų ir prižiūrimų šunų vedžiojimo aikštelių skaičius</t>
  </si>
  <si>
    <t>Kastruotų gyvūnų skaičiaus pokytis lyginant su praėjusiais metais</t>
  </si>
  <si>
    <t>03.04.02.033.</t>
  </si>
  <si>
    <t>S.Dariaus ir S.Girėno aerodromo išlaikymas</t>
  </si>
  <si>
    <t>ha</t>
  </si>
  <si>
    <t>Pajamos už mokamas paslaugas</t>
  </si>
  <si>
    <t>94 500,00</t>
  </si>
  <si>
    <t>96 600,00</t>
  </si>
  <si>
    <t>97 000,00</t>
  </si>
  <si>
    <t>Į Aerodromą atskridusių bendrosios aviacijos orlaivių skaičius</t>
  </si>
  <si>
    <t>500,00</t>
  </si>
  <si>
    <t>550,00</t>
  </si>
  <si>
    <t>570,00</t>
  </si>
  <si>
    <t>DARNAUS TERITORIJŲ IR INFRASTRUKTŪROS VYTYMO  PROGRAMOS</t>
  </si>
  <si>
    <t>Pavadinimas</t>
  </si>
  <si>
    <t>2021 m. skirta lėšų</t>
  </si>
  <si>
    <t>2022 m. skirta lėšų</t>
  </si>
  <si>
    <t>2023 m. skirta lėšų</t>
  </si>
  <si>
    <t>Indėlio (Proceso) kriterijai</t>
  </si>
  <si>
    <t>2021 m.</t>
  </si>
  <si>
    <t>2022 m.</t>
  </si>
  <si>
    <t>2023 m.</t>
  </si>
  <si>
    <t>Iš viso</t>
  </si>
  <si>
    <t>Kauno miesto  savivaldybės Aplinkos oro kokybės valdymo programos  įgyvendinimas 2018-2021 metais</t>
  </si>
  <si>
    <t>* Prioritetinė inžinerinės infrastruktūros priemonė (projektas)</t>
  </si>
  <si>
    <t>03.01.01.002.*</t>
  </si>
  <si>
    <t>Tiltų ir viadukų priežiūra ir  remontas</t>
  </si>
  <si>
    <t>Miesto tvarkymo darbai (smulkūs infrastruktūros priežiūros darbai,  mažosios architektūros elementai, žalos ir kt.)</t>
  </si>
  <si>
    <r>
      <t>03.02.01.002.</t>
    </r>
    <r>
      <rPr>
        <b/>
        <sz val="12"/>
        <rFont val="Arial"/>
        <family val="2"/>
      </rPr>
      <t>*</t>
    </r>
  </si>
  <si>
    <r>
      <t>03.02.01.013.</t>
    </r>
    <r>
      <rPr>
        <b/>
        <sz val="12"/>
        <rFont val="Arial"/>
        <family val="2"/>
      </rPr>
      <t>*</t>
    </r>
  </si>
  <si>
    <r>
      <t>03.02.01.029.</t>
    </r>
    <r>
      <rPr>
        <b/>
        <sz val="12"/>
        <rFont val="Arial"/>
        <family val="2"/>
      </rPr>
      <t>*</t>
    </r>
  </si>
  <si>
    <t>PRIEMONIŲ IR JŲ IŠLAIDŲ, VERTINIMO KRITERIJŲ IR RODIKLIŲ SUVESTINĖ</t>
  </si>
  <si>
    <t>Proc.</t>
  </si>
  <si>
    <t>Didesnio atspindžio kelio ženklų Procentinė dalis nuo visų kelio ženklų nereguliuojamose pėsčiųjų perėjose</t>
  </si>
  <si>
    <t>Išnagrinėtų dokumentų, pagal kuriuos pateikti užsakymai  NTR registruoti juridinius faktus apie žemės sklypus, dalis  nuo visų gautų dokumentų, Proc.</t>
  </si>
  <si>
    <t>Vnt.</t>
  </si>
  <si>
    <t>Mato vnt.</t>
  </si>
  <si>
    <t>kv.m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</si>
</sst>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  <charset val="186"/>
    </font>
    <font>
      <i/>
      <sz val="12"/>
      <color rgb="FF000000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5EDD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Border="0"/>
  </cellStyleXfs>
  <cellXfs count="113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0" fillId="8" borderId="0" xfId="0" applyNumberFormat="1" applyFill="1" applyAlignment="1" applyProtection="1"/>
    <xf numFmtId="0" fontId="2" fillId="2" borderId="0" xfId="0" applyNumberFormat="1" applyFont="1" applyFill="1" applyAlignment="1" applyProtection="1">
      <alignment horizontal="left" vertical="center" readingOrder="1"/>
      <protection locked="0"/>
    </xf>
    <xf numFmtId="0" fontId="0" fillId="0" borderId="0" xfId="0" applyNumberForma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center" vertical="center" readingOrder="1"/>
      <protection locked="0"/>
    </xf>
    <xf numFmtId="164" fontId="2" fillId="2" borderId="25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5" fillId="6" borderId="6" xfId="0" applyNumberFormat="1" applyFont="1" applyFill="1" applyBorder="1" applyAlignment="1" applyProtection="1">
      <alignment horizontal="center" vertical="center" wrapText="1" readingOrder="1"/>
    </xf>
    <xf numFmtId="0" fontId="5" fillId="6" borderId="7" xfId="0" applyNumberFormat="1" applyFont="1" applyFill="1" applyBorder="1" applyAlignment="1" applyProtection="1">
      <alignment horizontal="center" vertical="center" wrapText="1" readingOrder="1"/>
    </xf>
    <xf numFmtId="0" fontId="6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3" borderId="2" xfId="0" applyNumberFormat="1" applyFont="1" applyFill="1" applyBorder="1" applyAlignment="1" applyProtection="1">
      <alignment horizontal="center" vertical="center" wrapText="1" readingOrder="1"/>
    </xf>
    <xf numFmtId="0" fontId="7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4" borderId="2" xfId="0" applyNumberFormat="1" applyFont="1" applyFill="1" applyBorder="1" applyAlignment="1" applyProtection="1">
      <alignment horizontal="center" vertical="center" wrapText="1" readingOrder="1"/>
    </xf>
    <xf numFmtId="0" fontId="7" fillId="5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5" borderId="2" xfId="0" applyNumberFormat="1" applyFont="1" applyFill="1" applyBorder="1" applyAlignment="1" applyProtection="1">
      <alignment horizontal="center" vertical="center" wrapText="1" readingOrder="1"/>
    </xf>
    <xf numFmtId="0" fontId="7" fillId="7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 readingOrder="1"/>
    </xf>
    <xf numFmtId="0" fontId="7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8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3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3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5" borderId="32" xfId="0" applyNumberFormat="1" applyFont="1" applyFill="1" applyBorder="1" applyAlignment="1" applyProtection="1">
      <alignment horizontal="center" vertical="center" wrapText="1" readingOrder="1"/>
    </xf>
    <xf numFmtId="0" fontId="7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7" borderId="31" xfId="0" applyNumberFormat="1" applyFont="1" applyFill="1" applyBorder="1" applyAlignment="1" applyProtection="1">
      <alignment horizontal="center" vertical="center" wrapText="1" readingOrder="1"/>
    </xf>
    <xf numFmtId="0" fontId="7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8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4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3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0" xfId="0" applyNumberFormat="1" applyFont="1" applyFill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center" vertical="center" wrapText="1" readingOrder="1"/>
    </xf>
    <xf numFmtId="0" fontId="5" fillId="6" borderId="13" xfId="0" applyNumberFormat="1" applyFont="1" applyFill="1" applyBorder="1" applyAlignment="1" applyProtection="1">
      <alignment horizontal="center" vertical="center" wrapText="1" readingOrder="1"/>
    </xf>
    <xf numFmtId="0" fontId="5" fillId="6" borderId="19" xfId="0" applyNumberFormat="1" applyFont="1" applyFill="1" applyBorder="1" applyAlignment="1" applyProtection="1">
      <alignment horizontal="center" vertical="center" wrapText="1" readingOrder="1"/>
    </xf>
    <xf numFmtId="0" fontId="5" fillId="6" borderId="9" xfId="0" applyNumberFormat="1" applyFont="1" applyFill="1" applyBorder="1" applyAlignment="1" applyProtection="1">
      <alignment horizontal="center" vertical="center" wrapText="1" readingOrder="1"/>
    </xf>
    <xf numFmtId="0" fontId="5" fillId="6" borderId="14" xfId="0" applyNumberFormat="1" applyFont="1" applyFill="1" applyBorder="1" applyAlignment="1" applyProtection="1">
      <alignment horizontal="center" vertical="center" wrapText="1" readingOrder="1"/>
    </xf>
    <xf numFmtId="0" fontId="5" fillId="6" borderId="20" xfId="0" applyNumberFormat="1" applyFont="1" applyFill="1" applyBorder="1" applyAlignment="1" applyProtection="1">
      <alignment horizontal="center" vertical="center" wrapText="1" readingOrder="1"/>
    </xf>
    <xf numFmtId="0" fontId="5" fillId="6" borderId="15" xfId="0" applyNumberFormat="1" applyFont="1" applyFill="1" applyBorder="1" applyAlignment="1" applyProtection="1">
      <alignment horizontal="center" vertical="center" wrapText="1" readingOrder="1"/>
    </xf>
    <xf numFmtId="0" fontId="5" fillId="6" borderId="10" xfId="0" applyNumberFormat="1" applyFont="1" applyFill="1" applyBorder="1" applyAlignment="1" applyProtection="1">
      <alignment horizontal="center" vertical="center" wrapText="1" readingOrder="1"/>
    </xf>
    <xf numFmtId="0" fontId="5" fillId="6" borderId="11" xfId="0" applyNumberFormat="1" applyFont="1" applyFill="1" applyBorder="1" applyAlignment="1" applyProtection="1">
      <alignment horizontal="center" vertical="center" wrapText="1" readingOrder="1"/>
    </xf>
    <xf numFmtId="0" fontId="5" fillId="6" borderId="12" xfId="0" applyNumberFormat="1" applyFont="1" applyFill="1" applyBorder="1" applyAlignment="1" applyProtection="1">
      <alignment horizontal="center" vertical="center" wrapText="1" readingOrder="1"/>
    </xf>
    <xf numFmtId="0" fontId="5" fillId="6" borderId="16" xfId="0" applyNumberFormat="1" applyFont="1" applyFill="1" applyBorder="1" applyAlignment="1" applyProtection="1">
      <alignment horizontal="center" vertical="center" wrapText="1" readingOrder="1"/>
    </xf>
    <xf numFmtId="0" fontId="5" fillId="6" borderId="17" xfId="0" applyNumberFormat="1" applyFont="1" applyFill="1" applyBorder="1" applyAlignment="1" applyProtection="1">
      <alignment horizontal="center" vertical="center" wrapText="1" readingOrder="1"/>
    </xf>
    <xf numFmtId="0" fontId="5" fillId="6" borderId="18" xfId="0" applyNumberFormat="1" applyFont="1" applyFill="1" applyBorder="1" applyAlignment="1" applyProtection="1">
      <alignment horizontal="center" vertical="center" wrapText="1" readingOrder="1"/>
    </xf>
    <xf numFmtId="164" fontId="7" fillId="7" borderId="9" xfId="0" applyNumberFormat="1" applyFont="1" applyFill="1" applyBorder="1" applyAlignment="1" applyProtection="1">
      <alignment horizontal="center" vertical="center" wrapText="1" readingOrder="1"/>
    </xf>
    <xf numFmtId="164" fontId="7" fillId="7" borderId="14" xfId="0" applyNumberFormat="1" applyFont="1" applyFill="1" applyBorder="1" applyAlignment="1" applyProtection="1">
      <alignment horizontal="center" vertical="center" wrapText="1" readingOrder="1"/>
    </xf>
    <xf numFmtId="164" fontId="7" fillId="7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8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8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7" borderId="19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7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7" borderId="31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8" borderId="15" xfId="0" applyNumberFormat="1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view="pageLayout" topLeftCell="A193" zoomScale="70" zoomScaleNormal="70" zoomScaleSheetLayoutView="70" zoomScalePageLayoutView="70" workbookViewId="0">
      <selection activeCell="I10" sqref="I10"/>
    </sheetView>
  </sheetViews>
  <sheetFormatPr defaultRowHeight="14.4" x14ac:dyDescent="0.55000000000000004"/>
  <cols>
    <col min="1" max="1" width="14.9453125" style="5" customWidth="1"/>
    <col min="2" max="2" width="29.47265625" style="5" customWidth="1"/>
    <col min="3" max="3" width="17.62890625" style="5" customWidth="1"/>
    <col min="4" max="4" width="7.83984375" style="8" customWidth="1"/>
    <col min="5" max="7" width="15.9453125" style="8" customWidth="1"/>
    <col min="8" max="8" width="40.62890625" style="5" customWidth="1"/>
    <col min="9" max="9" width="8.41796875" style="8" customWidth="1"/>
    <col min="10" max="12" width="14.734375" style="8" bestFit="1" customWidth="1"/>
  </cols>
  <sheetData>
    <row r="1" spans="1:12" s="1" customFormat="1" ht="15" x14ac:dyDescent="0.55000000000000004">
      <c r="A1" s="68" t="s">
        <v>456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15" x14ac:dyDescent="0.55000000000000004">
      <c r="A2" s="68" t="s">
        <v>474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spans="1:12" ht="15" x14ac:dyDescent="0.55000000000000004">
      <c r="A4" s="69" t="s">
        <v>0</v>
      </c>
      <c r="B4" s="72" t="s">
        <v>457</v>
      </c>
      <c r="C4" s="72" t="s">
        <v>1</v>
      </c>
      <c r="D4" s="72" t="s">
        <v>2</v>
      </c>
      <c r="E4" s="72" t="s">
        <v>458</v>
      </c>
      <c r="F4" s="72" t="s">
        <v>459</v>
      </c>
      <c r="G4" s="72" t="s">
        <v>460</v>
      </c>
      <c r="H4" s="76" t="s">
        <v>461</v>
      </c>
      <c r="I4" s="77"/>
      <c r="J4" s="77"/>
      <c r="K4" s="77"/>
      <c r="L4" s="78"/>
    </row>
    <row r="5" spans="1:12" ht="15" x14ac:dyDescent="0.55000000000000004">
      <c r="A5" s="70"/>
      <c r="B5" s="73"/>
      <c r="C5" s="73"/>
      <c r="D5" s="73"/>
      <c r="E5" s="73"/>
      <c r="F5" s="73"/>
      <c r="G5" s="73"/>
      <c r="H5" s="75" t="s">
        <v>457</v>
      </c>
      <c r="I5" s="75" t="s">
        <v>479</v>
      </c>
      <c r="J5" s="79" t="s">
        <v>3</v>
      </c>
      <c r="K5" s="80"/>
      <c r="L5" s="81"/>
    </row>
    <row r="6" spans="1:12" ht="15.3" thickBot="1" x14ac:dyDescent="0.6">
      <c r="A6" s="71"/>
      <c r="B6" s="74"/>
      <c r="C6" s="74"/>
      <c r="D6" s="74"/>
      <c r="E6" s="74"/>
      <c r="F6" s="74"/>
      <c r="G6" s="74"/>
      <c r="H6" s="74"/>
      <c r="I6" s="74"/>
      <c r="J6" s="10" t="s">
        <v>462</v>
      </c>
      <c r="K6" s="10" t="s">
        <v>463</v>
      </c>
      <c r="L6" s="11" t="s">
        <v>464</v>
      </c>
    </row>
    <row r="7" spans="1:12" ht="45.3" customHeight="1" thickBot="1" x14ac:dyDescent="0.6">
      <c r="A7" s="12" t="s">
        <v>4</v>
      </c>
      <c r="B7" s="65" t="s">
        <v>5</v>
      </c>
      <c r="C7" s="66"/>
      <c r="D7" s="67"/>
      <c r="E7" s="13">
        <f>E8+E45+E115+E128</f>
        <v>111057953.29000001</v>
      </c>
      <c r="F7" s="13">
        <f>F8+F45+F115+F128</f>
        <v>116682788.49999999</v>
      </c>
      <c r="G7" s="13">
        <f>G8+G45+G115+G128</f>
        <v>104002555</v>
      </c>
      <c r="H7" s="56"/>
      <c r="I7" s="57"/>
      <c r="J7" s="57"/>
      <c r="K7" s="57"/>
      <c r="L7" s="58"/>
    </row>
    <row r="8" spans="1:12" ht="45.3" customHeight="1" thickBot="1" x14ac:dyDescent="0.6">
      <c r="A8" s="14" t="s">
        <v>6</v>
      </c>
      <c r="B8" s="62" t="s">
        <v>7</v>
      </c>
      <c r="C8" s="63"/>
      <c r="D8" s="64"/>
      <c r="E8" s="15">
        <f>E9+E18</f>
        <v>25064983.370000001</v>
      </c>
      <c r="F8" s="15">
        <f>F9+F18</f>
        <v>18226708</v>
      </c>
      <c r="G8" s="15">
        <f>G9+G18</f>
        <v>6421710</v>
      </c>
      <c r="H8" s="53"/>
      <c r="I8" s="54"/>
      <c r="J8" s="54"/>
      <c r="K8" s="54"/>
      <c r="L8" s="55"/>
    </row>
    <row r="9" spans="1:12" ht="45.3" customHeight="1" thickBot="1" x14ac:dyDescent="0.6">
      <c r="A9" s="16" t="s">
        <v>8</v>
      </c>
      <c r="B9" s="59" t="s">
        <v>9</v>
      </c>
      <c r="C9" s="60"/>
      <c r="D9" s="61"/>
      <c r="E9" s="17">
        <f>E10+E11+E14+E17</f>
        <v>16860611</v>
      </c>
      <c r="F9" s="17">
        <f>F10+F11+F14+F17</f>
        <v>10686967</v>
      </c>
      <c r="G9" s="17">
        <f>G10+G11+G14+G17</f>
        <v>300500</v>
      </c>
      <c r="H9" s="50"/>
      <c r="I9" s="51"/>
      <c r="J9" s="51"/>
      <c r="K9" s="51"/>
      <c r="L9" s="52"/>
    </row>
    <row r="10" spans="1:12" ht="75.3" thickBot="1" x14ac:dyDescent="0.6">
      <c r="A10" s="18" t="s">
        <v>10</v>
      </c>
      <c r="B10" s="19" t="s">
        <v>11</v>
      </c>
      <c r="C10" s="19" t="s">
        <v>12</v>
      </c>
      <c r="D10" s="20" t="s">
        <v>13</v>
      </c>
      <c r="E10" s="21">
        <v>500</v>
      </c>
      <c r="F10" s="21">
        <v>500</v>
      </c>
      <c r="G10" s="21">
        <v>500</v>
      </c>
      <c r="H10" s="19" t="s">
        <v>14</v>
      </c>
      <c r="I10" s="20" t="s">
        <v>475</v>
      </c>
      <c r="J10" s="20" t="s">
        <v>15</v>
      </c>
      <c r="K10" s="20" t="s">
        <v>15</v>
      </c>
      <c r="L10" s="22" t="s">
        <v>15</v>
      </c>
    </row>
    <row r="11" spans="1:12" ht="15" x14ac:dyDescent="0.55000000000000004">
      <c r="A11" s="97" t="s">
        <v>468</v>
      </c>
      <c r="B11" s="88" t="s">
        <v>16</v>
      </c>
      <c r="C11" s="88" t="s">
        <v>17</v>
      </c>
      <c r="D11" s="20" t="s">
        <v>465</v>
      </c>
      <c r="E11" s="23">
        <f>SUM(E12:E13)</f>
        <v>14475800</v>
      </c>
      <c r="F11" s="23">
        <f>SUM(F12:F13)</f>
        <v>7260000</v>
      </c>
      <c r="G11" s="23">
        <f>SUM(G12:G13)</f>
        <v>0</v>
      </c>
      <c r="H11" s="19" t="s">
        <v>18</v>
      </c>
      <c r="I11" s="20" t="s">
        <v>475</v>
      </c>
      <c r="J11" s="20" t="s">
        <v>19</v>
      </c>
      <c r="K11" s="20" t="s">
        <v>20</v>
      </c>
      <c r="L11" s="22" t="s">
        <v>21</v>
      </c>
    </row>
    <row r="12" spans="1:12" ht="30" x14ac:dyDescent="0.55000000000000004">
      <c r="A12" s="98"/>
      <c r="B12" s="89"/>
      <c r="C12" s="89"/>
      <c r="D12" s="24" t="s">
        <v>22</v>
      </c>
      <c r="E12" s="25">
        <v>2660800</v>
      </c>
      <c r="F12" s="25">
        <v>670000</v>
      </c>
      <c r="G12" s="25">
        <v>0</v>
      </c>
      <c r="H12" s="26" t="s">
        <v>23</v>
      </c>
      <c r="I12" s="24" t="s">
        <v>24</v>
      </c>
      <c r="J12" s="24" t="s">
        <v>21</v>
      </c>
      <c r="K12" s="24" t="s">
        <v>25</v>
      </c>
      <c r="L12" s="27" t="s">
        <v>21</v>
      </c>
    </row>
    <row r="13" spans="1:12" ht="30.3" thickBot="1" x14ac:dyDescent="0.6">
      <c r="A13" s="99"/>
      <c r="B13" s="90"/>
      <c r="C13" s="90"/>
      <c r="D13" s="24" t="s">
        <v>26</v>
      </c>
      <c r="E13" s="25">
        <v>11815000</v>
      </c>
      <c r="F13" s="25">
        <v>6590000</v>
      </c>
      <c r="G13" s="25">
        <v>0</v>
      </c>
      <c r="H13" s="26" t="s">
        <v>27</v>
      </c>
      <c r="I13" s="24" t="s">
        <v>24</v>
      </c>
      <c r="J13" s="24" t="s">
        <v>21</v>
      </c>
      <c r="K13" s="24" t="s">
        <v>28</v>
      </c>
      <c r="L13" s="27" t="s">
        <v>21</v>
      </c>
    </row>
    <row r="14" spans="1:12" ht="30" customHeight="1" x14ac:dyDescent="0.55000000000000004">
      <c r="A14" s="97" t="s">
        <v>29</v>
      </c>
      <c r="B14" s="88" t="s">
        <v>30</v>
      </c>
      <c r="C14" s="88" t="s">
        <v>17</v>
      </c>
      <c r="D14" s="20" t="s">
        <v>465</v>
      </c>
      <c r="E14" s="23">
        <f>SUM(E15:E16)</f>
        <v>2084311</v>
      </c>
      <c r="F14" s="23">
        <f>SUM(F15:F16)</f>
        <v>3126467</v>
      </c>
      <c r="G14" s="23">
        <f>SUM(G15:G16)</f>
        <v>0</v>
      </c>
      <c r="H14" s="19" t="s">
        <v>31</v>
      </c>
      <c r="I14" s="20" t="s">
        <v>24</v>
      </c>
      <c r="J14" s="20" t="s">
        <v>21</v>
      </c>
      <c r="K14" s="20" t="s">
        <v>32</v>
      </c>
      <c r="L14" s="22" t="s">
        <v>21</v>
      </c>
    </row>
    <row r="15" spans="1:12" ht="15" x14ac:dyDescent="0.55000000000000004">
      <c r="A15" s="98"/>
      <c r="B15" s="89"/>
      <c r="C15" s="89"/>
      <c r="D15" s="24" t="s">
        <v>22</v>
      </c>
      <c r="E15" s="25">
        <v>1667449</v>
      </c>
      <c r="F15" s="25">
        <v>2501174</v>
      </c>
      <c r="G15" s="25">
        <v>0</v>
      </c>
      <c r="H15" s="26" t="s">
        <v>18</v>
      </c>
      <c r="I15" s="24" t="s">
        <v>475</v>
      </c>
      <c r="J15" s="24" t="s">
        <v>33</v>
      </c>
      <c r="K15" s="24" t="s">
        <v>34</v>
      </c>
      <c r="L15" s="27" t="s">
        <v>21</v>
      </c>
    </row>
    <row r="16" spans="1:12" ht="15.3" thickBot="1" x14ac:dyDescent="0.6">
      <c r="A16" s="99"/>
      <c r="B16" s="90"/>
      <c r="C16" s="90"/>
      <c r="D16" s="24" t="s">
        <v>26</v>
      </c>
      <c r="E16" s="25">
        <v>416862</v>
      </c>
      <c r="F16" s="25">
        <v>625293</v>
      </c>
      <c r="G16" s="25">
        <v>0</v>
      </c>
      <c r="H16" s="26" t="s">
        <v>35</v>
      </c>
      <c r="I16" s="24" t="s">
        <v>24</v>
      </c>
      <c r="J16" s="24" t="s">
        <v>36</v>
      </c>
      <c r="K16" s="24" t="s">
        <v>21</v>
      </c>
      <c r="L16" s="27" t="s">
        <v>21</v>
      </c>
    </row>
    <row r="17" spans="1:14" ht="30.3" thickBot="1" x14ac:dyDescent="0.6">
      <c r="A17" s="18" t="s">
        <v>37</v>
      </c>
      <c r="B17" s="19" t="s">
        <v>38</v>
      </c>
      <c r="C17" s="19" t="s">
        <v>39</v>
      </c>
      <c r="D17" s="20" t="s">
        <v>40</v>
      </c>
      <c r="E17" s="21">
        <v>300000</v>
      </c>
      <c r="F17" s="21">
        <v>300000</v>
      </c>
      <c r="G17" s="21">
        <v>300000</v>
      </c>
      <c r="H17" s="19" t="s">
        <v>41</v>
      </c>
      <c r="I17" s="20" t="s">
        <v>475</v>
      </c>
      <c r="J17" s="20" t="s">
        <v>15</v>
      </c>
      <c r="K17" s="20" t="s">
        <v>15</v>
      </c>
      <c r="L17" s="22" t="s">
        <v>15</v>
      </c>
    </row>
    <row r="18" spans="1:14" ht="45.3" customHeight="1" thickBot="1" x14ac:dyDescent="0.6">
      <c r="A18" s="16" t="s">
        <v>42</v>
      </c>
      <c r="B18" s="59" t="s">
        <v>43</v>
      </c>
      <c r="C18" s="60"/>
      <c r="D18" s="61"/>
      <c r="E18" s="17">
        <f>E19+E20+E21+E22+E25+E29+E32+E34+E37+E38+E41+E44</f>
        <v>8204372.3700000001</v>
      </c>
      <c r="F18" s="17">
        <f>F19+F20+F21+F22+F25+F29+F32+F34+F37+F38+F41+F44</f>
        <v>7539741</v>
      </c>
      <c r="G18" s="17">
        <f>G19+G20+G21+G22+G25+G29+G32+G34+G37+G38+G41+G44</f>
        <v>6121210</v>
      </c>
      <c r="H18" s="50"/>
      <c r="I18" s="51"/>
      <c r="J18" s="51"/>
      <c r="K18" s="51"/>
      <c r="L18" s="52"/>
    </row>
    <row r="19" spans="1:14" ht="45.3" thickBot="1" x14ac:dyDescent="0.6">
      <c r="A19" s="18" t="s">
        <v>44</v>
      </c>
      <c r="B19" s="19" t="s">
        <v>45</v>
      </c>
      <c r="C19" s="19" t="s">
        <v>39</v>
      </c>
      <c r="D19" s="20" t="s">
        <v>40</v>
      </c>
      <c r="E19" s="21">
        <v>900000</v>
      </c>
      <c r="F19" s="21">
        <v>1155000</v>
      </c>
      <c r="G19" s="21">
        <v>1212750</v>
      </c>
      <c r="H19" s="19" t="s">
        <v>46</v>
      </c>
      <c r="I19" s="20" t="s">
        <v>47</v>
      </c>
      <c r="J19" s="20" t="s">
        <v>48</v>
      </c>
      <c r="K19" s="20" t="s">
        <v>49</v>
      </c>
      <c r="L19" s="22" t="s">
        <v>50</v>
      </c>
      <c r="M19" s="3"/>
      <c r="N19" s="3"/>
    </row>
    <row r="20" spans="1:14" ht="75" x14ac:dyDescent="0.55000000000000004">
      <c r="A20" s="18" t="s">
        <v>51</v>
      </c>
      <c r="B20" s="19" t="s">
        <v>52</v>
      </c>
      <c r="C20" s="19" t="s">
        <v>53</v>
      </c>
      <c r="D20" s="20" t="s">
        <v>40</v>
      </c>
      <c r="E20" s="21">
        <v>150000</v>
      </c>
      <c r="F20" s="21">
        <v>150000</v>
      </c>
      <c r="G20" s="21">
        <v>150000</v>
      </c>
      <c r="H20" s="19" t="s">
        <v>54</v>
      </c>
      <c r="I20" s="20" t="s">
        <v>478</v>
      </c>
      <c r="J20" s="20" t="s">
        <v>55</v>
      </c>
      <c r="K20" s="20" t="s">
        <v>55</v>
      </c>
      <c r="L20" s="22" t="s">
        <v>56</v>
      </c>
      <c r="M20" s="3"/>
      <c r="N20" s="3"/>
    </row>
    <row r="21" spans="1:14" ht="75.3" thickBot="1" x14ac:dyDescent="0.6">
      <c r="A21" s="18" t="s">
        <v>57</v>
      </c>
      <c r="B21" s="19" t="s">
        <v>58</v>
      </c>
      <c r="C21" s="19" t="s">
        <v>53</v>
      </c>
      <c r="D21" s="20" t="s">
        <v>40</v>
      </c>
      <c r="E21" s="21">
        <v>16000</v>
      </c>
      <c r="F21" s="21">
        <v>16000</v>
      </c>
      <c r="G21" s="21">
        <v>16000</v>
      </c>
      <c r="H21" s="19" t="s">
        <v>59</v>
      </c>
      <c r="I21" s="20" t="s">
        <v>478</v>
      </c>
      <c r="J21" s="20" t="s">
        <v>60</v>
      </c>
      <c r="K21" s="20" t="s">
        <v>60</v>
      </c>
      <c r="L21" s="22" t="s">
        <v>60</v>
      </c>
      <c r="M21" s="3"/>
      <c r="N21" s="3"/>
    </row>
    <row r="22" spans="1:14" ht="45" x14ac:dyDescent="0.55000000000000004">
      <c r="A22" s="97" t="s">
        <v>61</v>
      </c>
      <c r="B22" s="88" t="s">
        <v>62</v>
      </c>
      <c r="C22" s="88" t="s">
        <v>12</v>
      </c>
      <c r="D22" s="85" t="s">
        <v>13</v>
      </c>
      <c r="E22" s="82">
        <f>SUM(E23:E24)+342561.15</f>
        <v>342561.15</v>
      </c>
      <c r="F22" s="82">
        <f>SUM(F23:F24)+278060</f>
        <v>278060</v>
      </c>
      <c r="G22" s="82">
        <f>SUM(G23:G24)+220060</f>
        <v>220060</v>
      </c>
      <c r="H22" s="19" t="s">
        <v>63</v>
      </c>
      <c r="I22" s="20" t="s">
        <v>475</v>
      </c>
      <c r="J22" s="20" t="s">
        <v>64</v>
      </c>
      <c r="K22" s="20" t="s">
        <v>19</v>
      </c>
      <c r="L22" s="22" t="s">
        <v>65</v>
      </c>
      <c r="M22" s="3"/>
      <c r="N22" s="3"/>
    </row>
    <row r="23" spans="1:14" ht="45" x14ac:dyDescent="0.55000000000000004">
      <c r="A23" s="98"/>
      <c r="B23" s="89"/>
      <c r="C23" s="89"/>
      <c r="D23" s="86"/>
      <c r="E23" s="83"/>
      <c r="F23" s="83"/>
      <c r="G23" s="83"/>
      <c r="H23" s="26" t="s">
        <v>66</v>
      </c>
      <c r="I23" s="24" t="s">
        <v>67</v>
      </c>
      <c r="J23" s="24" t="s">
        <v>68</v>
      </c>
      <c r="K23" s="24" t="s">
        <v>69</v>
      </c>
      <c r="L23" s="27" t="s">
        <v>69</v>
      </c>
      <c r="M23" s="3"/>
      <c r="N23" s="3"/>
    </row>
    <row r="24" spans="1:14" ht="45.3" thickBot="1" x14ac:dyDescent="0.6">
      <c r="A24" s="99"/>
      <c r="B24" s="90"/>
      <c r="C24" s="90"/>
      <c r="D24" s="87"/>
      <c r="E24" s="84"/>
      <c r="F24" s="84"/>
      <c r="G24" s="84"/>
      <c r="H24" s="26" t="s">
        <v>70</v>
      </c>
      <c r="I24" s="24" t="s">
        <v>67</v>
      </c>
      <c r="J24" s="24" t="s">
        <v>71</v>
      </c>
      <c r="K24" s="24" t="s">
        <v>72</v>
      </c>
      <c r="L24" s="27" t="s">
        <v>73</v>
      </c>
      <c r="M24" s="3"/>
      <c r="N24" s="3"/>
    </row>
    <row r="25" spans="1:14" ht="15" x14ac:dyDescent="0.55000000000000004">
      <c r="A25" s="97" t="s">
        <v>74</v>
      </c>
      <c r="B25" s="88" t="s">
        <v>75</v>
      </c>
      <c r="C25" s="88" t="s">
        <v>39</v>
      </c>
      <c r="D25" s="85" t="s">
        <v>40</v>
      </c>
      <c r="E25" s="82">
        <f>SUM(E26:E28)+1770000</f>
        <v>1770000</v>
      </c>
      <c r="F25" s="82">
        <f>SUM(F26:F28)+2100000</f>
        <v>2100000</v>
      </c>
      <c r="G25" s="82">
        <f>SUM(G26:G28)+2205000</f>
        <v>2205000</v>
      </c>
      <c r="H25" s="19" t="s">
        <v>76</v>
      </c>
      <c r="I25" s="20" t="s">
        <v>475</v>
      </c>
      <c r="J25" s="20" t="s">
        <v>77</v>
      </c>
      <c r="K25" s="20" t="s">
        <v>78</v>
      </c>
      <c r="L25" s="22" t="s">
        <v>79</v>
      </c>
      <c r="M25" s="3"/>
      <c r="N25" s="3"/>
    </row>
    <row r="26" spans="1:14" ht="30" x14ac:dyDescent="0.55000000000000004">
      <c r="A26" s="98"/>
      <c r="B26" s="89"/>
      <c r="C26" s="89"/>
      <c r="D26" s="86"/>
      <c r="E26" s="83"/>
      <c r="F26" s="83"/>
      <c r="G26" s="83"/>
      <c r="H26" s="26" t="s">
        <v>80</v>
      </c>
      <c r="I26" s="24" t="s">
        <v>475</v>
      </c>
      <c r="J26" s="24" t="s">
        <v>81</v>
      </c>
      <c r="K26" s="24" t="s">
        <v>82</v>
      </c>
      <c r="L26" s="27" t="s">
        <v>83</v>
      </c>
      <c r="M26" s="3"/>
      <c r="N26" s="3"/>
    </row>
    <row r="27" spans="1:14" ht="30" x14ac:dyDescent="0.55000000000000004">
      <c r="A27" s="98"/>
      <c r="B27" s="89"/>
      <c r="C27" s="89"/>
      <c r="D27" s="86"/>
      <c r="E27" s="83"/>
      <c r="F27" s="83"/>
      <c r="G27" s="83"/>
      <c r="H27" s="26" t="s">
        <v>84</v>
      </c>
      <c r="I27" s="24" t="s">
        <v>478</v>
      </c>
      <c r="J27" s="24" t="s">
        <v>85</v>
      </c>
      <c r="K27" s="24" t="s">
        <v>86</v>
      </c>
      <c r="L27" s="27" t="s">
        <v>86</v>
      </c>
      <c r="M27" s="3"/>
      <c r="N27" s="3"/>
    </row>
    <row r="28" spans="1:14" ht="15.3" thickBot="1" x14ac:dyDescent="0.6">
      <c r="A28" s="99"/>
      <c r="B28" s="90"/>
      <c r="C28" s="90"/>
      <c r="D28" s="87"/>
      <c r="E28" s="84"/>
      <c r="F28" s="84"/>
      <c r="G28" s="84"/>
      <c r="H28" s="26" t="s">
        <v>87</v>
      </c>
      <c r="I28" s="24" t="s">
        <v>478</v>
      </c>
      <c r="J28" s="24" t="s">
        <v>88</v>
      </c>
      <c r="K28" s="24" t="s">
        <v>89</v>
      </c>
      <c r="L28" s="27" t="s">
        <v>90</v>
      </c>
      <c r="M28" s="3"/>
      <c r="N28" s="3"/>
    </row>
    <row r="29" spans="1:14" ht="30" x14ac:dyDescent="0.55000000000000004">
      <c r="A29" s="97" t="s">
        <v>91</v>
      </c>
      <c r="B29" s="88" t="s">
        <v>92</v>
      </c>
      <c r="C29" s="88" t="s">
        <v>12</v>
      </c>
      <c r="D29" s="103" t="s">
        <v>13</v>
      </c>
      <c r="E29" s="100">
        <v>2861995.22</v>
      </c>
      <c r="F29" s="100">
        <v>2413400</v>
      </c>
      <c r="G29" s="100">
        <v>2263400</v>
      </c>
      <c r="H29" s="19" t="s">
        <v>93</v>
      </c>
      <c r="I29" s="20" t="s">
        <v>480</v>
      </c>
      <c r="J29" s="20" t="s">
        <v>94</v>
      </c>
      <c r="K29" s="20" t="s">
        <v>95</v>
      </c>
      <c r="L29" s="22" t="s">
        <v>95</v>
      </c>
      <c r="M29" s="3"/>
      <c r="N29" s="3"/>
    </row>
    <row r="30" spans="1:14" ht="15" x14ac:dyDescent="0.55000000000000004">
      <c r="A30" s="98"/>
      <c r="B30" s="89"/>
      <c r="C30" s="89"/>
      <c r="D30" s="104"/>
      <c r="E30" s="101"/>
      <c r="F30" s="101"/>
      <c r="G30" s="101"/>
      <c r="H30" s="26" t="s">
        <v>96</v>
      </c>
      <c r="I30" s="24" t="s">
        <v>67</v>
      </c>
      <c r="J30" s="24" t="s">
        <v>97</v>
      </c>
      <c r="K30" s="24" t="s">
        <v>97</v>
      </c>
      <c r="L30" s="27" t="s">
        <v>97</v>
      </c>
      <c r="M30" s="3"/>
      <c r="N30" s="3"/>
    </row>
    <row r="31" spans="1:14" ht="30.3" thickBot="1" x14ac:dyDescent="0.6">
      <c r="A31" s="99"/>
      <c r="B31" s="90"/>
      <c r="C31" s="90"/>
      <c r="D31" s="94"/>
      <c r="E31" s="102"/>
      <c r="F31" s="102"/>
      <c r="G31" s="102"/>
      <c r="H31" s="26" t="s">
        <v>98</v>
      </c>
      <c r="I31" s="24" t="s">
        <v>475</v>
      </c>
      <c r="J31" s="24" t="s">
        <v>33</v>
      </c>
      <c r="K31" s="24" t="s">
        <v>34</v>
      </c>
      <c r="L31" s="27" t="s">
        <v>34</v>
      </c>
      <c r="M31" s="3"/>
      <c r="N31" s="3"/>
    </row>
    <row r="32" spans="1:14" ht="15" x14ac:dyDescent="0.55000000000000004">
      <c r="A32" s="97" t="s">
        <v>99</v>
      </c>
      <c r="B32" s="88" t="s">
        <v>100</v>
      </c>
      <c r="C32" s="88" t="s">
        <v>12</v>
      </c>
      <c r="D32" s="85"/>
      <c r="E32" s="82">
        <f>SUM(E33:E33)</f>
        <v>0</v>
      </c>
      <c r="F32" s="82">
        <f>SUM(F33:F33)</f>
        <v>0</v>
      </c>
      <c r="G32" s="82">
        <f>SUM(G33:G33)</f>
        <v>0</v>
      </c>
      <c r="H32" s="19" t="s">
        <v>101</v>
      </c>
      <c r="I32" s="20" t="s">
        <v>475</v>
      </c>
      <c r="J32" s="20" t="s">
        <v>34</v>
      </c>
      <c r="K32" s="20" t="s">
        <v>34</v>
      </c>
      <c r="L32" s="22" t="s">
        <v>34</v>
      </c>
      <c r="M32" s="3"/>
      <c r="N32" s="3"/>
    </row>
    <row r="33" spans="1:14" ht="30.3" thickBot="1" x14ac:dyDescent="0.6">
      <c r="A33" s="99"/>
      <c r="B33" s="90"/>
      <c r="C33" s="90"/>
      <c r="D33" s="87"/>
      <c r="E33" s="84"/>
      <c r="F33" s="84"/>
      <c r="G33" s="84"/>
      <c r="H33" s="26" t="s">
        <v>102</v>
      </c>
      <c r="I33" s="24" t="s">
        <v>478</v>
      </c>
      <c r="J33" s="24" t="s">
        <v>81</v>
      </c>
      <c r="K33" s="24" t="s">
        <v>103</v>
      </c>
      <c r="L33" s="27" t="s">
        <v>103</v>
      </c>
      <c r="M33" s="3"/>
      <c r="N33" s="3"/>
    </row>
    <row r="34" spans="1:14" ht="30" x14ac:dyDescent="0.55000000000000004">
      <c r="A34" s="97" t="s">
        <v>104</v>
      </c>
      <c r="B34" s="88" t="s">
        <v>105</v>
      </c>
      <c r="C34" s="88" t="s">
        <v>53</v>
      </c>
      <c r="D34" s="85" t="s">
        <v>40</v>
      </c>
      <c r="E34" s="82">
        <f>SUM(E35:E36)+54000</f>
        <v>54000</v>
      </c>
      <c r="F34" s="82">
        <f>SUM(F35:F36)+54000</f>
        <v>54000</v>
      </c>
      <c r="G34" s="82">
        <f>SUM(G35:G36)+54000</f>
        <v>54000</v>
      </c>
      <c r="H34" s="19" t="s">
        <v>106</v>
      </c>
      <c r="I34" s="20" t="s">
        <v>478</v>
      </c>
      <c r="J34" s="20" t="s">
        <v>107</v>
      </c>
      <c r="K34" s="20" t="s">
        <v>107</v>
      </c>
      <c r="L34" s="22" t="s">
        <v>107</v>
      </c>
      <c r="M34" s="3"/>
      <c r="N34" s="3"/>
    </row>
    <row r="35" spans="1:14" ht="30" x14ac:dyDescent="0.55000000000000004">
      <c r="A35" s="98"/>
      <c r="B35" s="89"/>
      <c r="C35" s="89"/>
      <c r="D35" s="86"/>
      <c r="E35" s="83"/>
      <c r="F35" s="83"/>
      <c r="G35" s="83"/>
      <c r="H35" s="26" t="s">
        <v>108</v>
      </c>
      <c r="I35" s="24" t="s">
        <v>478</v>
      </c>
      <c r="J35" s="24" t="s">
        <v>109</v>
      </c>
      <c r="K35" s="24" t="s">
        <v>110</v>
      </c>
      <c r="L35" s="27" t="s">
        <v>110</v>
      </c>
      <c r="M35" s="3"/>
      <c r="N35" s="3"/>
    </row>
    <row r="36" spans="1:14" ht="30.3" thickBot="1" x14ac:dyDescent="0.6">
      <c r="A36" s="99"/>
      <c r="B36" s="90"/>
      <c r="C36" s="90"/>
      <c r="D36" s="87"/>
      <c r="E36" s="84"/>
      <c r="F36" s="84"/>
      <c r="G36" s="84"/>
      <c r="H36" s="26" t="s">
        <v>111</v>
      </c>
      <c r="I36" s="24" t="s">
        <v>478</v>
      </c>
      <c r="J36" s="24" t="s">
        <v>112</v>
      </c>
      <c r="K36" s="24" t="s">
        <v>112</v>
      </c>
      <c r="L36" s="27" t="s">
        <v>112</v>
      </c>
      <c r="M36" s="3"/>
      <c r="N36" s="3"/>
    </row>
    <row r="37" spans="1:14" ht="75.3" thickBot="1" x14ac:dyDescent="0.6">
      <c r="A37" s="18" t="s">
        <v>113</v>
      </c>
      <c r="B37" s="19" t="s">
        <v>114</v>
      </c>
      <c r="C37" s="19" t="s">
        <v>53</v>
      </c>
      <c r="D37" s="20" t="s">
        <v>40</v>
      </c>
      <c r="E37" s="21">
        <v>10000</v>
      </c>
      <c r="F37" s="21">
        <v>30000</v>
      </c>
      <c r="G37" s="21">
        <v>0</v>
      </c>
      <c r="H37" s="19" t="s">
        <v>115</v>
      </c>
      <c r="I37" s="20" t="s">
        <v>478</v>
      </c>
      <c r="J37" s="20" t="s">
        <v>21</v>
      </c>
      <c r="K37" s="20" t="s">
        <v>56</v>
      </c>
      <c r="L37" s="22" t="s">
        <v>21</v>
      </c>
      <c r="M37" s="3"/>
      <c r="N37" s="3"/>
    </row>
    <row r="38" spans="1:14" ht="26.1" customHeight="1" x14ac:dyDescent="0.55000000000000004">
      <c r="A38" s="97" t="s">
        <v>116</v>
      </c>
      <c r="B38" s="88" t="s">
        <v>117</v>
      </c>
      <c r="C38" s="88" t="s">
        <v>53</v>
      </c>
      <c r="D38" s="20" t="s">
        <v>465</v>
      </c>
      <c r="E38" s="23">
        <f>SUM(E39:E40)</f>
        <v>1208576</v>
      </c>
      <c r="F38" s="23">
        <f>SUM(F39:F40)</f>
        <v>1237610</v>
      </c>
      <c r="G38" s="23">
        <f>SUM(G39:G40)</f>
        <v>0</v>
      </c>
      <c r="H38" s="88" t="s">
        <v>118</v>
      </c>
      <c r="I38" s="85" t="s">
        <v>47</v>
      </c>
      <c r="J38" s="85" t="s">
        <v>21</v>
      </c>
      <c r="K38" s="85" t="s">
        <v>119</v>
      </c>
      <c r="L38" s="106" t="s">
        <v>21</v>
      </c>
      <c r="M38" s="3"/>
      <c r="N38" s="3"/>
    </row>
    <row r="39" spans="1:14" ht="26.1" customHeight="1" x14ac:dyDescent="0.55000000000000004">
      <c r="A39" s="98"/>
      <c r="B39" s="89"/>
      <c r="C39" s="89"/>
      <c r="D39" s="24" t="s">
        <v>22</v>
      </c>
      <c r="E39" s="25">
        <v>8576</v>
      </c>
      <c r="F39" s="25">
        <v>5718</v>
      </c>
      <c r="G39" s="25">
        <v>0</v>
      </c>
      <c r="H39" s="89"/>
      <c r="I39" s="86"/>
      <c r="J39" s="86"/>
      <c r="K39" s="86"/>
      <c r="L39" s="107"/>
      <c r="M39" s="3"/>
      <c r="N39" s="3"/>
    </row>
    <row r="40" spans="1:14" ht="26.1" customHeight="1" thickBot="1" x14ac:dyDescent="0.6">
      <c r="A40" s="99"/>
      <c r="B40" s="90"/>
      <c r="C40" s="90"/>
      <c r="D40" s="24" t="s">
        <v>40</v>
      </c>
      <c r="E40" s="25">
        <v>1200000</v>
      </c>
      <c r="F40" s="25">
        <v>1231892</v>
      </c>
      <c r="G40" s="25">
        <v>0</v>
      </c>
      <c r="H40" s="90"/>
      <c r="I40" s="87"/>
      <c r="J40" s="87"/>
      <c r="K40" s="87"/>
      <c r="L40" s="108"/>
      <c r="M40" s="3"/>
      <c r="N40" s="3"/>
    </row>
    <row r="41" spans="1:14" ht="15" x14ac:dyDescent="0.55000000000000004">
      <c r="A41" s="97" t="s">
        <v>120</v>
      </c>
      <c r="B41" s="88" t="s">
        <v>121</v>
      </c>
      <c r="C41" s="88" t="s">
        <v>17</v>
      </c>
      <c r="D41" s="20" t="s">
        <v>465</v>
      </c>
      <c r="E41" s="23">
        <f>SUM(E42:E43)</f>
        <v>851240</v>
      </c>
      <c r="F41" s="23">
        <f>SUM(F42:F43)</f>
        <v>105671</v>
      </c>
      <c r="G41" s="23">
        <f>SUM(G42:G43)</f>
        <v>0</v>
      </c>
      <c r="H41" s="19" t="s">
        <v>122</v>
      </c>
      <c r="I41" s="20" t="s">
        <v>478</v>
      </c>
      <c r="J41" s="20" t="s">
        <v>21</v>
      </c>
      <c r="K41" s="20" t="s">
        <v>21</v>
      </c>
      <c r="L41" s="22" t="s">
        <v>21</v>
      </c>
      <c r="M41" s="3"/>
      <c r="N41" s="3"/>
    </row>
    <row r="42" spans="1:14" ht="15" x14ac:dyDescent="0.55000000000000004">
      <c r="A42" s="98"/>
      <c r="B42" s="89"/>
      <c r="C42" s="89"/>
      <c r="D42" s="24" t="s">
        <v>22</v>
      </c>
      <c r="E42" s="25">
        <v>388610</v>
      </c>
      <c r="F42" s="25">
        <v>52567</v>
      </c>
      <c r="G42" s="25">
        <v>0</v>
      </c>
      <c r="H42" s="95" t="s">
        <v>123</v>
      </c>
      <c r="I42" s="93" t="s">
        <v>475</v>
      </c>
      <c r="J42" s="93" t="s">
        <v>124</v>
      </c>
      <c r="K42" s="93" t="s">
        <v>125</v>
      </c>
      <c r="L42" s="91" t="s">
        <v>21</v>
      </c>
      <c r="M42" s="3"/>
      <c r="N42" s="3"/>
    </row>
    <row r="43" spans="1:14" ht="15.3" thickBot="1" x14ac:dyDescent="0.6">
      <c r="A43" s="99"/>
      <c r="B43" s="90"/>
      <c r="C43" s="90"/>
      <c r="D43" s="24" t="s">
        <v>40</v>
      </c>
      <c r="E43" s="25">
        <v>462630</v>
      </c>
      <c r="F43" s="25">
        <v>53104</v>
      </c>
      <c r="G43" s="25"/>
      <c r="H43" s="96"/>
      <c r="I43" s="94"/>
      <c r="J43" s="94"/>
      <c r="K43" s="94"/>
      <c r="L43" s="92"/>
      <c r="M43" s="3"/>
      <c r="N43" s="3"/>
    </row>
    <row r="44" spans="1:14" ht="75.3" thickBot="1" x14ac:dyDescent="0.6">
      <c r="A44" s="18" t="s">
        <v>126</v>
      </c>
      <c r="B44" s="19" t="s">
        <v>127</v>
      </c>
      <c r="C44" s="19" t="s">
        <v>53</v>
      </c>
      <c r="D44" s="20" t="s">
        <v>40</v>
      </c>
      <c r="E44" s="21">
        <v>40000</v>
      </c>
      <c r="F44" s="21">
        <v>0</v>
      </c>
      <c r="G44" s="21">
        <v>0</v>
      </c>
      <c r="H44" s="19" t="s">
        <v>128</v>
      </c>
      <c r="I44" s="20" t="s">
        <v>478</v>
      </c>
      <c r="J44" s="20" t="s">
        <v>56</v>
      </c>
      <c r="K44" s="20" t="s">
        <v>21</v>
      </c>
      <c r="L44" s="22" t="s">
        <v>21</v>
      </c>
      <c r="M44" s="3"/>
      <c r="N44" s="3"/>
    </row>
    <row r="45" spans="1:14" ht="30.3" customHeight="1" thickBot="1" x14ac:dyDescent="0.6">
      <c r="A45" s="14" t="s">
        <v>129</v>
      </c>
      <c r="B45" s="62" t="s">
        <v>130</v>
      </c>
      <c r="C45" s="63"/>
      <c r="D45" s="64"/>
      <c r="E45" s="15">
        <f>E46+E100</f>
        <v>54682965.950000003</v>
      </c>
      <c r="F45" s="15">
        <f>F46+F100</f>
        <v>61796546.229999997</v>
      </c>
      <c r="G45" s="15">
        <f>G46+G100</f>
        <v>76944882</v>
      </c>
      <c r="H45" s="53"/>
      <c r="I45" s="54"/>
      <c r="J45" s="54"/>
      <c r="K45" s="54"/>
      <c r="L45" s="55"/>
    </row>
    <row r="46" spans="1:14" ht="30.3" customHeight="1" thickBot="1" x14ac:dyDescent="0.6">
      <c r="A46" s="16" t="s">
        <v>131</v>
      </c>
      <c r="B46" s="59" t="s">
        <v>132</v>
      </c>
      <c r="C46" s="60"/>
      <c r="D46" s="61"/>
      <c r="E46" s="17">
        <f>E47+E49+E53+E54+E55+E58+E60+E63+E64+E67+E68+E69+E72+E75+E78+E81+E82+E83+E85+E86+E87+E88+E89+E90+E91+E94+E97</f>
        <v>36462678.18</v>
      </c>
      <c r="F46" s="17">
        <f>F47+F49+F53+F54+F55+F58+F60+F63+F64+F67+F68+F69+F72+F75+F78+F81+F82+F83+F85+F86+F87+F88+F89+F90+F91+F94+F97</f>
        <v>41686546.229999997</v>
      </c>
      <c r="G46" s="17">
        <f>G47+G49+G53+G54+G55+G58+G60+G63+G64+G67+G68+G69+G72+G75+G78+G81+G82+G83+G85+G86+G87+G88+G89+G90+G91+G94+G97</f>
        <v>54784882</v>
      </c>
      <c r="H46" s="50"/>
      <c r="I46" s="51"/>
      <c r="J46" s="51"/>
      <c r="K46" s="51"/>
      <c r="L46" s="52"/>
    </row>
    <row r="47" spans="1:14" ht="48.3" customHeight="1" x14ac:dyDescent="0.55000000000000004">
      <c r="A47" s="97" t="s">
        <v>133</v>
      </c>
      <c r="B47" s="88" t="s">
        <v>134</v>
      </c>
      <c r="C47" s="88" t="s">
        <v>135</v>
      </c>
      <c r="D47" s="85" t="s">
        <v>40</v>
      </c>
      <c r="E47" s="82">
        <f>SUM(E48:E48)+50000</f>
        <v>50000</v>
      </c>
      <c r="F47" s="82">
        <f>SUM(F48:F48)+50000</f>
        <v>50000</v>
      </c>
      <c r="G47" s="82">
        <f>SUM(G48:G48)+50000</f>
        <v>50000</v>
      </c>
      <c r="H47" s="19" t="s">
        <v>136</v>
      </c>
      <c r="I47" s="20" t="s">
        <v>475</v>
      </c>
      <c r="J47" s="20" t="s">
        <v>137</v>
      </c>
      <c r="K47" s="20" t="s">
        <v>137</v>
      </c>
      <c r="L47" s="22" t="s">
        <v>138</v>
      </c>
    </row>
    <row r="48" spans="1:14" ht="15.3" thickBot="1" x14ac:dyDescent="0.6">
      <c r="A48" s="99"/>
      <c r="B48" s="90"/>
      <c r="C48" s="90"/>
      <c r="D48" s="87"/>
      <c r="E48" s="84"/>
      <c r="F48" s="84"/>
      <c r="G48" s="84"/>
      <c r="H48" s="26" t="s">
        <v>87</v>
      </c>
      <c r="I48" s="24" t="s">
        <v>478</v>
      </c>
      <c r="J48" s="24" t="s">
        <v>112</v>
      </c>
      <c r="K48" s="24" t="s">
        <v>112</v>
      </c>
      <c r="L48" s="27" t="s">
        <v>112</v>
      </c>
    </row>
    <row r="49" spans="1:12" ht="45" customHeight="1" x14ac:dyDescent="0.55000000000000004">
      <c r="A49" s="97" t="s">
        <v>471</v>
      </c>
      <c r="B49" s="88" t="s">
        <v>139</v>
      </c>
      <c r="C49" s="88" t="s">
        <v>140</v>
      </c>
      <c r="D49" s="20" t="s">
        <v>465</v>
      </c>
      <c r="E49" s="23">
        <f>SUM(E50:E52)</f>
        <v>2101800</v>
      </c>
      <c r="F49" s="23">
        <f>SUM(F50:F52)</f>
        <v>5000000</v>
      </c>
      <c r="G49" s="23">
        <f>SUM(G50:G52)</f>
        <v>12000000</v>
      </c>
      <c r="H49" s="88" t="s">
        <v>18</v>
      </c>
      <c r="I49" s="85" t="s">
        <v>475</v>
      </c>
      <c r="J49" s="85" t="s">
        <v>141</v>
      </c>
      <c r="K49" s="85" t="s">
        <v>112</v>
      </c>
      <c r="L49" s="106" t="s">
        <v>142</v>
      </c>
    </row>
    <row r="50" spans="1:12" ht="15" x14ac:dyDescent="0.55000000000000004">
      <c r="A50" s="98"/>
      <c r="B50" s="89"/>
      <c r="C50" s="89"/>
      <c r="D50" s="24" t="s">
        <v>143</v>
      </c>
      <c r="E50" s="25">
        <v>2000000</v>
      </c>
      <c r="F50" s="25">
        <v>3000000</v>
      </c>
      <c r="G50" s="25">
        <v>8000000</v>
      </c>
      <c r="H50" s="89"/>
      <c r="I50" s="86"/>
      <c r="J50" s="86"/>
      <c r="K50" s="86"/>
      <c r="L50" s="107"/>
    </row>
    <row r="51" spans="1:12" ht="15" x14ac:dyDescent="0.55000000000000004">
      <c r="A51" s="98"/>
      <c r="B51" s="89"/>
      <c r="C51" s="89"/>
      <c r="D51" s="24" t="s">
        <v>40</v>
      </c>
      <c r="E51" s="25">
        <v>101800</v>
      </c>
      <c r="F51" s="25">
        <v>2000000</v>
      </c>
      <c r="G51" s="25">
        <v>1000000</v>
      </c>
      <c r="H51" s="89"/>
      <c r="I51" s="86"/>
      <c r="J51" s="86"/>
      <c r="K51" s="86"/>
      <c r="L51" s="107"/>
    </row>
    <row r="52" spans="1:12" ht="15.3" thickBot="1" x14ac:dyDescent="0.6">
      <c r="A52" s="99"/>
      <c r="B52" s="90"/>
      <c r="C52" s="90"/>
      <c r="D52" s="24" t="s">
        <v>144</v>
      </c>
      <c r="E52" s="25">
        <v>0</v>
      </c>
      <c r="F52" s="25">
        <v>0</v>
      </c>
      <c r="G52" s="25">
        <v>3000000</v>
      </c>
      <c r="H52" s="90"/>
      <c r="I52" s="87"/>
      <c r="J52" s="87"/>
      <c r="K52" s="87"/>
      <c r="L52" s="108"/>
    </row>
    <row r="53" spans="1:12" ht="60.3" thickBot="1" x14ac:dyDescent="0.6">
      <c r="A53" s="18" t="s">
        <v>145</v>
      </c>
      <c r="B53" s="19" t="s">
        <v>146</v>
      </c>
      <c r="C53" s="19" t="s">
        <v>135</v>
      </c>
      <c r="D53" s="20" t="s">
        <v>40</v>
      </c>
      <c r="E53" s="21">
        <v>805000</v>
      </c>
      <c r="F53" s="21">
        <v>1000000</v>
      </c>
      <c r="G53" s="21">
        <v>1200000</v>
      </c>
      <c r="H53" s="19" t="s">
        <v>147</v>
      </c>
      <c r="I53" s="20" t="s">
        <v>478</v>
      </c>
      <c r="J53" s="20" t="s">
        <v>148</v>
      </c>
      <c r="K53" s="20" t="s">
        <v>149</v>
      </c>
      <c r="L53" s="22" t="s">
        <v>150</v>
      </c>
    </row>
    <row r="54" spans="1:12" ht="75.3" thickBot="1" x14ac:dyDescent="0.6">
      <c r="A54" s="18" t="s">
        <v>151</v>
      </c>
      <c r="B54" s="19" t="s">
        <v>152</v>
      </c>
      <c r="C54" s="19" t="s">
        <v>135</v>
      </c>
      <c r="D54" s="20" t="s">
        <v>40</v>
      </c>
      <c r="E54" s="21">
        <v>150000</v>
      </c>
      <c r="F54" s="21">
        <v>150000</v>
      </c>
      <c r="G54" s="21">
        <v>150000</v>
      </c>
      <c r="H54" s="19" t="s">
        <v>153</v>
      </c>
      <c r="I54" s="20" t="s">
        <v>24</v>
      </c>
      <c r="J54" s="20" t="s">
        <v>65</v>
      </c>
      <c r="K54" s="20" t="s">
        <v>55</v>
      </c>
      <c r="L54" s="22" t="s">
        <v>55</v>
      </c>
    </row>
    <row r="55" spans="1:12" ht="15" x14ac:dyDescent="0.55000000000000004">
      <c r="A55" s="97" t="s">
        <v>472</v>
      </c>
      <c r="B55" s="88" t="s">
        <v>154</v>
      </c>
      <c r="C55" s="88" t="s">
        <v>17</v>
      </c>
      <c r="D55" s="20" t="s">
        <v>465</v>
      </c>
      <c r="E55" s="23">
        <f>SUM(E56:E57)</f>
        <v>534323</v>
      </c>
      <c r="F55" s="23">
        <f>SUM(F56:F57)</f>
        <v>934162</v>
      </c>
      <c r="G55" s="23">
        <f>SUM(G56:G57)</f>
        <v>0</v>
      </c>
      <c r="H55" s="19" t="s">
        <v>18</v>
      </c>
      <c r="I55" s="20" t="s">
        <v>475</v>
      </c>
      <c r="J55" s="20" t="s">
        <v>155</v>
      </c>
      <c r="K55" s="20" t="s">
        <v>155</v>
      </c>
      <c r="L55" s="22" t="s">
        <v>21</v>
      </c>
    </row>
    <row r="56" spans="1:12" ht="15" x14ac:dyDescent="0.55000000000000004">
      <c r="A56" s="98"/>
      <c r="B56" s="89"/>
      <c r="C56" s="89"/>
      <c r="D56" s="24" t="s">
        <v>40</v>
      </c>
      <c r="E56" s="25">
        <v>411017</v>
      </c>
      <c r="F56" s="25">
        <v>805468</v>
      </c>
      <c r="G56" s="25">
        <v>0</v>
      </c>
      <c r="H56" s="95" t="s">
        <v>156</v>
      </c>
      <c r="I56" s="93" t="s">
        <v>24</v>
      </c>
      <c r="J56" s="93" t="s">
        <v>157</v>
      </c>
      <c r="K56" s="93" t="s">
        <v>158</v>
      </c>
      <c r="L56" s="91" t="s">
        <v>21</v>
      </c>
    </row>
    <row r="57" spans="1:12" ht="15.3" thickBot="1" x14ac:dyDescent="0.6">
      <c r="A57" s="99"/>
      <c r="B57" s="90"/>
      <c r="C57" s="90"/>
      <c r="D57" s="24" t="s">
        <v>22</v>
      </c>
      <c r="E57" s="25">
        <v>123306</v>
      </c>
      <c r="F57" s="25">
        <v>128694</v>
      </c>
      <c r="G57" s="25"/>
      <c r="H57" s="96"/>
      <c r="I57" s="94"/>
      <c r="J57" s="94"/>
      <c r="K57" s="94"/>
      <c r="L57" s="92"/>
    </row>
    <row r="58" spans="1:12" ht="34.5" customHeight="1" x14ac:dyDescent="0.55000000000000004">
      <c r="A58" s="97" t="s">
        <v>159</v>
      </c>
      <c r="B58" s="88" t="s">
        <v>160</v>
      </c>
      <c r="C58" s="88" t="s">
        <v>135</v>
      </c>
      <c r="D58" s="85" t="s">
        <v>40</v>
      </c>
      <c r="E58" s="82">
        <f>SUM(E59:E59)+120000</f>
        <v>120000</v>
      </c>
      <c r="F58" s="82">
        <f>SUM(F59:F59)+50000</f>
        <v>50000</v>
      </c>
      <c r="G58" s="82">
        <f>SUM(G59:G59)+50000</f>
        <v>50000</v>
      </c>
      <c r="H58" s="19" t="s">
        <v>161</v>
      </c>
      <c r="I58" s="20" t="s">
        <v>478</v>
      </c>
      <c r="J58" s="20" t="s">
        <v>19</v>
      </c>
      <c r="K58" s="20" t="s">
        <v>19</v>
      </c>
      <c r="L58" s="22" t="s">
        <v>19</v>
      </c>
    </row>
    <row r="59" spans="1:12" ht="28.2" customHeight="1" thickBot="1" x14ac:dyDescent="0.6">
      <c r="A59" s="99"/>
      <c r="B59" s="90"/>
      <c r="C59" s="90"/>
      <c r="D59" s="87"/>
      <c r="E59" s="84"/>
      <c r="F59" s="84"/>
      <c r="G59" s="84"/>
      <c r="H59" s="26" t="s">
        <v>162</v>
      </c>
      <c r="I59" s="24" t="s">
        <v>478</v>
      </c>
      <c r="J59" s="24" t="s">
        <v>163</v>
      </c>
      <c r="K59" s="24" t="s">
        <v>163</v>
      </c>
      <c r="L59" s="27" t="s">
        <v>163</v>
      </c>
    </row>
    <row r="60" spans="1:12" ht="60" customHeight="1" x14ac:dyDescent="0.55000000000000004">
      <c r="A60" s="97" t="s">
        <v>164</v>
      </c>
      <c r="B60" s="88" t="s">
        <v>165</v>
      </c>
      <c r="C60" s="88" t="s">
        <v>135</v>
      </c>
      <c r="D60" s="20" t="s">
        <v>465</v>
      </c>
      <c r="E60" s="23">
        <f>SUM(E61:E62)</f>
        <v>1546946.93</v>
      </c>
      <c r="F60" s="23">
        <f>SUM(F61:F62)</f>
        <v>1530002</v>
      </c>
      <c r="G60" s="23">
        <f>SUM(G61:G62)</f>
        <v>1532002</v>
      </c>
      <c r="H60" s="19" t="s">
        <v>166</v>
      </c>
      <c r="I60" s="20" t="s">
        <v>478</v>
      </c>
      <c r="J60" s="20" t="s">
        <v>167</v>
      </c>
      <c r="K60" s="20" t="s">
        <v>167</v>
      </c>
      <c r="L60" s="22" t="s">
        <v>167</v>
      </c>
    </row>
    <row r="61" spans="1:12" ht="15" x14ac:dyDescent="0.55000000000000004">
      <c r="A61" s="98"/>
      <c r="B61" s="89"/>
      <c r="C61" s="89"/>
      <c r="D61" s="24" t="s">
        <v>13</v>
      </c>
      <c r="E61" s="25">
        <v>54014.93</v>
      </c>
      <c r="F61" s="25">
        <v>37070</v>
      </c>
      <c r="G61" s="25">
        <v>39070</v>
      </c>
      <c r="H61" s="26" t="s">
        <v>168</v>
      </c>
      <c r="I61" s="24" t="s">
        <v>67</v>
      </c>
      <c r="J61" s="24" t="s">
        <v>169</v>
      </c>
      <c r="K61" s="24" t="s">
        <v>169</v>
      </c>
      <c r="L61" s="27" t="s">
        <v>170</v>
      </c>
    </row>
    <row r="62" spans="1:12" ht="15.3" thickBot="1" x14ac:dyDescent="0.6">
      <c r="A62" s="99"/>
      <c r="B62" s="90"/>
      <c r="C62" s="90"/>
      <c r="D62" s="24" t="s">
        <v>40</v>
      </c>
      <c r="E62" s="25">
        <v>1492932</v>
      </c>
      <c r="F62" s="25">
        <v>1492932</v>
      </c>
      <c r="G62" s="25">
        <v>1492932</v>
      </c>
      <c r="H62" s="26" t="s">
        <v>171</v>
      </c>
      <c r="I62" s="24" t="s">
        <v>172</v>
      </c>
      <c r="J62" s="24" t="s">
        <v>173</v>
      </c>
      <c r="K62" s="24" t="s">
        <v>173</v>
      </c>
      <c r="L62" s="27" t="s">
        <v>173</v>
      </c>
    </row>
    <row r="63" spans="1:12" ht="60.3" thickBot="1" x14ac:dyDescent="0.6">
      <c r="A63" s="18" t="s">
        <v>174</v>
      </c>
      <c r="B63" s="19" t="s">
        <v>175</v>
      </c>
      <c r="C63" s="19" t="s">
        <v>12</v>
      </c>
      <c r="D63" s="20" t="s">
        <v>13</v>
      </c>
      <c r="E63" s="21">
        <v>20000</v>
      </c>
      <c r="F63" s="21">
        <v>20000</v>
      </c>
      <c r="G63" s="21">
        <v>20000</v>
      </c>
      <c r="H63" s="19" t="s">
        <v>176</v>
      </c>
      <c r="I63" s="20" t="s">
        <v>475</v>
      </c>
      <c r="J63" s="20" t="s">
        <v>177</v>
      </c>
      <c r="K63" s="20" t="s">
        <v>79</v>
      </c>
      <c r="L63" s="22" t="s">
        <v>15</v>
      </c>
    </row>
    <row r="64" spans="1:12" ht="30" x14ac:dyDescent="0.55000000000000004">
      <c r="A64" s="97" t="s">
        <v>178</v>
      </c>
      <c r="B64" s="88" t="s">
        <v>179</v>
      </c>
      <c r="C64" s="88" t="s">
        <v>39</v>
      </c>
      <c r="D64" s="85" t="s">
        <v>40</v>
      </c>
      <c r="E64" s="82">
        <f>SUM(E65:E66)+63022</f>
        <v>63022</v>
      </c>
      <c r="F64" s="82">
        <f>SUM(F65:F66)+603000</f>
        <v>603000</v>
      </c>
      <c r="G64" s="82">
        <f>SUM(G65:G66)+60000</f>
        <v>60000</v>
      </c>
      <c r="H64" s="19" t="s">
        <v>180</v>
      </c>
      <c r="I64" s="20" t="s">
        <v>478</v>
      </c>
      <c r="J64" s="20" t="s">
        <v>125</v>
      </c>
      <c r="K64" s="20" t="s">
        <v>125</v>
      </c>
      <c r="L64" s="22" t="s">
        <v>125</v>
      </c>
    </row>
    <row r="65" spans="1:12" ht="30" x14ac:dyDescent="0.55000000000000004">
      <c r="A65" s="98"/>
      <c r="B65" s="89"/>
      <c r="C65" s="89"/>
      <c r="D65" s="86"/>
      <c r="E65" s="83"/>
      <c r="F65" s="83"/>
      <c r="G65" s="83"/>
      <c r="H65" s="26" t="s">
        <v>181</v>
      </c>
      <c r="I65" s="24" t="s">
        <v>475</v>
      </c>
      <c r="J65" s="24" t="s">
        <v>21</v>
      </c>
      <c r="K65" s="24" t="s">
        <v>15</v>
      </c>
      <c r="L65" s="27" t="s">
        <v>21</v>
      </c>
    </row>
    <row r="66" spans="1:12" ht="15.3" thickBot="1" x14ac:dyDescent="0.6">
      <c r="A66" s="99"/>
      <c r="B66" s="90"/>
      <c r="C66" s="90"/>
      <c r="D66" s="87"/>
      <c r="E66" s="84"/>
      <c r="F66" s="84"/>
      <c r="G66" s="84"/>
      <c r="H66" s="26" t="s">
        <v>182</v>
      </c>
      <c r="I66" s="24" t="s">
        <v>478</v>
      </c>
      <c r="J66" s="24" t="s">
        <v>21</v>
      </c>
      <c r="K66" s="24" t="s">
        <v>19</v>
      </c>
      <c r="L66" s="27" t="s">
        <v>21</v>
      </c>
    </row>
    <row r="67" spans="1:12" ht="30.3" thickBot="1" x14ac:dyDescent="0.6">
      <c r="A67" s="18" t="s">
        <v>183</v>
      </c>
      <c r="B67" s="19" t="s">
        <v>184</v>
      </c>
      <c r="C67" s="19" t="s">
        <v>39</v>
      </c>
      <c r="D67" s="20" t="s">
        <v>40</v>
      </c>
      <c r="E67" s="21">
        <v>200000</v>
      </c>
      <c r="F67" s="21">
        <v>90000</v>
      </c>
      <c r="G67" s="21">
        <v>95000</v>
      </c>
      <c r="H67" s="19" t="s">
        <v>185</v>
      </c>
      <c r="I67" s="20" t="s">
        <v>475</v>
      </c>
      <c r="J67" s="20" t="s">
        <v>186</v>
      </c>
      <c r="K67" s="20" t="s">
        <v>112</v>
      </c>
      <c r="L67" s="22" t="s">
        <v>112</v>
      </c>
    </row>
    <row r="68" spans="1:12" ht="60.3" thickBot="1" x14ac:dyDescent="0.6">
      <c r="A68" s="18" t="s">
        <v>187</v>
      </c>
      <c r="B68" s="19" t="s">
        <v>188</v>
      </c>
      <c r="C68" s="19" t="s">
        <v>135</v>
      </c>
      <c r="D68" s="20" t="s">
        <v>40</v>
      </c>
      <c r="E68" s="21">
        <v>125000</v>
      </c>
      <c r="F68" s="21">
        <v>50000</v>
      </c>
      <c r="G68" s="21">
        <v>50000</v>
      </c>
      <c r="H68" s="19" t="s">
        <v>189</v>
      </c>
      <c r="I68" s="20" t="s">
        <v>478</v>
      </c>
      <c r="J68" s="20" t="s">
        <v>190</v>
      </c>
      <c r="K68" s="20" t="s">
        <v>190</v>
      </c>
      <c r="L68" s="22" t="s">
        <v>190</v>
      </c>
    </row>
    <row r="69" spans="1:12" ht="15" x14ac:dyDescent="0.55000000000000004">
      <c r="A69" s="97" t="s">
        <v>191</v>
      </c>
      <c r="B69" s="88" t="s">
        <v>192</v>
      </c>
      <c r="C69" s="88" t="s">
        <v>39</v>
      </c>
      <c r="D69" s="20" t="s">
        <v>465</v>
      </c>
      <c r="E69" s="23">
        <f>SUM(E70:E71)</f>
        <v>4831628</v>
      </c>
      <c r="F69" s="23">
        <f>SUM(F70:F71)</f>
        <v>7075000</v>
      </c>
      <c r="G69" s="23">
        <f>SUM(G70:G71)</f>
        <v>7143250</v>
      </c>
      <c r="H69" s="88" t="s">
        <v>193</v>
      </c>
      <c r="I69" s="85" t="s">
        <v>480</v>
      </c>
      <c r="J69" s="85" t="s">
        <v>72</v>
      </c>
      <c r="K69" s="85" t="s">
        <v>194</v>
      </c>
      <c r="L69" s="106" t="s">
        <v>194</v>
      </c>
    </row>
    <row r="70" spans="1:12" ht="15" x14ac:dyDescent="0.55000000000000004">
      <c r="A70" s="98"/>
      <c r="B70" s="89"/>
      <c r="C70" s="89"/>
      <c r="D70" s="24" t="s">
        <v>40</v>
      </c>
      <c r="E70" s="25">
        <v>2731628</v>
      </c>
      <c r="F70" s="25">
        <v>2075000</v>
      </c>
      <c r="G70" s="25">
        <v>2143250</v>
      </c>
      <c r="H70" s="89"/>
      <c r="I70" s="86"/>
      <c r="J70" s="86"/>
      <c r="K70" s="86"/>
      <c r="L70" s="107"/>
    </row>
    <row r="71" spans="1:12" ht="15.3" thickBot="1" x14ac:dyDescent="0.6">
      <c r="A71" s="99"/>
      <c r="B71" s="90"/>
      <c r="C71" s="90"/>
      <c r="D71" s="24" t="s">
        <v>143</v>
      </c>
      <c r="E71" s="25">
        <v>2100000</v>
      </c>
      <c r="F71" s="25">
        <v>5000000</v>
      </c>
      <c r="G71" s="25">
        <v>5000000</v>
      </c>
      <c r="H71" s="90"/>
      <c r="I71" s="87"/>
      <c r="J71" s="87"/>
      <c r="K71" s="87"/>
      <c r="L71" s="108"/>
    </row>
    <row r="72" spans="1:12" ht="15" x14ac:dyDescent="0.55000000000000004">
      <c r="A72" s="97" t="s">
        <v>473</v>
      </c>
      <c r="B72" s="88" t="s">
        <v>195</v>
      </c>
      <c r="C72" s="88" t="s">
        <v>39</v>
      </c>
      <c r="D72" s="20" t="s">
        <v>465</v>
      </c>
      <c r="E72" s="23">
        <f>SUM(E73:E74)</f>
        <v>14780000</v>
      </c>
      <c r="F72" s="23">
        <f>SUM(F73:F74)</f>
        <v>15000000</v>
      </c>
      <c r="G72" s="23">
        <f>SUM(G73:G74)</f>
        <v>26844505</v>
      </c>
      <c r="H72" s="19" t="s">
        <v>193</v>
      </c>
      <c r="I72" s="20" t="s">
        <v>480</v>
      </c>
      <c r="J72" s="20" t="s">
        <v>196</v>
      </c>
      <c r="K72" s="20" t="s">
        <v>197</v>
      </c>
      <c r="L72" s="22" t="s">
        <v>198</v>
      </c>
    </row>
    <row r="73" spans="1:12" ht="15" x14ac:dyDescent="0.55000000000000004">
      <c r="A73" s="98"/>
      <c r="B73" s="89"/>
      <c r="C73" s="89"/>
      <c r="D73" s="24" t="s">
        <v>143</v>
      </c>
      <c r="E73" s="25">
        <v>7840000</v>
      </c>
      <c r="F73" s="25">
        <v>8600000</v>
      </c>
      <c r="G73" s="25">
        <v>13874381</v>
      </c>
      <c r="H73" s="95" t="s">
        <v>199</v>
      </c>
      <c r="I73" s="93" t="s">
        <v>478</v>
      </c>
      <c r="J73" s="93" t="s">
        <v>200</v>
      </c>
      <c r="K73" s="93" t="s">
        <v>200</v>
      </c>
      <c r="L73" s="91" t="s">
        <v>201</v>
      </c>
    </row>
    <row r="74" spans="1:12" ht="15.3" thickBot="1" x14ac:dyDescent="0.6">
      <c r="A74" s="99"/>
      <c r="B74" s="90"/>
      <c r="C74" s="90"/>
      <c r="D74" s="24" t="s">
        <v>40</v>
      </c>
      <c r="E74" s="25">
        <v>6940000</v>
      </c>
      <c r="F74" s="25">
        <v>6400000</v>
      </c>
      <c r="G74" s="25">
        <v>12970124</v>
      </c>
      <c r="H74" s="96"/>
      <c r="I74" s="94"/>
      <c r="J74" s="94"/>
      <c r="K74" s="94"/>
      <c r="L74" s="92"/>
    </row>
    <row r="75" spans="1:12" ht="15" x14ac:dyDescent="0.55000000000000004">
      <c r="A75" s="97" t="s">
        <v>202</v>
      </c>
      <c r="B75" s="88" t="s">
        <v>469</v>
      </c>
      <c r="C75" s="88" t="s">
        <v>39</v>
      </c>
      <c r="D75" s="20" t="s">
        <v>465</v>
      </c>
      <c r="E75" s="23">
        <f>SUM(E76:E77)</f>
        <v>760000</v>
      </c>
      <c r="F75" s="23">
        <f>SUM(F76:F77)</f>
        <v>5052500</v>
      </c>
      <c r="G75" s="23">
        <f>SUM(G76:G77)</f>
        <v>55125</v>
      </c>
      <c r="H75" s="88" t="s">
        <v>203</v>
      </c>
      <c r="I75" s="85" t="s">
        <v>475</v>
      </c>
      <c r="J75" s="85" t="s">
        <v>20</v>
      </c>
      <c r="K75" s="85" t="s">
        <v>34</v>
      </c>
      <c r="L75" s="106" t="s">
        <v>55</v>
      </c>
    </row>
    <row r="76" spans="1:12" ht="15" x14ac:dyDescent="0.55000000000000004">
      <c r="A76" s="98"/>
      <c r="B76" s="89"/>
      <c r="C76" s="89"/>
      <c r="D76" s="24" t="s">
        <v>40</v>
      </c>
      <c r="E76" s="25">
        <v>200000</v>
      </c>
      <c r="F76" s="25">
        <v>52500</v>
      </c>
      <c r="G76" s="25">
        <v>55125</v>
      </c>
      <c r="H76" s="89"/>
      <c r="I76" s="86"/>
      <c r="J76" s="86"/>
      <c r="K76" s="86"/>
      <c r="L76" s="107"/>
    </row>
    <row r="77" spans="1:12" ht="15.3" thickBot="1" x14ac:dyDescent="0.6">
      <c r="A77" s="99"/>
      <c r="B77" s="90"/>
      <c r="C77" s="90"/>
      <c r="D77" s="24" t="s">
        <v>143</v>
      </c>
      <c r="E77" s="25">
        <v>560000</v>
      </c>
      <c r="F77" s="25">
        <v>5000000</v>
      </c>
      <c r="G77" s="25">
        <v>0</v>
      </c>
      <c r="H77" s="90"/>
      <c r="I77" s="87"/>
      <c r="J77" s="87"/>
      <c r="K77" s="87"/>
      <c r="L77" s="108"/>
    </row>
    <row r="78" spans="1:12" ht="15" x14ac:dyDescent="0.55000000000000004">
      <c r="A78" s="97" t="s">
        <v>204</v>
      </c>
      <c r="B78" s="88" t="s">
        <v>205</v>
      </c>
      <c r="C78" s="88" t="s">
        <v>39</v>
      </c>
      <c r="D78" s="20" t="s">
        <v>465</v>
      </c>
      <c r="E78" s="23">
        <f>SUM(E79:E80)</f>
        <v>810000</v>
      </c>
      <c r="F78" s="23">
        <f>SUM(F79:F80)</f>
        <v>2250000</v>
      </c>
      <c r="G78" s="23">
        <f>SUM(G79:G80)</f>
        <v>2750000</v>
      </c>
      <c r="H78" s="88" t="s">
        <v>206</v>
      </c>
      <c r="I78" s="85" t="s">
        <v>480</v>
      </c>
      <c r="J78" s="85" t="s">
        <v>197</v>
      </c>
      <c r="K78" s="85" t="s">
        <v>207</v>
      </c>
      <c r="L78" s="106" t="s">
        <v>208</v>
      </c>
    </row>
    <row r="79" spans="1:12" ht="15" x14ac:dyDescent="0.55000000000000004">
      <c r="A79" s="98"/>
      <c r="B79" s="89"/>
      <c r="C79" s="89"/>
      <c r="D79" s="24" t="s">
        <v>40</v>
      </c>
      <c r="E79" s="25">
        <v>660000</v>
      </c>
      <c r="F79" s="25">
        <v>1250000</v>
      </c>
      <c r="G79" s="25">
        <v>1750000</v>
      </c>
      <c r="H79" s="89"/>
      <c r="I79" s="86"/>
      <c r="J79" s="86"/>
      <c r="K79" s="86"/>
      <c r="L79" s="107"/>
    </row>
    <row r="80" spans="1:12" ht="15.3" thickBot="1" x14ac:dyDescent="0.6">
      <c r="A80" s="99"/>
      <c r="B80" s="90"/>
      <c r="C80" s="90"/>
      <c r="D80" s="24" t="s">
        <v>143</v>
      </c>
      <c r="E80" s="25">
        <v>150000</v>
      </c>
      <c r="F80" s="25">
        <v>1000000</v>
      </c>
      <c r="G80" s="25">
        <v>1000000</v>
      </c>
      <c r="H80" s="90"/>
      <c r="I80" s="87"/>
      <c r="J80" s="87"/>
      <c r="K80" s="87"/>
      <c r="L80" s="108"/>
    </row>
    <row r="81" spans="1:12" ht="30.3" thickBot="1" x14ac:dyDescent="0.6">
      <c r="A81" s="18" t="s">
        <v>209</v>
      </c>
      <c r="B81" s="19" t="s">
        <v>210</v>
      </c>
      <c r="C81" s="19" t="s">
        <v>39</v>
      </c>
      <c r="D81" s="24" t="s">
        <v>40</v>
      </c>
      <c r="E81" s="25">
        <v>1438000</v>
      </c>
      <c r="F81" s="25">
        <v>0</v>
      </c>
      <c r="G81" s="25">
        <v>1585000</v>
      </c>
      <c r="H81" s="19" t="s">
        <v>211</v>
      </c>
      <c r="I81" s="20" t="s">
        <v>480</v>
      </c>
      <c r="J81" s="20" t="s">
        <v>212</v>
      </c>
      <c r="K81" s="20" t="s">
        <v>213</v>
      </c>
      <c r="L81" s="22" t="s">
        <v>21</v>
      </c>
    </row>
    <row r="82" spans="1:12" ht="75.3" thickBot="1" x14ac:dyDescent="0.6">
      <c r="A82" s="18" t="s">
        <v>214</v>
      </c>
      <c r="B82" s="19" t="s">
        <v>215</v>
      </c>
      <c r="C82" s="19" t="s">
        <v>135</v>
      </c>
      <c r="D82" s="20" t="s">
        <v>40</v>
      </c>
      <c r="E82" s="21">
        <v>70000</v>
      </c>
      <c r="F82" s="21">
        <v>20000</v>
      </c>
      <c r="G82" s="21">
        <v>20000</v>
      </c>
      <c r="H82" s="19" t="s">
        <v>216</v>
      </c>
      <c r="I82" s="20" t="s">
        <v>478</v>
      </c>
      <c r="J82" s="20" t="s">
        <v>201</v>
      </c>
      <c r="K82" s="20" t="s">
        <v>201</v>
      </c>
      <c r="L82" s="22" t="s">
        <v>201</v>
      </c>
    </row>
    <row r="83" spans="1:12" ht="45" x14ac:dyDescent="0.55000000000000004">
      <c r="A83" s="97" t="s">
        <v>217</v>
      </c>
      <c r="B83" s="88" t="s">
        <v>218</v>
      </c>
      <c r="C83" s="88" t="s">
        <v>135</v>
      </c>
      <c r="D83" s="85" t="s">
        <v>40</v>
      </c>
      <c r="E83" s="82">
        <f>SUM(E84:E84)+300000</f>
        <v>300000</v>
      </c>
      <c r="F83" s="82">
        <f>SUM(F84:F84)+300000</f>
        <v>300000</v>
      </c>
      <c r="G83" s="82">
        <f>SUM(G84:G84)+300000</f>
        <v>300000</v>
      </c>
      <c r="H83" s="19" t="s">
        <v>476</v>
      </c>
      <c r="I83" s="20" t="s">
        <v>475</v>
      </c>
      <c r="J83" s="20" t="s">
        <v>219</v>
      </c>
      <c r="K83" s="20" t="s">
        <v>220</v>
      </c>
      <c r="L83" s="22" t="s">
        <v>220</v>
      </c>
    </row>
    <row r="84" spans="1:12" ht="30.3" thickBot="1" x14ac:dyDescent="0.6">
      <c r="A84" s="99"/>
      <c r="B84" s="90"/>
      <c r="C84" s="90"/>
      <c r="D84" s="87"/>
      <c r="E84" s="84"/>
      <c r="F84" s="84"/>
      <c r="G84" s="84"/>
      <c r="H84" s="26" t="s">
        <v>221</v>
      </c>
      <c r="I84" s="24" t="s">
        <v>478</v>
      </c>
      <c r="J84" s="24" t="s">
        <v>94</v>
      </c>
      <c r="K84" s="24" t="s">
        <v>94</v>
      </c>
      <c r="L84" s="27" t="s">
        <v>94</v>
      </c>
    </row>
    <row r="85" spans="1:12" ht="60.3" thickBot="1" x14ac:dyDescent="0.6">
      <c r="A85" s="18" t="s">
        <v>222</v>
      </c>
      <c r="B85" s="19" t="s">
        <v>223</v>
      </c>
      <c r="C85" s="19" t="s">
        <v>135</v>
      </c>
      <c r="D85" s="20" t="s">
        <v>40</v>
      </c>
      <c r="E85" s="21">
        <v>420000</v>
      </c>
      <c r="F85" s="21">
        <v>430000</v>
      </c>
      <c r="G85" s="21">
        <v>450000</v>
      </c>
      <c r="H85" s="19" t="s">
        <v>224</v>
      </c>
      <c r="I85" s="20" t="s">
        <v>475</v>
      </c>
      <c r="J85" s="20" t="s">
        <v>60</v>
      </c>
      <c r="K85" s="20" t="s">
        <v>60</v>
      </c>
      <c r="L85" s="22" t="s">
        <v>225</v>
      </c>
    </row>
    <row r="86" spans="1:12" ht="60" x14ac:dyDescent="0.55000000000000004">
      <c r="A86" s="18" t="s">
        <v>226</v>
      </c>
      <c r="B86" s="19" t="s">
        <v>227</v>
      </c>
      <c r="C86" s="19" t="s">
        <v>135</v>
      </c>
      <c r="D86" s="20" t="s">
        <v>40</v>
      </c>
      <c r="E86" s="21">
        <v>365000</v>
      </c>
      <c r="F86" s="21">
        <v>380000</v>
      </c>
      <c r="G86" s="21">
        <v>400000</v>
      </c>
      <c r="H86" s="19" t="s">
        <v>228</v>
      </c>
      <c r="I86" s="20" t="s">
        <v>67</v>
      </c>
      <c r="J86" s="20" t="s">
        <v>229</v>
      </c>
      <c r="K86" s="20" t="s">
        <v>230</v>
      </c>
      <c r="L86" s="22" t="s">
        <v>230</v>
      </c>
    </row>
    <row r="87" spans="1:12" ht="75" x14ac:dyDescent="0.55000000000000004">
      <c r="A87" s="18" t="s">
        <v>231</v>
      </c>
      <c r="B87" s="19" t="s">
        <v>232</v>
      </c>
      <c r="C87" s="19" t="s">
        <v>17</v>
      </c>
      <c r="D87" s="20"/>
      <c r="E87" s="21">
        <v>0</v>
      </c>
      <c r="F87" s="21">
        <v>0</v>
      </c>
      <c r="G87" s="21">
        <v>0</v>
      </c>
      <c r="H87" s="19" t="s">
        <v>18</v>
      </c>
      <c r="I87" s="20" t="s">
        <v>475</v>
      </c>
      <c r="J87" s="20" t="s">
        <v>34</v>
      </c>
      <c r="K87" s="20" t="s">
        <v>21</v>
      </c>
      <c r="L87" s="22" t="s">
        <v>21</v>
      </c>
    </row>
    <row r="88" spans="1:12" ht="60.3" thickBot="1" x14ac:dyDescent="0.6">
      <c r="A88" s="18" t="s">
        <v>233</v>
      </c>
      <c r="B88" s="19" t="s">
        <v>234</v>
      </c>
      <c r="C88" s="19" t="s">
        <v>135</v>
      </c>
      <c r="D88" s="28" t="s">
        <v>40</v>
      </c>
      <c r="E88" s="29">
        <v>28100</v>
      </c>
      <c r="F88" s="29">
        <v>30000</v>
      </c>
      <c r="G88" s="29">
        <v>30000</v>
      </c>
      <c r="H88" s="19" t="s">
        <v>235</v>
      </c>
      <c r="I88" s="20" t="s">
        <v>478</v>
      </c>
      <c r="J88" s="20" t="s">
        <v>64</v>
      </c>
      <c r="K88" s="20" t="s">
        <v>64</v>
      </c>
      <c r="L88" s="22" t="s">
        <v>64</v>
      </c>
    </row>
    <row r="89" spans="1:12" ht="30.3" thickBot="1" x14ac:dyDescent="0.6">
      <c r="A89" s="18" t="s">
        <v>236</v>
      </c>
      <c r="B89" s="19" t="s">
        <v>237</v>
      </c>
      <c r="C89" s="19" t="s">
        <v>140</v>
      </c>
      <c r="D89" s="30" t="s">
        <v>40</v>
      </c>
      <c r="E89" s="31">
        <v>380000</v>
      </c>
      <c r="F89" s="31">
        <v>0</v>
      </c>
      <c r="G89" s="31">
        <v>0</v>
      </c>
      <c r="H89" s="19" t="s">
        <v>18</v>
      </c>
      <c r="I89" s="20" t="s">
        <v>475</v>
      </c>
      <c r="J89" s="20" t="s">
        <v>238</v>
      </c>
      <c r="K89" s="20" t="s">
        <v>21</v>
      </c>
      <c r="L89" s="22" t="s">
        <v>21</v>
      </c>
    </row>
    <row r="90" spans="1:12" ht="105.3" thickBot="1" x14ac:dyDescent="0.6">
      <c r="A90" s="18" t="s">
        <v>239</v>
      </c>
      <c r="B90" s="19" t="s">
        <v>240</v>
      </c>
      <c r="C90" s="19" t="s">
        <v>140</v>
      </c>
      <c r="D90" s="32" t="s">
        <v>40</v>
      </c>
      <c r="E90" s="33">
        <v>1800000</v>
      </c>
      <c r="F90" s="33">
        <v>0</v>
      </c>
      <c r="G90" s="33">
        <v>0</v>
      </c>
      <c r="H90" s="19" t="s">
        <v>18</v>
      </c>
      <c r="I90" s="20" t="s">
        <v>475</v>
      </c>
      <c r="J90" s="20" t="s">
        <v>238</v>
      </c>
      <c r="K90" s="20" t="s">
        <v>21</v>
      </c>
      <c r="L90" s="22" t="s">
        <v>21</v>
      </c>
    </row>
    <row r="91" spans="1:12" ht="45" customHeight="1" x14ac:dyDescent="0.55000000000000004">
      <c r="A91" s="97" t="s">
        <v>241</v>
      </c>
      <c r="B91" s="88" t="s">
        <v>242</v>
      </c>
      <c r="C91" s="88" t="s">
        <v>39</v>
      </c>
      <c r="D91" s="20" t="s">
        <v>465</v>
      </c>
      <c r="E91" s="23">
        <f>SUM(E92:E93)</f>
        <v>3503850</v>
      </c>
      <c r="F91" s="23">
        <f>SUM(F92:F93)</f>
        <v>0</v>
      </c>
      <c r="G91" s="23">
        <f>SUM(G92:G93)</f>
        <v>0</v>
      </c>
      <c r="H91" s="88" t="s">
        <v>18</v>
      </c>
      <c r="I91" s="85" t="s">
        <v>475</v>
      </c>
      <c r="J91" s="85" t="s">
        <v>19</v>
      </c>
      <c r="K91" s="85" t="s">
        <v>21</v>
      </c>
      <c r="L91" s="106" t="s">
        <v>21</v>
      </c>
    </row>
    <row r="92" spans="1:12" ht="15" x14ac:dyDescent="0.55000000000000004">
      <c r="A92" s="98"/>
      <c r="B92" s="89"/>
      <c r="C92" s="89"/>
      <c r="D92" s="24" t="s">
        <v>144</v>
      </c>
      <c r="E92" s="25">
        <v>1761500</v>
      </c>
      <c r="F92" s="25">
        <v>0</v>
      </c>
      <c r="G92" s="25">
        <v>0</v>
      </c>
      <c r="H92" s="89"/>
      <c r="I92" s="86"/>
      <c r="J92" s="86"/>
      <c r="K92" s="86"/>
      <c r="L92" s="107"/>
    </row>
    <row r="93" spans="1:12" ht="15.3" thickBot="1" x14ac:dyDescent="0.6">
      <c r="A93" s="99"/>
      <c r="B93" s="90"/>
      <c r="C93" s="90"/>
      <c r="D93" s="24" t="s">
        <v>40</v>
      </c>
      <c r="E93" s="25">
        <v>1742350</v>
      </c>
      <c r="F93" s="25">
        <v>0</v>
      </c>
      <c r="G93" s="25">
        <v>0</v>
      </c>
      <c r="H93" s="90"/>
      <c r="I93" s="87"/>
      <c r="J93" s="87"/>
      <c r="K93" s="87"/>
      <c r="L93" s="108"/>
    </row>
    <row r="94" spans="1:12" ht="15" x14ac:dyDescent="0.55000000000000004">
      <c r="A94" s="97" t="s">
        <v>243</v>
      </c>
      <c r="B94" s="88" t="s">
        <v>244</v>
      </c>
      <c r="C94" s="88" t="s">
        <v>17</v>
      </c>
      <c r="D94" s="20" t="s">
        <v>465</v>
      </c>
      <c r="E94" s="23">
        <f>SUM(E95:E96)</f>
        <v>670000</v>
      </c>
      <c r="F94" s="23">
        <f>SUM(F95:F96)</f>
        <v>1248500</v>
      </c>
      <c r="G94" s="23">
        <f>SUM(G95:G96)</f>
        <v>0</v>
      </c>
      <c r="H94" s="19" t="s">
        <v>18</v>
      </c>
      <c r="I94" s="20" t="s">
        <v>475</v>
      </c>
      <c r="J94" s="20" t="s">
        <v>112</v>
      </c>
      <c r="K94" s="20" t="s">
        <v>112</v>
      </c>
      <c r="L94" s="22" t="s">
        <v>21</v>
      </c>
    </row>
    <row r="95" spans="1:12" ht="15" x14ac:dyDescent="0.55000000000000004">
      <c r="A95" s="98"/>
      <c r="B95" s="89"/>
      <c r="C95" s="89"/>
      <c r="D95" s="24" t="s">
        <v>40</v>
      </c>
      <c r="E95" s="25">
        <v>170000</v>
      </c>
      <c r="F95" s="25">
        <v>210000</v>
      </c>
      <c r="G95" s="25">
        <v>0</v>
      </c>
      <c r="H95" s="95" t="s">
        <v>245</v>
      </c>
      <c r="I95" s="93" t="s">
        <v>478</v>
      </c>
      <c r="J95" s="93" t="s">
        <v>21</v>
      </c>
      <c r="K95" s="93" t="s">
        <v>19</v>
      </c>
      <c r="L95" s="91" t="s">
        <v>21</v>
      </c>
    </row>
    <row r="96" spans="1:12" ht="15.3" thickBot="1" x14ac:dyDescent="0.6">
      <c r="A96" s="99"/>
      <c r="B96" s="90"/>
      <c r="C96" s="90"/>
      <c r="D96" s="24" t="s">
        <v>22</v>
      </c>
      <c r="E96" s="25">
        <v>500000</v>
      </c>
      <c r="F96" s="25">
        <v>1038500</v>
      </c>
      <c r="G96" s="25"/>
      <c r="H96" s="96"/>
      <c r="I96" s="94"/>
      <c r="J96" s="94"/>
      <c r="K96" s="94"/>
      <c r="L96" s="92"/>
    </row>
    <row r="97" spans="1:12" ht="15" x14ac:dyDescent="0.55000000000000004">
      <c r="A97" s="97" t="s">
        <v>246</v>
      </c>
      <c r="B97" s="88" t="s">
        <v>247</v>
      </c>
      <c r="C97" s="88" t="s">
        <v>17</v>
      </c>
      <c r="D97" s="20" t="s">
        <v>465</v>
      </c>
      <c r="E97" s="23">
        <f>SUM(E98:E99)</f>
        <v>590008.25</v>
      </c>
      <c r="F97" s="23">
        <f>SUM(F98:F99)</f>
        <v>423382.23</v>
      </c>
      <c r="G97" s="23">
        <f>SUM(G98:G99)</f>
        <v>0</v>
      </c>
      <c r="H97" s="19" t="s">
        <v>18</v>
      </c>
      <c r="I97" s="20" t="s">
        <v>475</v>
      </c>
      <c r="J97" s="20" t="s">
        <v>248</v>
      </c>
      <c r="K97" s="20" t="s">
        <v>112</v>
      </c>
      <c r="L97" s="22" t="s">
        <v>21</v>
      </c>
    </row>
    <row r="98" spans="1:12" ht="15" x14ac:dyDescent="0.55000000000000004">
      <c r="A98" s="98"/>
      <c r="B98" s="89"/>
      <c r="C98" s="89"/>
      <c r="D98" s="24" t="s">
        <v>40</v>
      </c>
      <c r="E98" s="25">
        <v>88654.25</v>
      </c>
      <c r="F98" s="25">
        <v>63617.23</v>
      </c>
      <c r="G98" s="25">
        <v>0</v>
      </c>
      <c r="H98" s="95" t="s">
        <v>245</v>
      </c>
      <c r="I98" s="93" t="s">
        <v>478</v>
      </c>
      <c r="J98" s="93" t="s">
        <v>56</v>
      </c>
      <c r="K98" s="93" t="s">
        <v>56</v>
      </c>
      <c r="L98" s="91" t="s">
        <v>21</v>
      </c>
    </row>
    <row r="99" spans="1:12" ht="15.3" thickBot="1" x14ac:dyDescent="0.6">
      <c r="A99" s="99"/>
      <c r="B99" s="90"/>
      <c r="C99" s="90"/>
      <c r="D99" s="34" t="s">
        <v>22</v>
      </c>
      <c r="E99" s="35">
        <v>501354</v>
      </c>
      <c r="F99" s="35">
        <v>359765</v>
      </c>
      <c r="G99" s="35"/>
      <c r="H99" s="96"/>
      <c r="I99" s="94"/>
      <c r="J99" s="94"/>
      <c r="K99" s="94"/>
      <c r="L99" s="92"/>
    </row>
    <row r="100" spans="1:12" ht="30.3" customHeight="1" thickBot="1" x14ac:dyDescent="0.6">
      <c r="A100" s="16" t="s">
        <v>249</v>
      </c>
      <c r="B100" s="59" t="s">
        <v>250</v>
      </c>
      <c r="C100" s="60"/>
      <c r="D100" s="61"/>
      <c r="E100" s="36">
        <f>E101+E102+E103+E104+E105+E106+E109+E112</f>
        <v>18220287.77</v>
      </c>
      <c r="F100" s="36">
        <f>F101+F102+F103+F104+F105+F106+F109+F112</f>
        <v>20110000</v>
      </c>
      <c r="G100" s="36">
        <f>G101+G102+G103+G104+G105+G106+G109+G112</f>
        <v>22160000</v>
      </c>
      <c r="H100" s="50"/>
      <c r="I100" s="51"/>
      <c r="J100" s="51"/>
      <c r="K100" s="51"/>
      <c r="L100" s="52"/>
    </row>
    <row r="101" spans="1:12" ht="60.3" thickBot="1" x14ac:dyDescent="0.6">
      <c r="A101" s="18" t="s">
        <v>253</v>
      </c>
      <c r="B101" s="19" t="s">
        <v>254</v>
      </c>
      <c r="C101" s="19" t="s">
        <v>135</v>
      </c>
      <c r="D101" s="20" t="s">
        <v>40</v>
      </c>
      <c r="E101" s="21">
        <v>12000000</v>
      </c>
      <c r="F101" s="21">
        <v>13000000</v>
      </c>
      <c r="G101" s="21">
        <v>13000000</v>
      </c>
      <c r="H101" s="19" t="s">
        <v>255</v>
      </c>
      <c r="I101" s="20" t="s">
        <v>67</v>
      </c>
      <c r="J101" s="20" t="s">
        <v>256</v>
      </c>
      <c r="K101" s="20" t="s">
        <v>257</v>
      </c>
      <c r="L101" s="22" t="s">
        <v>258</v>
      </c>
    </row>
    <row r="102" spans="1:12" ht="45" x14ac:dyDescent="0.55000000000000004">
      <c r="A102" s="18" t="s">
        <v>259</v>
      </c>
      <c r="B102" s="19" t="s">
        <v>260</v>
      </c>
      <c r="C102" s="19" t="s">
        <v>17</v>
      </c>
      <c r="D102" s="20"/>
      <c r="E102" s="21">
        <v>0</v>
      </c>
      <c r="F102" s="21">
        <v>0</v>
      </c>
      <c r="G102" s="21">
        <v>0</v>
      </c>
      <c r="H102" s="19" t="s">
        <v>18</v>
      </c>
      <c r="I102" s="20" t="s">
        <v>475</v>
      </c>
      <c r="J102" s="20" t="s">
        <v>20</v>
      </c>
      <c r="K102" s="20" t="s">
        <v>21</v>
      </c>
      <c r="L102" s="22" t="s">
        <v>21</v>
      </c>
    </row>
    <row r="103" spans="1:12" ht="60.3" thickBot="1" x14ac:dyDescent="0.6">
      <c r="A103" s="18" t="s">
        <v>261</v>
      </c>
      <c r="B103" s="19" t="s">
        <v>262</v>
      </c>
      <c r="C103" s="19" t="s">
        <v>135</v>
      </c>
      <c r="D103" s="20" t="s">
        <v>40</v>
      </c>
      <c r="E103" s="21">
        <v>4000000</v>
      </c>
      <c r="F103" s="21">
        <v>7000000</v>
      </c>
      <c r="G103" s="21">
        <v>9000000</v>
      </c>
      <c r="H103" s="19" t="s">
        <v>263</v>
      </c>
      <c r="I103" s="20" t="s">
        <v>475</v>
      </c>
      <c r="J103" s="20" t="s">
        <v>21</v>
      </c>
      <c r="K103" s="20" t="s">
        <v>21</v>
      </c>
      <c r="L103" s="22" t="s">
        <v>21</v>
      </c>
    </row>
    <row r="104" spans="1:12" ht="75.3" thickBot="1" x14ac:dyDescent="0.6">
      <c r="A104" s="18" t="s">
        <v>264</v>
      </c>
      <c r="B104" s="19" t="s">
        <v>265</v>
      </c>
      <c r="C104" s="19" t="s">
        <v>135</v>
      </c>
      <c r="D104" s="37" t="s">
        <v>40</v>
      </c>
      <c r="E104" s="38">
        <v>60000</v>
      </c>
      <c r="F104" s="38">
        <v>60000</v>
      </c>
      <c r="G104" s="38">
        <v>60000</v>
      </c>
      <c r="H104" s="19" t="s">
        <v>266</v>
      </c>
      <c r="I104" s="20" t="s">
        <v>478</v>
      </c>
      <c r="J104" s="20" t="s">
        <v>56</v>
      </c>
      <c r="K104" s="20" t="s">
        <v>56</v>
      </c>
      <c r="L104" s="22" t="s">
        <v>56</v>
      </c>
    </row>
    <row r="105" spans="1:12" ht="60.3" thickBot="1" x14ac:dyDescent="0.6">
      <c r="A105" s="18" t="s">
        <v>267</v>
      </c>
      <c r="B105" s="19" t="s">
        <v>268</v>
      </c>
      <c r="C105" s="19" t="s">
        <v>135</v>
      </c>
      <c r="D105" s="32" t="s">
        <v>40</v>
      </c>
      <c r="E105" s="33">
        <v>50000</v>
      </c>
      <c r="F105" s="33">
        <v>50000</v>
      </c>
      <c r="G105" s="33">
        <v>100000</v>
      </c>
      <c r="H105" s="19" t="s">
        <v>18</v>
      </c>
      <c r="I105" s="20" t="s">
        <v>475</v>
      </c>
      <c r="J105" s="20" t="s">
        <v>15</v>
      </c>
      <c r="K105" s="20" t="s">
        <v>21</v>
      </c>
      <c r="L105" s="22" t="s">
        <v>21</v>
      </c>
    </row>
    <row r="106" spans="1:12" ht="49.8" customHeight="1" x14ac:dyDescent="0.55000000000000004">
      <c r="A106" s="97" t="s">
        <v>269</v>
      </c>
      <c r="B106" s="88" t="s">
        <v>270</v>
      </c>
      <c r="C106" s="88" t="s">
        <v>17</v>
      </c>
      <c r="D106" s="20" t="s">
        <v>465</v>
      </c>
      <c r="E106" s="23">
        <f>SUM(E107:E108)</f>
        <v>139174.10999999999</v>
      </c>
      <c r="F106" s="23">
        <f>SUM(F107:F108)</f>
        <v>0</v>
      </c>
      <c r="G106" s="23">
        <f>SUM(G107:G108)</f>
        <v>0</v>
      </c>
      <c r="H106" s="19" t="s">
        <v>271</v>
      </c>
      <c r="I106" s="20" t="s">
        <v>478</v>
      </c>
      <c r="J106" s="20" t="s">
        <v>56</v>
      </c>
      <c r="K106" s="20" t="s">
        <v>21</v>
      </c>
      <c r="L106" s="22" t="s">
        <v>21</v>
      </c>
    </row>
    <row r="107" spans="1:12" ht="30.9" customHeight="1" x14ac:dyDescent="0.55000000000000004">
      <c r="A107" s="98"/>
      <c r="B107" s="89"/>
      <c r="C107" s="89"/>
      <c r="D107" s="24" t="s">
        <v>22</v>
      </c>
      <c r="E107" s="25">
        <v>118298</v>
      </c>
      <c r="F107" s="25">
        <v>0</v>
      </c>
      <c r="G107" s="25">
        <v>0</v>
      </c>
      <c r="H107" s="95" t="s">
        <v>272</v>
      </c>
      <c r="I107" s="93" t="s">
        <v>478</v>
      </c>
      <c r="J107" s="93" t="s">
        <v>55</v>
      </c>
      <c r="K107" s="93" t="s">
        <v>21</v>
      </c>
      <c r="L107" s="91" t="s">
        <v>21</v>
      </c>
    </row>
    <row r="108" spans="1:12" ht="30" customHeight="1" thickBot="1" x14ac:dyDescent="0.6">
      <c r="A108" s="99"/>
      <c r="B108" s="90"/>
      <c r="C108" s="90"/>
      <c r="D108" s="24" t="s">
        <v>40</v>
      </c>
      <c r="E108" s="25">
        <v>20876.11</v>
      </c>
      <c r="F108" s="25"/>
      <c r="G108" s="25"/>
      <c r="H108" s="96"/>
      <c r="I108" s="94"/>
      <c r="J108" s="94"/>
      <c r="K108" s="94"/>
      <c r="L108" s="92"/>
    </row>
    <row r="109" spans="1:12" ht="21.3" customHeight="1" x14ac:dyDescent="0.55000000000000004">
      <c r="A109" s="97" t="s">
        <v>273</v>
      </c>
      <c r="B109" s="88" t="s">
        <v>274</v>
      </c>
      <c r="C109" s="88" t="s">
        <v>17</v>
      </c>
      <c r="D109" s="20"/>
      <c r="E109" s="23">
        <f>SUM(E110:E111)</f>
        <v>413823.66</v>
      </c>
      <c r="F109" s="23">
        <f>SUM(F110:F111)</f>
        <v>0</v>
      </c>
      <c r="G109" s="23">
        <f>SUM(G110:G111)</f>
        <v>0</v>
      </c>
      <c r="H109" s="19" t="s">
        <v>275</v>
      </c>
      <c r="I109" s="20" t="s">
        <v>24</v>
      </c>
      <c r="J109" s="20" t="s">
        <v>276</v>
      </c>
      <c r="K109" s="20" t="s">
        <v>21</v>
      </c>
      <c r="L109" s="22" t="s">
        <v>21</v>
      </c>
    </row>
    <row r="110" spans="1:12" ht="21.3" customHeight="1" x14ac:dyDescent="0.55000000000000004">
      <c r="A110" s="98"/>
      <c r="B110" s="89"/>
      <c r="C110" s="89"/>
      <c r="D110" s="24" t="s">
        <v>40</v>
      </c>
      <c r="E110" s="25">
        <v>365480.66</v>
      </c>
      <c r="F110" s="25">
        <v>0</v>
      </c>
      <c r="G110" s="25">
        <v>0</v>
      </c>
      <c r="H110" s="95" t="s">
        <v>18</v>
      </c>
      <c r="I110" s="93" t="s">
        <v>475</v>
      </c>
      <c r="J110" s="93" t="s">
        <v>141</v>
      </c>
      <c r="K110" s="93" t="s">
        <v>21</v>
      </c>
      <c r="L110" s="91" t="s">
        <v>21</v>
      </c>
    </row>
    <row r="111" spans="1:12" ht="21.3" customHeight="1" thickBot="1" x14ac:dyDescent="0.6">
      <c r="A111" s="99"/>
      <c r="B111" s="90"/>
      <c r="C111" s="90"/>
      <c r="D111" s="24" t="s">
        <v>22</v>
      </c>
      <c r="E111" s="25">
        <v>48343</v>
      </c>
      <c r="F111" s="25"/>
      <c r="G111" s="25"/>
      <c r="H111" s="96"/>
      <c r="I111" s="94"/>
      <c r="J111" s="94"/>
      <c r="K111" s="94"/>
      <c r="L111" s="92"/>
    </row>
    <row r="112" spans="1:12" ht="15" x14ac:dyDescent="0.55000000000000004">
      <c r="A112" s="97" t="s">
        <v>277</v>
      </c>
      <c r="B112" s="88" t="s">
        <v>278</v>
      </c>
      <c r="C112" s="88" t="s">
        <v>17</v>
      </c>
      <c r="D112" s="20" t="s">
        <v>465</v>
      </c>
      <c r="E112" s="23">
        <f>SUM(E113:E114)</f>
        <v>1557290</v>
      </c>
      <c r="F112" s="23">
        <f>SUM(F113:F114)</f>
        <v>0</v>
      </c>
      <c r="G112" s="23">
        <f>SUM(G113:G114)</f>
        <v>0</v>
      </c>
      <c r="H112" s="19" t="s">
        <v>245</v>
      </c>
      <c r="I112" s="20" t="s">
        <v>478</v>
      </c>
      <c r="J112" s="20" t="s">
        <v>21</v>
      </c>
      <c r="K112" s="20" t="s">
        <v>56</v>
      </c>
      <c r="L112" s="22" t="s">
        <v>21</v>
      </c>
    </row>
    <row r="113" spans="1:12" ht="15" x14ac:dyDescent="0.55000000000000004">
      <c r="A113" s="98"/>
      <c r="B113" s="89"/>
      <c r="C113" s="89"/>
      <c r="D113" s="24" t="s">
        <v>40</v>
      </c>
      <c r="E113" s="25">
        <v>491436</v>
      </c>
      <c r="F113" s="25">
        <v>0</v>
      </c>
      <c r="G113" s="25">
        <v>0</v>
      </c>
      <c r="H113" s="95" t="s">
        <v>18</v>
      </c>
      <c r="I113" s="93" t="s">
        <v>475</v>
      </c>
      <c r="J113" s="93" t="s">
        <v>279</v>
      </c>
      <c r="K113" s="93" t="s">
        <v>155</v>
      </c>
      <c r="L113" s="91" t="s">
        <v>21</v>
      </c>
    </row>
    <row r="114" spans="1:12" ht="15.3" thickBot="1" x14ac:dyDescent="0.6">
      <c r="A114" s="99"/>
      <c r="B114" s="90"/>
      <c r="C114" s="90"/>
      <c r="D114" s="24" t="s">
        <v>22</v>
      </c>
      <c r="E114" s="25">
        <v>1065854</v>
      </c>
      <c r="F114" s="25"/>
      <c r="G114" s="25"/>
      <c r="H114" s="96"/>
      <c r="I114" s="94"/>
      <c r="J114" s="94"/>
      <c r="K114" s="94"/>
      <c r="L114" s="92"/>
    </row>
    <row r="115" spans="1:12" ht="26.4" customHeight="1" thickBot="1" x14ac:dyDescent="0.6">
      <c r="A115" s="14" t="s">
        <v>280</v>
      </c>
      <c r="B115" s="62" t="s">
        <v>281</v>
      </c>
      <c r="C115" s="63"/>
      <c r="D115" s="64"/>
      <c r="E115" s="15">
        <f>SUM(E116:E116)</f>
        <v>9335212.1400000006</v>
      </c>
      <c r="F115" s="15">
        <f>SUM(F116:F116)</f>
        <v>6028040</v>
      </c>
      <c r="G115" s="15">
        <f>SUM(G116:G116)</f>
        <v>5638040</v>
      </c>
      <c r="H115" s="53"/>
      <c r="I115" s="54"/>
      <c r="J115" s="54"/>
      <c r="K115" s="54"/>
      <c r="L115" s="55"/>
    </row>
    <row r="116" spans="1:12" ht="40.200000000000003" customHeight="1" thickBot="1" x14ac:dyDescent="0.6">
      <c r="A116" s="16" t="s">
        <v>282</v>
      </c>
      <c r="B116" s="59" t="s">
        <v>283</v>
      </c>
      <c r="C116" s="60"/>
      <c r="D116" s="61"/>
      <c r="E116" s="17">
        <f>E117+E119+E122+E123+E125+E126+E127</f>
        <v>9335212.1400000006</v>
      </c>
      <c r="F116" s="17">
        <f>F117+F119+F122+F123+F125+F126+F127</f>
        <v>6028040</v>
      </c>
      <c r="G116" s="17">
        <f>G117+G119+G122+G123+G125+G126+G127</f>
        <v>5638040</v>
      </c>
      <c r="H116" s="50"/>
      <c r="I116" s="51"/>
      <c r="J116" s="51"/>
      <c r="K116" s="51"/>
      <c r="L116" s="52"/>
    </row>
    <row r="117" spans="1:12" ht="40.200000000000003" customHeight="1" x14ac:dyDescent="0.55000000000000004">
      <c r="A117" s="97" t="s">
        <v>284</v>
      </c>
      <c r="B117" s="88" t="s">
        <v>285</v>
      </c>
      <c r="C117" s="88" t="s">
        <v>286</v>
      </c>
      <c r="D117" s="85" t="s">
        <v>40</v>
      </c>
      <c r="E117" s="82">
        <v>1406037.14</v>
      </c>
      <c r="F117" s="82">
        <v>1406040</v>
      </c>
      <c r="G117" s="82">
        <v>1406040</v>
      </c>
      <c r="H117" s="19" t="s">
        <v>287</v>
      </c>
      <c r="I117" s="20" t="s">
        <v>475</v>
      </c>
      <c r="J117" s="20" t="s">
        <v>77</v>
      </c>
      <c r="K117" s="20" t="s">
        <v>77</v>
      </c>
      <c r="L117" s="22" t="s">
        <v>77</v>
      </c>
    </row>
    <row r="118" spans="1:12" ht="40.200000000000003" customHeight="1" thickBot="1" x14ac:dyDescent="0.6">
      <c r="A118" s="99"/>
      <c r="B118" s="90"/>
      <c r="C118" s="90"/>
      <c r="D118" s="87"/>
      <c r="E118" s="84"/>
      <c r="F118" s="84"/>
      <c r="G118" s="84"/>
      <c r="H118" s="26" t="s">
        <v>288</v>
      </c>
      <c r="I118" s="24" t="s">
        <v>478</v>
      </c>
      <c r="J118" s="24" t="s">
        <v>155</v>
      </c>
      <c r="K118" s="24" t="s">
        <v>155</v>
      </c>
      <c r="L118" s="27" t="s">
        <v>155</v>
      </c>
    </row>
    <row r="119" spans="1:12" ht="30" x14ac:dyDescent="0.55000000000000004">
      <c r="A119" s="97" t="s">
        <v>289</v>
      </c>
      <c r="B119" s="88" t="s">
        <v>290</v>
      </c>
      <c r="C119" s="88" t="s">
        <v>17</v>
      </c>
      <c r="D119" s="20" t="s">
        <v>465</v>
      </c>
      <c r="E119" s="23">
        <f>SUM(E120:E121)</f>
        <v>569180</v>
      </c>
      <c r="F119" s="23">
        <f>SUM(F120:F121)</f>
        <v>0</v>
      </c>
      <c r="G119" s="23">
        <f>SUM(G120:G121)</f>
        <v>0</v>
      </c>
      <c r="H119" s="19" t="s">
        <v>291</v>
      </c>
      <c r="I119" s="20" t="s">
        <v>478</v>
      </c>
      <c r="J119" s="20" t="s">
        <v>81</v>
      </c>
      <c r="K119" s="20" t="s">
        <v>21</v>
      </c>
      <c r="L119" s="22" t="s">
        <v>21</v>
      </c>
    </row>
    <row r="120" spans="1:12" ht="15" x14ac:dyDescent="0.55000000000000004">
      <c r="A120" s="98"/>
      <c r="B120" s="89"/>
      <c r="C120" s="89"/>
      <c r="D120" s="24" t="s">
        <v>40</v>
      </c>
      <c r="E120" s="25">
        <v>85377</v>
      </c>
      <c r="F120" s="25">
        <v>0</v>
      </c>
      <c r="G120" s="25">
        <v>0</v>
      </c>
      <c r="H120" s="95" t="s">
        <v>292</v>
      </c>
      <c r="I120" s="93" t="s">
        <v>475</v>
      </c>
      <c r="J120" s="93" t="s">
        <v>293</v>
      </c>
      <c r="K120" s="93" t="s">
        <v>21</v>
      </c>
      <c r="L120" s="91" t="s">
        <v>21</v>
      </c>
    </row>
    <row r="121" spans="1:12" ht="15.3" thickBot="1" x14ac:dyDescent="0.6">
      <c r="A121" s="99"/>
      <c r="B121" s="90"/>
      <c r="C121" s="90"/>
      <c r="D121" s="24" t="s">
        <v>22</v>
      </c>
      <c r="E121" s="25">
        <v>483803</v>
      </c>
      <c r="F121" s="25"/>
      <c r="G121" s="25"/>
      <c r="H121" s="96"/>
      <c r="I121" s="94"/>
      <c r="J121" s="94"/>
      <c r="K121" s="94"/>
      <c r="L121" s="92"/>
    </row>
    <row r="122" spans="1:12" ht="45.3" thickBot="1" x14ac:dyDescent="0.6">
      <c r="A122" s="18" t="s">
        <v>294</v>
      </c>
      <c r="B122" s="19" t="s">
        <v>295</v>
      </c>
      <c r="C122" s="19" t="s">
        <v>286</v>
      </c>
      <c r="D122" s="37" t="s">
        <v>296</v>
      </c>
      <c r="E122" s="38">
        <v>50000</v>
      </c>
      <c r="F122" s="38">
        <v>50000</v>
      </c>
      <c r="G122" s="38">
        <v>50000</v>
      </c>
      <c r="H122" s="19" t="s">
        <v>297</v>
      </c>
      <c r="I122" s="20" t="s">
        <v>475</v>
      </c>
      <c r="J122" s="20" t="s">
        <v>34</v>
      </c>
      <c r="K122" s="20" t="s">
        <v>34</v>
      </c>
      <c r="L122" s="22" t="s">
        <v>34</v>
      </c>
    </row>
    <row r="123" spans="1:12" ht="15" x14ac:dyDescent="0.55000000000000004">
      <c r="A123" s="97" t="s">
        <v>298</v>
      </c>
      <c r="B123" s="88" t="s">
        <v>299</v>
      </c>
      <c r="C123" s="88" t="s">
        <v>286</v>
      </c>
      <c r="D123" s="104" t="s">
        <v>40</v>
      </c>
      <c r="E123" s="101">
        <v>1570000</v>
      </c>
      <c r="F123" s="101">
        <v>1532000</v>
      </c>
      <c r="G123" s="101">
        <v>1462000</v>
      </c>
      <c r="H123" s="19" t="s">
        <v>300</v>
      </c>
      <c r="I123" s="20" t="s">
        <v>478</v>
      </c>
      <c r="J123" s="20" t="s">
        <v>15</v>
      </c>
      <c r="K123" s="20" t="s">
        <v>15</v>
      </c>
      <c r="L123" s="22" t="s">
        <v>15</v>
      </c>
    </row>
    <row r="124" spans="1:12" ht="30.3" thickBot="1" x14ac:dyDescent="0.6">
      <c r="A124" s="99"/>
      <c r="B124" s="90"/>
      <c r="C124" s="90"/>
      <c r="D124" s="94"/>
      <c r="E124" s="102"/>
      <c r="F124" s="102"/>
      <c r="G124" s="102"/>
      <c r="H124" s="26" t="s">
        <v>301</v>
      </c>
      <c r="I124" s="24" t="s">
        <v>480</v>
      </c>
      <c r="J124" s="24" t="s">
        <v>302</v>
      </c>
      <c r="K124" s="24" t="s">
        <v>302</v>
      </c>
      <c r="L124" s="27" t="s">
        <v>302</v>
      </c>
    </row>
    <row r="125" spans="1:12" ht="45.3" thickBot="1" x14ac:dyDescent="0.6">
      <c r="A125" s="18" t="s">
        <v>303</v>
      </c>
      <c r="B125" s="19" t="s">
        <v>304</v>
      </c>
      <c r="C125" s="19" t="s">
        <v>286</v>
      </c>
      <c r="D125" s="20" t="s">
        <v>40</v>
      </c>
      <c r="E125" s="21">
        <v>5739995</v>
      </c>
      <c r="F125" s="21">
        <v>3040000</v>
      </c>
      <c r="G125" s="21">
        <v>2720000</v>
      </c>
      <c r="H125" s="19" t="s">
        <v>305</v>
      </c>
      <c r="I125" s="20" t="s">
        <v>478</v>
      </c>
      <c r="J125" s="20" t="s">
        <v>19</v>
      </c>
      <c r="K125" s="20" t="s">
        <v>56</v>
      </c>
      <c r="L125" s="22" t="s">
        <v>19</v>
      </c>
    </row>
    <row r="126" spans="1:12" ht="60" x14ac:dyDescent="0.55000000000000004">
      <c r="A126" s="18" t="s">
        <v>306</v>
      </c>
      <c r="B126" s="19" t="s">
        <v>466</v>
      </c>
      <c r="C126" s="19" t="s">
        <v>286</v>
      </c>
      <c r="D126" s="20"/>
      <c r="E126" s="21"/>
      <c r="F126" s="21"/>
      <c r="G126" s="21"/>
      <c r="H126" s="19" t="s">
        <v>307</v>
      </c>
      <c r="I126" s="20" t="s">
        <v>478</v>
      </c>
      <c r="J126" s="20" t="s">
        <v>293</v>
      </c>
      <c r="K126" s="20" t="s">
        <v>125</v>
      </c>
      <c r="L126" s="22" t="s">
        <v>34</v>
      </c>
    </row>
    <row r="127" spans="1:12" ht="90.3" thickBot="1" x14ac:dyDescent="0.6">
      <c r="A127" s="18" t="s">
        <v>308</v>
      </c>
      <c r="B127" s="19" t="s">
        <v>309</v>
      </c>
      <c r="C127" s="19" t="s">
        <v>286</v>
      </c>
      <c r="D127" s="20"/>
      <c r="E127" s="21"/>
      <c r="F127" s="21"/>
      <c r="G127" s="21"/>
      <c r="H127" s="19" t="s">
        <v>310</v>
      </c>
      <c r="I127" s="20" t="s">
        <v>251</v>
      </c>
      <c r="J127" s="20" t="s">
        <v>163</v>
      </c>
      <c r="K127" s="20" t="s">
        <v>163</v>
      </c>
      <c r="L127" s="22" t="s">
        <v>163</v>
      </c>
    </row>
    <row r="128" spans="1:12" ht="45.3" customHeight="1" thickBot="1" x14ac:dyDescent="0.6">
      <c r="A128" s="14" t="s">
        <v>311</v>
      </c>
      <c r="B128" s="62" t="s">
        <v>312</v>
      </c>
      <c r="C128" s="63"/>
      <c r="D128" s="64"/>
      <c r="E128" s="15">
        <f>E129+E151</f>
        <v>21974791.830000002</v>
      </c>
      <c r="F128" s="15">
        <f>F129+F151</f>
        <v>30631494.27</v>
      </c>
      <c r="G128" s="15">
        <f>G129+G151</f>
        <v>14997923</v>
      </c>
      <c r="H128" s="53"/>
      <c r="I128" s="54"/>
      <c r="J128" s="54"/>
      <c r="K128" s="54"/>
      <c r="L128" s="55"/>
    </row>
    <row r="129" spans="1:12" ht="30.3" customHeight="1" thickBot="1" x14ac:dyDescent="0.6">
      <c r="A129" s="16" t="s">
        <v>313</v>
      </c>
      <c r="B129" s="59" t="s">
        <v>314</v>
      </c>
      <c r="C129" s="60"/>
      <c r="D129" s="61"/>
      <c r="E129" s="17">
        <f>E130+E131+E132+E133+E136+E137+E138+E139+E142+E143+E144+E146+E148+E149</f>
        <v>2042065.19</v>
      </c>
      <c r="F129" s="17">
        <f>F130+F131+F132+F133+F136+F137+F138+F139+F142+F143+F144+F146+F148+F149</f>
        <v>3783484</v>
      </c>
      <c r="G129" s="17">
        <f>G130+G131+G132+G133+G136+G137+G138+G139+G142+G143+G144+G146+G148+G149</f>
        <v>2624437</v>
      </c>
      <c r="H129" s="50"/>
      <c r="I129" s="51"/>
      <c r="J129" s="51"/>
      <c r="K129" s="51"/>
      <c r="L129" s="52"/>
    </row>
    <row r="130" spans="1:12" ht="45.3" thickBot="1" x14ac:dyDescent="0.6">
      <c r="A130" s="18" t="s">
        <v>315</v>
      </c>
      <c r="B130" s="19" t="s">
        <v>316</v>
      </c>
      <c r="C130" s="19" t="s">
        <v>317</v>
      </c>
      <c r="D130" s="24" t="s">
        <v>40</v>
      </c>
      <c r="E130" s="25">
        <v>220708</v>
      </c>
      <c r="F130" s="25">
        <v>121203</v>
      </c>
      <c r="G130" s="25">
        <v>121203</v>
      </c>
      <c r="H130" s="19" t="s">
        <v>318</v>
      </c>
      <c r="I130" s="20" t="s">
        <v>478</v>
      </c>
      <c r="J130" s="20" t="s">
        <v>319</v>
      </c>
      <c r="K130" s="20" t="s">
        <v>19</v>
      </c>
      <c r="L130" s="22" t="s">
        <v>19</v>
      </c>
    </row>
    <row r="131" spans="1:12" ht="45.3" thickBot="1" x14ac:dyDescent="0.6">
      <c r="A131" s="18" t="s">
        <v>320</v>
      </c>
      <c r="B131" s="19" t="s">
        <v>321</v>
      </c>
      <c r="C131" s="19" t="s">
        <v>317</v>
      </c>
      <c r="D131" s="20" t="s">
        <v>40</v>
      </c>
      <c r="E131" s="21">
        <v>21600</v>
      </c>
      <c r="F131" s="21">
        <v>21600</v>
      </c>
      <c r="G131" s="21">
        <v>21600</v>
      </c>
      <c r="H131" s="19" t="s">
        <v>322</v>
      </c>
      <c r="I131" s="20" t="s">
        <v>478</v>
      </c>
      <c r="J131" s="20" t="s">
        <v>55</v>
      </c>
      <c r="K131" s="20" t="s">
        <v>55</v>
      </c>
      <c r="L131" s="22" t="s">
        <v>55</v>
      </c>
    </row>
    <row r="132" spans="1:12" ht="45.3" thickBot="1" x14ac:dyDescent="0.6">
      <c r="A132" s="18" t="s">
        <v>323</v>
      </c>
      <c r="B132" s="19" t="s">
        <v>324</v>
      </c>
      <c r="C132" s="19" t="s">
        <v>317</v>
      </c>
      <c r="D132" s="20" t="s">
        <v>40</v>
      </c>
      <c r="E132" s="21">
        <v>0</v>
      </c>
      <c r="F132" s="21">
        <v>30000</v>
      </c>
      <c r="G132" s="21">
        <v>30000</v>
      </c>
      <c r="H132" s="19" t="s">
        <v>325</v>
      </c>
      <c r="I132" s="20" t="s">
        <v>478</v>
      </c>
      <c r="J132" s="20" t="s">
        <v>21</v>
      </c>
      <c r="K132" s="20" t="s">
        <v>55</v>
      </c>
      <c r="L132" s="22" t="s">
        <v>55</v>
      </c>
    </row>
    <row r="133" spans="1:12" ht="32.700000000000003" customHeight="1" x14ac:dyDescent="0.55000000000000004">
      <c r="A133" s="97" t="s">
        <v>326</v>
      </c>
      <c r="B133" s="88" t="s">
        <v>327</v>
      </c>
      <c r="C133" s="88" t="s">
        <v>12</v>
      </c>
      <c r="D133" s="20" t="s">
        <v>465</v>
      </c>
      <c r="E133" s="23">
        <f>SUM(E134:E135)</f>
        <v>1130000.19</v>
      </c>
      <c r="F133" s="23">
        <f>SUM(F134:F135)</f>
        <v>3086460</v>
      </c>
      <c r="G133" s="23">
        <f>SUM(G134:G135)</f>
        <v>1861460</v>
      </c>
      <c r="H133" s="88" t="s">
        <v>328</v>
      </c>
      <c r="I133" s="85" t="s">
        <v>475</v>
      </c>
      <c r="J133" s="85" t="s">
        <v>248</v>
      </c>
      <c r="K133" s="85" t="s">
        <v>81</v>
      </c>
      <c r="L133" s="106" t="s">
        <v>77</v>
      </c>
    </row>
    <row r="134" spans="1:12" ht="32.700000000000003" customHeight="1" x14ac:dyDescent="0.55000000000000004">
      <c r="A134" s="98"/>
      <c r="B134" s="89"/>
      <c r="C134" s="89"/>
      <c r="D134" s="24" t="s">
        <v>40</v>
      </c>
      <c r="E134" s="25">
        <v>500000</v>
      </c>
      <c r="F134" s="25">
        <v>2292000</v>
      </c>
      <c r="G134" s="25">
        <v>1100000</v>
      </c>
      <c r="H134" s="89"/>
      <c r="I134" s="86"/>
      <c r="J134" s="86"/>
      <c r="K134" s="86"/>
      <c r="L134" s="107"/>
    </row>
    <row r="135" spans="1:12" ht="32.700000000000003" customHeight="1" thickBot="1" x14ac:dyDescent="0.6">
      <c r="A135" s="99"/>
      <c r="B135" s="90"/>
      <c r="C135" s="90"/>
      <c r="D135" s="39" t="s">
        <v>13</v>
      </c>
      <c r="E135" s="40">
        <v>630000.18999999994</v>
      </c>
      <c r="F135" s="40">
        <v>794460</v>
      </c>
      <c r="G135" s="40">
        <v>761460</v>
      </c>
      <c r="H135" s="90"/>
      <c r="I135" s="87"/>
      <c r="J135" s="87"/>
      <c r="K135" s="87"/>
      <c r="L135" s="108"/>
    </row>
    <row r="136" spans="1:12" ht="45.3" thickBot="1" x14ac:dyDescent="0.6">
      <c r="A136" s="18" t="s">
        <v>329</v>
      </c>
      <c r="B136" s="19" t="s">
        <v>330</v>
      </c>
      <c r="C136" s="19" t="s">
        <v>317</v>
      </c>
      <c r="D136" s="30" t="s">
        <v>40</v>
      </c>
      <c r="E136" s="31">
        <v>33805</v>
      </c>
      <c r="F136" s="31">
        <v>23277</v>
      </c>
      <c r="G136" s="31">
        <v>89230</v>
      </c>
      <c r="H136" s="19" t="s">
        <v>331</v>
      </c>
      <c r="I136" s="20" t="s">
        <v>478</v>
      </c>
      <c r="J136" s="20" t="s">
        <v>19</v>
      </c>
      <c r="K136" s="20" t="s">
        <v>64</v>
      </c>
      <c r="L136" s="22" t="s">
        <v>19</v>
      </c>
    </row>
    <row r="137" spans="1:12" ht="45.3" thickBot="1" x14ac:dyDescent="0.6">
      <c r="A137" s="18" t="s">
        <v>332</v>
      </c>
      <c r="B137" s="19" t="s">
        <v>333</v>
      </c>
      <c r="C137" s="19" t="s">
        <v>317</v>
      </c>
      <c r="D137" s="30" t="s">
        <v>40</v>
      </c>
      <c r="E137" s="31">
        <v>35008</v>
      </c>
      <c r="F137" s="31">
        <v>30000</v>
      </c>
      <c r="G137" s="31">
        <v>30000</v>
      </c>
      <c r="H137" s="19" t="s">
        <v>334</v>
      </c>
      <c r="I137" s="20" t="s">
        <v>478</v>
      </c>
      <c r="J137" s="20" t="s">
        <v>335</v>
      </c>
      <c r="K137" s="20" t="s">
        <v>336</v>
      </c>
      <c r="L137" s="22" t="s">
        <v>336</v>
      </c>
    </row>
    <row r="138" spans="1:12" ht="45.3" thickBot="1" x14ac:dyDescent="0.6">
      <c r="A138" s="18" t="s">
        <v>337</v>
      </c>
      <c r="B138" s="19" t="s">
        <v>338</v>
      </c>
      <c r="C138" s="19" t="s">
        <v>317</v>
      </c>
      <c r="D138" s="32" t="s">
        <v>40</v>
      </c>
      <c r="E138" s="33">
        <v>70000</v>
      </c>
      <c r="F138" s="33">
        <v>30000</v>
      </c>
      <c r="G138" s="33">
        <v>30000</v>
      </c>
      <c r="H138" s="19" t="s">
        <v>339</v>
      </c>
      <c r="I138" s="20" t="s">
        <v>478</v>
      </c>
      <c r="J138" s="20" t="s">
        <v>335</v>
      </c>
      <c r="K138" s="20" t="s">
        <v>248</v>
      </c>
      <c r="L138" s="22" t="s">
        <v>248</v>
      </c>
    </row>
    <row r="139" spans="1:12" ht="15" x14ac:dyDescent="0.55000000000000004">
      <c r="A139" s="97" t="s">
        <v>340</v>
      </c>
      <c r="B139" s="88" t="s">
        <v>341</v>
      </c>
      <c r="C139" s="88" t="s">
        <v>39</v>
      </c>
      <c r="D139" s="20" t="s">
        <v>465</v>
      </c>
      <c r="E139" s="23">
        <f>SUM(E140:E141)</f>
        <v>363244</v>
      </c>
      <c r="F139" s="23">
        <f>SUM(F140:F141)</f>
        <v>363244</v>
      </c>
      <c r="G139" s="23">
        <f>SUM(G140:G141)</f>
        <v>363244</v>
      </c>
      <c r="H139" s="19" t="s">
        <v>342</v>
      </c>
      <c r="I139" s="20" t="s">
        <v>478</v>
      </c>
      <c r="J139" s="20" t="s">
        <v>95</v>
      </c>
      <c r="K139" s="20" t="s">
        <v>343</v>
      </c>
      <c r="L139" s="22" t="s">
        <v>343</v>
      </c>
    </row>
    <row r="140" spans="1:12" ht="15" x14ac:dyDescent="0.55000000000000004">
      <c r="A140" s="98"/>
      <c r="B140" s="89"/>
      <c r="C140" s="89"/>
      <c r="D140" s="24" t="s">
        <v>40</v>
      </c>
      <c r="E140" s="25">
        <v>200000</v>
      </c>
      <c r="F140" s="25">
        <v>200000</v>
      </c>
      <c r="G140" s="25">
        <v>200000</v>
      </c>
      <c r="H140" s="95" t="s">
        <v>344</v>
      </c>
      <c r="I140" s="93" t="s">
        <v>478</v>
      </c>
      <c r="J140" s="93" t="s">
        <v>95</v>
      </c>
      <c r="K140" s="93" t="s">
        <v>94</v>
      </c>
      <c r="L140" s="91" t="s">
        <v>343</v>
      </c>
    </row>
    <row r="141" spans="1:12" ht="15.3" thickBot="1" x14ac:dyDescent="0.6">
      <c r="A141" s="99"/>
      <c r="B141" s="90"/>
      <c r="C141" s="90"/>
      <c r="D141" s="24" t="s">
        <v>296</v>
      </c>
      <c r="E141" s="25">
        <v>163244</v>
      </c>
      <c r="F141" s="25">
        <v>163244</v>
      </c>
      <c r="G141" s="25">
        <v>163244</v>
      </c>
      <c r="H141" s="96"/>
      <c r="I141" s="94"/>
      <c r="J141" s="94"/>
      <c r="K141" s="94"/>
      <c r="L141" s="92"/>
    </row>
    <row r="142" spans="1:12" ht="45.3" thickBot="1" x14ac:dyDescent="0.6">
      <c r="A142" s="18" t="s">
        <v>345</v>
      </c>
      <c r="B142" s="19" t="s">
        <v>346</v>
      </c>
      <c r="C142" s="19" t="s">
        <v>317</v>
      </c>
      <c r="D142" s="20" t="s">
        <v>40</v>
      </c>
      <c r="E142" s="21">
        <v>21000</v>
      </c>
      <c r="F142" s="21">
        <v>21000</v>
      </c>
      <c r="G142" s="21">
        <v>21000</v>
      </c>
      <c r="H142" s="19" t="s">
        <v>347</v>
      </c>
      <c r="I142" s="20" t="s">
        <v>478</v>
      </c>
      <c r="J142" s="20" t="s">
        <v>19</v>
      </c>
      <c r="K142" s="20" t="s">
        <v>20</v>
      </c>
      <c r="L142" s="22" t="s">
        <v>20</v>
      </c>
    </row>
    <row r="143" spans="1:12" ht="45.3" thickBot="1" x14ac:dyDescent="0.6">
      <c r="A143" s="18" t="s">
        <v>348</v>
      </c>
      <c r="B143" s="19" t="s">
        <v>349</v>
      </c>
      <c r="C143" s="19" t="s">
        <v>317</v>
      </c>
      <c r="D143" s="20" t="s">
        <v>40</v>
      </c>
      <c r="E143" s="21">
        <v>13000</v>
      </c>
      <c r="F143" s="21">
        <v>23000</v>
      </c>
      <c r="G143" s="21">
        <v>23000</v>
      </c>
      <c r="H143" s="19" t="s">
        <v>350</v>
      </c>
      <c r="I143" s="20" t="s">
        <v>478</v>
      </c>
      <c r="J143" s="20" t="s">
        <v>56</v>
      </c>
      <c r="K143" s="20" t="s">
        <v>56</v>
      </c>
      <c r="L143" s="22" t="s">
        <v>56</v>
      </c>
    </row>
    <row r="144" spans="1:12" ht="45.9" customHeight="1" x14ac:dyDescent="0.55000000000000004">
      <c r="A144" s="97" t="s">
        <v>351</v>
      </c>
      <c r="B144" s="88" t="s">
        <v>352</v>
      </c>
      <c r="C144" s="88" t="s">
        <v>17</v>
      </c>
      <c r="D144" s="85" t="s">
        <v>22</v>
      </c>
      <c r="E144" s="82">
        <f>SUM(E145:E145)+24700</f>
        <v>24700</v>
      </c>
      <c r="F144" s="82">
        <f>SUM(F145:F145)+24700</f>
        <v>24700</v>
      </c>
      <c r="G144" s="82">
        <f>SUM(G145:G145)+24700</f>
        <v>24700</v>
      </c>
      <c r="H144" s="19" t="s">
        <v>18</v>
      </c>
      <c r="I144" s="20" t="s">
        <v>475</v>
      </c>
      <c r="J144" s="20" t="s">
        <v>112</v>
      </c>
      <c r="K144" s="20" t="s">
        <v>112</v>
      </c>
      <c r="L144" s="22" t="s">
        <v>112</v>
      </c>
    </row>
    <row r="145" spans="1:12" ht="45.9" customHeight="1" thickBot="1" x14ac:dyDescent="0.6">
      <c r="A145" s="99"/>
      <c r="B145" s="90"/>
      <c r="C145" s="90"/>
      <c r="D145" s="87"/>
      <c r="E145" s="84"/>
      <c r="F145" s="84"/>
      <c r="G145" s="84"/>
      <c r="H145" s="26" t="s">
        <v>353</v>
      </c>
      <c r="I145" s="24" t="s">
        <v>478</v>
      </c>
      <c r="J145" s="24" t="s">
        <v>19</v>
      </c>
      <c r="K145" s="24" t="s">
        <v>19</v>
      </c>
      <c r="L145" s="27" t="s">
        <v>19</v>
      </c>
    </row>
    <row r="146" spans="1:12" ht="60" x14ac:dyDescent="0.55000000000000004">
      <c r="A146" s="97" t="s">
        <v>354</v>
      </c>
      <c r="B146" s="88" t="s">
        <v>355</v>
      </c>
      <c r="C146" s="88" t="s">
        <v>12</v>
      </c>
      <c r="D146" s="85" t="s">
        <v>13</v>
      </c>
      <c r="E146" s="82">
        <f>SUM(E147:E147)+9000</f>
        <v>9000</v>
      </c>
      <c r="F146" s="82">
        <f>SUM(F147:F147)+9000</f>
        <v>9000</v>
      </c>
      <c r="G146" s="82">
        <f>SUM(G147:G147)+9000</f>
        <v>9000</v>
      </c>
      <c r="H146" s="19" t="s">
        <v>477</v>
      </c>
      <c r="I146" s="20" t="s">
        <v>475</v>
      </c>
      <c r="J146" s="20" t="s">
        <v>15</v>
      </c>
      <c r="K146" s="20" t="s">
        <v>15</v>
      </c>
      <c r="L146" s="22" t="s">
        <v>15</v>
      </c>
    </row>
    <row r="147" spans="1:12" ht="44.7" customHeight="1" thickBot="1" x14ac:dyDescent="0.6">
      <c r="A147" s="99"/>
      <c r="B147" s="90"/>
      <c r="C147" s="90"/>
      <c r="D147" s="87"/>
      <c r="E147" s="84"/>
      <c r="F147" s="84"/>
      <c r="G147" s="84"/>
      <c r="H147" s="26" t="s">
        <v>356</v>
      </c>
      <c r="I147" s="24" t="s">
        <v>475</v>
      </c>
      <c r="J147" s="24" t="s">
        <v>15</v>
      </c>
      <c r="K147" s="24" t="s">
        <v>15</v>
      </c>
      <c r="L147" s="27" t="s">
        <v>15</v>
      </c>
    </row>
    <row r="148" spans="1:12" ht="45.3" thickBot="1" x14ac:dyDescent="0.6">
      <c r="A148" s="18" t="s">
        <v>357</v>
      </c>
      <c r="B148" s="19" t="s">
        <v>358</v>
      </c>
      <c r="C148" s="19" t="s">
        <v>12</v>
      </c>
      <c r="D148" s="20" t="s">
        <v>13</v>
      </c>
      <c r="E148" s="21">
        <v>100000</v>
      </c>
      <c r="F148" s="21">
        <v>0</v>
      </c>
      <c r="G148" s="21">
        <v>0</v>
      </c>
      <c r="H148" s="19" t="s">
        <v>359</v>
      </c>
      <c r="I148" s="20" t="s">
        <v>478</v>
      </c>
      <c r="J148" s="20" t="s">
        <v>56</v>
      </c>
      <c r="K148" s="20" t="s">
        <v>21</v>
      </c>
      <c r="L148" s="22" t="s">
        <v>21</v>
      </c>
    </row>
    <row r="149" spans="1:12" ht="15" x14ac:dyDescent="0.55000000000000004">
      <c r="A149" s="97" t="s">
        <v>360</v>
      </c>
      <c r="B149" s="88" t="s">
        <v>361</v>
      </c>
      <c r="C149" s="88" t="s">
        <v>39</v>
      </c>
      <c r="D149" s="85"/>
      <c r="E149" s="82">
        <f>SUM(E150:E150)</f>
        <v>0</v>
      </c>
      <c r="F149" s="82">
        <f>SUM(F150:F150)</f>
        <v>0</v>
      </c>
      <c r="G149" s="82">
        <f>SUM(G150:G150)</f>
        <v>0</v>
      </c>
      <c r="H149" s="19" t="s">
        <v>362</v>
      </c>
      <c r="I149" s="20" t="s">
        <v>478</v>
      </c>
      <c r="J149" s="20" t="s">
        <v>19</v>
      </c>
      <c r="K149" s="20" t="s">
        <v>19</v>
      </c>
      <c r="L149" s="22" t="s">
        <v>19</v>
      </c>
    </row>
    <row r="150" spans="1:12" ht="45.3" thickBot="1" x14ac:dyDescent="0.6">
      <c r="A150" s="99"/>
      <c r="B150" s="90"/>
      <c r="C150" s="90"/>
      <c r="D150" s="87"/>
      <c r="E150" s="84"/>
      <c r="F150" s="84"/>
      <c r="G150" s="84"/>
      <c r="H150" s="26" t="s">
        <v>363</v>
      </c>
      <c r="I150" s="24" t="s">
        <v>475</v>
      </c>
      <c r="J150" s="24" t="s">
        <v>82</v>
      </c>
      <c r="K150" s="24" t="s">
        <v>103</v>
      </c>
      <c r="L150" s="27" t="s">
        <v>77</v>
      </c>
    </row>
    <row r="151" spans="1:12" ht="30.3" customHeight="1" thickBot="1" x14ac:dyDescent="0.6">
      <c r="A151" s="16" t="s">
        <v>364</v>
      </c>
      <c r="B151" s="50" t="s">
        <v>365</v>
      </c>
      <c r="C151" s="51"/>
      <c r="D151" s="105"/>
      <c r="E151" s="17">
        <f>E152+E156+E158+E159+E160+E161+E162+E165+E167+E169+E170+E171+E172+E176+E180+E181+E185+E186+E187+E189+E192</f>
        <v>19932726.640000001</v>
      </c>
      <c r="F151" s="17">
        <f>F152+F156+F158+F159+F160+F161+F162+F165+F167+F169+F170+F171+F172+F176+F180+F181+F185+F186+F187+F189+F192</f>
        <v>26848010.27</v>
      </c>
      <c r="G151" s="17">
        <f>G152+G156+G158+G159+G160+G161+G162+G165+G167+G169+G170+G171+G172+G176+G180+G181+G185+G186+G187+G189+G192</f>
        <v>12373486</v>
      </c>
      <c r="H151" s="50"/>
      <c r="I151" s="51"/>
      <c r="J151" s="51"/>
      <c r="K151" s="51"/>
      <c r="L151" s="52"/>
    </row>
    <row r="152" spans="1:12" ht="15" x14ac:dyDescent="0.55000000000000004">
      <c r="A152" s="97" t="s">
        <v>366</v>
      </c>
      <c r="B152" s="88" t="s">
        <v>367</v>
      </c>
      <c r="C152" s="88" t="s">
        <v>17</v>
      </c>
      <c r="D152" s="20" t="s">
        <v>465</v>
      </c>
      <c r="E152" s="23">
        <f>SUM(E153:E155)</f>
        <v>2803003</v>
      </c>
      <c r="F152" s="23">
        <f>SUM(F153:F155)</f>
        <v>2800003</v>
      </c>
      <c r="G152" s="23">
        <f>SUM(G153:G155)</f>
        <v>0</v>
      </c>
      <c r="H152" s="88" t="s">
        <v>368</v>
      </c>
      <c r="I152" s="85" t="s">
        <v>480</v>
      </c>
      <c r="J152" s="85" t="s">
        <v>369</v>
      </c>
      <c r="K152" s="85" t="s">
        <v>21</v>
      </c>
      <c r="L152" s="106" t="s">
        <v>21</v>
      </c>
    </row>
    <row r="153" spans="1:12" ht="15" x14ac:dyDescent="0.55000000000000004">
      <c r="A153" s="98"/>
      <c r="B153" s="89"/>
      <c r="C153" s="89"/>
      <c r="D153" s="24" t="s">
        <v>40</v>
      </c>
      <c r="E153" s="25">
        <v>1166003</v>
      </c>
      <c r="F153" s="25">
        <v>1437003</v>
      </c>
      <c r="G153" s="25">
        <v>0</v>
      </c>
      <c r="H153" s="111"/>
      <c r="I153" s="110"/>
      <c r="J153" s="110"/>
      <c r="K153" s="110"/>
      <c r="L153" s="109"/>
    </row>
    <row r="154" spans="1:12" ht="15" x14ac:dyDescent="0.55000000000000004">
      <c r="A154" s="98"/>
      <c r="B154" s="89"/>
      <c r="C154" s="89"/>
      <c r="D154" s="24" t="s">
        <v>370</v>
      </c>
      <c r="E154" s="25">
        <v>122500</v>
      </c>
      <c r="F154" s="25">
        <v>102500</v>
      </c>
      <c r="G154" s="25"/>
      <c r="H154" s="95" t="s">
        <v>18</v>
      </c>
      <c r="I154" s="93" t="s">
        <v>475</v>
      </c>
      <c r="J154" s="93" t="s">
        <v>60</v>
      </c>
      <c r="K154" s="93" t="s">
        <v>21</v>
      </c>
      <c r="L154" s="91" t="s">
        <v>21</v>
      </c>
    </row>
    <row r="155" spans="1:12" ht="15.3" thickBot="1" x14ac:dyDescent="0.6">
      <c r="A155" s="99"/>
      <c r="B155" s="90"/>
      <c r="C155" s="90"/>
      <c r="D155" s="24" t="s">
        <v>22</v>
      </c>
      <c r="E155" s="25">
        <v>1514500</v>
      </c>
      <c r="F155" s="25">
        <v>1260500</v>
      </c>
      <c r="G155" s="25"/>
      <c r="H155" s="96"/>
      <c r="I155" s="94"/>
      <c r="J155" s="94"/>
      <c r="K155" s="94"/>
      <c r="L155" s="92"/>
    </row>
    <row r="156" spans="1:12" ht="15" x14ac:dyDescent="0.55000000000000004">
      <c r="A156" s="97" t="s">
        <v>371</v>
      </c>
      <c r="B156" s="88" t="s">
        <v>372</v>
      </c>
      <c r="C156" s="88" t="s">
        <v>373</v>
      </c>
      <c r="D156" s="85" t="s">
        <v>40</v>
      </c>
      <c r="E156" s="82">
        <f>SUM(E157:E157)+2699148</f>
        <v>2699148</v>
      </c>
      <c r="F156" s="82">
        <f>SUM(F157:F157)+2708174</f>
        <v>2708174</v>
      </c>
      <c r="G156" s="82">
        <f>SUM(G157:G157)+2717644</f>
        <v>2717644</v>
      </c>
      <c r="H156" s="19" t="s">
        <v>374</v>
      </c>
      <c r="I156" s="20" t="s">
        <v>478</v>
      </c>
      <c r="J156" s="20" t="s">
        <v>64</v>
      </c>
      <c r="K156" s="20" t="s">
        <v>64</v>
      </c>
      <c r="L156" s="22" t="s">
        <v>20</v>
      </c>
    </row>
    <row r="157" spans="1:12" ht="30.3" thickBot="1" x14ac:dyDescent="0.6">
      <c r="A157" s="99"/>
      <c r="B157" s="90"/>
      <c r="C157" s="90"/>
      <c r="D157" s="87"/>
      <c r="E157" s="84"/>
      <c r="F157" s="84"/>
      <c r="G157" s="84"/>
      <c r="H157" s="26" t="s">
        <v>375</v>
      </c>
      <c r="I157" s="24" t="s">
        <v>478</v>
      </c>
      <c r="J157" s="24" t="s">
        <v>55</v>
      </c>
      <c r="K157" s="24" t="s">
        <v>55</v>
      </c>
      <c r="L157" s="27" t="s">
        <v>55</v>
      </c>
    </row>
    <row r="158" spans="1:12" ht="45.3" thickBot="1" x14ac:dyDescent="0.6">
      <c r="A158" s="18" t="s">
        <v>376</v>
      </c>
      <c r="B158" s="19" t="s">
        <v>377</v>
      </c>
      <c r="C158" s="19" t="s">
        <v>39</v>
      </c>
      <c r="D158" s="24" t="s">
        <v>40</v>
      </c>
      <c r="E158" s="25">
        <v>800000</v>
      </c>
      <c r="F158" s="25">
        <v>1000000</v>
      </c>
      <c r="G158" s="25">
        <v>1200000</v>
      </c>
      <c r="H158" s="19" t="s">
        <v>378</v>
      </c>
      <c r="I158" s="20" t="s">
        <v>480</v>
      </c>
      <c r="J158" s="20" t="s">
        <v>379</v>
      </c>
      <c r="K158" s="20" t="s">
        <v>197</v>
      </c>
      <c r="L158" s="22" t="s">
        <v>380</v>
      </c>
    </row>
    <row r="159" spans="1:12" ht="30.3" thickBot="1" x14ac:dyDescent="0.6">
      <c r="A159" s="18" t="s">
        <v>381</v>
      </c>
      <c r="B159" s="19" t="s">
        <v>382</v>
      </c>
      <c r="C159" s="19" t="s">
        <v>39</v>
      </c>
      <c r="D159" s="20" t="s">
        <v>40</v>
      </c>
      <c r="E159" s="21">
        <v>3000000</v>
      </c>
      <c r="F159" s="21">
        <v>3370000</v>
      </c>
      <c r="G159" s="21">
        <v>3556750</v>
      </c>
      <c r="H159" s="19" t="s">
        <v>383</v>
      </c>
      <c r="I159" s="20" t="s">
        <v>475</v>
      </c>
      <c r="J159" s="20" t="s">
        <v>82</v>
      </c>
      <c r="K159" s="20" t="s">
        <v>82</v>
      </c>
      <c r="L159" s="22" t="s">
        <v>82</v>
      </c>
    </row>
    <row r="160" spans="1:12" ht="30.3" thickBot="1" x14ac:dyDescent="0.6">
      <c r="A160" s="18" t="s">
        <v>384</v>
      </c>
      <c r="B160" s="19" t="s">
        <v>385</v>
      </c>
      <c r="C160" s="19" t="s">
        <v>39</v>
      </c>
      <c r="D160" s="24" t="s">
        <v>40</v>
      </c>
      <c r="E160" s="25">
        <v>700000</v>
      </c>
      <c r="F160" s="25">
        <v>700000</v>
      </c>
      <c r="G160" s="25">
        <v>700000</v>
      </c>
      <c r="H160" s="19" t="s">
        <v>386</v>
      </c>
      <c r="I160" s="20" t="s">
        <v>475</v>
      </c>
      <c r="J160" s="20" t="s">
        <v>103</v>
      </c>
      <c r="K160" s="20" t="s">
        <v>103</v>
      </c>
      <c r="L160" s="22" t="s">
        <v>103</v>
      </c>
    </row>
    <row r="161" spans="1:12" ht="45.3" thickBot="1" x14ac:dyDescent="0.6">
      <c r="A161" s="18" t="s">
        <v>387</v>
      </c>
      <c r="B161" s="19" t="s">
        <v>388</v>
      </c>
      <c r="C161" s="19" t="s">
        <v>39</v>
      </c>
      <c r="D161" s="20" t="s">
        <v>40</v>
      </c>
      <c r="E161" s="21">
        <v>80000</v>
      </c>
      <c r="F161" s="21">
        <v>250000</v>
      </c>
      <c r="G161" s="21">
        <v>1240000</v>
      </c>
      <c r="H161" s="19" t="s">
        <v>389</v>
      </c>
      <c r="I161" s="20" t="s">
        <v>478</v>
      </c>
      <c r="J161" s="20" t="s">
        <v>125</v>
      </c>
      <c r="K161" s="20" t="s">
        <v>125</v>
      </c>
      <c r="L161" s="22" t="s">
        <v>125</v>
      </c>
    </row>
    <row r="162" spans="1:12" ht="33.6" customHeight="1" x14ac:dyDescent="0.55000000000000004">
      <c r="A162" s="97" t="s">
        <v>390</v>
      </c>
      <c r="B162" s="88" t="s">
        <v>391</v>
      </c>
      <c r="C162" s="88" t="s">
        <v>39</v>
      </c>
      <c r="D162" s="85" t="s">
        <v>40</v>
      </c>
      <c r="E162" s="82">
        <f>SUM(E163:E164)+900000</f>
        <v>900000</v>
      </c>
      <c r="F162" s="82">
        <f>SUM(F163:F164)+900000</f>
        <v>900000</v>
      </c>
      <c r="G162" s="82">
        <f>SUM(G163:G164)+950000</f>
        <v>950000</v>
      </c>
      <c r="H162" s="19" t="s">
        <v>392</v>
      </c>
      <c r="I162" s="20" t="s">
        <v>475</v>
      </c>
      <c r="J162" s="20" t="s">
        <v>15</v>
      </c>
      <c r="K162" s="20" t="s">
        <v>15</v>
      </c>
      <c r="L162" s="22" t="s">
        <v>15</v>
      </c>
    </row>
    <row r="163" spans="1:12" ht="18.899999999999999" customHeight="1" x14ac:dyDescent="0.55000000000000004">
      <c r="A163" s="98"/>
      <c r="B163" s="89"/>
      <c r="C163" s="89"/>
      <c r="D163" s="86"/>
      <c r="E163" s="83"/>
      <c r="F163" s="83"/>
      <c r="G163" s="83"/>
      <c r="H163" s="26" t="s">
        <v>389</v>
      </c>
      <c r="I163" s="24" t="s">
        <v>478</v>
      </c>
      <c r="J163" s="24" t="s">
        <v>293</v>
      </c>
      <c r="K163" s="24" t="s">
        <v>293</v>
      </c>
      <c r="L163" s="27" t="s">
        <v>293</v>
      </c>
    </row>
    <row r="164" spans="1:12" ht="24.6" customHeight="1" thickBot="1" x14ac:dyDescent="0.6">
      <c r="A164" s="99"/>
      <c r="B164" s="90"/>
      <c r="C164" s="90"/>
      <c r="D164" s="87"/>
      <c r="E164" s="84"/>
      <c r="F164" s="84"/>
      <c r="G164" s="84"/>
      <c r="H164" s="26" t="s">
        <v>393</v>
      </c>
      <c r="I164" s="24" t="s">
        <v>478</v>
      </c>
      <c r="J164" s="24" t="s">
        <v>336</v>
      </c>
      <c r="K164" s="24" t="s">
        <v>336</v>
      </c>
      <c r="L164" s="27" t="s">
        <v>336</v>
      </c>
    </row>
    <row r="165" spans="1:12" ht="15" x14ac:dyDescent="0.55000000000000004">
      <c r="A165" s="97" t="s">
        <v>394</v>
      </c>
      <c r="B165" s="88" t="s">
        <v>395</v>
      </c>
      <c r="C165" s="88" t="s">
        <v>39</v>
      </c>
      <c r="D165" s="85" t="s">
        <v>40</v>
      </c>
      <c r="E165" s="82">
        <f>SUM(E166:E166)+300000</f>
        <v>300000</v>
      </c>
      <c r="F165" s="82">
        <f>SUM(F166:F166)+315000</f>
        <v>315000</v>
      </c>
      <c r="G165" s="82">
        <f>SUM(G166:G166)+330750</f>
        <v>330750</v>
      </c>
      <c r="H165" s="19" t="s">
        <v>396</v>
      </c>
      <c r="I165" s="20" t="s">
        <v>480</v>
      </c>
      <c r="J165" s="20" t="s">
        <v>397</v>
      </c>
      <c r="K165" s="20" t="s">
        <v>397</v>
      </c>
      <c r="L165" s="22" t="s">
        <v>397</v>
      </c>
    </row>
    <row r="166" spans="1:12" ht="15.3" thickBot="1" x14ac:dyDescent="0.6">
      <c r="A166" s="99"/>
      <c r="B166" s="90"/>
      <c r="C166" s="90"/>
      <c r="D166" s="87"/>
      <c r="E166" s="84"/>
      <c r="F166" s="84"/>
      <c r="G166" s="84"/>
      <c r="H166" s="26" t="s">
        <v>398</v>
      </c>
      <c r="I166" s="24" t="s">
        <v>399</v>
      </c>
      <c r="J166" s="24" t="s">
        <v>400</v>
      </c>
      <c r="K166" s="24" t="s">
        <v>400</v>
      </c>
      <c r="L166" s="27" t="s">
        <v>400</v>
      </c>
    </row>
    <row r="167" spans="1:12" ht="38.700000000000003" customHeight="1" x14ac:dyDescent="0.55000000000000004">
      <c r="A167" s="97" t="s">
        <v>401</v>
      </c>
      <c r="B167" s="88" t="s">
        <v>470</v>
      </c>
      <c r="C167" s="88" t="s">
        <v>39</v>
      </c>
      <c r="D167" s="85" t="s">
        <v>40</v>
      </c>
      <c r="E167" s="82">
        <f>SUM(E168:E168)+390000</f>
        <v>390000</v>
      </c>
      <c r="F167" s="82">
        <f>SUM(F168:F168)+400000</f>
        <v>400000</v>
      </c>
      <c r="G167" s="82">
        <f>SUM(G168:G168)+420000</f>
        <v>420000</v>
      </c>
      <c r="H167" s="19" t="s">
        <v>402</v>
      </c>
      <c r="I167" s="20" t="s">
        <v>67</v>
      </c>
      <c r="J167" s="20" t="s">
        <v>252</v>
      </c>
      <c r="K167" s="20" t="s">
        <v>403</v>
      </c>
      <c r="L167" s="22" t="s">
        <v>95</v>
      </c>
    </row>
    <row r="168" spans="1:12" ht="41.1" customHeight="1" thickBot="1" x14ac:dyDescent="0.6">
      <c r="A168" s="99"/>
      <c r="B168" s="90"/>
      <c r="C168" s="90"/>
      <c r="D168" s="87"/>
      <c r="E168" s="84"/>
      <c r="F168" s="84"/>
      <c r="G168" s="84"/>
      <c r="H168" s="26" t="s">
        <v>404</v>
      </c>
      <c r="I168" s="24" t="s">
        <v>478</v>
      </c>
      <c r="J168" s="24" t="s">
        <v>248</v>
      </c>
      <c r="K168" s="24" t="s">
        <v>142</v>
      </c>
      <c r="L168" s="27" t="s">
        <v>141</v>
      </c>
    </row>
    <row r="169" spans="1:12" ht="45.3" thickBot="1" x14ac:dyDescent="0.6">
      <c r="A169" s="18" t="s">
        <v>405</v>
      </c>
      <c r="B169" s="19" t="s">
        <v>406</v>
      </c>
      <c r="C169" s="19" t="s">
        <v>39</v>
      </c>
      <c r="D169" s="20" t="s">
        <v>40</v>
      </c>
      <c r="E169" s="21">
        <v>0</v>
      </c>
      <c r="F169" s="21">
        <v>0</v>
      </c>
      <c r="G169" s="21">
        <v>0</v>
      </c>
      <c r="H169" s="19" t="s">
        <v>407</v>
      </c>
      <c r="I169" s="20" t="s">
        <v>480</v>
      </c>
      <c r="J169" s="20" t="s">
        <v>408</v>
      </c>
      <c r="K169" s="20" t="s">
        <v>408</v>
      </c>
      <c r="L169" s="22" t="s">
        <v>21</v>
      </c>
    </row>
    <row r="170" spans="1:12" ht="60" x14ac:dyDescent="0.55000000000000004">
      <c r="A170" s="18" t="s">
        <v>409</v>
      </c>
      <c r="B170" s="19" t="s">
        <v>410</v>
      </c>
      <c r="C170" s="19" t="s">
        <v>39</v>
      </c>
      <c r="D170" s="20" t="s">
        <v>40</v>
      </c>
      <c r="E170" s="21">
        <v>163000</v>
      </c>
      <c r="F170" s="21">
        <v>163000</v>
      </c>
      <c r="G170" s="21">
        <v>163000</v>
      </c>
      <c r="H170" s="19" t="s">
        <v>411</v>
      </c>
      <c r="I170" s="20" t="s">
        <v>478</v>
      </c>
      <c r="J170" s="20" t="s">
        <v>94</v>
      </c>
      <c r="K170" s="20" t="s">
        <v>94</v>
      </c>
      <c r="L170" s="22" t="s">
        <v>94</v>
      </c>
    </row>
    <row r="171" spans="1:12" ht="60.3" thickBot="1" x14ac:dyDescent="0.6">
      <c r="A171" s="18" t="s">
        <v>412</v>
      </c>
      <c r="B171" s="19" t="s">
        <v>413</v>
      </c>
      <c r="C171" s="19" t="s">
        <v>140</v>
      </c>
      <c r="D171" s="20" t="s">
        <v>40</v>
      </c>
      <c r="E171" s="21">
        <v>500000</v>
      </c>
      <c r="F171" s="21">
        <v>5000000</v>
      </c>
      <c r="G171" s="21">
        <v>0</v>
      </c>
      <c r="H171" s="19" t="s">
        <v>18</v>
      </c>
      <c r="I171" s="20" t="s">
        <v>475</v>
      </c>
      <c r="J171" s="20" t="s">
        <v>414</v>
      </c>
      <c r="K171" s="20" t="s">
        <v>336</v>
      </c>
      <c r="L171" s="22" t="s">
        <v>21</v>
      </c>
    </row>
    <row r="172" spans="1:12" ht="15" x14ac:dyDescent="0.55000000000000004">
      <c r="A172" s="97" t="s">
        <v>415</v>
      </c>
      <c r="B172" s="88" t="s">
        <v>416</v>
      </c>
      <c r="C172" s="88" t="s">
        <v>17</v>
      </c>
      <c r="D172" s="20" t="s">
        <v>465</v>
      </c>
      <c r="E172" s="23">
        <f>SUM(E173:E175)</f>
        <v>669316</v>
      </c>
      <c r="F172" s="23">
        <f>SUM(F173:F175)</f>
        <v>0</v>
      </c>
      <c r="G172" s="23">
        <f>SUM(G173:G175)</f>
        <v>0</v>
      </c>
      <c r="H172" s="88" t="s">
        <v>368</v>
      </c>
      <c r="I172" s="85" t="s">
        <v>480</v>
      </c>
      <c r="J172" s="85" t="s">
        <v>417</v>
      </c>
      <c r="K172" s="85" t="s">
        <v>21</v>
      </c>
      <c r="L172" s="106" t="s">
        <v>21</v>
      </c>
    </row>
    <row r="173" spans="1:12" ht="15" x14ac:dyDescent="0.55000000000000004">
      <c r="A173" s="98"/>
      <c r="B173" s="89"/>
      <c r="C173" s="89"/>
      <c r="D173" s="24" t="s">
        <v>370</v>
      </c>
      <c r="E173" s="25">
        <v>37878</v>
      </c>
      <c r="F173" s="25">
        <v>0</v>
      </c>
      <c r="G173" s="25">
        <v>0</v>
      </c>
      <c r="H173" s="111"/>
      <c r="I173" s="110"/>
      <c r="J173" s="110"/>
      <c r="K173" s="110"/>
      <c r="L173" s="109"/>
    </row>
    <row r="174" spans="1:12" ht="15" x14ac:dyDescent="0.55000000000000004">
      <c r="A174" s="98"/>
      <c r="B174" s="89"/>
      <c r="C174" s="89"/>
      <c r="D174" s="24" t="s">
        <v>40</v>
      </c>
      <c r="E174" s="25">
        <v>201985</v>
      </c>
      <c r="F174" s="25"/>
      <c r="G174" s="25"/>
      <c r="H174" s="95" t="s">
        <v>18</v>
      </c>
      <c r="I174" s="93" t="s">
        <v>475</v>
      </c>
      <c r="J174" s="93" t="s">
        <v>238</v>
      </c>
      <c r="K174" s="93" t="s">
        <v>21</v>
      </c>
      <c r="L174" s="91" t="s">
        <v>21</v>
      </c>
    </row>
    <row r="175" spans="1:12" ht="15.3" thickBot="1" x14ac:dyDescent="0.6">
      <c r="A175" s="99"/>
      <c r="B175" s="90"/>
      <c r="C175" s="90"/>
      <c r="D175" s="24" t="s">
        <v>22</v>
      </c>
      <c r="E175" s="25">
        <v>429453</v>
      </c>
      <c r="F175" s="25"/>
      <c r="G175" s="25"/>
      <c r="H175" s="96"/>
      <c r="I175" s="94"/>
      <c r="J175" s="94"/>
      <c r="K175" s="94"/>
      <c r="L175" s="92"/>
    </row>
    <row r="176" spans="1:12" ht="15" x14ac:dyDescent="0.55000000000000004">
      <c r="A176" s="97" t="s">
        <v>418</v>
      </c>
      <c r="B176" s="88" t="s">
        <v>419</v>
      </c>
      <c r="C176" s="88" t="s">
        <v>17</v>
      </c>
      <c r="D176" s="20" t="s">
        <v>465</v>
      </c>
      <c r="E176" s="23">
        <f>SUM(E177:E179)</f>
        <v>2138254.9299999997</v>
      </c>
      <c r="F176" s="23">
        <f>SUM(F177:F179)</f>
        <v>3663122.2700000005</v>
      </c>
      <c r="G176" s="23">
        <f>SUM(G177:G179)</f>
        <v>0</v>
      </c>
      <c r="H176" s="88" t="s">
        <v>368</v>
      </c>
      <c r="I176" s="85" t="s">
        <v>480</v>
      </c>
      <c r="J176" s="85" t="s">
        <v>420</v>
      </c>
      <c r="K176" s="85" t="s">
        <v>21</v>
      </c>
      <c r="L176" s="106" t="s">
        <v>21</v>
      </c>
    </row>
    <row r="177" spans="1:12" ht="15" x14ac:dyDescent="0.55000000000000004">
      <c r="A177" s="98"/>
      <c r="B177" s="89"/>
      <c r="C177" s="89"/>
      <c r="D177" s="24" t="s">
        <v>22</v>
      </c>
      <c r="E177" s="25">
        <v>1229696.95</v>
      </c>
      <c r="F177" s="25">
        <v>1231220.96</v>
      </c>
      <c r="G177" s="25">
        <v>0</v>
      </c>
      <c r="H177" s="111"/>
      <c r="I177" s="110"/>
      <c r="J177" s="110"/>
      <c r="K177" s="110"/>
      <c r="L177" s="109"/>
    </row>
    <row r="178" spans="1:12" ht="15" x14ac:dyDescent="0.55000000000000004">
      <c r="A178" s="98"/>
      <c r="B178" s="89"/>
      <c r="C178" s="89"/>
      <c r="D178" s="24" t="s">
        <v>370</v>
      </c>
      <c r="E178" s="25">
        <v>108557.98</v>
      </c>
      <c r="F178" s="25">
        <v>108692.32</v>
      </c>
      <c r="G178" s="25"/>
      <c r="H178" s="95" t="s">
        <v>18</v>
      </c>
      <c r="I178" s="93" t="s">
        <v>475</v>
      </c>
      <c r="J178" s="93" t="s">
        <v>142</v>
      </c>
      <c r="K178" s="93" t="s">
        <v>248</v>
      </c>
      <c r="L178" s="91" t="s">
        <v>21</v>
      </c>
    </row>
    <row r="179" spans="1:12" ht="15.3" thickBot="1" x14ac:dyDescent="0.6">
      <c r="A179" s="99"/>
      <c r="B179" s="90"/>
      <c r="C179" s="90"/>
      <c r="D179" s="24" t="s">
        <v>40</v>
      </c>
      <c r="E179" s="25">
        <v>800000</v>
      </c>
      <c r="F179" s="25">
        <v>2323208.9900000002</v>
      </c>
      <c r="G179" s="25"/>
      <c r="H179" s="96"/>
      <c r="I179" s="94"/>
      <c r="J179" s="94"/>
      <c r="K179" s="94"/>
      <c r="L179" s="92"/>
    </row>
    <row r="180" spans="1:12" ht="30.3" thickBot="1" x14ac:dyDescent="0.6">
      <c r="A180" s="41" t="s">
        <v>421</v>
      </c>
      <c r="B180" s="42" t="s">
        <v>422</v>
      </c>
      <c r="C180" s="42" t="s">
        <v>39</v>
      </c>
      <c r="D180" s="37" t="s">
        <v>40</v>
      </c>
      <c r="E180" s="38">
        <v>200000</v>
      </c>
      <c r="F180" s="38">
        <v>200000</v>
      </c>
      <c r="G180" s="38">
        <v>200000</v>
      </c>
      <c r="H180" s="42" t="s">
        <v>404</v>
      </c>
      <c r="I180" s="37" t="s">
        <v>478</v>
      </c>
      <c r="J180" s="37" t="s">
        <v>64</v>
      </c>
      <c r="K180" s="37" t="s">
        <v>64</v>
      </c>
      <c r="L180" s="43" t="s">
        <v>55</v>
      </c>
    </row>
    <row r="181" spans="1:12" ht="23.4" customHeight="1" x14ac:dyDescent="0.55000000000000004">
      <c r="A181" s="98" t="s">
        <v>423</v>
      </c>
      <c r="B181" s="89" t="s">
        <v>424</v>
      </c>
      <c r="C181" s="89" t="s">
        <v>17</v>
      </c>
      <c r="D181" s="44" t="s">
        <v>465</v>
      </c>
      <c r="E181" s="45">
        <f>SUM(E182:E184)</f>
        <v>3710558</v>
      </c>
      <c r="F181" s="45">
        <f>SUM(F182:F184)</f>
        <v>4488369</v>
      </c>
      <c r="G181" s="45">
        <f>SUM(G182:G184)</f>
        <v>0</v>
      </c>
      <c r="H181" s="89" t="s">
        <v>18</v>
      </c>
      <c r="I181" s="86" t="s">
        <v>475</v>
      </c>
      <c r="J181" s="86" t="s">
        <v>425</v>
      </c>
      <c r="K181" s="86" t="s">
        <v>21</v>
      </c>
      <c r="L181" s="107" t="s">
        <v>21</v>
      </c>
    </row>
    <row r="182" spans="1:12" ht="23.4" customHeight="1" x14ac:dyDescent="0.55000000000000004">
      <c r="A182" s="98"/>
      <c r="B182" s="89"/>
      <c r="C182" s="89"/>
      <c r="D182" s="24" t="s">
        <v>22</v>
      </c>
      <c r="E182" s="25">
        <v>2947979</v>
      </c>
      <c r="F182" s="25">
        <v>2963560</v>
      </c>
      <c r="G182" s="25">
        <v>0</v>
      </c>
      <c r="H182" s="111"/>
      <c r="I182" s="110"/>
      <c r="J182" s="110"/>
      <c r="K182" s="110"/>
      <c r="L182" s="109"/>
    </row>
    <row r="183" spans="1:12" ht="23.4" customHeight="1" x14ac:dyDescent="0.55000000000000004">
      <c r="A183" s="98"/>
      <c r="B183" s="89"/>
      <c r="C183" s="89"/>
      <c r="D183" s="24" t="s">
        <v>370</v>
      </c>
      <c r="E183" s="25">
        <v>262579</v>
      </c>
      <c r="F183" s="25">
        <v>261579</v>
      </c>
      <c r="G183" s="25"/>
      <c r="H183" s="95" t="s">
        <v>368</v>
      </c>
      <c r="I183" s="93" t="s">
        <v>480</v>
      </c>
      <c r="J183" s="93" t="s">
        <v>426</v>
      </c>
      <c r="K183" s="93" t="s">
        <v>21</v>
      </c>
      <c r="L183" s="91" t="s">
        <v>21</v>
      </c>
    </row>
    <row r="184" spans="1:12" ht="23.4" customHeight="1" thickBot="1" x14ac:dyDescent="0.6">
      <c r="A184" s="99"/>
      <c r="B184" s="90"/>
      <c r="C184" s="90"/>
      <c r="D184" s="24" t="s">
        <v>40</v>
      </c>
      <c r="E184" s="25">
        <v>500000</v>
      </c>
      <c r="F184" s="25">
        <v>1263230</v>
      </c>
      <c r="G184" s="25"/>
      <c r="H184" s="96"/>
      <c r="I184" s="94"/>
      <c r="J184" s="94"/>
      <c r="K184" s="94"/>
      <c r="L184" s="92"/>
    </row>
    <row r="185" spans="1:12" ht="75.3" thickBot="1" x14ac:dyDescent="0.6">
      <c r="A185" s="18" t="s">
        <v>427</v>
      </c>
      <c r="B185" s="19" t="s">
        <v>428</v>
      </c>
      <c r="C185" s="19" t="s">
        <v>429</v>
      </c>
      <c r="D185" s="20"/>
      <c r="E185" s="21">
        <v>0</v>
      </c>
      <c r="F185" s="21">
        <v>0</v>
      </c>
      <c r="G185" s="21">
        <v>0</v>
      </c>
      <c r="H185" s="19" t="s">
        <v>430</v>
      </c>
      <c r="I185" s="20" t="s">
        <v>431</v>
      </c>
      <c r="J185" s="20" t="s">
        <v>141</v>
      </c>
      <c r="K185" s="20" t="s">
        <v>141</v>
      </c>
      <c r="L185" s="22" t="s">
        <v>141</v>
      </c>
    </row>
    <row r="186" spans="1:12" ht="75.3" thickBot="1" x14ac:dyDescent="0.6">
      <c r="A186" s="18" t="s">
        <v>432</v>
      </c>
      <c r="B186" s="19" t="s">
        <v>433</v>
      </c>
      <c r="C186" s="19" t="s">
        <v>434</v>
      </c>
      <c r="D186" s="20"/>
      <c r="E186" s="21"/>
      <c r="F186" s="21"/>
      <c r="G186" s="21"/>
      <c r="H186" s="19" t="s">
        <v>435</v>
      </c>
      <c r="I186" s="20" t="s">
        <v>478</v>
      </c>
      <c r="J186" s="20" t="s">
        <v>21</v>
      </c>
      <c r="K186" s="20" t="s">
        <v>56</v>
      </c>
      <c r="L186" s="22" t="s">
        <v>21</v>
      </c>
    </row>
    <row r="187" spans="1:12" ht="30" customHeight="1" x14ac:dyDescent="0.55000000000000004">
      <c r="A187" s="97" t="s">
        <v>436</v>
      </c>
      <c r="B187" s="88" t="s">
        <v>437</v>
      </c>
      <c r="C187" s="88" t="s">
        <v>39</v>
      </c>
      <c r="D187" s="93" t="s">
        <v>40</v>
      </c>
      <c r="E187" s="112">
        <v>200000</v>
      </c>
      <c r="F187" s="112">
        <v>200000</v>
      </c>
      <c r="G187" s="112">
        <v>200000</v>
      </c>
      <c r="H187" s="19" t="s">
        <v>438</v>
      </c>
      <c r="I187" s="20" t="s">
        <v>480</v>
      </c>
      <c r="J187" s="20" t="s">
        <v>439</v>
      </c>
      <c r="K187" s="20" t="s">
        <v>439</v>
      </c>
      <c r="L187" s="22" t="s">
        <v>439</v>
      </c>
    </row>
    <row r="188" spans="1:12" ht="15.3" thickBot="1" x14ac:dyDescent="0.6">
      <c r="A188" s="99"/>
      <c r="B188" s="90"/>
      <c r="C188" s="90"/>
      <c r="D188" s="94"/>
      <c r="E188" s="102"/>
      <c r="F188" s="102"/>
      <c r="G188" s="102"/>
      <c r="H188" s="26" t="s">
        <v>339</v>
      </c>
      <c r="I188" s="24" t="s">
        <v>478</v>
      </c>
      <c r="J188" s="24" t="s">
        <v>81</v>
      </c>
      <c r="K188" s="24" t="s">
        <v>81</v>
      </c>
      <c r="L188" s="27" t="s">
        <v>81</v>
      </c>
    </row>
    <row r="189" spans="1:12" ht="15" x14ac:dyDescent="0.55000000000000004">
      <c r="A189" s="97" t="s">
        <v>440</v>
      </c>
      <c r="B189" s="88" t="s">
        <v>441</v>
      </c>
      <c r="C189" s="88" t="s">
        <v>286</v>
      </c>
      <c r="D189" s="85" t="s">
        <v>40</v>
      </c>
      <c r="E189" s="82">
        <f>SUM(E190:E191)+92000</f>
        <v>92000</v>
      </c>
      <c r="F189" s="82">
        <f>SUM(F190:F191)+95000</f>
        <v>95000</v>
      </c>
      <c r="G189" s="82">
        <f>SUM(G190:G191)+100000</f>
        <v>100000</v>
      </c>
      <c r="H189" s="19" t="s">
        <v>442</v>
      </c>
      <c r="I189" s="20" t="s">
        <v>478</v>
      </c>
      <c r="J189" s="20" t="s">
        <v>56</v>
      </c>
      <c r="K189" s="20" t="s">
        <v>56</v>
      </c>
      <c r="L189" s="22" t="s">
        <v>56</v>
      </c>
    </row>
    <row r="190" spans="1:12" ht="30" x14ac:dyDescent="0.55000000000000004">
      <c r="A190" s="98"/>
      <c r="B190" s="89"/>
      <c r="C190" s="89"/>
      <c r="D190" s="86"/>
      <c r="E190" s="83"/>
      <c r="F190" s="83"/>
      <c r="G190" s="83"/>
      <c r="H190" s="26" t="s">
        <v>443</v>
      </c>
      <c r="I190" s="24" t="s">
        <v>478</v>
      </c>
      <c r="J190" s="24" t="s">
        <v>21</v>
      </c>
      <c r="K190" s="24" t="s">
        <v>21</v>
      </c>
      <c r="L190" s="27" t="s">
        <v>55</v>
      </c>
    </row>
    <row r="191" spans="1:12" ht="30.3" thickBot="1" x14ac:dyDescent="0.6">
      <c r="A191" s="99"/>
      <c r="B191" s="90"/>
      <c r="C191" s="90"/>
      <c r="D191" s="87"/>
      <c r="E191" s="84"/>
      <c r="F191" s="84"/>
      <c r="G191" s="84"/>
      <c r="H191" s="26" t="s">
        <v>444</v>
      </c>
      <c r="I191" s="24" t="s">
        <v>475</v>
      </c>
      <c r="J191" s="24" t="s">
        <v>33</v>
      </c>
      <c r="K191" s="24" t="s">
        <v>201</v>
      </c>
      <c r="L191" s="27" t="s">
        <v>64</v>
      </c>
    </row>
    <row r="192" spans="1:12" ht="15" customHeight="1" x14ac:dyDescent="0.55000000000000004">
      <c r="A192" s="97" t="s">
        <v>445</v>
      </c>
      <c r="B192" s="88" t="s">
        <v>446</v>
      </c>
      <c r="C192" s="88" t="s">
        <v>39</v>
      </c>
      <c r="D192" s="20" t="s">
        <v>465</v>
      </c>
      <c r="E192" s="23">
        <f>SUM(E193:E194)</f>
        <v>587446.71</v>
      </c>
      <c r="F192" s="23">
        <f>SUM(F193:F194)</f>
        <v>595342</v>
      </c>
      <c r="G192" s="23">
        <f>SUM(G193:G194)</f>
        <v>595342</v>
      </c>
      <c r="H192" s="19" t="s">
        <v>368</v>
      </c>
      <c r="I192" s="20" t="s">
        <v>447</v>
      </c>
      <c r="J192" s="20" t="s">
        <v>34</v>
      </c>
      <c r="K192" s="20" t="s">
        <v>279</v>
      </c>
      <c r="L192" s="22" t="s">
        <v>155</v>
      </c>
    </row>
    <row r="193" spans="1:12" ht="15" x14ac:dyDescent="0.55000000000000004">
      <c r="A193" s="98"/>
      <c r="B193" s="89"/>
      <c r="C193" s="89"/>
      <c r="D193" s="24" t="s">
        <v>13</v>
      </c>
      <c r="E193" s="25">
        <v>170104.71</v>
      </c>
      <c r="F193" s="25">
        <v>178000</v>
      </c>
      <c r="G193" s="25">
        <v>178000</v>
      </c>
      <c r="H193" s="26" t="s">
        <v>448</v>
      </c>
      <c r="I193" s="24" t="s">
        <v>67</v>
      </c>
      <c r="J193" s="24" t="s">
        <v>449</v>
      </c>
      <c r="K193" s="24" t="s">
        <v>450</v>
      </c>
      <c r="L193" s="27" t="s">
        <v>451</v>
      </c>
    </row>
    <row r="194" spans="1:12" ht="34.5" customHeight="1" thickBot="1" x14ac:dyDescent="0.6">
      <c r="A194" s="99"/>
      <c r="B194" s="90"/>
      <c r="C194" s="90"/>
      <c r="D194" s="46" t="s">
        <v>40</v>
      </c>
      <c r="E194" s="47">
        <v>417342</v>
      </c>
      <c r="F194" s="47">
        <v>417342</v>
      </c>
      <c r="G194" s="47">
        <v>417342</v>
      </c>
      <c r="H194" s="48" t="s">
        <v>452</v>
      </c>
      <c r="I194" s="46" t="s">
        <v>478</v>
      </c>
      <c r="J194" s="46" t="s">
        <v>453</v>
      </c>
      <c r="K194" s="46" t="s">
        <v>454</v>
      </c>
      <c r="L194" s="49" t="s">
        <v>455</v>
      </c>
    </row>
    <row r="196" spans="1:12" ht="15.6" x14ac:dyDescent="0.55000000000000004">
      <c r="A196" s="9" t="s">
        <v>467</v>
      </c>
    </row>
    <row r="197" spans="1:12" s="2" customFormat="1" ht="14.7" thickBot="1" x14ac:dyDescent="0.6">
      <c r="A197" s="4"/>
      <c r="B197" s="4"/>
      <c r="C197" s="4"/>
      <c r="D197" s="6"/>
      <c r="E197" s="7"/>
      <c r="F197" s="7"/>
      <c r="G197" s="7"/>
      <c r="H197" s="4"/>
      <c r="I197" s="6"/>
      <c r="J197" s="6"/>
      <c r="K197" s="6"/>
      <c r="L197" s="6"/>
    </row>
  </sheetData>
  <mergeCells count="377">
    <mergeCell ref="B115:D115"/>
    <mergeCell ref="H115:L115"/>
    <mergeCell ref="B116:D116"/>
    <mergeCell ref="H116:L116"/>
    <mergeCell ref="A192:A194"/>
    <mergeCell ref="B192:B194"/>
    <mergeCell ref="C192:C194"/>
    <mergeCell ref="B187:B188"/>
    <mergeCell ref="A187:A188"/>
    <mergeCell ref="G189:G191"/>
    <mergeCell ref="F189:F191"/>
    <mergeCell ref="E189:E191"/>
    <mergeCell ref="D189:D191"/>
    <mergeCell ref="C189:C191"/>
    <mergeCell ref="B189:B191"/>
    <mergeCell ref="A189:A191"/>
    <mergeCell ref="G187:G188"/>
    <mergeCell ref="F187:F188"/>
    <mergeCell ref="E187:E188"/>
    <mergeCell ref="D187:D188"/>
    <mergeCell ref="C187:C188"/>
    <mergeCell ref="C181:C184"/>
    <mergeCell ref="B181:B184"/>
    <mergeCell ref="A181:A184"/>
    <mergeCell ref="L181:L182"/>
    <mergeCell ref="K181:K182"/>
    <mergeCell ref="J181:J182"/>
    <mergeCell ref="I181:I182"/>
    <mergeCell ref="H181:H182"/>
    <mergeCell ref="L183:L184"/>
    <mergeCell ref="K183:K184"/>
    <mergeCell ref="J183:J184"/>
    <mergeCell ref="I183:I184"/>
    <mergeCell ref="H183:H184"/>
    <mergeCell ref="C176:C179"/>
    <mergeCell ref="B176:B179"/>
    <mergeCell ref="A176:A179"/>
    <mergeCell ref="L178:L179"/>
    <mergeCell ref="K178:K179"/>
    <mergeCell ref="J178:J179"/>
    <mergeCell ref="I178:I179"/>
    <mergeCell ref="H178:H179"/>
    <mergeCell ref="L176:L177"/>
    <mergeCell ref="K176:K177"/>
    <mergeCell ref="J176:J177"/>
    <mergeCell ref="I176:I177"/>
    <mergeCell ref="H176:H177"/>
    <mergeCell ref="C172:C175"/>
    <mergeCell ref="B172:B175"/>
    <mergeCell ref="A172:A175"/>
    <mergeCell ref="L174:L175"/>
    <mergeCell ref="K174:K175"/>
    <mergeCell ref="J174:J175"/>
    <mergeCell ref="I174:I175"/>
    <mergeCell ref="H174:H175"/>
    <mergeCell ref="L172:L173"/>
    <mergeCell ref="K172:K173"/>
    <mergeCell ref="J172:J173"/>
    <mergeCell ref="I172:I173"/>
    <mergeCell ref="H172:H173"/>
    <mergeCell ref="B165:B166"/>
    <mergeCell ref="A165:A166"/>
    <mergeCell ref="G167:G168"/>
    <mergeCell ref="F167:F168"/>
    <mergeCell ref="E167:E168"/>
    <mergeCell ref="D167:D168"/>
    <mergeCell ref="C167:C168"/>
    <mergeCell ref="B167:B168"/>
    <mergeCell ref="A167:A168"/>
    <mergeCell ref="G165:G166"/>
    <mergeCell ref="F165:F166"/>
    <mergeCell ref="E165:E166"/>
    <mergeCell ref="D165:D166"/>
    <mergeCell ref="C165:C166"/>
    <mergeCell ref="B156:B157"/>
    <mergeCell ref="A156:A157"/>
    <mergeCell ref="G162:G164"/>
    <mergeCell ref="F162:F164"/>
    <mergeCell ref="E162:E164"/>
    <mergeCell ref="D162:D164"/>
    <mergeCell ref="C162:C164"/>
    <mergeCell ref="B162:B164"/>
    <mergeCell ref="A162:A164"/>
    <mergeCell ref="G156:G157"/>
    <mergeCell ref="F156:F157"/>
    <mergeCell ref="E156:E157"/>
    <mergeCell ref="D156:D157"/>
    <mergeCell ref="C156:C157"/>
    <mergeCell ref="L154:L155"/>
    <mergeCell ref="K154:K155"/>
    <mergeCell ref="J154:J155"/>
    <mergeCell ref="I154:I155"/>
    <mergeCell ref="H154:H155"/>
    <mergeCell ref="L152:L153"/>
    <mergeCell ref="K152:K153"/>
    <mergeCell ref="J152:J153"/>
    <mergeCell ref="I152:I153"/>
    <mergeCell ref="H152:H153"/>
    <mergeCell ref="B149:B150"/>
    <mergeCell ref="A149:A150"/>
    <mergeCell ref="C152:C155"/>
    <mergeCell ref="B152:B155"/>
    <mergeCell ref="A152:A155"/>
    <mergeCell ref="G149:G150"/>
    <mergeCell ref="F149:F150"/>
    <mergeCell ref="E149:E150"/>
    <mergeCell ref="D149:D150"/>
    <mergeCell ref="C149:C150"/>
    <mergeCell ref="B144:B145"/>
    <mergeCell ref="A144:A145"/>
    <mergeCell ref="G146:G147"/>
    <mergeCell ref="F146:F147"/>
    <mergeCell ref="E146:E147"/>
    <mergeCell ref="D146:D147"/>
    <mergeCell ref="C146:C147"/>
    <mergeCell ref="B146:B147"/>
    <mergeCell ref="A146:A147"/>
    <mergeCell ref="G144:G145"/>
    <mergeCell ref="F144:F145"/>
    <mergeCell ref="E144:E145"/>
    <mergeCell ref="D144:D145"/>
    <mergeCell ref="C144:C145"/>
    <mergeCell ref="C139:C141"/>
    <mergeCell ref="B139:B141"/>
    <mergeCell ref="A139:A141"/>
    <mergeCell ref="L140:L141"/>
    <mergeCell ref="K140:K141"/>
    <mergeCell ref="J140:J141"/>
    <mergeCell ref="I140:I141"/>
    <mergeCell ref="H140:H141"/>
    <mergeCell ref="B123:B124"/>
    <mergeCell ref="A123:A124"/>
    <mergeCell ref="L133:L135"/>
    <mergeCell ref="K133:K135"/>
    <mergeCell ref="J133:J135"/>
    <mergeCell ref="I133:I135"/>
    <mergeCell ref="H133:H135"/>
    <mergeCell ref="C133:C135"/>
    <mergeCell ref="B133:B135"/>
    <mergeCell ref="A133:A135"/>
    <mergeCell ref="G123:G124"/>
    <mergeCell ref="F123:F124"/>
    <mergeCell ref="E123:E124"/>
    <mergeCell ref="D123:D124"/>
    <mergeCell ref="C123:C124"/>
    <mergeCell ref="B117:B118"/>
    <mergeCell ref="A117:A118"/>
    <mergeCell ref="L120:L121"/>
    <mergeCell ref="K120:K121"/>
    <mergeCell ref="J120:J121"/>
    <mergeCell ref="I120:I121"/>
    <mergeCell ref="H120:H121"/>
    <mergeCell ref="C119:C121"/>
    <mergeCell ref="B119:B121"/>
    <mergeCell ref="A119:A121"/>
    <mergeCell ref="G117:G118"/>
    <mergeCell ref="F117:F118"/>
    <mergeCell ref="E117:E118"/>
    <mergeCell ref="D117:D118"/>
    <mergeCell ref="C117:C118"/>
    <mergeCell ref="H110:H111"/>
    <mergeCell ref="C109:C111"/>
    <mergeCell ref="B109:B111"/>
    <mergeCell ref="A109:A111"/>
    <mergeCell ref="L113:L114"/>
    <mergeCell ref="K113:K114"/>
    <mergeCell ref="J113:J114"/>
    <mergeCell ref="I113:I114"/>
    <mergeCell ref="H113:H114"/>
    <mergeCell ref="C112:C114"/>
    <mergeCell ref="B112:B114"/>
    <mergeCell ref="A112:A114"/>
    <mergeCell ref="K110:K111"/>
    <mergeCell ref="J110:J111"/>
    <mergeCell ref="I110:I111"/>
    <mergeCell ref="L107:L108"/>
    <mergeCell ref="K107:K108"/>
    <mergeCell ref="J107:J108"/>
    <mergeCell ref="I107:I108"/>
    <mergeCell ref="H107:H108"/>
    <mergeCell ref="C106:C108"/>
    <mergeCell ref="B106:B108"/>
    <mergeCell ref="A106:A108"/>
    <mergeCell ref="C94:C96"/>
    <mergeCell ref="B94:B96"/>
    <mergeCell ref="A94:A96"/>
    <mergeCell ref="L98:L99"/>
    <mergeCell ref="K98:K99"/>
    <mergeCell ref="J98:J99"/>
    <mergeCell ref="I98:I99"/>
    <mergeCell ref="H98:H99"/>
    <mergeCell ref="C97:C99"/>
    <mergeCell ref="B97:B99"/>
    <mergeCell ref="A97:A99"/>
    <mergeCell ref="L95:L96"/>
    <mergeCell ref="K95:K96"/>
    <mergeCell ref="J95:J96"/>
    <mergeCell ref="I95:I96"/>
    <mergeCell ref="H95:H96"/>
    <mergeCell ref="B83:B84"/>
    <mergeCell ref="A83:A84"/>
    <mergeCell ref="L91:L93"/>
    <mergeCell ref="K91:K93"/>
    <mergeCell ref="J91:J93"/>
    <mergeCell ref="I91:I93"/>
    <mergeCell ref="H91:H93"/>
    <mergeCell ref="C91:C93"/>
    <mergeCell ref="B91:B93"/>
    <mergeCell ref="A91:A93"/>
    <mergeCell ref="G83:G84"/>
    <mergeCell ref="F83:F84"/>
    <mergeCell ref="E83:E84"/>
    <mergeCell ref="D83:D84"/>
    <mergeCell ref="C83:C84"/>
    <mergeCell ref="C75:C77"/>
    <mergeCell ref="B75:B77"/>
    <mergeCell ref="A75:A77"/>
    <mergeCell ref="L78:L80"/>
    <mergeCell ref="K78:K80"/>
    <mergeCell ref="J78:J80"/>
    <mergeCell ref="I78:I80"/>
    <mergeCell ref="H78:H80"/>
    <mergeCell ref="C78:C80"/>
    <mergeCell ref="B78:B80"/>
    <mergeCell ref="A78:A80"/>
    <mergeCell ref="L75:L77"/>
    <mergeCell ref="K75:K77"/>
    <mergeCell ref="J75:J77"/>
    <mergeCell ref="I75:I77"/>
    <mergeCell ref="H75:H77"/>
    <mergeCell ref="L73:L74"/>
    <mergeCell ref="K73:K74"/>
    <mergeCell ref="J73:J74"/>
    <mergeCell ref="I73:I74"/>
    <mergeCell ref="H73:H74"/>
    <mergeCell ref="C72:C74"/>
    <mergeCell ref="B72:B74"/>
    <mergeCell ref="A72:A74"/>
    <mergeCell ref="L69:L71"/>
    <mergeCell ref="K69:K71"/>
    <mergeCell ref="J69:J71"/>
    <mergeCell ref="I69:I71"/>
    <mergeCell ref="H69:H71"/>
    <mergeCell ref="G64:G66"/>
    <mergeCell ref="F64:F66"/>
    <mergeCell ref="E64:E66"/>
    <mergeCell ref="D64:D66"/>
    <mergeCell ref="C64:C66"/>
    <mergeCell ref="B64:B66"/>
    <mergeCell ref="A64:A66"/>
    <mergeCell ref="C69:C71"/>
    <mergeCell ref="B69:B71"/>
    <mergeCell ref="A69:A71"/>
    <mergeCell ref="G58:G59"/>
    <mergeCell ref="F58:F59"/>
    <mergeCell ref="E58:E59"/>
    <mergeCell ref="D58:D59"/>
    <mergeCell ref="C58:C59"/>
    <mergeCell ref="B58:B59"/>
    <mergeCell ref="A58:A59"/>
    <mergeCell ref="C60:C62"/>
    <mergeCell ref="B60:B62"/>
    <mergeCell ref="A60:A62"/>
    <mergeCell ref="L56:L57"/>
    <mergeCell ref="K56:K57"/>
    <mergeCell ref="J56:J57"/>
    <mergeCell ref="I56:I57"/>
    <mergeCell ref="H56:H57"/>
    <mergeCell ref="B47:B48"/>
    <mergeCell ref="A47:A48"/>
    <mergeCell ref="L49:L52"/>
    <mergeCell ref="K49:K52"/>
    <mergeCell ref="J49:J52"/>
    <mergeCell ref="I49:I52"/>
    <mergeCell ref="H49:H52"/>
    <mergeCell ref="C49:C52"/>
    <mergeCell ref="B49:B52"/>
    <mergeCell ref="A49:A52"/>
    <mergeCell ref="G47:G48"/>
    <mergeCell ref="F47:F48"/>
    <mergeCell ref="E47:E48"/>
    <mergeCell ref="D47:D48"/>
    <mergeCell ref="C47:C48"/>
    <mergeCell ref="C55:C57"/>
    <mergeCell ref="B55:B57"/>
    <mergeCell ref="A55:A57"/>
    <mergeCell ref="B34:B36"/>
    <mergeCell ref="A34:A36"/>
    <mergeCell ref="C38:C40"/>
    <mergeCell ref="B38:B40"/>
    <mergeCell ref="A38:A40"/>
    <mergeCell ref="A41:A43"/>
    <mergeCell ref="L38:L40"/>
    <mergeCell ref="K38:K40"/>
    <mergeCell ref="J38:J40"/>
    <mergeCell ref="I38:I40"/>
    <mergeCell ref="H38:H40"/>
    <mergeCell ref="A25:A28"/>
    <mergeCell ref="C29:C31"/>
    <mergeCell ref="B29:B31"/>
    <mergeCell ref="A29:A31"/>
    <mergeCell ref="G29:G31"/>
    <mergeCell ref="F29:F31"/>
    <mergeCell ref="E29:E31"/>
    <mergeCell ref="D29:D31"/>
    <mergeCell ref="H151:L151"/>
    <mergeCell ref="B151:D151"/>
    <mergeCell ref="G25:G28"/>
    <mergeCell ref="H100:L100"/>
    <mergeCell ref="B100:D100"/>
    <mergeCell ref="H129:L129"/>
    <mergeCell ref="H128:L128"/>
    <mergeCell ref="B129:D129"/>
    <mergeCell ref="B128:D128"/>
    <mergeCell ref="L110:L111"/>
    <mergeCell ref="A32:A33"/>
    <mergeCell ref="G34:G36"/>
    <mergeCell ref="F34:F36"/>
    <mergeCell ref="E34:E36"/>
    <mergeCell ref="D34:D36"/>
    <mergeCell ref="C34:C36"/>
    <mergeCell ref="C11:C13"/>
    <mergeCell ref="B11:B13"/>
    <mergeCell ref="A11:A13"/>
    <mergeCell ref="C14:C16"/>
    <mergeCell ref="B14:B16"/>
    <mergeCell ref="A14:A16"/>
    <mergeCell ref="G22:G24"/>
    <mergeCell ref="F22:F24"/>
    <mergeCell ref="E22:E24"/>
    <mergeCell ref="D22:D24"/>
    <mergeCell ref="C22:C24"/>
    <mergeCell ref="B22:B24"/>
    <mergeCell ref="A22:A24"/>
    <mergeCell ref="H18:L18"/>
    <mergeCell ref="B18:D18"/>
    <mergeCell ref="H46:L46"/>
    <mergeCell ref="H45:L45"/>
    <mergeCell ref="B46:D46"/>
    <mergeCell ref="B45:D45"/>
    <mergeCell ref="F25:F28"/>
    <mergeCell ref="E25:E28"/>
    <mergeCell ref="D25:D28"/>
    <mergeCell ref="C25:C28"/>
    <mergeCell ref="B25:B28"/>
    <mergeCell ref="G32:G33"/>
    <mergeCell ref="F32:F33"/>
    <mergeCell ref="E32:E33"/>
    <mergeCell ref="D32:D33"/>
    <mergeCell ref="C32:C33"/>
    <mergeCell ref="B32:B33"/>
    <mergeCell ref="L42:L43"/>
    <mergeCell ref="K42:K43"/>
    <mergeCell ref="J42:J43"/>
    <mergeCell ref="I42:I43"/>
    <mergeCell ref="H42:H43"/>
    <mergeCell ref="C41:C43"/>
    <mergeCell ref="B41:B43"/>
    <mergeCell ref="H9:L9"/>
    <mergeCell ref="H8:L8"/>
    <mergeCell ref="H7:L7"/>
    <mergeCell ref="B9:D9"/>
    <mergeCell ref="B8:D8"/>
    <mergeCell ref="B7:D7"/>
    <mergeCell ref="A1:L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H4:L4"/>
    <mergeCell ref="J5:L5"/>
    <mergeCell ref="A2:L2"/>
  </mergeCells>
  <pageMargins left="0.4" right="0.4" top="0.4" bottom="0.4" header="0.4" footer="0.4"/>
  <pageSetup paperSize="9" scale="65" firstPageNumber="9" orientation="landscape" useFirstPageNumber="1" r:id="rId1"/>
  <headerFooter>
    <oddFooter>&amp;R&amp;P</oddFooter>
  </headerFooter>
  <rowBreaks count="8" manualBreakCount="8">
    <brk id="21" max="11" man="1"/>
    <brk id="46" max="11" man="1"/>
    <brk id="71" max="11" man="1"/>
    <brk id="90" max="11" man="1"/>
    <brk id="114" max="11" man="1"/>
    <brk id="132" max="11" man="1"/>
    <brk id="155" max="11" man="1"/>
    <brk id="180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Deividas Motiejunas</dc:creator>
  <cp:lastModifiedBy>Deiviskareivis Deiviskareivis</cp:lastModifiedBy>
  <cp:lastPrinted>2021-01-11T14:49:11Z</cp:lastPrinted>
  <dcterms:created xsi:type="dcterms:W3CDTF">2021-01-11T13:39:32Z</dcterms:created>
  <dcterms:modified xsi:type="dcterms:W3CDTF">2021-01-13T15:14:53Z</dcterms:modified>
</cp:coreProperties>
</file>