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01.kaunas.lt\dokumentai\Planavimas\!Strateginis 2021-2023\Tarybos sprendimo rengimas\TS projektas LAST\"/>
    </mc:Choice>
  </mc:AlternateContent>
  <bookViews>
    <workbookView xWindow="0" yWindow="0" windowWidth="13296" windowHeight="7170"/>
  </bookViews>
  <sheets>
    <sheet name="Planas" sheetId="2" r:id="rId1"/>
  </sheets>
  <definedNames>
    <definedName name="_xlnm.Print_Area" localSheetId="0">Planas!$A$1:$L$127</definedName>
    <definedName name="_xlnm.Print_Titles" localSheetId="0">Planas!$4:$6</definedName>
  </definedNames>
  <calcPr calcId="162913"/>
</workbook>
</file>

<file path=xl/calcChain.xml><?xml version="1.0" encoding="utf-8"?>
<calcChain xmlns="http://schemas.openxmlformats.org/spreadsheetml/2006/main">
  <c r="E10" i="2" l="1"/>
  <c r="F10" i="2"/>
  <c r="G10" i="2"/>
  <c r="E14" i="2"/>
  <c r="F14" i="2"/>
  <c r="G14" i="2"/>
  <c r="E18" i="2"/>
  <c r="F18" i="2"/>
  <c r="G18" i="2"/>
  <c r="E22" i="2"/>
  <c r="F22" i="2"/>
  <c r="G22" i="2"/>
  <c r="E25" i="2"/>
  <c r="F25" i="2"/>
  <c r="G25" i="2"/>
  <c r="E28" i="2"/>
  <c r="F28" i="2"/>
  <c r="G28" i="2"/>
  <c r="E31" i="2"/>
  <c r="F31" i="2"/>
  <c r="G31" i="2"/>
  <c r="E34" i="2"/>
  <c r="F34" i="2"/>
  <c r="G34" i="2"/>
  <c r="E40" i="2"/>
  <c r="F40" i="2"/>
  <c r="G40" i="2"/>
  <c r="E44" i="2"/>
  <c r="F44" i="2"/>
  <c r="G44" i="2"/>
  <c r="E49" i="2"/>
  <c r="F49" i="2"/>
  <c r="G49" i="2"/>
  <c r="E53" i="2"/>
  <c r="F53" i="2"/>
  <c r="G53" i="2"/>
  <c r="E57" i="2"/>
  <c r="F57" i="2"/>
  <c r="G57" i="2"/>
  <c r="E61" i="2"/>
  <c r="F61" i="2"/>
  <c r="G61" i="2"/>
  <c r="E65" i="2"/>
  <c r="F65" i="2"/>
  <c r="G65" i="2"/>
  <c r="E69" i="2"/>
  <c r="F69" i="2"/>
  <c r="G69" i="2"/>
  <c r="E73" i="2"/>
  <c r="F73" i="2"/>
  <c r="G73" i="2"/>
  <c r="E82" i="2"/>
  <c r="F82" i="2"/>
  <c r="G82" i="2"/>
  <c r="E90" i="2"/>
  <c r="F90" i="2"/>
  <c r="G90" i="2"/>
  <c r="E92" i="2"/>
  <c r="F92" i="2"/>
  <c r="G92" i="2"/>
  <c r="E95" i="2"/>
  <c r="F95" i="2"/>
  <c r="G95" i="2"/>
  <c r="E107" i="2"/>
  <c r="F107" i="2"/>
  <c r="G107" i="2"/>
  <c r="E110" i="2"/>
  <c r="F110" i="2"/>
  <c r="G110" i="2"/>
  <c r="E117" i="2"/>
  <c r="F117" i="2"/>
  <c r="G117" i="2"/>
  <c r="E122" i="2"/>
  <c r="F122" i="2"/>
  <c r="G122" i="2"/>
  <c r="G79" i="2" l="1"/>
  <c r="F102" i="2"/>
  <c r="E116" i="2"/>
  <c r="E115" i="2" s="1"/>
  <c r="F79" i="2"/>
  <c r="F116" i="2"/>
  <c r="F115" i="2" s="1"/>
  <c r="E39" i="2"/>
  <c r="F9" i="2"/>
  <c r="F8" i="2" s="1"/>
  <c r="E9" i="2"/>
  <c r="E8" i="2" s="1"/>
  <c r="F39" i="2"/>
  <c r="G102" i="2"/>
  <c r="E79" i="2"/>
  <c r="E102" i="2"/>
  <c r="G116" i="2"/>
  <c r="G115" i="2" s="1"/>
  <c r="G9" i="2"/>
  <c r="G8" i="2" s="1"/>
  <c r="G39" i="2"/>
  <c r="G38" i="2" l="1"/>
  <c r="G7" i="2" s="1"/>
  <c r="F38" i="2"/>
  <c r="F7" i="2" s="1"/>
  <c r="E38" i="2"/>
  <c r="E7" i="2" s="1"/>
</calcChain>
</file>

<file path=xl/sharedStrings.xml><?xml version="1.0" encoding="utf-8"?>
<sst xmlns="http://schemas.openxmlformats.org/spreadsheetml/2006/main" count="748" uniqueCount="321">
  <si>
    <t>Kodas</t>
  </si>
  <si>
    <t>Vykdytojas</t>
  </si>
  <si>
    <t>SP lėšos</t>
  </si>
  <si>
    <t>Planas</t>
  </si>
  <si>
    <t>01</t>
  </si>
  <si>
    <t>Ekonominės raidos skatinimo programa</t>
  </si>
  <si>
    <t>01.01.</t>
  </si>
  <si>
    <t>Sudaryti palankiausias sąlygas verslui Lietuvoje</t>
  </si>
  <si>
    <t>01.01.01.</t>
  </si>
  <si>
    <t>Didinti miesto investicinį patrauklumą, skatinti verslo plėtrą ir tarptautinį bendradarbiavimą</t>
  </si>
  <si>
    <t>01.01.01.003.</t>
  </si>
  <si>
    <t>Kauno miesto pristatymas ir reklamavimas Lietuvoje</t>
  </si>
  <si>
    <t>Ryšių su visuomene skyrius</t>
  </si>
  <si>
    <t>1.1.2.</t>
  </si>
  <si>
    <t>Komunikacijos projektų skaičius</t>
  </si>
  <si>
    <t>14,00</t>
  </si>
  <si>
    <t>15,00</t>
  </si>
  <si>
    <t>Kaunas.lt naudotojų skaičius</t>
  </si>
  <si>
    <t>500 000,00</t>
  </si>
  <si>
    <t>Gyventojų gavusių informaciją apie savivaldybės veiklą  per  www.kaunas.lt pokytis lyginant su praeitais metais</t>
  </si>
  <si>
    <t>6,00</t>
  </si>
  <si>
    <t>0,00</t>
  </si>
  <si>
    <t>Facebook paskyros "Kauno miesto savivaldybė" sekėjų skaičius</t>
  </si>
  <si>
    <t>72 000,00</t>
  </si>
  <si>
    <t>73 000,00</t>
  </si>
  <si>
    <t>01.01.01.004.</t>
  </si>
  <si>
    <t>Tarptautinės rinkodaros ir turizmo plėtros ir skatinimas, palankių sąlygų investicijoms Kaune sudarymas</t>
  </si>
  <si>
    <t>Investicijų ir projektų skyrius</t>
  </si>
  <si>
    <t>Naujai sukurtų darbo vietų skaičius</t>
  </si>
  <si>
    <t>450,00</t>
  </si>
  <si>
    <t>500,00</t>
  </si>
  <si>
    <t>Pajamos už suteiktas paslaugas</t>
  </si>
  <si>
    <t>Eur</t>
  </si>
  <si>
    <t>90 000,00</t>
  </si>
  <si>
    <t>105 000,00</t>
  </si>
  <si>
    <t>110 000,00</t>
  </si>
  <si>
    <t>01.01.01.005.</t>
  </si>
  <si>
    <t>Kauno miesto pasiekiamumo didinimas</t>
  </si>
  <si>
    <t>Strateginio planavimo, analizės ir programų valdymo skyrius</t>
  </si>
  <si>
    <t>Susisiekimo su Kaunu krypčių skaičius</t>
  </si>
  <si>
    <t>5,00</t>
  </si>
  <si>
    <t>01.01.01.006.</t>
  </si>
  <si>
    <t>Kauno miesto savivaldybės dalyvavimas sveikatos srities tarptautinėse organizacijose</t>
  </si>
  <si>
    <t>Sveikatos apsaugos skyrius</t>
  </si>
  <si>
    <t>Tarptautinių renginių, kuriuose buvo pristatyta Kauno miesto patirtis visuomenės sveikatos srityje, skaičius</t>
  </si>
  <si>
    <t>2,00</t>
  </si>
  <si>
    <t>01.01.01.007.</t>
  </si>
  <si>
    <t>Bendradarbiavimo su Lietuvos ir užsienio valstybių institucijomis skatinimas</t>
  </si>
  <si>
    <t>Užsienio ryšių skyrius</t>
  </si>
  <si>
    <t>Renginiuose ir susitikimuose dalyvavusių užsienio svečių skaičius</t>
  </si>
  <si>
    <t>750,00</t>
  </si>
  <si>
    <t>Susitikimų ir bendrų renginių su užsienio svečiais skaičius</t>
  </si>
  <si>
    <t>60,00</t>
  </si>
  <si>
    <t>80,00</t>
  </si>
  <si>
    <t>01.01.01.008.</t>
  </si>
  <si>
    <t>Bendradarbiavimo su esamais ir potencialiais miestais partneriais vystymas, skatinant dalijimąsi gerąją praktika ir abipusį pažinimą</t>
  </si>
  <si>
    <t>Bendrų projektų įgyvendinime užsienyje dalyvavusių Kauno miesto atstovų skaičius</t>
  </si>
  <si>
    <t>90,00</t>
  </si>
  <si>
    <t>100,00</t>
  </si>
  <si>
    <t>Bendrų projektų įgyvendinime dalyvavusių užsienio miestų atstovų skaičius</t>
  </si>
  <si>
    <t>120,00</t>
  </si>
  <si>
    <t>130,00</t>
  </si>
  <si>
    <t>140,00</t>
  </si>
  <si>
    <t>01.01.01.009.</t>
  </si>
  <si>
    <t>Kauno miesto narystė Baltijos miestų sąjungoje</t>
  </si>
  <si>
    <t>Projektuose ir tarptautiniuose renginiuose dalyvavusių partnerių skaičius</t>
  </si>
  <si>
    <t>20,00</t>
  </si>
  <si>
    <t>Projektų ir tarptautinių renginių (konferencijų, valdybos, komisijų, darbo grupių posėdžių renginių, kt.) su tinklo partneriais skaičius</t>
  </si>
  <si>
    <t>4,00</t>
  </si>
  <si>
    <t>01.01.01.011.</t>
  </si>
  <si>
    <t>Kauno miesto atstovavimas Pasaulio sveikatos organizacijos Europos sveikų miestų tinkle</t>
  </si>
  <si>
    <t>Įgyvendintų veiklų dalis nuo finansuotų veiklų</t>
  </si>
  <si>
    <t>01.01.01.012.</t>
  </si>
  <si>
    <t>UNESCO iniciatyvų įgyvendinimas</t>
  </si>
  <si>
    <t>Kultūros paveldo skyrius</t>
  </si>
  <si>
    <t>Įgyvendintų priemonių skaičius</t>
  </si>
  <si>
    <t>Atliktų veiklų dalis nuo visų projekto veiklų</t>
  </si>
  <si>
    <t>01.01.01.013.</t>
  </si>
  <si>
    <t>Kauno miesto savivaldybės administracijos darbuotojų, Kauno miesto savivaldybės vadovybės  ir tarybos narių komandiruotės</t>
  </si>
  <si>
    <t>Personalo valdymo skyrius</t>
  </si>
  <si>
    <t>Į komandiruotes vykusių Kauno miesto savivaldybės darbuotojų skaičius</t>
  </si>
  <si>
    <t>35,00</t>
  </si>
  <si>
    <t>01.01.01.017.</t>
  </si>
  <si>
    <t>Intelektinės transporto valdymo sistemos, kurios pagalba įkraunamos hibridinės pavaros transporto priemonių galios mechanizmas būtų valdomas debesų sistemos pagrindu sukūrimas ir testavimas</t>
  </si>
  <si>
    <t>Įvykdytų ikiprekybinių pirkimų skaičius</t>
  </si>
  <si>
    <t>1,00</t>
  </si>
  <si>
    <t>2.</t>
  </si>
  <si>
    <t>01.01.01.018.</t>
  </si>
  <si>
    <t>Transporto srautų matavimas realiu laiku, taikant inovatyvias technologijas, siekiant suvaldyti „kamščių“ situaciją mieste</t>
  </si>
  <si>
    <t>10,00</t>
  </si>
  <si>
    <t>Buvusios aviacijos gamyklos angaro konversija</t>
  </si>
  <si>
    <t>40,00</t>
  </si>
  <si>
    <t>Rekonstruoto ir naujai įrengto pastato plotas</t>
  </si>
  <si>
    <t>6 435,00</t>
  </si>
  <si>
    <t>3.</t>
  </si>
  <si>
    <t>01.02.</t>
  </si>
  <si>
    <t>Skatinti kultūros paslaugų plėtrą ir įveiklinti kultūros paveldo objektus</t>
  </si>
  <si>
    <t>01.02.01.</t>
  </si>
  <si>
    <t>Užtikrinti Savivaldybės biudžetinių įstaigų teikiamų kultūros paslaugų kokybę ir prieinamumą</t>
  </si>
  <si>
    <t>01.02.01.001.</t>
  </si>
  <si>
    <t>Koncertinės įstaigos „Kauno santaka“ veiklos efektyvumo didinimas</t>
  </si>
  <si>
    <t>Kultūros skyrius</t>
  </si>
  <si>
    <t>Įgyvendintų kultūrinių projektų skaičius</t>
  </si>
  <si>
    <t>70,00</t>
  </si>
  <si>
    <t>115,00</t>
  </si>
  <si>
    <t>1.1.1.</t>
  </si>
  <si>
    <t>Lankytojų skaičius</t>
  </si>
  <si>
    <t>80 000,00</t>
  </si>
  <si>
    <t>100 000,00</t>
  </si>
  <si>
    <t>Biudžetinių įstaigų pajamos už teikiamas mokamas  paslaugas</t>
  </si>
  <si>
    <t>85 000,00</t>
  </si>
  <si>
    <t>94 350,00</t>
  </si>
  <si>
    <t>95 283,00</t>
  </si>
  <si>
    <t>1.3.6.</t>
  </si>
  <si>
    <t>01.02.01.002.</t>
  </si>
  <si>
    <t>Kauno menininkų namų veiklos efektyvumo didinimas</t>
  </si>
  <si>
    <t>150,00</t>
  </si>
  <si>
    <t>180,00</t>
  </si>
  <si>
    <t>190,00</t>
  </si>
  <si>
    <t>16 000,00</t>
  </si>
  <si>
    <t>18 000,00</t>
  </si>
  <si>
    <t>Kaunas pilnas kultūros fizinių auditorijų skaičiaus dalis nuo virtualių auditorijų dalies</t>
  </si>
  <si>
    <t>4,50</t>
  </si>
  <si>
    <t>8 800,00</t>
  </si>
  <si>
    <t>9 768,00</t>
  </si>
  <si>
    <t>9 865,00</t>
  </si>
  <si>
    <t>kultura.kaunas.lt interaktyvioje duomenų bazėje vidutinis patalpinamų renginių skaičius, tenkantis vienam kultūros objektui</t>
  </si>
  <si>
    <t>25,00</t>
  </si>
  <si>
    <t>01.02.01.003.</t>
  </si>
  <si>
    <t>Kauno šokio teatro „Aura“ veiklos efektyvumo didinimas</t>
  </si>
  <si>
    <t>86,00</t>
  </si>
  <si>
    <t>87,00</t>
  </si>
  <si>
    <t>88,00</t>
  </si>
  <si>
    <t>25 000,00</t>
  </si>
  <si>
    <t>25 500,00</t>
  </si>
  <si>
    <t>26 000,00</t>
  </si>
  <si>
    <t>45 050,00</t>
  </si>
  <si>
    <t>50 000,00</t>
  </si>
  <si>
    <t>50 500,00</t>
  </si>
  <si>
    <t>01.02.01.004.</t>
  </si>
  <si>
    <t>Koncertinės  įstaigos Kauno miesto simfoninio orkestro  veiklos efektyvumo didinimas</t>
  </si>
  <si>
    <t>127 200,00</t>
  </si>
  <si>
    <t>141 192,00</t>
  </si>
  <si>
    <t>142 603,00</t>
  </si>
  <si>
    <t>50,00</t>
  </si>
  <si>
    <t>64,00</t>
  </si>
  <si>
    <t>65,00</t>
  </si>
  <si>
    <t>30 000,00</t>
  </si>
  <si>
    <t>64 000,00</t>
  </si>
  <si>
    <t>65 000,00</t>
  </si>
  <si>
    <t>01.02.01.005.</t>
  </si>
  <si>
    <t>Kauno miesto savivaldybės Vinco Kudirkos viešosios  veiklos efektyvumo didinimas</t>
  </si>
  <si>
    <t>780,00</t>
  </si>
  <si>
    <t>850,00</t>
  </si>
  <si>
    <t>590 000,00</t>
  </si>
  <si>
    <t>595 000,00</t>
  </si>
  <si>
    <t>600 000,00</t>
  </si>
  <si>
    <t>01.02.01.006.</t>
  </si>
  <si>
    <t>Kauno kino centro „Romuva“ veiklos efektyvumo didinimas</t>
  </si>
  <si>
    <t>120 000,00</t>
  </si>
  <si>
    <t>133 290,00</t>
  </si>
  <si>
    <t>134 530,00</t>
  </si>
  <si>
    <t>Įstaigos suorganizuotų renginių,  kūrybinių veiklų skaičius</t>
  </si>
  <si>
    <t>730,00</t>
  </si>
  <si>
    <t>855,00</t>
  </si>
  <si>
    <t>912,00</t>
  </si>
  <si>
    <t>32 000,00</t>
  </si>
  <si>
    <t>48 000,00</t>
  </si>
  <si>
    <t>57 000,00</t>
  </si>
  <si>
    <t>01.02.01.007.</t>
  </si>
  <si>
    <t>Kauno miesto muziejaus teikiamų paslaugų veiklos efektyvumo didinimas</t>
  </si>
  <si>
    <t>25 740,00</t>
  </si>
  <si>
    <t>27 750,00</t>
  </si>
  <si>
    <t>28 830,00</t>
  </si>
  <si>
    <t>01.02.01.008.</t>
  </si>
  <si>
    <t>Kauno kultūros centro veiklos efektyvumo didinimas</t>
  </si>
  <si>
    <t>330,00</t>
  </si>
  <si>
    <t>350,00</t>
  </si>
  <si>
    <t>360,00</t>
  </si>
  <si>
    <t>130 000,00</t>
  </si>
  <si>
    <t>132 000,00</t>
  </si>
  <si>
    <t>136 000,00</t>
  </si>
  <si>
    <t>71 000,00</t>
  </si>
  <si>
    <t>78 800,00</t>
  </si>
  <si>
    <t>79 400,00</t>
  </si>
  <si>
    <t>01.02.01.009.</t>
  </si>
  <si>
    <t>Kauno miesto kamerinio teatro  veiklos efektyvumo didinimas</t>
  </si>
  <si>
    <t>14 500,00</t>
  </si>
  <si>
    <t>117 700,00</t>
  </si>
  <si>
    <t>250,00</t>
  </si>
  <si>
    <t>300,00</t>
  </si>
  <si>
    <t>01.02.01.010.</t>
  </si>
  <si>
    <t>Kultūros įstaigų pastatų ir kiemo statinių priežiūra ir remontas</t>
  </si>
  <si>
    <t>Bendrųjų reikalų skyrius</t>
  </si>
  <si>
    <t>Atliktų remontų dalis nuo planuotų atlikti remontų</t>
  </si>
  <si>
    <t>01.02.01.011.</t>
  </si>
  <si>
    <t>Kauno miesto muziejaus Rotušės skyriaus ekspozicijos koncepcijos parengimas ir ekspozicijos įrengimas</t>
  </si>
  <si>
    <t>01.02.02.</t>
  </si>
  <si>
    <t>Skatinti miesto bendruomenės kultūrines iniciatyvas ir plėtoti viešąją kultūros infrastruktūrą</t>
  </si>
  <si>
    <t>01.02.02.007.</t>
  </si>
  <si>
    <t>Kauno kultūros centro organizuojami Kauno miestui svarbūs renginiai</t>
  </si>
  <si>
    <t>Įvykusių renginių skaičius</t>
  </si>
  <si>
    <t>26,00</t>
  </si>
  <si>
    <t>27,00</t>
  </si>
  <si>
    <t>01.02.02.008.</t>
  </si>
  <si>
    <t>Kauno miesto muziejaus organizuojami Kauno miestui svarbūs renginiai</t>
  </si>
  <si>
    <t>7,00</t>
  </si>
  <si>
    <t>01.02.02.011.</t>
  </si>
  <si>
    <t>Kultūros ir meno kūrėjų skatinimas ir  įvertinimas</t>
  </si>
  <si>
    <t>Stipendijų gavėjų sukurtų meno produktų kiekis</t>
  </si>
  <si>
    <t>11,00</t>
  </si>
  <si>
    <t>Įteiktų premijų skaičius</t>
  </si>
  <si>
    <t>01.02.02.015.</t>
  </si>
  <si>
    <t>Kulturos viešų renginių ir projektų organizavimas</t>
  </si>
  <si>
    <t>Viešųjų pirkimų būdų organizuotų renginių skaičiaus</t>
  </si>
  <si>
    <t>3,00</t>
  </si>
  <si>
    <t>01.02.02.019.</t>
  </si>
  <si>
    <t>Kauno kino centro „Romuva“ organizuojami Kauno miestui svarbūs renginiai</t>
  </si>
  <si>
    <t>01.02.02.022.</t>
  </si>
  <si>
    <t>Koncertinės įstaigos „Kauno Santaka" organizuojami Kauno miestui svarbūs renginiai</t>
  </si>
  <si>
    <t>01.02.02.023.</t>
  </si>
  <si>
    <t>Kauno menininkų namų organizuojami Kauno miestui svarbūs renginiai</t>
  </si>
  <si>
    <t>01.02.02.024.</t>
  </si>
  <si>
    <t>Kauno šokio teatro „Aura“ organizuojami Kauno miestui svarbūs renginiai</t>
  </si>
  <si>
    <t>01.02.02.025.</t>
  </si>
  <si>
    <t>Koncertinės  įstaigos Kauno miesto simfoninio orkestro organizuojami Kauno miestui svarbūs renginiai</t>
  </si>
  <si>
    <t>01.02.02.027.</t>
  </si>
  <si>
    <t>Bendrosios gyventojų kultūros ugdymas finansuojant programos "Iniciatyvos Kaunui" projektus</t>
  </si>
  <si>
    <t>Įgyvendintų projektų dalis nuo finansavimą gavusių projektų</t>
  </si>
  <si>
    <t>99,00</t>
  </si>
  <si>
    <t>Vidutinis gyventojų, dalyvavusių nemokamuose  renginiuose,  skaičius</t>
  </si>
  <si>
    <t>01.02.02.028.</t>
  </si>
  <si>
    <t>Kauno kultūros centro infrastruktūros pritaikymas vietos bendruomenės reikmėms</t>
  </si>
  <si>
    <t>Rekonstruoto pastato ploto dalis nuo viso pastato ploto</t>
  </si>
  <si>
    <t>01.02.02.029.</t>
  </si>
  <si>
    <t>Projekto „Kaunas – Europos kultūros sostinė  2022 m.“ įgyvendinimas</t>
  </si>
  <si>
    <t>Veiklose dalyvavusiųjų miesto bendruomenės narių skaičius</t>
  </si>
  <si>
    <t>900 000,00</t>
  </si>
  <si>
    <t>Įgyvendintų veiklų skaičius</t>
  </si>
  <si>
    <t>1 000,00</t>
  </si>
  <si>
    <t>2 000,00</t>
  </si>
  <si>
    <t>Dainų slėnio, esančio Tunelio g. 37,Kaune, rekonstravimas</t>
  </si>
  <si>
    <t>Statybos valdymo skyrius</t>
  </si>
  <si>
    <t>01.02.02.031.</t>
  </si>
  <si>
    <t>Kauno miesto kamerinio teatro organizuojami Kauno miestui svarbūs renginiai</t>
  </si>
  <si>
    <t>01.02.02.032.</t>
  </si>
  <si>
    <t>M. K. Čiurlionio koncertų centro įkūrimas Kaune</t>
  </si>
  <si>
    <t>Atliktų veiklų dalis nuo viso projekto veiklų</t>
  </si>
  <si>
    <t>01.02.02.033</t>
  </si>
  <si>
    <t>Kauno miesto savivaldybės Vinco Kudirkos bibliotekos organizuojami renginiai</t>
  </si>
  <si>
    <t>17,00</t>
  </si>
  <si>
    <t>01.02.03.</t>
  </si>
  <si>
    <t>Užtikrinti kultūros paveldo saugojimą, tvarkymą ir įveiklinimą</t>
  </si>
  <si>
    <t>01.02.03.001.</t>
  </si>
  <si>
    <t>Kultūros paveldo objektų tvarkymas ir įveiklinimas, teisinis registravimas, invormacijos apie kultūros paveldo vertybes sklaida</t>
  </si>
  <si>
    <t>Sutvarkytų, įrengtų ir aktualizuotų objektų skaičius</t>
  </si>
  <si>
    <t>01.02.03.002.</t>
  </si>
  <si>
    <t>Šv. Arkangelo Mykolo (Įgulos) bažnyčios (SOBORO) restauravimas ir pritaikymas visuomenės ir turizmo poreikiams</t>
  </si>
  <si>
    <t>15,75</t>
  </si>
  <si>
    <t>01.02.03.003.</t>
  </si>
  <si>
    <t>Kultūros paveldo objektų tvarkymas įgyvendinant Kauno miesto savivaldybės paveldotvarkos programą</t>
  </si>
  <si>
    <t>Tvarkomų kultūros paveldo objektų skaičiaus</t>
  </si>
  <si>
    <t>21,00</t>
  </si>
  <si>
    <t>01.02.03.004.</t>
  </si>
  <si>
    <t>Kauno tvirtovės regioninio parko sutvarkymas ir pritaikymas visuomenės ir turizmo poreikiams</t>
  </si>
  <si>
    <t>Lankymui pritaikytų fortų kiekis</t>
  </si>
  <si>
    <t>8,00</t>
  </si>
  <si>
    <t>9,00</t>
  </si>
  <si>
    <t>01.02.03.005.</t>
  </si>
  <si>
    <t>Kauno tvirtovės VI forto restauravimas ir pritaikymas visuomenės ir turizmo poreikiams,  įgyvendinant projektą „Tarpvalstybinio bendradarbiavimo skatinimas per  regionų kultūros paveldo  turizmą (CIRCUIT)“</t>
  </si>
  <si>
    <t>Sutvarkyto ir įveiklinto kultūros paveldo objekto plotas</t>
  </si>
  <si>
    <t>77,00</t>
  </si>
  <si>
    <t>Kauno rotušės pastato pritaikymas visuomenės poreikiams</t>
  </si>
  <si>
    <t>1 505,96</t>
  </si>
  <si>
    <t>01.02.03.009.</t>
  </si>
  <si>
    <t>Mažosios architektūros idėjos „Kauno akcentai“ Kauno miesto erdvėse įgyvendinimas</t>
  </si>
  <si>
    <t>12,00</t>
  </si>
  <si>
    <t>13,00</t>
  </si>
  <si>
    <t>01.02.03.010.</t>
  </si>
  <si>
    <t>Kauno kino centro „Romuva“ (kultūros paveldo objekto) aktualizavimas, jį įveiklinant, optimizuojant ir keliant paslaugų kokybę</t>
  </si>
  <si>
    <t>01.02.03.012.</t>
  </si>
  <si>
    <t>Kauno miesto įvaizdžiui svarbių statinių tvarkymo programos įgyvendinimas</t>
  </si>
  <si>
    <t>Sutvarkytų statinių skaičius</t>
  </si>
  <si>
    <t>01.03.</t>
  </si>
  <si>
    <t>Kurti viešąją turizmo informacinę sistemą ir vystyti miesto turizmo rinkodarą</t>
  </si>
  <si>
    <t>01.03.01.</t>
  </si>
  <si>
    <t>Plėtoti viešąją turizmo ir miesto įvaizdį gerinančią infrastruktūrą ir sudaryti palankias sąlygas turizmo paslaugų plėtrai</t>
  </si>
  <si>
    <t>01.03.01.001.</t>
  </si>
  <si>
    <t>Projekto „Kauno miesto ir rajono savivaldybes jungiančių turizmo trasų ir maršrutų informacinės infrastruktūros plėtra“ įgyvendinimas</t>
  </si>
  <si>
    <t>Įrengtų informacinių rodyklių ir stendų kiekis</t>
  </si>
  <si>
    <t>342,00</t>
  </si>
  <si>
    <t>01.03.01.004.</t>
  </si>
  <si>
    <t>Projekto „Lietuvos tarpukario  (1918–1940 m.) architektūra“ įgyvendinimas</t>
  </si>
  <si>
    <t>01.03.01.007.</t>
  </si>
  <si>
    <t>Projekto „Gynybinio ir gamtos paveldo keliai“ įgyvendinimas</t>
  </si>
  <si>
    <t>01.03.01.010.</t>
  </si>
  <si>
    <t>Projekto „Nemuno Žemupio kultūros ir gamtos paveldo objektų animavimas e-rinkodaros būdais“ įgyvendinimas</t>
  </si>
  <si>
    <t>Sukurtų efektyvių e. rinkodaros priemonių skaičius</t>
  </si>
  <si>
    <t>01.03.01.011</t>
  </si>
  <si>
    <t>Projekto „Turizmo maršrutų, jungiančių Elko ir Kauno miestus, vystymas“ įgyvendinimas</t>
  </si>
  <si>
    <t>Įgyvendintų projekto veiklų dalis nuo visų projekto veiklų</t>
  </si>
  <si>
    <t>EKONOMINĖS RAIDOS SKATINIMO PROGRAMOS</t>
  </si>
  <si>
    <t>Pavadinimas</t>
  </si>
  <si>
    <t>2021 m. skirta lėšų</t>
  </si>
  <si>
    <t>2022 m. skirta lėšų</t>
  </si>
  <si>
    <t>2023 m. skirta lėšų</t>
  </si>
  <si>
    <t>2021 m.</t>
  </si>
  <si>
    <t>2022 m.</t>
  </si>
  <si>
    <t>2023 m.</t>
  </si>
  <si>
    <t>Iš viso</t>
  </si>
  <si>
    <r>
      <rPr>
        <b/>
        <i/>
        <sz val="12"/>
        <color rgb="FF000000"/>
        <rFont val="Times New Roman"/>
        <family val="1"/>
      </rPr>
      <t>*</t>
    </r>
    <r>
      <rPr>
        <i/>
        <sz val="12"/>
        <color rgb="FF000000"/>
        <rFont val="Times New Roman"/>
        <family val="1"/>
      </rPr>
      <t xml:space="preserve"> Prioritetinė socialinės infrastruktūros priemonė (projektas)</t>
    </r>
  </si>
  <si>
    <r>
      <t>01.01.01.019.</t>
    </r>
    <r>
      <rPr>
        <b/>
        <sz val="12"/>
        <rFont val="Arial"/>
        <family val="2"/>
      </rPr>
      <t>*</t>
    </r>
  </si>
  <si>
    <r>
      <t>01.02.02.030.</t>
    </r>
    <r>
      <rPr>
        <b/>
        <sz val="12"/>
        <rFont val="Arial"/>
        <family val="2"/>
      </rPr>
      <t>*</t>
    </r>
  </si>
  <si>
    <r>
      <t>01.02.03.006.</t>
    </r>
    <r>
      <rPr>
        <b/>
        <sz val="12"/>
        <rFont val="Arial"/>
        <family val="2"/>
      </rPr>
      <t>*</t>
    </r>
  </si>
  <si>
    <t>PRIEMONIŲ IR JŲ IŠLAIDŲ, VERTINIMO KRITERIJŲ IR RODIKLIŲ SUVESTINĖ</t>
  </si>
  <si>
    <t>Vnt.</t>
  </si>
  <si>
    <t>Vnt..</t>
  </si>
  <si>
    <t>kv.m</t>
  </si>
  <si>
    <t>Indėlio (Proc.eso) kriterijai</t>
  </si>
  <si>
    <t>Proc.</t>
  </si>
  <si>
    <t>Mato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</si>
</sst>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-#,##0.00;&quot;&quot;"/>
  </numFmts>
  <fonts count="10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F7F97A"/>
        <bgColor rgb="FFF7F97A"/>
      </patternFill>
    </fill>
    <fill>
      <patternFill patternType="solid">
        <fgColor rgb="FFC6F0F4"/>
        <bgColor rgb="FFC6F0F4"/>
      </patternFill>
    </fill>
    <fill>
      <patternFill patternType="solid">
        <fgColor rgb="FFF0D9F5"/>
        <bgColor rgb="FFF0D9F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5EDD1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100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center" vertical="center" readingOrder="1"/>
    </xf>
    <xf numFmtId="0" fontId="0" fillId="8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left" vertical="center" readingOrder="1"/>
      <protection locked="0"/>
    </xf>
    <xf numFmtId="0" fontId="0" fillId="0" borderId="0" xfId="0" applyNumberFormat="1" applyFill="1" applyAlignment="1" applyProtection="1">
      <alignment horizontal="left" vertical="center"/>
    </xf>
    <xf numFmtId="0" fontId="2" fillId="2" borderId="0" xfId="0" applyNumberFormat="1" applyFont="1" applyFill="1" applyAlignment="1" applyProtection="1">
      <alignment horizontal="center" vertical="center" readingOrder="1"/>
      <protection locked="0"/>
    </xf>
    <xf numFmtId="164" fontId="2" fillId="2" borderId="0" xfId="0" applyNumberFormat="1" applyFont="1" applyFill="1" applyAlignment="1" applyProtection="1">
      <alignment horizontal="center" vertical="center" readingOrder="1"/>
      <protection locked="0"/>
    </xf>
    <xf numFmtId="0" fontId="0" fillId="0" borderId="0" xfId="0" applyNumberFormat="1" applyFill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7" fillId="6" borderId="6" xfId="0" applyNumberFormat="1" applyFont="1" applyFill="1" applyBorder="1" applyAlignment="1" applyProtection="1">
      <alignment horizontal="center" vertical="center" wrapText="1" readingOrder="1"/>
    </xf>
    <xf numFmtId="0" fontId="7" fillId="6" borderId="7" xfId="0" applyNumberFormat="1" applyFont="1" applyFill="1" applyBorder="1" applyAlignment="1" applyProtection="1">
      <alignment horizontal="center" vertical="center" wrapText="1" readingOrder="1"/>
    </xf>
    <xf numFmtId="0" fontId="8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8" fillId="3" borderId="2" xfId="0" applyNumberFormat="1" applyFont="1" applyFill="1" applyBorder="1" applyAlignment="1" applyProtection="1">
      <alignment horizontal="center" vertical="center" wrapText="1" readingOrder="1"/>
    </xf>
    <xf numFmtId="0" fontId="9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9" fillId="4" borderId="2" xfId="0" applyNumberFormat="1" applyFont="1" applyFill="1" applyBorder="1" applyAlignment="1" applyProtection="1">
      <alignment horizontal="center" vertical="center" wrapText="1" readingOrder="1"/>
    </xf>
    <xf numFmtId="0" fontId="9" fillId="5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9" fillId="5" borderId="2" xfId="0" applyNumberFormat="1" applyFont="1" applyFill="1" applyBorder="1" applyAlignment="1" applyProtection="1">
      <alignment horizontal="center" vertical="center" wrapText="1" readingOrder="1"/>
    </xf>
    <xf numFmtId="0" fontId="9" fillId="7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8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9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7" borderId="2" xfId="0" applyNumberFormat="1" applyFont="1" applyFill="1" applyBorder="1" applyAlignment="1" applyProtection="1">
      <alignment horizontal="center" vertical="center" wrapText="1" readingOrder="1"/>
    </xf>
    <xf numFmtId="164" fontId="9" fillId="8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31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7" borderId="3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3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9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7" borderId="2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7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7" borderId="19" xfId="0" applyNumberFormat="1" applyFont="1" applyFill="1" applyBorder="1" applyAlignment="1" applyProtection="1">
      <alignment horizontal="left" vertical="center" wrapText="1" readingOrder="1"/>
      <protection locked="0"/>
    </xf>
    <xf numFmtId="164" fontId="9" fillId="7" borderId="9" xfId="0" applyNumberFormat="1" applyFont="1" applyFill="1" applyBorder="1" applyAlignment="1" applyProtection="1">
      <alignment horizontal="center" vertical="center" wrapText="1" readingOrder="1"/>
    </xf>
    <xf numFmtId="164" fontId="9" fillId="7" borderId="30" xfId="0" applyNumberFormat="1" applyFont="1" applyFill="1" applyBorder="1" applyAlignment="1" applyProtection="1">
      <alignment horizontal="center" vertical="center" wrapText="1" readingOrder="1"/>
    </xf>
    <xf numFmtId="0" fontId="9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3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7" borderId="13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7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7" borderId="3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8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15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8" borderId="2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5" borderId="21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5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5" borderId="23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4" borderId="21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4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4" borderId="23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5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5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5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24" xfId="0" applyNumberFormat="1" applyFont="1" applyFill="1" applyBorder="1" applyAlignment="1" applyProtection="1">
      <alignment horizontal="left" vertical="center" wrapText="1" readingOrder="1"/>
      <protection locked="0"/>
    </xf>
    <xf numFmtId="164" fontId="9" fillId="7" borderId="20" xfId="0" applyNumberFormat="1" applyFont="1" applyFill="1" applyBorder="1" applyAlignment="1" applyProtection="1">
      <alignment horizontal="center" vertical="center" wrapText="1" readingOrder="1"/>
    </xf>
    <xf numFmtId="0" fontId="9" fillId="7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3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30" xfId="0" applyNumberFormat="1" applyFont="1" applyFill="1" applyBorder="1" applyAlignment="1" applyProtection="1">
      <alignment horizontal="left" vertical="center" wrapText="1" readingOrder="1"/>
      <protection locked="0"/>
    </xf>
    <xf numFmtId="164" fontId="9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8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7" borderId="14" xfId="0" applyNumberFormat="1" applyFont="1" applyFill="1" applyBorder="1" applyAlignment="1" applyProtection="1">
      <alignment horizontal="center" vertical="center" wrapText="1" readingOrder="1"/>
    </xf>
    <xf numFmtId="0" fontId="9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21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23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2" borderId="0" xfId="0" applyNumberFormat="1" applyFont="1" applyFill="1" applyAlignment="1" applyProtection="1">
      <alignment horizontal="center" vertical="center"/>
    </xf>
    <xf numFmtId="0" fontId="7" fillId="6" borderId="8" xfId="0" applyNumberFormat="1" applyFont="1" applyFill="1" applyBorder="1" applyAlignment="1" applyProtection="1">
      <alignment horizontal="center" vertical="center" wrapText="1" readingOrder="1"/>
    </xf>
    <xf numFmtId="0" fontId="7" fillId="6" borderId="13" xfId="0" applyNumberFormat="1" applyFont="1" applyFill="1" applyBorder="1" applyAlignment="1" applyProtection="1">
      <alignment horizontal="center" vertical="center" wrapText="1" readingOrder="1"/>
    </xf>
    <xf numFmtId="0" fontId="7" fillId="6" borderId="19" xfId="0" applyNumberFormat="1" applyFont="1" applyFill="1" applyBorder="1" applyAlignment="1" applyProtection="1">
      <alignment horizontal="center" vertical="center" wrapText="1" readingOrder="1"/>
    </xf>
    <xf numFmtId="0" fontId="7" fillId="6" borderId="9" xfId="0" applyNumberFormat="1" applyFont="1" applyFill="1" applyBorder="1" applyAlignment="1" applyProtection="1">
      <alignment horizontal="center" vertical="center" wrapText="1" readingOrder="1"/>
    </xf>
    <xf numFmtId="0" fontId="7" fillId="6" borderId="14" xfId="0" applyNumberFormat="1" applyFont="1" applyFill="1" applyBorder="1" applyAlignment="1" applyProtection="1">
      <alignment horizontal="center" vertical="center" wrapText="1" readingOrder="1"/>
    </xf>
    <xf numFmtId="0" fontId="7" fillId="6" borderId="20" xfId="0" applyNumberFormat="1" applyFont="1" applyFill="1" applyBorder="1" applyAlignment="1" applyProtection="1">
      <alignment horizontal="center" vertical="center" wrapText="1" readingOrder="1"/>
    </xf>
    <xf numFmtId="0" fontId="7" fillId="6" borderId="15" xfId="0" applyNumberFormat="1" applyFont="1" applyFill="1" applyBorder="1" applyAlignment="1" applyProtection="1">
      <alignment horizontal="center" vertical="center" wrapText="1" readingOrder="1"/>
    </xf>
    <xf numFmtId="0" fontId="7" fillId="6" borderId="10" xfId="0" applyNumberFormat="1" applyFont="1" applyFill="1" applyBorder="1" applyAlignment="1" applyProtection="1">
      <alignment horizontal="center" vertical="center" wrapText="1" readingOrder="1"/>
    </xf>
    <xf numFmtId="0" fontId="7" fillId="6" borderId="11" xfId="0" applyNumberFormat="1" applyFont="1" applyFill="1" applyBorder="1" applyAlignment="1" applyProtection="1">
      <alignment horizontal="center" vertical="center" wrapText="1" readingOrder="1"/>
    </xf>
    <xf numFmtId="0" fontId="7" fillId="6" borderId="12" xfId="0" applyNumberFormat="1" applyFont="1" applyFill="1" applyBorder="1" applyAlignment="1" applyProtection="1">
      <alignment horizontal="center" vertical="center" wrapText="1" readingOrder="1"/>
    </xf>
    <xf numFmtId="0" fontId="7" fillId="6" borderId="16" xfId="0" applyNumberFormat="1" applyFont="1" applyFill="1" applyBorder="1" applyAlignment="1" applyProtection="1">
      <alignment horizontal="center" vertical="center" wrapText="1" readingOrder="1"/>
    </xf>
    <xf numFmtId="0" fontId="7" fillId="6" borderId="17" xfId="0" applyNumberFormat="1" applyFont="1" applyFill="1" applyBorder="1" applyAlignment="1" applyProtection="1">
      <alignment horizontal="center" vertical="center" wrapText="1" readingOrder="1"/>
    </xf>
    <xf numFmtId="0" fontId="7" fillId="6" borderId="18" xfId="0" applyNumberFormat="1" applyFont="1" applyFill="1" applyBorder="1" applyAlignment="1" applyProtection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view="pageLayout" zoomScale="70" zoomScaleNormal="70" zoomScalePageLayoutView="70" workbookViewId="0">
      <selection activeCell="F16" sqref="F16"/>
    </sheetView>
  </sheetViews>
  <sheetFormatPr defaultRowHeight="14.4" x14ac:dyDescent="0.55000000000000004"/>
  <cols>
    <col min="1" max="1" width="14.5234375" style="7" customWidth="1"/>
    <col min="2" max="2" width="29.47265625" style="7" customWidth="1"/>
    <col min="3" max="3" width="17.68359375" style="7" customWidth="1"/>
    <col min="4" max="4" width="7.83984375" style="10" customWidth="1"/>
    <col min="5" max="7" width="14.734375" style="10" customWidth="1"/>
    <col min="8" max="8" width="40.9453125" style="7" customWidth="1"/>
    <col min="9" max="9" width="8.3671875" style="10" customWidth="1"/>
    <col min="10" max="12" width="11.62890625" style="10" bestFit="1" customWidth="1"/>
  </cols>
  <sheetData>
    <row r="1" spans="1:12" s="1" customFormat="1" ht="15" x14ac:dyDescent="0.55000000000000004">
      <c r="A1" s="86" t="s">
        <v>301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s="2" customFormat="1" ht="15" x14ac:dyDescent="0.55000000000000004">
      <c r="A2" s="86" t="s">
        <v>314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4" spans="1:12" s="4" customFormat="1" ht="15" x14ac:dyDescent="0.55000000000000004">
      <c r="A4" s="87" t="s">
        <v>0</v>
      </c>
      <c r="B4" s="90" t="s">
        <v>302</v>
      </c>
      <c r="C4" s="90" t="s">
        <v>1</v>
      </c>
      <c r="D4" s="90" t="s">
        <v>2</v>
      </c>
      <c r="E4" s="90" t="s">
        <v>303</v>
      </c>
      <c r="F4" s="90" t="s">
        <v>304</v>
      </c>
      <c r="G4" s="90" t="s">
        <v>305</v>
      </c>
      <c r="H4" s="94" t="s">
        <v>318</v>
      </c>
      <c r="I4" s="95"/>
      <c r="J4" s="95"/>
      <c r="K4" s="95"/>
      <c r="L4" s="96"/>
    </row>
    <row r="5" spans="1:12" s="4" customFormat="1" ht="15" x14ac:dyDescent="0.55000000000000004">
      <c r="A5" s="88"/>
      <c r="B5" s="91"/>
      <c r="C5" s="91"/>
      <c r="D5" s="91"/>
      <c r="E5" s="91"/>
      <c r="F5" s="91"/>
      <c r="G5" s="91"/>
      <c r="H5" s="93" t="s">
        <v>302</v>
      </c>
      <c r="I5" s="93" t="s">
        <v>320</v>
      </c>
      <c r="J5" s="97" t="s">
        <v>3</v>
      </c>
      <c r="K5" s="98"/>
      <c r="L5" s="99"/>
    </row>
    <row r="6" spans="1:12" s="4" customFormat="1" ht="15.3" thickBot="1" x14ac:dyDescent="0.6">
      <c r="A6" s="89"/>
      <c r="B6" s="92"/>
      <c r="C6" s="92"/>
      <c r="D6" s="92"/>
      <c r="E6" s="92"/>
      <c r="F6" s="92"/>
      <c r="G6" s="92"/>
      <c r="H6" s="92"/>
      <c r="I6" s="92"/>
      <c r="J6" s="15" t="s">
        <v>306</v>
      </c>
      <c r="K6" s="15" t="s">
        <v>307</v>
      </c>
      <c r="L6" s="16" t="s">
        <v>308</v>
      </c>
    </row>
    <row r="7" spans="1:12" s="3" customFormat="1" ht="30.3" customHeight="1" thickBot="1" x14ac:dyDescent="0.6">
      <c r="A7" s="17" t="s">
        <v>4</v>
      </c>
      <c r="B7" s="83" t="s">
        <v>5</v>
      </c>
      <c r="C7" s="84"/>
      <c r="D7" s="85"/>
      <c r="E7" s="18">
        <f>E8+E38+E115</f>
        <v>21964777.890000001</v>
      </c>
      <c r="F7" s="18">
        <f>F8+F38+F115</f>
        <v>28686987</v>
      </c>
      <c r="G7" s="18">
        <f>G8+G38+G115</f>
        <v>17349691</v>
      </c>
      <c r="H7" s="80"/>
      <c r="I7" s="81"/>
      <c r="J7" s="81"/>
      <c r="K7" s="81"/>
      <c r="L7" s="82"/>
    </row>
    <row r="8" spans="1:12" ht="30.3" customHeight="1" thickBot="1" x14ac:dyDescent="0.6">
      <c r="A8" s="19" t="s">
        <v>6</v>
      </c>
      <c r="B8" s="67" t="s">
        <v>7</v>
      </c>
      <c r="C8" s="68"/>
      <c r="D8" s="69"/>
      <c r="E8" s="20">
        <f>SUM(E9:E9)</f>
        <v>5577709</v>
      </c>
      <c r="F8" s="20">
        <f>SUM(F9:F9)</f>
        <v>4552108</v>
      </c>
      <c r="G8" s="20">
        <f>SUM(G9:G9)</f>
        <v>1778814</v>
      </c>
      <c r="H8" s="61"/>
      <c r="I8" s="62"/>
      <c r="J8" s="62"/>
      <c r="K8" s="62"/>
      <c r="L8" s="63"/>
    </row>
    <row r="9" spans="1:12" ht="35.4" customHeight="1" thickBot="1" x14ac:dyDescent="0.6">
      <c r="A9" s="21" t="s">
        <v>8</v>
      </c>
      <c r="B9" s="64" t="s">
        <v>9</v>
      </c>
      <c r="C9" s="65"/>
      <c r="D9" s="66"/>
      <c r="E9" s="22">
        <f>E10+E14+E16+E17+E18+E20+E22+E24+E25+E27+E28+E31+E34</f>
        <v>5577709</v>
      </c>
      <c r="F9" s="22">
        <f>F10+F14+F16+F17+F18+F20+F22+F24+F25+F27+F28+F31+F34</f>
        <v>4552108</v>
      </c>
      <c r="G9" s="22">
        <f>G10+G14+G16+G17+G18+G20+G22+G24+G25+G27+G28+G31+G34</f>
        <v>1778814</v>
      </c>
      <c r="H9" s="58"/>
      <c r="I9" s="59"/>
      <c r="J9" s="59"/>
      <c r="K9" s="59"/>
      <c r="L9" s="60"/>
    </row>
    <row r="10" spans="1:12" ht="15" x14ac:dyDescent="0.55000000000000004">
      <c r="A10" s="41" t="s">
        <v>10</v>
      </c>
      <c r="B10" s="39" t="s">
        <v>11</v>
      </c>
      <c r="C10" s="39" t="s">
        <v>12</v>
      </c>
      <c r="D10" s="45" t="s">
        <v>13</v>
      </c>
      <c r="E10" s="43">
        <f>SUM(E11:E13)+370000</f>
        <v>370000</v>
      </c>
      <c r="F10" s="43">
        <f>SUM(F11:F13)+400000</f>
        <v>400000</v>
      </c>
      <c r="G10" s="43">
        <f>SUM(G11:G13)+400000</f>
        <v>400000</v>
      </c>
      <c r="H10" s="23" t="s">
        <v>14</v>
      </c>
      <c r="I10" s="24" t="s">
        <v>315</v>
      </c>
      <c r="J10" s="24" t="s">
        <v>15</v>
      </c>
      <c r="K10" s="24" t="s">
        <v>16</v>
      </c>
      <c r="L10" s="25" t="s">
        <v>16</v>
      </c>
    </row>
    <row r="11" spans="1:12" ht="15" x14ac:dyDescent="0.55000000000000004">
      <c r="A11" s="48"/>
      <c r="B11" s="47"/>
      <c r="C11" s="47"/>
      <c r="D11" s="79"/>
      <c r="E11" s="78"/>
      <c r="F11" s="78"/>
      <c r="G11" s="78"/>
      <c r="H11" s="26" t="s">
        <v>17</v>
      </c>
      <c r="I11" s="27" t="s">
        <v>315</v>
      </c>
      <c r="J11" s="27" t="s">
        <v>18</v>
      </c>
      <c r="K11" s="27" t="s">
        <v>18</v>
      </c>
      <c r="L11" s="28" t="s">
        <v>18</v>
      </c>
    </row>
    <row r="12" spans="1:12" ht="45" x14ac:dyDescent="0.55000000000000004">
      <c r="A12" s="48"/>
      <c r="B12" s="47"/>
      <c r="C12" s="47"/>
      <c r="D12" s="79"/>
      <c r="E12" s="78"/>
      <c r="F12" s="78"/>
      <c r="G12" s="78"/>
      <c r="H12" s="26" t="s">
        <v>19</v>
      </c>
      <c r="I12" s="27" t="s">
        <v>319</v>
      </c>
      <c r="J12" s="27" t="s">
        <v>20</v>
      </c>
      <c r="K12" s="27" t="s">
        <v>20</v>
      </c>
      <c r="L12" s="28" t="s">
        <v>21</v>
      </c>
    </row>
    <row r="13" spans="1:12" ht="30.3" thickBot="1" x14ac:dyDescent="0.6">
      <c r="A13" s="42"/>
      <c r="B13" s="40"/>
      <c r="C13" s="40"/>
      <c r="D13" s="71"/>
      <c r="E13" s="70"/>
      <c r="F13" s="70"/>
      <c r="G13" s="70"/>
      <c r="H13" s="26" t="s">
        <v>22</v>
      </c>
      <c r="I13" s="27" t="s">
        <v>315</v>
      </c>
      <c r="J13" s="27" t="s">
        <v>23</v>
      </c>
      <c r="K13" s="27" t="s">
        <v>24</v>
      </c>
      <c r="L13" s="28" t="s">
        <v>24</v>
      </c>
    </row>
    <row r="14" spans="1:12" ht="32.700000000000003" customHeight="1" x14ac:dyDescent="0.55000000000000004">
      <c r="A14" s="41" t="s">
        <v>25</v>
      </c>
      <c r="B14" s="39" t="s">
        <v>26</v>
      </c>
      <c r="C14" s="39" t="s">
        <v>27</v>
      </c>
      <c r="D14" s="45" t="s">
        <v>13</v>
      </c>
      <c r="E14" s="43">
        <f>SUM(E15:E15)+490400</f>
        <v>490400</v>
      </c>
      <c r="F14" s="43">
        <f>SUM(F15:F15)+700000</f>
        <v>700000</v>
      </c>
      <c r="G14" s="43">
        <f>SUM(G15:G15)+700000</f>
        <v>700000</v>
      </c>
      <c r="H14" s="23" t="s">
        <v>28</v>
      </c>
      <c r="I14" s="24" t="s">
        <v>315</v>
      </c>
      <c r="J14" s="24" t="s">
        <v>29</v>
      </c>
      <c r="K14" s="24" t="s">
        <v>30</v>
      </c>
      <c r="L14" s="25" t="s">
        <v>30</v>
      </c>
    </row>
    <row r="15" spans="1:12" ht="32.700000000000003" customHeight="1" thickBot="1" x14ac:dyDescent="0.6">
      <c r="A15" s="42"/>
      <c r="B15" s="40"/>
      <c r="C15" s="40"/>
      <c r="D15" s="71"/>
      <c r="E15" s="70"/>
      <c r="F15" s="70"/>
      <c r="G15" s="70"/>
      <c r="H15" s="26" t="s">
        <v>31</v>
      </c>
      <c r="I15" s="27" t="s">
        <v>32</v>
      </c>
      <c r="J15" s="27" t="s">
        <v>33</v>
      </c>
      <c r="K15" s="27" t="s">
        <v>34</v>
      </c>
      <c r="L15" s="28" t="s">
        <v>35</v>
      </c>
    </row>
    <row r="16" spans="1:12" ht="75.3" thickBot="1" x14ac:dyDescent="0.6">
      <c r="A16" s="29" t="s">
        <v>36</v>
      </c>
      <c r="B16" s="23" t="s">
        <v>37</v>
      </c>
      <c r="C16" s="23" t="s">
        <v>38</v>
      </c>
      <c r="D16" s="24"/>
      <c r="E16" s="30">
        <v>0</v>
      </c>
      <c r="F16" s="30">
        <v>0</v>
      </c>
      <c r="G16" s="30">
        <v>0</v>
      </c>
      <c r="H16" s="23" t="s">
        <v>39</v>
      </c>
      <c r="I16" s="24" t="s">
        <v>315</v>
      </c>
      <c r="J16" s="24" t="s">
        <v>40</v>
      </c>
      <c r="K16" s="24" t="s">
        <v>40</v>
      </c>
      <c r="L16" s="25" t="s">
        <v>20</v>
      </c>
    </row>
    <row r="17" spans="1:12" ht="45.3" thickBot="1" x14ac:dyDescent="0.6">
      <c r="A17" s="29" t="s">
        <v>41</v>
      </c>
      <c r="B17" s="23" t="s">
        <v>42</v>
      </c>
      <c r="C17" s="23" t="s">
        <v>43</v>
      </c>
      <c r="D17" s="24" t="s">
        <v>13</v>
      </c>
      <c r="E17" s="30">
        <v>8500</v>
      </c>
      <c r="F17" s="30">
        <v>8500</v>
      </c>
      <c r="G17" s="30">
        <v>8500</v>
      </c>
      <c r="H17" s="23" t="s">
        <v>44</v>
      </c>
      <c r="I17" s="24" t="s">
        <v>315</v>
      </c>
      <c r="J17" s="24" t="s">
        <v>45</v>
      </c>
      <c r="K17" s="24" t="s">
        <v>45</v>
      </c>
      <c r="L17" s="25" t="s">
        <v>45</v>
      </c>
    </row>
    <row r="18" spans="1:12" ht="45" customHeight="1" x14ac:dyDescent="0.55000000000000004">
      <c r="A18" s="41" t="s">
        <v>46</v>
      </c>
      <c r="B18" s="39" t="s">
        <v>47</v>
      </c>
      <c r="C18" s="39" t="s">
        <v>48</v>
      </c>
      <c r="D18" s="45" t="s">
        <v>13</v>
      </c>
      <c r="E18" s="43">
        <f>SUM(E19:E19)+150000</f>
        <v>150000</v>
      </c>
      <c r="F18" s="43">
        <f>SUM(F19:F19)+200000</f>
        <v>200000</v>
      </c>
      <c r="G18" s="43">
        <f>SUM(G19:G19)+200000</f>
        <v>200000</v>
      </c>
      <c r="H18" s="23" t="s">
        <v>49</v>
      </c>
      <c r="I18" s="24" t="s">
        <v>315</v>
      </c>
      <c r="J18" s="24" t="s">
        <v>30</v>
      </c>
      <c r="K18" s="24" t="s">
        <v>50</v>
      </c>
      <c r="L18" s="25" t="s">
        <v>50</v>
      </c>
    </row>
    <row r="19" spans="1:12" ht="30.3" thickBot="1" x14ac:dyDescent="0.6">
      <c r="A19" s="42"/>
      <c r="B19" s="40"/>
      <c r="C19" s="40"/>
      <c r="D19" s="71"/>
      <c r="E19" s="70"/>
      <c r="F19" s="70"/>
      <c r="G19" s="70"/>
      <c r="H19" s="26" t="s">
        <v>51</v>
      </c>
      <c r="I19" s="27" t="s">
        <v>315</v>
      </c>
      <c r="J19" s="27" t="s">
        <v>52</v>
      </c>
      <c r="K19" s="27" t="s">
        <v>53</v>
      </c>
      <c r="L19" s="28" t="s">
        <v>53</v>
      </c>
    </row>
    <row r="20" spans="1:12" ht="39" customHeight="1" x14ac:dyDescent="0.55000000000000004">
      <c r="A20" s="41" t="s">
        <v>54</v>
      </c>
      <c r="B20" s="39" t="s">
        <v>55</v>
      </c>
      <c r="C20" s="39" t="s">
        <v>48</v>
      </c>
      <c r="D20" s="77" t="s">
        <v>13</v>
      </c>
      <c r="E20" s="75">
        <v>126200</v>
      </c>
      <c r="F20" s="75">
        <v>122130</v>
      </c>
      <c r="G20" s="75">
        <v>123426</v>
      </c>
      <c r="H20" s="23" t="s">
        <v>56</v>
      </c>
      <c r="I20" s="24" t="s">
        <v>315</v>
      </c>
      <c r="J20" s="24" t="s">
        <v>53</v>
      </c>
      <c r="K20" s="24" t="s">
        <v>57</v>
      </c>
      <c r="L20" s="25" t="s">
        <v>58</v>
      </c>
    </row>
    <row r="21" spans="1:12" ht="39" customHeight="1" thickBot="1" x14ac:dyDescent="0.6">
      <c r="A21" s="42"/>
      <c r="B21" s="40"/>
      <c r="C21" s="40"/>
      <c r="D21" s="55"/>
      <c r="E21" s="76"/>
      <c r="F21" s="76"/>
      <c r="G21" s="76"/>
      <c r="H21" s="26" t="s">
        <v>59</v>
      </c>
      <c r="I21" s="27" t="s">
        <v>315</v>
      </c>
      <c r="J21" s="27" t="s">
        <v>60</v>
      </c>
      <c r="K21" s="27" t="s">
        <v>61</v>
      </c>
      <c r="L21" s="28" t="s">
        <v>62</v>
      </c>
    </row>
    <row r="22" spans="1:12" ht="30" x14ac:dyDescent="0.55000000000000004">
      <c r="A22" s="41" t="s">
        <v>63</v>
      </c>
      <c r="B22" s="39" t="s">
        <v>64</v>
      </c>
      <c r="C22" s="39" t="s">
        <v>48</v>
      </c>
      <c r="D22" s="45" t="s">
        <v>13</v>
      </c>
      <c r="E22" s="43">
        <f>SUM(E23:E23)+7800</f>
        <v>7800</v>
      </c>
      <c r="F22" s="43">
        <f>SUM(F23:F23)+8190</f>
        <v>8190</v>
      </c>
      <c r="G22" s="43">
        <f>SUM(G23:G23)+8600</f>
        <v>8600</v>
      </c>
      <c r="H22" s="23" t="s">
        <v>65</v>
      </c>
      <c r="I22" s="24" t="s">
        <v>315</v>
      </c>
      <c r="J22" s="24" t="s">
        <v>66</v>
      </c>
      <c r="K22" s="24" t="s">
        <v>66</v>
      </c>
      <c r="L22" s="25" t="s">
        <v>66</v>
      </c>
    </row>
    <row r="23" spans="1:12" ht="60.3" thickBot="1" x14ac:dyDescent="0.6">
      <c r="A23" s="42"/>
      <c r="B23" s="40"/>
      <c r="C23" s="40"/>
      <c r="D23" s="71"/>
      <c r="E23" s="70"/>
      <c r="F23" s="70"/>
      <c r="G23" s="70"/>
      <c r="H23" s="26" t="s">
        <v>67</v>
      </c>
      <c r="I23" s="27" t="s">
        <v>315</v>
      </c>
      <c r="J23" s="27" t="s">
        <v>68</v>
      </c>
      <c r="K23" s="27" t="s">
        <v>68</v>
      </c>
      <c r="L23" s="28" t="s">
        <v>68</v>
      </c>
    </row>
    <row r="24" spans="1:12" ht="60.3" thickBot="1" x14ac:dyDescent="0.6">
      <c r="A24" s="29" t="s">
        <v>69</v>
      </c>
      <c r="B24" s="23" t="s">
        <v>70</v>
      </c>
      <c r="C24" s="23" t="s">
        <v>43</v>
      </c>
      <c r="D24" s="24" t="s">
        <v>13</v>
      </c>
      <c r="E24" s="30">
        <v>22588</v>
      </c>
      <c r="F24" s="30">
        <v>22588</v>
      </c>
      <c r="G24" s="30">
        <v>22588</v>
      </c>
      <c r="H24" s="23" t="s">
        <v>71</v>
      </c>
      <c r="I24" s="24" t="s">
        <v>319</v>
      </c>
      <c r="J24" s="24" t="s">
        <v>53</v>
      </c>
      <c r="K24" s="24" t="s">
        <v>53</v>
      </c>
      <c r="L24" s="25" t="s">
        <v>53</v>
      </c>
    </row>
    <row r="25" spans="1:12" ht="30" customHeight="1" x14ac:dyDescent="0.55000000000000004">
      <c r="A25" s="41" t="s">
        <v>72</v>
      </c>
      <c r="B25" s="39" t="s">
        <v>73</v>
      </c>
      <c r="C25" s="39" t="s">
        <v>74</v>
      </c>
      <c r="D25" s="45" t="s">
        <v>13</v>
      </c>
      <c r="E25" s="43">
        <f>SUM(E26:E26)+36900</f>
        <v>36900</v>
      </c>
      <c r="F25" s="43">
        <f>SUM(F26:F26)+700</f>
        <v>700</v>
      </c>
      <c r="G25" s="43">
        <f>SUM(G26:G26)+700</f>
        <v>700</v>
      </c>
      <c r="H25" s="23" t="s">
        <v>75</v>
      </c>
      <c r="I25" s="24" t="s">
        <v>315</v>
      </c>
      <c r="J25" s="24" t="s">
        <v>45</v>
      </c>
      <c r="K25" s="24" t="s">
        <v>45</v>
      </c>
      <c r="L25" s="25" t="s">
        <v>45</v>
      </c>
    </row>
    <row r="26" spans="1:12" ht="15.3" thickBot="1" x14ac:dyDescent="0.6">
      <c r="A26" s="42"/>
      <c r="B26" s="40"/>
      <c r="C26" s="40"/>
      <c r="D26" s="71"/>
      <c r="E26" s="70"/>
      <c r="F26" s="70"/>
      <c r="G26" s="70"/>
      <c r="H26" s="26" t="s">
        <v>76</v>
      </c>
      <c r="I26" s="27" t="s">
        <v>319</v>
      </c>
      <c r="J26" s="27" t="s">
        <v>68</v>
      </c>
      <c r="K26" s="27" t="s">
        <v>68</v>
      </c>
      <c r="L26" s="28" t="s">
        <v>68</v>
      </c>
    </row>
    <row r="27" spans="1:12" ht="75.3" thickBot="1" x14ac:dyDescent="0.6">
      <c r="A27" s="29" t="s">
        <v>77</v>
      </c>
      <c r="B27" s="23" t="s">
        <v>78</v>
      </c>
      <c r="C27" s="23" t="s">
        <v>79</v>
      </c>
      <c r="D27" s="24" t="s">
        <v>13</v>
      </c>
      <c r="E27" s="30">
        <v>40000</v>
      </c>
      <c r="F27" s="30">
        <v>90000</v>
      </c>
      <c r="G27" s="30">
        <v>90000</v>
      </c>
      <c r="H27" s="23" t="s">
        <v>80</v>
      </c>
      <c r="I27" s="24" t="s">
        <v>315</v>
      </c>
      <c r="J27" s="24" t="s">
        <v>81</v>
      </c>
      <c r="K27" s="24" t="s">
        <v>58</v>
      </c>
      <c r="L27" s="25" t="s">
        <v>58</v>
      </c>
    </row>
    <row r="28" spans="1:12" ht="56.4" customHeight="1" x14ac:dyDescent="0.55000000000000004">
      <c r="A28" s="41" t="s">
        <v>82</v>
      </c>
      <c r="B28" s="39" t="s">
        <v>83</v>
      </c>
      <c r="C28" s="39" t="s">
        <v>27</v>
      </c>
      <c r="D28" s="24" t="s">
        <v>309</v>
      </c>
      <c r="E28" s="31">
        <f>SUM(E29:E30)</f>
        <v>758693</v>
      </c>
      <c r="F28" s="31">
        <f>SUM(F29:F30)</f>
        <v>0</v>
      </c>
      <c r="G28" s="31">
        <f>SUM(G29:G30)</f>
        <v>0</v>
      </c>
      <c r="H28" s="23" t="s">
        <v>84</v>
      </c>
      <c r="I28" s="24" t="s">
        <v>315</v>
      </c>
      <c r="J28" s="24" t="s">
        <v>85</v>
      </c>
      <c r="K28" s="24" t="s">
        <v>21</v>
      </c>
      <c r="L28" s="25" t="s">
        <v>21</v>
      </c>
    </row>
    <row r="29" spans="1:12" ht="36.9" customHeight="1" x14ac:dyDescent="0.55000000000000004">
      <c r="A29" s="48"/>
      <c r="B29" s="47"/>
      <c r="C29" s="47"/>
      <c r="D29" s="27" t="s">
        <v>13</v>
      </c>
      <c r="E29" s="32">
        <v>113804</v>
      </c>
      <c r="F29" s="32">
        <v>0</v>
      </c>
      <c r="G29" s="32">
        <v>0</v>
      </c>
      <c r="H29" s="56" t="s">
        <v>76</v>
      </c>
      <c r="I29" s="54" t="s">
        <v>319</v>
      </c>
      <c r="J29" s="54" t="s">
        <v>40</v>
      </c>
      <c r="K29" s="54" t="s">
        <v>40</v>
      </c>
      <c r="L29" s="52" t="s">
        <v>21</v>
      </c>
    </row>
    <row r="30" spans="1:12" ht="36.9" customHeight="1" thickBot="1" x14ac:dyDescent="0.6">
      <c r="A30" s="42"/>
      <c r="B30" s="40"/>
      <c r="C30" s="40"/>
      <c r="D30" s="27" t="s">
        <v>86</v>
      </c>
      <c r="E30" s="32">
        <v>644889</v>
      </c>
      <c r="F30" s="32"/>
      <c r="G30" s="32"/>
      <c r="H30" s="57"/>
      <c r="I30" s="55"/>
      <c r="J30" s="55"/>
      <c r="K30" s="55"/>
      <c r="L30" s="53"/>
    </row>
    <row r="31" spans="1:12" ht="37.799999999999997" customHeight="1" x14ac:dyDescent="0.55000000000000004">
      <c r="A31" s="41" t="s">
        <v>87</v>
      </c>
      <c r="B31" s="39" t="s">
        <v>88</v>
      </c>
      <c r="C31" s="39" t="s">
        <v>27</v>
      </c>
      <c r="D31" s="24" t="s">
        <v>309</v>
      </c>
      <c r="E31" s="31">
        <f>SUM(E32:E33)</f>
        <v>566628</v>
      </c>
      <c r="F31" s="31">
        <f>SUM(F32:F33)</f>
        <v>0</v>
      </c>
      <c r="G31" s="31">
        <f>SUM(G32:G33)</f>
        <v>0</v>
      </c>
      <c r="H31" s="23" t="s">
        <v>84</v>
      </c>
      <c r="I31" s="24" t="s">
        <v>315</v>
      </c>
      <c r="J31" s="24" t="s">
        <v>85</v>
      </c>
      <c r="K31" s="24" t="s">
        <v>21</v>
      </c>
      <c r="L31" s="25" t="s">
        <v>85</v>
      </c>
    </row>
    <row r="32" spans="1:12" ht="23.1" customHeight="1" x14ac:dyDescent="0.55000000000000004">
      <c r="A32" s="48"/>
      <c r="B32" s="47"/>
      <c r="C32" s="47"/>
      <c r="D32" s="27" t="s">
        <v>13</v>
      </c>
      <c r="E32" s="32">
        <v>84994</v>
      </c>
      <c r="F32" s="32">
        <v>0</v>
      </c>
      <c r="G32" s="32">
        <v>0</v>
      </c>
      <c r="H32" s="56" t="s">
        <v>76</v>
      </c>
      <c r="I32" s="54" t="s">
        <v>319</v>
      </c>
      <c r="J32" s="54" t="s">
        <v>89</v>
      </c>
      <c r="K32" s="54" t="s">
        <v>21</v>
      </c>
      <c r="L32" s="52" t="s">
        <v>21</v>
      </c>
    </row>
    <row r="33" spans="1:12" ht="23.1" customHeight="1" thickBot="1" x14ac:dyDescent="0.6">
      <c r="A33" s="42"/>
      <c r="B33" s="40"/>
      <c r="C33" s="40"/>
      <c r="D33" s="27" t="s">
        <v>86</v>
      </c>
      <c r="E33" s="32">
        <v>481634</v>
      </c>
      <c r="F33" s="32"/>
      <c r="G33" s="32"/>
      <c r="H33" s="57"/>
      <c r="I33" s="55"/>
      <c r="J33" s="55"/>
      <c r="K33" s="55"/>
      <c r="L33" s="53"/>
    </row>
    <row r="34" spans="1:12" ht="30" customHeight="1" x14ac:dyDescent="0.55000000000000004">
      <c r="A34" s="41" t="s">
        <v>311</v>
      </c>
      <c r="B34" s="39" t="s">
        <v>90</v>
      </c>
      <c r="C34" s="39" t="s">
        <v>27</v>
      </c>
      <c r="D34" s="24" t="s">
        <v>309</v>
      </c>
      <c r="E34" s="31">
        <f>SUM(E35:E37)</f>
        <v>3000000</v>
      </c>
      <c r="F34" s="31">
        <f>SUM(F35:F37)</f>
        <v>3000000</v>
      </c>
      <c r="G34" s="31">
        <f>SUM(G35:G37)</f>
        <v>225000</v>
      </c>
      <c r="H34" s="39" t="s">
        <v>76</v>
      </c>
      <c r="I34" s="45" t="s">
        <v>319</v>
      </c>
      <c r="J34" s="45" t="s">
        <v>91</v>
      </c>
      <c r="K34" s="45" t="s">
        <v>16</v>
      </c>
      <c r="L34" s="49" t="s">
        <v>16</v>
      </c>
    </row>
    <row r="35" spans="1:12" ht="15" x14ac:dyDescent="0.55000000000000004">
      <c r="A35" s="48"/>
      <c r="B35" s="47"/>
      <c r="C35" s="47"/>
      <c r="D35" s="27" t="s">
        <v>13</v>
      </c>
      <c r="E35" s="32">
        <v>225000</v>
      </c>
      <c r="F35" s="32">
        <v>225000</v>
      </c>
      <c r="G35" s="32">
        <v>0</v>
      </c>
      <c r="H35" s="51"/>
      <c r="I35" s="46"/>
      <c r="J35" s="46"/>
      <c r="K35" s="46"/>
      <c r="L35" s="50"/>
    </row>
    <row r="36" spans="1:12" ht="30" customHeight="1" x14ac:dyDescent="0.55000000000000004">
      <c r="A36" s="48"/>
      <c r="B36" s="47"/>
      <c r="C36" s="47"/>
      <c r="D36" s="27" t="s">
        <v>94</v>
      </c>
      <c r="E36" s="32">
        <v>225000</v>
      </c>
      <c r="F36" s="32">
        <v>225000</v>
      </c>
      <c r="G36" s="32"/>
      <c r="H36" s="56" t="s">
        <v>92</v>
      </c>
      <c r="I36" s="54" t="s">
        <v>317</v>
      </c>
      <c r="J36" s="54" t="s">
        <v>21</v>
      </c>
      <c r="K36" s="54" t="s">
        <v>93</v>
      </c>
      <c r="L36" s="52" t="s">
        <v>93</v>
      </c>
    </row>
    <row r="37" spans="1:12" ht="15.3" thickBot="1" x14ac:dyDescent="0.6">
      <c r="A37" s="42"/>
      <c r="B37" s="40"/>
      <c r="C37" s="40"/>
      <c r="D37" s="27" t="s">
        <v>86</v>
      </c>
      <c r="E37" s="32">
        <v>2550000</v>
      </c>
      <c r="F37" s="32">
        <v>2550000</v>
      </c>
      <c r="G37" s="32">
        <v>225000</v>
      </c>
      <c r="H37" s="57"/>
      <c r="I37" s="55"/>
      <c r="J37" s="55"/>
      <c r="K37" s="55"/>
      <c r="L37" s="53"/>
    </row>
    <row r="38" spans="1:12" ht="47.4" customHeight="1" thickBot="1" x14ac:dyDescent="0.6">
      <c r="A38" s="19" t="s">
        <v>95</v>
      </c>
      <c r="B38" s="67" t="s">
        <v>96</v>
      </c>
      <c r="C38" s="68"/>
      <c r="D38" s="69"/>
      <c r="E38" s="20">
        <f>E39+E79+E102</f>
        <v>15910675.890000001</v>
      </c>
      <c r="F38" s="20">
        <f>F39+F79+F102</f>
        <v>24134879</v>
      </c>
      <c r="G38" s="20">
        <f>G39+G79+G102</f>
        <v>15570877</v>
      </c>
      <c r="H38" s="61"/>
      <c r="I38" s="62"/>
      <c r="J38" s="62"/>
      <c r="K38" s="62"/>
      <c r="L38" s="63"/>
    </row>
    <row r="39" spans="1:12" ht="49.5" customHeight="1" thickBot="1" x14ac:dyDescent="0.6">
      <c r="A39" s="21" t="s">
        <v>97</v>
      </c>
      <c r="B39" s="64" t="s">
        <v>98</v>
      </c>
      <c r="C39" s="65"/>
      <c r="D39" s="66"/>
      <c r="E39" s="22">
        <f>E40+E44+E49+E53+E57+E61+E65+E69+E73+E77+E78</f>
        <v>8491354.3900000006</v>
      </c>
      <c r="F39" s="22">
        <f>F40+F44+F49+F53+F57+F61+F65+F69+F73+F77+F78</f>
        <v>8421984</v>
      </c>
      <c r="G39" s="22">
        <f>G40+G44+G49+G53+G57+G61+G65+G69+G73+G77+G78</f>
        <v>9132840</v>
      </c>
      <c r="H39" s="58"/>
      <c r="I39" s="59"/>
      <c r="J39" s="59"/>
      <c r="K39" s="59"/>
      <c r="L39" s="60"/>
    </row>
    <row r="40" spans="1:12" ht="45" customHeight="1" x14ac:dyDescent="0.55000000000000004">
      <c r="A40" s="41" t="s">
        <v>99</v>
      </c>
      <c r="B40" s="39" t="s">
        <v>100</v>
      </c>
      <c r="C40" s="39" t="s">
        <v>101</v>
      </c>
      <c r="D40" s="24" t="s">
        <v>309</v>
      </c>
      <c r="E40" s="31">
        <f>SUM(E41:E43)</f>
        <v>1390771.28</v>
      </c>
      <c r="F40" s="31">
        <f>SUM(F41:F43)</f>
        <v>1382117</v>
      </c>
      <c r="G40" s="31">
        <f>SUM(G41:G43)</f>
        <v>1383060</v>
      </c>
      <c r="H40" s="23" t="s">
        <v>102</v>
      </c>
      <c r="I40" s="24" t="s">
        <v>315</v>
      </c>
      <c r="J40" s="24" t="s">
        <v>103</v>
      </c>
      <c r="K40" s="24" t="s">
        <v>57</v>
      </c>
      <c r="L40" s="25" t="s">
        <v>104</v>
      </c>
    </row>
    <row r="41" spans="1:12" ht="15" x14ac:dyDescent="0.55000000000000004">
      <c r="A41" s="48"/>
      <c r="B41" s="47"/>
      <c r="C41" s="47"/>
      <c r="D41" s="27" t="s">
        <v>105</v>
      </c>
      <c r="E41" s="32">
        <v>176694.28</v>
      </c>
      <c r="F41" s="32">
        <v>168040</v>
      </c>
      <c r="G41" s="32">
        <v>168983</v>
      </c>
      <c r="H41" s="26" t="s">
        <v>106</v>
      </c>
      <c r="I41" s="27" t="s">
        <v>315</v>
      </c>
      <c r="J41" s="27" t="s">
        <v>107</v>
      </c>
      <c r="K41" s="27" t="s">
        <v>33</v>
      </c>
      <c r="L41" s="28" t="s">
        <v>108</v>
      </c>
    </row>
    <row r="42" spans="1:12" ht="30" x14ac:dyDescent="0.55000000000000004">
      <c r="A42" s="48"/>
      <c r="B42" s="47"/>
      <c r="C42" s="47"/>
      <c r="D42" s="27" t="s">
        <v>13</v>
      </c>
      <c r="E42" s="32">
        <v>1195040</v>
      </c>
      <c r="F42" s="32">
        <v>1195040</v>
      </c>
      <c r="G42" s="32">
        <v>1195040</v>
      </c>
      <c r="H42" s="26" t="s">
        <v>109</v>
      </c>
      <c r="I42" s="27" t="s">
        <v>32</v>
      </c>
      <c r="J42" s="27" t="s">
        <v>110</v>
      </c>
      <c r="K42" s="27" t="s">
        <v>111</v>
      </c>
      <c r="L42" s="28" t="s">
        <v>112</v>
      </c>
    </row>
    <row r="43" spans="1:12" ht="15.3" thickBot="1" x14ac:dyDescent="0.6">
      <c r="A43" s="42"/>
      <c r="B43" s="40"/>
      <c r="C43" s="40"/>
      <c r="D43" s="27" t="s">
        <v>113</v>
      </c>
      <c r="E43" s="32">
        <v>19037</v>
      </c>
      <c r="F43" s="32">
        <v>19037</v>
      </c>
      <c r="G43" s="32">
        <v>19037</v>
      </c>
      <c r="H43" s="26"/>
      <c r="I43" s="27"/>
      <c r="J43" s="27"/>
      <c r="K43" s="27"/>
      <c r="L43" s="28"/>
    </row>
    <row r="44" spans="1:12" ht="15" x14ac:dyDescent="0.55000000000000004">
      <c r="A44" s="41" t="s">
        <v>114</v>
      </c>
      <c r="B44" s="39" t="s">
        <v>115</v>
      </c>
      <c r="C44" s="39" t="s">
        <v>101</v>
      </c>
      <c r="D44" s="45" t="s">
        <v>309</v>
      </c>
      <c r="E44" s="43">
        <f>SUM(E45:E48)</f>
        <v>358464.64</v>
      </c>
      <c r="F44" s="43">
        <f>SUM(F45:F48)</f>
        <v>359431</v>
      </c>
      <c r="G44" s="43">
        <f>SUM(G45:G48)</f>
        <v>359528</v>
      </c>
      <c r="H44" s="23" t="s">
        <v>102</v>
      </c>
      <c r="I44" s="24" t="s">
        <v>315</v>
      </c>
      <c r="J44" s="24" t="s">
        <v>116</v>
      </c>
      <c r="K44" s="24" t="s">
        <v>117</v>
      </c>
      <c r="L44" s="25" t="s">
        <v>118</v>
      </c>
    </row>
    <row r="45" spans="1:12" ht="15" x14ac:dyDescent="0.55000000000000004">
      <c r="A45" s="48"/>
      <c r="B45" s="47"/>
      <c r="C45" s="47"/>
      <c r="D45" s="46"/>
      <c r="E45" s="44"/>
      <c r="F45" s="44"/>
      <c r="G45" s="44"/>
      <c r="H45" s="26" t="s">
        <v>106</v>
      </c>
      <c r="I45" s="27" t="s">
        <v>315</v>
      </c>
      <c r="J45" s="27" t="s">
        <v>119</v>
      </c>
      <c r="K45" s="27" t="s">
        <v>120</v>
      </c>
      <c r="L45" s="28" t="s">
        <v>120</v>
      </c>
    </row>
    <row r="46" spans="1:12" ht="30" x14ac:dyDescent="0.55000000000000004">
      <c r="A46" s="48"/>
      <c r="B46" s="47"/>
      <c r="C46" s="47"/>
      <c r="D46" s="27" t="s">
        <v>105</v>
      </c>
      <c r="E46" s="32">
        <v>10821.64</v>
      </c>
      <c r="F46" s="32">
        <v>11788</v>
      </c>
      <c r="G46" s="32">
        <v>11885</v>
      </c>
      <c r="H46" s="26" t="s">
        <v>121</v>
      </c>
      <c r="I46" s="27" t="s">
        <v>319</v>
      </c>
      <c r="J46" s="27" t="s">
        <v>68</v>
      </c>
      <c r="K46" s="27" t="s">
        <v>122</v>
      </c>
      <c r="L46" s="28" t="s">
        <v>40</v>
      </c>
    </row>
    <row r="47" spans="1:12" ht="30" x14ac:dyDescent="0.55000000000000004">
      <c r="A47" s="48"/>
      <c r="B47" s="47"/>
      <c r="C47" s="47"/>
      <c r="D47" s="27" t="s">
        <v>13</v>
      </c>
      <c r="E47" s="32">
        <v>344784</v>
      </c>
      <c r="F47" s="32">
        <v>344784</v>
      </c>
      <c r="G47" s="32">
        <v>344784</v>
      </c>
      <c r="H47" s="26" t="s">
        <v>109</v>
      </c>
      <c r="I47" s="27" t="s">
        <v>32</v>
      </c>
      <c r="J47" s="27" t="s">
        <v>123</v>
      </c>
      <c r="K47" s="27" t="s">
        <v>124</v>
      </c>
      <c r="L47" s="28" t="s">
        <v>125</v>
      </c>
    </row>
    <row r="48" spans="1:12" ht="45.3" thickBot="1" x14ac:dyDescent="0.6">
      <c r="A48" s="42"/>
      <c r="B48" s="40"/>
      <c r="C48" s="40"/>
      <c r="D48" s="27" t="s">
        <v>113</v>
      </c>
      <c r="E48" s="32">
        <v>2859</v>
      </c>
      <c r="F48" s="32">
        <v>2859</v>
      </c>
      <c r="G48" s="32">
        <v>2859</v>
      </c>
      <c r="H48" s="26" t="s">
        <v>126</v>
      </c>
      <c r="I48" s="27" t="s">
        <v>315</v>
      </c>
      <c r="J48" s="27" t="s">
        <v>16</v>
      </c>
      <c r="K48" s="27" t="s">
        <v>66</v>
      </c>
      <c r="L48" s="28" t="s">
        <v>127</v>
      </c>
    </row>
    <row r="49" spans="1:12" ht="15" x14ac:dyDescent="0.55000000000000004">
      <c r="A49" s="41" t="s">
        <v>128</v>
      </c>
      <c r="B49" s="39" t="s">
        <v>129</v>
      </c>
      <c r="C49" s="39" t="s">
        <v>101</v>
      </c>
      <c r="D49" s="24" t="s">
        <v>309</v>
      </c>
      <c r="E49" s="31">
        <f>SUM(E50:E52)</f>
        <v>422057.81</v>
      </c>
      <c r="F49" s="31">
        <f>SUM(F50:F52)</f>
        <v>427004</v>
      </c>
      <c r="G49" s="31">
        <f>SUM(G50:G52)</f>
        <v>427504</v>
      </c>
      <c r="H49" s="23" t="s">
        <v>102</v>
      </c>
      <c r="I49" s="24" t="s">
        <v>315</v>
      </c>
      <c r="J49" s="24" t="s">
        <v>130</v>
      </c>
      <c r="K49" s="24" t="s">
        <v>131</v>
      </c>
      <c r="L49" s="25" t="s">
        <v>132</v>
      </c>
    </row>
    <row r="50" spans="1:12" ht="15" x14ac:dyDescent="0.55000000000000004">
      <c r="A50" s="48"/>
      <c r="B50" s="47"/>
      <c r="C50" s="47"/>
      <c r="D50" s="27" t="s">
        <v>105</v>
      </c>
      <c r="E50" s="32">
        <v>73703.81</v>
      </c>
      <c r="F50" s="32">
        <v>78650</v>
      </c>
      <c r="G50" s="32">
        <v>79150</v>
      </c>
      <c r="H50" s="56" t="s">
        <v>106</v>
      </c>
      <c r="I50" s="54" t="s">
        <v>315</v>
      </c>
      <c r="J50" s="54" t="s">
        <v>133</v>
      </c>
      <c r="K50" s="54" t="s">
        <v>134</v>
      </c>
      <c r="L50" s="52" t="s">
        <v>135</v>
      </c>
    </row>
    <row r="51" spans="1:12" ht="15" x14ac:dyDescent="0.55000000000000004">
      <c r="A51" s="48"/>
      <c r="B51" s="47"/>
      <c r="C51" s="47"/>
      <c r="D51" s="27" t="s">
        <v>13</v>
      </c>
      <c r="E51" s="32">
        <v>343806</v>
      </c>
      <c r="F51" s="32">
        <v>343806</v>
      </c>
      <c r="G51" s="32">
        <v>343806</v>
      </c>
      <c r="H51" s="74"/>
      <c r="I51" s="73"/>
      <c r="J51" s="73"/>
      <c r="K51" s="73"/>
      <c r="L51" s="72"/>
    </row>
    <row r="52" spans="1:12" ht="30.3" thickBot="1" x14ac:dyDescent="0.6">
      <c r="A52" s="42"/>
      <c r="B52" s="40"/>
      <c r="C52" s="40"/>
      <c r="D52" s="27" t="s">
        <v>113</v>
      </c>
      <c r="E52" s="32">
        <v>4548</v>
      </c>
      <c r="F52" s="32">
        <v>4548</v>
      </c>
      <c r="G52" s="32">
        <v>4548</v>
      </c>
      <c r="H52" s="26" t="s">
        <v>109</v>
      </c>
      <c r="I52" s="27" t="s">
        <v>32</v>
      </c>
      <c r="J52" s="27" t="s">
        <v>136</v>
      </c>
      <c r="K52" s="27" t="s">
        <v>137</v>
      </c>
      <c r="L52" s="28" t="s">
        <v>138</v>
      </c>
    </row>
    <row r="53" spans="1:12" ht="30" x14ac:dyDescent="0.55000000000000004">
      <c r="A53" s="41" t="s">
        <v>139</v>
      </c>
      <c r="B53" s="39" t="s">
        <v>140</v>
      </c>
      <c r="C53" s="39" t="s">
        <v>101</v>
      </c>
      <c r="D53" s="24" t="s">
        <v>309</v>
      </c>
      <c r="E53" s="31">
        <f>SUM(E54:E56)</f>
        <v>1461547.03</v>
      </c>
      <c r="F53" s="31">
        <f>SUM(F54:F56)</f>
        <v>1398081</v>
      </c>
      <c r="G53" s="31">
        <f>SUM(G54:G56)</f>
        <v>1399492</v>
      </c>
      <c r="H53" s="23" t="s">
        <v>109</v>
      </c>
      <c r="I53" s="24" t="s">
        <v>32</v>
      </c>
      <c r="J53" s="24" t="s">
        <v>141</v>
      </c>
      <c r="K53" s="24" t="s">
        <v>142</v>
      </c>
      <c r="L53" s="25" t="s">
        <v>143</v>
      </c>
    </row>
    <row r="54" spans="1:12" ht="15" x14ac:dyDescent="0.55000000000000004">
      <c r="A54" s="48"/>
      <c r="B54" s="47"/>
      <c r="C54" s="47"/>
      <c r="D54" s="27" t="s">
        <v>105</v>
      </c>
      <c r="E54" s="32">
        <v>254738.03</v>
      </c>
      <c r="F54" s="32">
        <v>191272</v>
      </c>
      <c r="G54" s="32">
        <v>192683</v>
      </c>
      <c r="H54" s="26" t="s">
        <v>102</v>
      </c>
      <c r="I54" s="27" t="s">
        <v>315</v>
      </c>
      <c r="J54" s="27" t="s">
        <v>144</v>
      </c>
      <c r="K54" s="27" t="s">
        <v>145</v>
      </c>
      <c r="L54" s="28" t="s">
        <v>146</v>
      </c>
    </row>
    <row r="55" spans="1:12" ht="15" x14ac:dyDescent="0.55000000000000004">
      <c r="A55" s="48"/>
      <c r="B55" s="47"/>
      <c r="C55" s="47"/>
      <c r="D55" s="27" t="s">
        <v>13</v>
      </c>
      <c r="E55" s="32">
        <v>1187188</v>
      </c>
      <c r="F55" s="32">
        <v>1187188</v>
      </c>
      <c r="G55" s="32">
        <v>1187188</v>
      </c>
      <c r="H55" s="56" t="s">
        <v>106</v>
      </c>
      <c r="I55" s="54" t="s">
        <v>316</v>
      </c>
      <c r="J55" s="54" t="s">
        <v>147</v>
      </c>
      <c r="K55" s="54" t="s">
        <v>148</v>
      </c>
      <c r="L55" s="52" t="s">
        <v>149</v>
      </c>
    </row>
    <row r="56" spans="1:12" ht="15.3" thickBot="1" x14ac:dyDescent="0.6">
      <c r="A56" s="42"/>
      <c r="B56" s="40"/>
      <c r="C56" s="40"/>
      <c r="D56" s="27" t="s">
        <v>113</v>
      </c>
      <c r="E56" s="32">
        <v>19621</v>
      </c>
      <c r="F56" s="32">
        <v>19621</v>
      </c>
      <c r="G56" s="32">
        <v>19621</v>
      </c>
      <c r="H56" s="57"/>
      <c r="I56" s="55"/>
      <c r="J56" s="55"/>
      <c r="K56" s="55"/>
      <c r="L56" s="53"/>
    </row>
    <row r="57" spans="1:12" ht="15" x14ac:dyDescent="0.55000000000000004">
      <c r="A57" s="41" t="s">
        <v>150</v>
      </c>
      <c r="B57" s="39" t="s">
        <v>151</v>
      </c>
      <c r="C57" s="39" t="s">
        <v>101</v>
      </c>
      <c r="D57" s="24" t="s">
        <v>309</v>
      </c>
      <c r="E57" s="31">
        <f>SUM(E58:E60)</f>
        <v>1869203.94</v>
      </c>
      <c r="F57" s="31">
        <f>SUM(F58:F60)</f>
        <v>1889828</v>
      </c>
      <c r="G57" s="31">
        <f>SUM(G58:G60)</f>
        <v>1889888</v>
      </c>
      <c r="H57" s="39" t="s">
        <v>102</v>
      </c>
      <c r="I57" s="45" t="s">
        <v>315</v>
      </c>
      <c r="J57" s="45" t="s">
        <v>152</v>
      </c>
      <c r="K57" s="45" t="s">
        <v>153</v>
      </c>
      <c r="L57" s="49" t="s">
        <v>153</v>
      </c>
    </row>
    <row r="58" spans="1:12" ht="15" x14ac:dyDescent="0.55000000000000004">
      <c r="A58" s="48"/>
      <c r="B58" s="47"/>
      <c r="C58" s="47"/>
      <c r="D58" s="27" t="s">
        <v>105</v>
      </c>
      <c r="E58" s="32">
        <v>9595.94</v>
      </c>
      <c r="F58" s="32">
        <v>10200</v>
      </c>
      <c r="G58" s="32">
        <v>10260</v>
      </c>
      <c r="H58" s="51"/>
      <c r="I58" s="46"/>
      <c r="J58" s="46"/>
      <c r="K58" s="46"/>
      <c r="L58" s="50"/>
    </row>
    <row r="59" spans="1:12" ht="15" x14ac:dyDescent="0.55000000000000004">
      <c r="A59" s="48"/>
      <c r="B59" s="47"/>
      <c r="C59" s="47"/>
      <c r="D59" s="27" t="s">
        <v>13</v>
      </c>
      <c r="E59" s="32">
        <v>1729123</v>
      </c>
      <c r="F59" s="32">
        <v>1749143</v>
      </c>
      <c r="G59" s="32">
        <v>1749143</v>
      </c>
      <c r="H59" s="56" t="s">
        <v>106</v>
      </c>
      <c r="I59" s="54" t="s">
        <v>316</v>
      </c>
      <c r="J59" s="54" t="s">
        <v>154</v>
      </c>
      <c r="K59" s="54" t="s">
        <v>155</v>
      </c>
      <c r="L59" s="52" t="s">
        <v>156</v>
      </c>
    </row>
    <row r="60" spans="1:12" ht="15.3" thickBot="1" x14ac:dyDescent="0.6">
      <c r="A60" s="42"/>
      <c r="B60" s="40"/>
      <c r="C60" s="40"/>
      <c r="D60" s="27" t="s">
        <v>113</v>
      </c>
      <c r="E60" s="32">
        <v>130485</v>
      </c>
      <c r="F60" s="32">
        <v>130485</v>
      </c>
      <c r="G60" s="32">
        <v>130485</v>
      </c>
      <c r="H60" s="57"/>
      <c r="I60" s="55"/>
      <c r="J60" s="55"/>
      <c r="K60" s="55"/>
      <c r="L60" s="53"/>
    </row>
    <row r="61" spans="1:12" ht="30" x14ac:dyDescent="0.55000000000000004">
      <c r="A61" s="41" t="s">
        <v>157</v>
      </c>
      <c r="B61" s="39" t="s">
        <v>158</v>
      </c>
      <c r="C61" s="39" t="s">
        <v>101</v>
      </c>
      <c r="D61" s="24" t="s">
        <v>309</v>
      </c>
      <c r="E61" s="31">
        <f>SUM(E62:E64)</f>
        <v>435983.17000000004</v>
      </c>
      <c r="F61" s="31">
        <f>SUM(F62:F64)</f>
        <v>407162</v>
      </c>
      <c r="G61" s="31">
        <f>SUM(G62:G64)</f>
        <v>408492</v>
      </c>
      <c r="H61" s="23" t="s">
        <v>109</v>
      </c>
      <c r="I61" s="24" t="s">
        <v>32</v>
      </c>
      <c r="J61" s="24" t="s">
        <v>159</v>
      </c>
      <c r="K61" s="24" t="s">
        <v>160</v>
      </c>
      <c r="L61" s="25" t="s">
        <v>161</v>
      </c>
    </row>
    <row r="62" spans="1:12" ht="30" x14ac:dyDescent="0.55000000000000004">
      <c r="A62" s="48"/>
      <c r="B62" s="47"/>
      <c r="C62" s="47"/>
      <c r="D62" s="27" t="s">
        <v>105</v>
      </c>
      <c r="E62" s="32">
        <v>218051.17</v>
      </c>
      <c r="F62" s="32">
        <v>209250</v>
      </c>
      <c r="G62" s="32">
        <v>210580</v>
      </c>
      <c r="H62" s="26" t="s">
        <v>162</v>
      </c>
      <c r="I62" s="27" t="s">
        <v>315</v>
      </c>
      <c r="J62" s="27" t="s">
        <v>163</v>
      </c>
      <c r="K62" s="27" t="s">
        <v>164</v>
      </c>
      <c r="L62" s="28" t="s">
        <v>165</v>
      </c>
    </row>
    <row r="63" spans="1:12" ht="15" x14ac:dyDescent="0.55000000000000004">
      <c r="A63" s="48"/>
      <c r="B63" s="47"/>
      <c r="C63" s="47"/>
      <c r="D63" s="27" t="s">
        <v>13</v>
      </c>
      <c r="E63" s="32">
        <v>216633</v>
      </c>
      <c r="F63" s="32">
        <v>196613</v>
      </c>
      <c r="G63" s="32">
        <v>196613</v>
      </c>
      <c r="H63" s="56" t="s">
        <v>106</v>
      </c>
      <c r="I63" s="54" t="s">
        <v>315</v>
      </c>
      <c r="J63" s="54" t="s">
        <v>166</v>
      </c>
      <c r="K63" s="54" t="s">
        <v>167</v>
      </c>
      <c r="L63" s="52" t="s">
        <v>168</v>
      </c>
    </row>
    <row r="64" spans="1:12" ht="15.3" thickBot="1" x14ac:dyDescent="0.6">
      <c r="A64" s="42"/>
      <c r="B64" s="40"/>
      <c r="C64" s="40"/>
      <c r="D64" s="27" t="s">
        <v>113</v>
      </c>
      <c r="E64" s="32">
        <v>1299</v>
      </c>
      <c r="F64" s="32">
        <v>1299</v>
      </c>
      <c r="G64" s="32">
        <v>1299</v>
      </c>
      <c r="H64" s="57"/>
      <c r="I64" s="55"/>
      <c r="J64" s="55"/>
      <c r="K64" s="55"/>
      <c r="L64" s="53"/>
    </row>
    <row r="65" spans="1:12" ht="15" x14ac:dyDescent="0.55000000000000004">
      <c r="A65" s="41" t="s">
        <v>169</v>
      </c>
      <c r="B65" s="39" t="s">
        <v>170</v>
      </c>
      <c r="C65" s="39" t="s">
        <v>101</v>
      </c>
      <c r="D65" s="24" t="s">
        <v>309</v>
      </c>
      <c r="E65" s="31">
        <f>SUM(E66:E68)</f>
        <v>1043017.53</v>
      </c>
      <c r="F65" s="31">
        <f>SUM(F66:F68)</f>
        <v>1045847</v>
      </c>
      <c r="G65" s="31">
        <f>SUM(G66:G68)</f>
        <v>1046107</v>
      </c>
      <c r="H65" s="23" t="s">
        <v>102</v>
      </c>
      <c r="I65" s="24" t="s">
        <v>315</v>
      </c>
      <c r="J65" s="24" t="s">
        <v>103</v>
      </c>
      <c r="K65" s="24" t="s">
        <v>58</v>
      </c>
      <c r="L65" s="25" t="s">
        <v>58</v>
      </c>
    </row>
    <row r="66" spans="1:12" ht="15" x14ac:dyDescent="0.55000000000000004">
      <c r="A66" s="48"/>
      <c r="B66" s="47"/>
      <c r="C66" s="47"/>
      <c r="D66" s="27" t="s">
        <v>105</v>
      </c>
      <c r="E66" s="32">
        <v>37040.53</v>
      </c>
      <c r="F66" s="32">
        <v>39870</v>
      </c>
      <c r="G66" s="32">
        <v>40130</v>
      </c>
      <c r="H66" s="56" t="s">
        <v>106</v>
      </c>
      <c r="I66" s="54" t="s">
        <v>316</v>
      </c>
      <c r="J66" s="54" t="s">
        <v>119</v>
      </c>
      <c r="K66" s="54" t="s">
        <v>137</v>
      </c>
      <c r="L66" s="52" t="s">
        <v>137</v>
      </c>
    </row>
    <row r="67" spans="1:12" ht="15" x14ac:dyDescent="0.55000000000000004">
      <c r="A67" s="48"/>
      <c r="B67" s="47"/>
      <c r="C67" s="47"/>
      <c r="D67" s="27" t="s">
        <v>13</v>
      </c>
      <c r="E67" s="32">
        <v>994672</v>
      </c>
      <c r="F67" s="32">
        <v>994672</v>
      </c>
      <c r="G67" s="32">
        <v>994672</v>
      </c>
      <c r="H67" s="74"/>
      <c r="I67" s="73"/>
      <c r="J67" s="73"/>
      <c r="K67" s="73"/>
      <c r="L67" s="72"/>
    </row>
    <row r="68" spans="1:12" ht="30.3" thickBot="1" x14ac:dyDescent="0.6">
      <c r="A68" s="42"/>
      <c r="B68" s="40"/>
      <c r="C68" s="40"/>
      <c r="D68" s="27" t="s">
        <v>113</v>
      </c>
      <c r="E68" s="32">
        <v>11305</v>
      </c>
      <c r="F68" s="32">
        <v>11305</v>
      </c>
      <c r="G68" s="32">
        <v>11305</v>
      </c>
      <c r="H68" s="26" t="s">
        <v>109</v>
      </c>
      <c r="I68" s="27" t="s">
        <v>32</v>
      </c>
      <c r="J68" s="27" t="s">
        <v>171</v>
      </c>
      <c r="K68" s="27" t="s">
        <v>172</v>
      </c>
      <c r="L68" s="28" t="s">
        <v>173</v>
      </c>
    </row>
    <row r="69" spans="1:12" ht="15" x14ac:dyDescent="0.55000000000000004">
      <c r="A69" s="41" t="s">
        <v>174</v>
      </c>
      <c r="B69" s="39" t="s">
        <v>175</v>
      </c>
      <c r="C69" s="39" t="s">
        <v>101</v>
      </c>
      <c r="D69" s="24" t="s">
        <v>309</v>
      </c>
      <c r="E69" s="31">
        <f>SUM(E70:E72)</f>
        <v>698864.29</v>
      </c>
      <c r="F69" s="31">
        <f>SUM(F70:F72)</f>
        <v>706660</v>
      </c>
      <c r="G69" s="31">
        <f>SUM(G70:G72)</f>
        <v>707260</v>
      </c>
      <c r="H69" s="23" t="s">
        <v>102</v>
      </c>
      <c r="I69" s="24" t="s">
        <v>315</v>
      </c>
      <c r="J69" s="24" t="s">
        <v>176</v>
      </c>
      <c r="K69" s="24" t="s">
        <v>177</v>
      </c>
      <c r="L69" s="25" t="s">
        <v>178</v>
      </c>
    </row>
    <row r="70" spans="1:12" ht="15" x14ac:dyDescent="0.55000000000000004">
      <c r="A70" s="48"/>
      <c r="B70" s="47"/>
      <c r="C70" s="47"/>
      <c r="D70" s="27" t="s">
        <v>105</v>
      </c>
      <c r="E70" s="32">
        <v>80734.289999999994</v>
      </c>
      <c r="F70" s="32">
        <v>88530</v>
      </c>
      <c r="G70" s="32">
        <v>89130</v>
      </c>
      <c r="H70" s="56" t="s">
        <v>106</v>
      </c>
      <c r="I70" s="54" t="s">
        <v>316</v>
      </c>
      <c r="J70" s="54" t="s">
        <v>179</v>
      </c>
      <c r="K70" s="54" t="s">
        <v>180</v>
      </c>
      <c r="L70" s="52" t="s">
        <v>181</v>
      </c>
    </row>
    <row r="71" spans="1:12" ht="15" x14ac:dyDescent="0.55000000000000004">
      <c r="A71" s="48"/>
      <c r="B71" s="47"/>
      <c r="C71" s="47"/>
      <c r="D71" s="27" t="s">
        <v>13</v>
      </c>
      <c r="E71" s="32">
        <v>611763</v>
      </c>
      <c r="F71" s="32">
        <v>611763</v>
      </c>
      <c r="G71" s="32">
        <v>611763</v>
      </c>
      <c r="H71" s="74"/>
      <c r="I71" s="73"/>
      <c r="J71" s="73"/>
      <c r="K71" s="73"/>
      <c r="L71" s="72"/>
    </row>
    <row r="72" spans="1:12" ht="30.3" thickBot="1" x14ac:dyDescent="0.6">
      <c r="A72" s="42"/>
      <c r="B72" s="40"/>
      <c r="C72" s="40"/>
      <c r="D72" s="27" t="s">
        <v>113</v>
      </c>
      <c r="E72" s="32">
        <v>6367</v>
      </c>
      <c r="F72" s="32">
        <v>6367</v>
      </c>
      <c r="G72" s="32">
        <v>6367</v>
      </c>
      <c r="H72" s="26" t="s">
        <v>109</v>
      </c>
      <c r="I72" s="27" t="s">
        <v>32</v>
      </c>
      <c r="J72" s="27" t="s">
        <v>182</v>
      </c>
      <c r="K72" s="27" t="s">
        <v>183</v>
      </c>
      <c r="L72" s="28" t="s">
        <v>184</v>
      </c>
    </row>
    <row r="73" spans="1:12" ht="15" x14ac:dyDescent="0.55000000000000004">
      <c r="A73" s="41" t="s">
        <v>185</v>
      </c>
      <c r="B73" s="39" t="s">
        <v>186</v>
      </c>
      <c r="C73" s="39" t="s">
        <v>101</v>
      </c>
      <c r="D73" s="24" t="s">
        <v>309</v>
      </c>
      <c r="E73" s="31">
        <f>SUM(E74:E76)</f>
        <v>487626.7</v>
      </c>
      <c r="F73" s="31">
        <f>SUM(F74:F76)</f>
        <v>489929</v>
      </c>
      <c r="G73" s="31">
        <f>SUM(G74:G76)</f>
        <v>489929</v>
      </c>
      <c r="H73" s="39" t="s">
        <v>106</v>
      </c>
      <c r="I73" s="45" t="s">
        <v>315</v>
      </c>
      <c r="J73" s="45" t="s">
        <v>187</v>
      </c>
      <c r="K73" s="45" t="s">
        <v>119</v>
      </c>
      <c r="L73" s="49" t="s">
        <v>120</v>
      </c>
    </row>
    <row r="74" spans="1:12" ht="15" x14ac:dyDescent="0.55000000000000004">
      <c r="A74" s="48"/>
      <c r="B74" s="47"/>
      <c r="C74" s="47"/>
      <c r="D74" s="27" t="s">
        <v>105</v>
      </c>
      <c r="E74" s="32">
        <v>120977.7</v>
      </c>
      <c r="F74" s="32">
        <v>123280</v>
      </c>
      <c r="G74" s="32">
        <v>123280</v>
      </c>
      <c r="H74" s="51"/>
      <c r="I74" s="46"/>
      <c r="J74" s="46"/>
      <c r="K74" s="46"/>
      <c r="L74" s="50"/>
    </row>
    <row r="75" spans="1:12" ht="30" x14ac:dyDescent="0.55000000000000004">
      <c r="A75" s="48"/>
      <c r="B75" s="47"/>
      <c r="C75" s="47"/>
      <c r="D75" s="27" t="s">
        <v>13</v>
      </c>
      <c r="E75" s="32">
        <v>362815</v>
      </c>
      <c r="F75" s="32">
        <v>362815</v>
      </c>
      <c r="G75" s="32">
        <v>362815</v>
      </c>
      <c r="H75" s="26" t="s">
        <v>109</v>
      </c>
      <c r="I75" s="27" t="s">
        <v>32</v>
      </c>
      <c r="J75" s="27" t="s">
        <v>188</v>
      </c>
      <c r="K75" s="27" t="s">
        <v>159</v>
      </c>
      <c r="L75" s="28" t="s">
        <v>159</v>
      </c>
    </row>
    <row r="76" spans="1:12" ht="30.3" thickBot="1" x14ac:dyDescent="0.6">
      <c r="A76" s="42"/>
      <c r="B76" s="40"/>
      <c r="C76" s="40"/>
      <c r="D76" s="27" t="s">
        <v>113</v>
      </c>
      <c r="E76" s="32">
        <v>3834</v>
      </c>
      <c r="F76" s="32">
        <v>3834</v>
      </c>
      <c r="G76" s="32">
        <v>3834</v>
      </c>
      <c r="H76" s="26" t="s">
        <v>162</v>
      </c>
      <c r="I76" s="27" t="s">
        <v>315</v>
      </c>
      <c r="J76" s="27" t="s">
        <v>189</v>
      </c>
      <c r="K76" s="27" t="s">
        <v>190</v>
      </c>
      <c r="L76" s="28" t="s">
        <v>177</v>
      </c>
    </row>
    <row r="77" spans="1:12" ht="45.3" thickBot="1" x14ac:dyDescent="0.6">
      <c r="A77" s="29" t="s">
        <v>191</v>
      </c>
      <c r="B77" s="23" t="s">
        <v>192</v>
      </c>
      <c r="C77" s="23" t="s">
        <v>193</v>
      </c>
      <c r="D77" s="24" t="s">
        <v>13</v>
      </c>
      <c r="E77" s="30">
        <v>220000</v>
      </c>
      <c r="F77" s="30">
        <v>315925</v>
      </c>
      <c r="G77" s="30">
        <v>0</v>
      </c>
      <c r="H77" s="23" t="s">
        <v>194</v>
      </c>
      <c r="I77" s="24" t="s">
        <v>319</v>
      </c>
      <c r="J77" s="24" t="s">
        <v>58</v>
      </c>
      <c r="K77" s="24" t="s">
        <v>58</v>
      </c>
      <c r="L77" s="25" t="s">
        <v>58</v>
      </c>
    </row>
    <row r="78" spans="1:12" ht="60.3" thickBot="1" x14ac:dyDescent="0.6">
      <c r="A78" s="29" t="s">
        <v>195</v>
      </c>
      <c r="B78" s="23" t="s">
        <v>196</v>
      </c>
      <c r="C78" s="23" t="s">
        <v>101</v>
      </c>
      <c r="D78" s="24" t="s">
        <v>13</v>
      </c>
      <c r="E78" s="30">
        <v>103818</v>
      </c>
      <c r="F78" s="30">
        <v>0</v>
      </c>
      <c r="G78" s="30">
        <v>1021580</v>
      </c>
      <c r="H78" s="23" t="s">
        <v>76</v>
      </c>
      <c r="I78" s="24" t="s">
        <v>319</v>
      </c>
      <c r="J78" s="24" t="s">
        <v>52</v>
      </c>
      <c r="K78" s="24" t="s">
        <v>89</v>
      </c>
      <c r="L78" s="25" t="s">
        <v>21</v>
      </c>
    </row>
    <row r="79" spans="1:12" ht="51.3" customHeight="1" thickBot="1" x14ac:dyDescent="0.6">
      <c r="A79" s="21" t="s">
        <v>197</v>
      </c>
      <c r="B79" s="64" t="s">
        <v>198</v>
      </c>
      <c r="C79" s="65"/>
      <c r="D79" s="66"/>
      <c r="E79" s="22">
        <f>E80+E81+E82+E84+E85+E86+E87+E88+E89+E90+E92+E95+E98+E99+E100+E101</f>
        <v>5455395</v>
      </c>
      <c r="F79" s="22">
        <f>F80+F81+F82+F84+F85+F86+F87+F88+F89+F90+F92+F95+F98+F99+F100+F101</f>
        <v>14882395</v>
      </c>
      <c r="G79" s="22">
        <f>G80+G81+G82+G84+G85+G86+G87+G88+G89+G90+G92+G95+G98+G99+G100+G101</f>
        <v>4184395</v>
      </c>
      <c r="H79" s="58"/>
      <c r="I79" s="59"/>
      <c r="J79" s="59"/>
      <c r="K79" s="59"/>
      <c r="L79" s="60"/>
    </row>
    <row r="80" spans="1:12" ht="45.3" thickBot="1" x14ac:dyDescent="0.6">
      <c r="A80" s="29" t="s">
        <v>199</v>
      </c>
      <c r="B80" s="23" t="s">
        <v>200</v>
      </c>
      <c r="C80" s="23" t="s">
        <v>101</v>
      </c>
      <c r="D80" s="24" t="s">
        <v>13</v>
      </c>
      <c r="E80" s="30">
        <v>513000</v>
      </c>
      <c r="F80" s="30">
        <v>630000</v>
      </c>
      <c r="G80" s="30">
        <v>513000</v>
      </c>
      <c r="H80" s="23" t="s">
        <v>201</v>
      </c>
      <c r="I80" s="24" t="s">
        <v>315</v>
      </c>
      <c r="J80" s="24" t="s">
        <v>202</v>
      </c>
      <c r="K80" s="24" t="s">
        <v>203</v>
      </c>
      <c r="L80" s="25" t="s">
        <v>203</v>
      </c>
    </row>
    <row r="81" spans="1:12" ht="45.3" thickBot="1" x14ac:dyDescent="0.6">
      <c r="A81" s="29" t="s">
        <v>204</v>
      </c>
      <c r="B81" s="23" t="s">
        <v>205</v>
      </c>
      <c r="C81" s="23" t="s">
        <v>101</v>
      </c>
      <c r="D81" s="24" t="s">
        <v>13</v>
      </c>
      <c r="E81" s="30">
        <v>2950</v>
      </c>
      <c r="F81" s="30">
        <v>2950</v>
      </c>
      <c r="G81" s="30">
        <v>2950</v>
      </c>
      <c r="H81" s="23" t="s">
        <v>201</v>
      </c>
      <c r="I81" s="24" t="s">
        <v>315</v>
      </c>
      <c r="J81" s="24" t="s">
        <v>20</v>
      </c>
      <c r="K81" s="24" t="s">
        <v>206</v>
      </c>
      <c r="L81" s="25" t="s">
        <v>206</v>
      </c>
    </row>
    <row r="82" spans="1:12" ht="30" x14ac:dyDescent="0.55000000000000004">
      <c r="A82" s="41" t="s">
        <v>207</v>
      </c>
      <c r="B82" s="39" t="s">
        <v>208</v>
      </c>
      <c r="C82" s="39" t="s">
        <v>101</v>
      </c>
      <c r="D82" s="45" t="s">
        <v>13</v>
      </c>
      <c r="E82" s="43">
        <f>SUM(E83:E83)+18000</f>
        <v>18000</v>
      </c>
      <c r="F82" s="43">
        <f>SUM(F83:F83)+18000</f>
        <v>18000</v>
      </c>
      <c r="G82" s="43">
        <f>SUM(G83:G83)+18000</f>
        <v>18000</v>
      </c>
      <c r="H82" s="23" t="s">
        <v>209</v>
      </c>
      <c r="I82" s="24" t="s">
        <v>315</v>
      </c>
      <c r="J82" s="24" t="s">
        <v>89</v>
      </c>
      <c r="K82" s="24" t="s">
        <v>210</v>
      </c>
      <c r="L82" s="25" t="s">
        <v>21</v>
      </c>
    </row>
    <row r="83" spans="1:12" ht="15.3" thickBot="1" x14ac:dyDescent="0.6">
      <c r="A83" s="42"/>
      <c r="B83" s="40"/>
      <c r="C83" s="40"/>
      <c r="D83" s="71"/>
      <c r="E83" s="70"/>
      <c r="F83" s="70"/>
      <c r="G83" s="70"/>
      <c r="H83" s="26" t="s">
        <v>211</v>
      </c>
      <c r="I83" s="27" t="s">
        <v>315</v>
      </c>
      <c r="J83" s="27" t="s">
        <v>20</v>
      </c>
      <c r="K83" s="27" t="s">
        <v>20</v>
      </c>
      <c r="L83" s="28" t="s">
        <v>20</v>
      </c>
    </row>
    <row r="84" spans="1:12" ht="30.3" thickBot="1" x14ac:dyDescent="0.6">
      <c r="A84" s="29" t="s">
        <v>212</v>
      </c>
      <c r="B84" s="23" t="s">
        <v>213</v>
      </c>
      <c r="C84" s="23" t="s">
        <v>101</v>
      </c>
      <c r="D84" s="24" t="s">
        <v>13</v>
      </c>
      <c r="E84" s="30">
        <v>718000</v>
      </c>
      <c r="F84" s="30">
        <v>740000</v>
      </c>
      <c r="G84" s="30">
        <v>740000</v>
      </c>
      <c r="H84" s="23" t="s">
        <v>214</v>
      </c>
      <c r="I84" s="24" t="s">
        <v>315</v>
      </c>
      <c r="J84" s="24" t="s">
        <v>45</v>
      </c>
      <c r="K84" s="24" t="s">
        <v>215</v>
      </c>
      <c r="L84" s="25" t="s">
        <v>215</v>
      </c>
    </row>
    <row r="85" spans="1:12" ht="45" x14ac:dyDescent="0.55000000000000004">
      <c r="A85" s="29" t="s">
        <v>216</v>
      </c>
      <c r="B85" s="23" t="s">
        <v>217</v>
      </c>
      <c r="C85" s="23" t="s">
        <v>101</v>
      </c>
      <c r="D85" s="24" t="s">
        <v>13</v>
      </c>
      <c r="E85" s="30">
        <v>11245</v>
      </c>
      <c r="F85" s="30">
        <v>11245</v>
      </c>
      <c r="G85" s="30">
        <v>11245</v>
      </c>
      <c r="H85" s="23" t="s">
        <v>201</v>
      </c>
      <c r="I85" s="24" t="s">
        <v>315</v>
      </c>
      <c r="J85" s="24" t="s">
        <v>89</v>
      </c>
      <c r="K85" s="24" t="s">
        <v>215</v>
      </c>
      <c r="L85" s="25" t="s">
        <v>215</v>
      </c>
    </row>
    <row r="86" spans="1:12" ht="60" x14ac:dyDescent="0.55000000000000004">
      <c r="A86" s="29" t="s">
        <v>218</v>
      </c>
      <c r="B86" s="23" t="s">
        <v>219</v>
      </c>
      <c r="C86" s="23" t="s">
        <v>101</v>
      </c>
      <c r="D86" s="24" t="s">
        <v>13</v>
      </c>
      <c r="E86" s="30">
        <v>4600</v>
      </c>
      <c r="F86" s="30">
        <v>4600</v>
      </c>
      <c r="G86" s="30">
        <v>4600</v>
      </c>
      <c r="H86" s="23" t="s">
        <v>201</v>
      </c>
      <c r="I86" s="24" t="s">
        <v>315</v>
      </c>
      <c r="J86" s="24" t="s">
        <v>45</v>
      </c>
      <c r="K86" s="24" t="s">
        <v>68</v>
      </c>
      <c r="L86" s="25" t="s">
        <v>68</v>
      </c>
    </row>
    <row r="87" spans="1:12" ht="45" x14ac:dyDescent="0.55000000000000004">
      <c r="A87" s="29" t="s">
        <v>220</v>
      </c>
      <c r="B87" s="23" t="s">
        <v>221</v>
      </c>
      <c r="C87" s="23" t="s">
        <v>101</v>
      </c>
      <c r="D87" s="24" t="s">
        <v>13</v>
      </c>
      <c r="E87" s="30">
        <v>18100</v>
      </c>
      <c r="F87" s="30">
        <v>18100</v>
      </c>
      <c r="G87" s="30">
        <v>18100</v>
      </c>
      <c r="H87" s="23" t="s">
        <v>201</v>
      </c>
      <c r="I87" s="24" t="s">
        <v>315</v>
      </c>
      <c r="J87" s="24" t="s">
        <v>20</v>
      </c>
      <c r="K87" s="24" t="s">
        <v>15</v>
      </c>
      <c r="L87" s="25" t="s">
        <v>15</v>
      </c>
    </row>
    <row r="88" spans="1:12" ht="45" x14ac:dyDescent="0.55000000000000004">
      <c r="A88" s="29" t="s">
        <v>222</v>
      </c>
      <c r="B88" s="23" t="s">
        <v>223</v>
      </c>
      <c r="C88" s="23" t="s">
        <v>101</v>
      </c>
      <c r="D88" s="24" t="s">
        <v>13</v>
      </c>
      <c r="E88" s="30">
        <v>24500</v>
      </c>
      <c r="F88" s="30">
        <v>24500</v>
      </c>
      <c r="G88" s="30">
        <v>24500</v>
      </c>
      <c r="H88" s="23" t="s">
        <v>201</v>
      </c>
      <c r="I88" s="24" t="s">
        <v>315</v>
      </c>
      <c r="J88" s="24" t="s">
        <v>45</v>
      </c>
      <c r="K88" s="24" t="s">
        <v>45</v>
      </c>
      <c r="L88" s="25" t="s">
        <v>45</v>
      </c>
    </row>
    <row r="89" spans="1:12" ht="60.3" thickBot="1" x14ac:dyDescent="0.6">
      <c r="A89" s="29" t="s">
        <v>224</v>
      </c>
      <c r="B89" s="23" t="s">
        <v>225</v>
      </c>
      <c r="C89" s="23" t="s">
        <v>101</v>
      </c>
      <c r="D89" s="24" t="s">
        <v>13</v>
      </c>
      <c r="E89" s="30">
        <v>0</v>
      </c>
      <c r="F89" s="30">
        <v>5000</v>
      </c>
      <c r="G89" s="30">
        <v>5000</v>
      </c>
      <c r="H89" s="23" t="s">
        <v>201</v>
      </c>
      <c r="I89" s="24" t="s">
        <v>315</v>
      </c>
      <c r="J89" s="24" t="s">
        <v>21</v>
      </c>
      <c r="K89" s="24" t="s">
        <v>85</v>
      </c>
      <c r="L89" s="25" t="s">
        <v>85</v>
      </c>
    </row>
    <row r="90" spans="1:12" ht="60" customHeight="1" x14ac:dyDescent="0.55000000000000004">
      <c r="A90" s="41" t="s">
        <v>226</v>
      </c>
      <c r="B90" s="39" t="s">
        <v>227</v>
      </c>
      <c r="C90" s="39" t="s">
        <v>101</v>
      </c>
      <c r="D90" s="45" t="s">
        <v>13</v>
      </c>
      <c r="E90" s="43">
        <f>SUM(E91:E91)+300000</f>
        <v>300000</v>
      </c>
      <c r="F90" s="43">
        <f>SUM(F91:F91)+300000</f>
        <v>300000</v>
      </c>
      <c r="G90" s="43">
        <f>SUM(G91:G91)+500000</f>
        <v>500000</v>
      </c>
      <c r="H90" s="23" t="s">
        <v>228</v>
      </c>
      <c r="I90" s="24" t="s">
        <v>319</v>
      </c>
      <c r="J90" s="24" t="s">
        <v>229</v>
      </c>
      <c r="K90" s="24" t="s">
        <v>229</v>
      </c>
      <c r="L90" s="25" t="s">
        <v>229</v>
      </c>
    </row>
    <row r="91" spans="1:12" ht="30.3" thickBot="1" x14ac:dyDescent="0.6">
      <c r="A91" s="42"/>
      <c r="B91" s="40"/>
      <c r="C91" s="40"/>
      <c r="D91" s="71"/>
      <c r="E91" s="70"/>
      <c r="F91" s="70"/>
      <c r="G91" s="70"/>
      <c r="H91" s="26" t="s">
        <v>230</v>
      </c>
      <c r="I91" s="27" t="s">
        <v>315</v>
      </c>
      <c r="J91" s="27" t="s">
        <v>107</v>
      </c>
      <c r="K91" s="27" t="s">
        <v>107</v>
      </c>
      <c r="L91" s="28" t="s">
        <v>107</v>
      </c>
    </row>
    <row r="92" spans="1:12" ht="30" x14ac:dyDescent="0.55000000000000004">
      <c r="A92" s="41" t="s">
        <v>231</v>
      </c>
      <c r="B92" s="39" t="s">
        <v>232</v>
      </c>
      <c r="C92" s="39" t="s">
        <v>27</v>
      </c>
      <c r="D92" s="24" t="s">
        <v>309</v>
      </c>
      <c r="E92" s="31">
        <f>SUM(E93:E94)</f>
        <v>420000</v>
      </c>
      <c r="F92" s="31">
        <f>SUM(F93:F94)</f>
        <v>0</v>
      </c>
      <c r="G92" s="31">
        <f>SUM(G93:G94)</f>
        <v>0</v>
      </c>
      <c r="H92" s="23" t="s">
        <v>233</v>
      </c>
      <c r="I92" s="24" t="s">
        <v>319</v>
      </c>
      <c r="J92" s="24" t="s">
        <v>45</v>
      </c>
      <c r="K92" s="24" t="s">
        <v>21</v>
      </c>
      <c r="L92" s="25" t="s">
        <v>21</v>
      </c>
    </row>
    <row r="93" spans="1:12" ht="15" x14ac:dyDescent="0.55000000000000004">
      <c r="A93" s="48"/>
      <c r="B93" s="47"/>
      <c r="C93" s="47"/>
      <c r="D93" s="27" t="s">
        <v>13</v>
      </c>
      <c r="E93" s="32">
        <v>63000</v>
      </c>
      <c r="F93" s="32">
        <v>0</v>
      </c>
      <c r="G93" s="32">
        <v>0</v>
      </c>
      <c r="H93" s="56" t="s">
        <v>76</v>
      </c>
      <c r="I93" s="54" t="s">
        <v>319</v>
      </c>
      <c r="J93" s="54" t="s">
        <v>40</v>
      </c>
      <c r="K93" s="54" t="s">
        <v>21</v>
      </c>
      <c r="L93" s="52" t="s">
        <v>21</v>
      </c>
    </row>
    <row r="94" spans="1:12" ht="15.3" thickBot="1" x14ac:dyDescent="0.6">
      <c r="A94" s="42"/>
      <c r="B94" s="40"/>
      <c r="C94" s="40"/>
      <c r="D94" s="27" t="s">
        <v>86</v>
      </c>
      <c r="E94" s="32">
        <v>357000</v>
      </c>
      <c r="F94" s="32"/>
      <c r="G94" s="32"/>
      <c r="H94" s="57"/>
      <c r="I94" s="55"/>
      <c r="J94" s="55"/>
      <c r="K94" s="55"/>
      <c r="L94" s="53"/>
    </row>
    <row r="95" spans="1:12" ht="30" x14ac:dyDescent="0.55000000000000004">
      <c r="A95" s="41" t="s">
        <v>234</v>
      </c>
      <c r="B95" s="39" t="s">
        <v>235</v>
      </c>
      <c r="C95" s="39" t="s">
        <v>101</v>
      </c>
      <c r="D95" s="24" t="s">
        <v>309</v>
      </c>
      <c r="E95" s="31">
        <f>SUM(E96:E97)</f>
        <v>3400000</v>
      </c>
      <c r="F95" s="31">
        <f>SUM(F96:F97)</f>
        <v>13103000</v>
      </c>
      <c r="G95" s="31">
        <f>SUM(G96:G97)</f>
        <v>1322000</v>
      </c>
      <c r="H95" s="23" t="s">
        <v>236</v>
      </c>
      <c r="I95" s="24" t="s">
        <v>315</v>
      </c>
      <c r="J95" s="24" t="s">
        <v>107</v>
      </c>
      <c r="K95" s="24" t="s">
        <v>237</v>
      </c>
      <c r="L95" s="25" t="s">
        <v>21</v>
      </c>
    </row>
    <row r="96" spans="1:12" ht="15" x14ac:dyDescent="0.55000000000000004">
      <c r="A96" s="48"/>
      <c r="B96" s="47"/>
      <c r="C96" s="47"/>
      <c r="D96" s="27" t="s">
        <v>13</v>
      </c>
      <c r="E96" s="32">
        <v>2400000</v>
      </c>
      <c r="F96" s="32">
        <v>5103000</v>
      </c>
      <c r="G96" s="32">
        <v>1322000</v>
      </c>
      <c r="H96" s="56" t="s">
        <v>238</v>
      </c>
      <c r="I96" s="54" t="s">
        <v>315</v>
      </c>
      <c r="J96" s="54" t="s">
        <v>239</v>
      </c>
      <c r="K96" s="54" t="s">
        <v>240</v>
      </c>
      <c r="L96" s="52" t="s">
        <v>21</v>
      </c>
    </row>
    <row r="97" spans="1:13" ht="15.3" thickBot="1" x14ac:dyDescent="0.6">
      <c r="A97" s="42"/>
      <c r="B97" s="40"/>
      <c r="C97" s="40"/>
      <c r="D97" s="27" t="s">
        <v>113</v>
      </c>
      <c r="E97" s="32">
        <v>1000000</v>
      </c>
      <c r="F97" s="32">
        <v>8000000</v>
      </c>
      <c r="G97" s="32"/>
      <c r="H97" s="57"/>
      <c r="I97" s="55"/>
      <c r="J97" s="55"/>
      <c r="K97" s="55"/>
      <c r="L97" s="53"/>
    </row>
    <row r="98" spans="1:13" ht="30.3" thickBot="1" x14ac:dyDescent="0.6">
      <c r="A98" s="29" t="s">
        <v>312</v>
      </c>
      <c r="B98" s="23" t="s">
        <v>241</v>
      </c>
      <c r="C98" s="23" t="s">
        <v>242</v>
      </c>
      <c r="D98" s="24" t="s">
        <v>13</v>
      </c>
      <c r="E98" s="30">
        <v>0</v>
      </c>
      <c r="F98" s="30">
        <v>0</v>
      </c>
      <c r="G98" s="30">
        <v>1000000</v>
      </c>
      <c r="H98" s="23" t="s">
        <v>76</v>
      </c>
      <c r="I98" s="24" t="s">
        <v>319</v>
      </c>
      <c r="J98" s="24" t="s">
        <v>21</v>
      </c>
      <c r="K98" s="24" t="s">
        <v>21</v>
      </c>
      <c r="L98" s="25" t="s">
        <v>81</v>
      </c>
    </row>
    <row r="99" spans="1:13" ht="45" x14ac:dyDescent="0.55000000000000004">
      <c r="A99" s="29" t="s">
        <v>243</v>
      </c>
      <c r="B99" s="23" t="s">
        <v>244</v>
      </c>
      <c r="C99" s="23" t="s">
        <v>101</v>
      </c>
      <c r="D99" s="24" t="s">
        <v>13</v>
      </c>
      <c r="E99" s="30">
        <v>21000</v>
      </c>
      <c r="F99" s="30">
        <v>21000</v>
      </c>
      <c r="G99" s="30">
        <v>21000</v>
      </c>
      <c r="H99" s="23" t="s">
        <v>201</v>
      </c>
      <c r="I99" s="24" t="s">
        <v>315</v>
      </c>
      <c r="J99" s="24" t="s">
        <v>45</v>
      </c>
      <c r="K99" s="24" t="s">
        <v>45</v>
      </c>
      <c r="L99" s="25" t="s">
        <v>45</v>
      </c>
    </row>
    <row r="100" spans="1:13" ht="30" x14ac:dyDescent="0.55000000000000004">
      <c r="A100" s="29" t="s">
        <v>245</v>
      </c>
      <c r="B100" s="23" t="s">
        <v>246</v>
      </c>
      <c r="C100" s="23" t="s">
        <v>101</v>
      </c>
      <c r="D100" s="24"/>
      <c r="E100" s="30"/>
      <c r="F100" s="30"/>
      <c r="G100" s="30"/>
      <c r="H100" s="23" t="s">
        <v>247</v>
      </c>
      <c r="I100" s="24" t="s">
        <v>319</v>
      </c>
      <c r="J100" s="24" t="s">
        <v>21</v>
      </c>
      <c r="K100" s="24" t="s">
        <v>21</v>
      </c>
      <c r="L100" s="25" t="s">
        <v>85</v>
      </c>
    </row>
    <row r="101" spans="1:13" ht="45.3" thickBot="1" x14ac:dyDescent="0.6">
      <c r="A101" s="29" t="s">
        <v>248</v>
      </c>
      <c r="B101" s="23" t="s">
        <v>249</v>
      </c>
      <c r="C101" s="23" t="s">
        <v>101</v>
      </c>
      <c r="D101" s="24" t="s">
        <v>13</v>
      </c>
      <c r="E101" s="30">
        <v>4000</v>
      </c>
      <c r="F101" s="30">
        <v>4000</v>
      </c>
      <c r="G101" s="30">
        <v>4000</v>
      </c>
      <c r="H101" s="23" t="s">
        <v>201</v>
      </c>
      <c r="I101" s="24" t="s">
        <v>315</v>
      </c>
      <c r="J101" s="24" t="s">
        <v>15</v>
      </c>
      <c r="K101" s="24" t="s">
        <v>250</v>
      </c>
      <c r="L101" s="25" t="s">
        <v>250</v>
      </c>
    </row>
    <row r="102" spans="1:13" ht="41.4" customHeight="1" thickBot="1" x14ac:dyDescent="0.6">
      <c r="A102" s="21" t="s">
        <v>251</v>
      </c>
      <c r="B102" s="64" t="s">
        <v>252</v>
      </c>
      <c r="C102" s="65"/>
      <c r="D102" s="66"/>
      <c r="E102" s="22">
        <f>E103+E104+E105+E106+E107+E110+E112+E113+E114</f>
        <v>1963926.5</v>
      </c>
      <c r="F102" s="22">
        <f>F103+F104+F105+F106+F107+F110+F112+F113+F114</f>
        <v>830500</v>
      </c>
      <c r="G102" s="22">
        <f>G103+G104+G105+G106+G107+G110+G112+G113+G114</f>
        <v>2253642</v>
      </c>
      <c r="H102" s="58"/>
      <c r="I102" s="59"/>
      <c r="J102" s="59"/>
      <c r="K102" s="59"/>
      <c r="L102" s="60"/>
    </row>
    <row r="103" spans="1:13" ht="75.3" thickBot="1" x14ac:dyDescent="0.6">
      <c r="A103" s="29" t="s">
        <v>253</v>
      </c>
      <c r="B103" s="23" t="s">
        <v>254</v>
      </c>
      <c r="C103" s="23" t="s">
        <v>74</v>
      </c>
      <c r="D103" s="24" t="s">
        <v>13</v>
      </c>
      <c r="E103" s="30">
        <v>85743</v>
      </c>
      <c r="F103" s="30">
        <v>60500</v>
      </c>
      <c r="G103" s="30">
        <v>60500</v>
      </c>
      <c r="H103" s="23" t="s">
        <v>255</v>
      </c>
      <c r="I103" s="24" t="s">
        <v>315</v>
      </c>
      <c r="J103" s="24" t="s">
        <v>127</v>
      </c>
      <c r="K103" s="24" t="s">
        <v>202</v>
      </c>
      <c r="L103" s="25" t="s">
        <v>203</v>
      </c>
      <c r="M103" s="5"/>
    </row>
    <row r="104" spans="1:13" ht="75" x14ac:dyDescent="0.55000000000000004">
      <c r="A104" s="29" t="s">
        <v>256</v>
      </c>
      <c r="B104" s="23" t="s">
        <v>257</v>
      </c>
      <c r="C104" s="23" t="s">
        <v>27</v>
      </c>
      <c r="D104" s="24"/>
      <c r="E104" s="30"/>
      <c r="F104" s="30"/>
      <c r="G104" s="30"/>
      <c r="H104" s="23" t="s">
        <v>76</v>
      </c>
      <c r="I104" s="24" t="s">
        <v>315</v>
      </c>
      <c r="J104" s="24" t="s">
        <v>258</v>
      </c>
      <c r="K104" s="24" t="s">
        <v>21</v>
      </c>
      <c r="L104" s="25" t="s">
        <v>21</v>
      </c>
      <c r="M104" s="5"/>
    </row>
    <row r="105" spans="1:13" ht="60" x14ac:dyDescent="0.55000000000000004">
      <c r="A105" s="29" t="s">
        <v>259</v>
      </c>
      <c r="B105" s="23" t="s">
        <v>260</v>
      </c>
      <c r="C105" s="23" t="s">
        <v>74</v>
      </c>
      <c r="D105" s="24" t="s">
        <v>13</v>
      </c>
      <c r="E105" s="30">
        <v>400000</v>
      </c>
      <c r="F105" s="30">
        <v>400000</v>
      </c>
      <c r="G105" s="30">
        <v>400000</v>
      </c>
      <c r="H105" s="23" t="s">
        <v>261</v>
      </c>
      <c r="I105" s="24" t="s">
        <v>315</v>
      </c>
      <c r="J105" s="24" t="s">
        <v>66</v>
      </c>
      <c r="K105" s="24" t="s">
        <v>262</v>
      </c>
      <c r="L105" s="25" t="s">
        <v>127</v>
      </c>
      <c r="M105" s="5"/>
    </row>
    <row r="106" spans="1:13" ht="60.3" thickBot="1" x14ac:dyDescent="0.6">
      <c r="A106" s="29" t="s">
        <v>263</v>
      </c>
      <c r="B106" s="23" t="s">
        <v>264</v>
      </c>
      <c r="C106" s="23" t="s">
        <v>74</v>
      </c>
      <c r="D106" s="24" t="s">
        <v>13</v>
      </c>
      <c r="E106" s="30">
        <v>170000</v>
      </c>
      <c r="F106" s="30">
        <v>170000</v>
      </c>
      <c r="G106" s="30">
        <v>170000</v>
      </c>
      <c r="H106" s="23" t="s">
        <v>265</v>
      </c>
      <c r="I106" s="24" t="s">
        <v>315</v>
      </c>
      <c r="J106" s="24" t="s">
        <v>266</v>
      </c>
      <c r="K106" s="24" t="s">
        <v>266</v>
      </c>
      <c r="L106" s="25" t="s">
        <v>267</v>
      </c>
      <c r="M106" s="5"/>
    </row>
    <row r="107" spans="1:13" ht="55.8" customHeight="1" x14ac:dyDescent="0.55000000000000004">
      <c r="A107" s="41" t="s">
        <v>268</v>
      </c>
      <c r="B107" s="39" t="s">
        <v>269</v>
      </c>
      <c r="C107" s="39" t="s">
        <v>27</v>
      </c>
      <c r="D107" s="24" t="s">
        <v>309</v>
      </c>
      <c r="E107" s="31">
        <f>SUM(E108:E109)</f>
        <v>38230.5</v>
      </c>
      <c r="F107" s="31">
        <f>SUM(F108:F109)</f>
        <v>0</v>
      </c>
      <c r="G107" s="31">
        <f>SUM(G108:G109)</f>
        <v>0</v>
      </c>
      <c r="H107" s="23" t="s">
        <v>270</v>
      </c>
      <c r="I107" s="24" t="s">
        <v>317</v>
      </c>
      <c r="J107" s="24" t="s">
        <v>271</v>
      </c>
      <c r="K107" s="24" t="s">
        <v>21</v>
      </c>
      <c r="L107" s="25" t="s">
        <v>21</v>
      </c>
      <c r="M107" s="5"/>
    </row>
    <row r="108" spans="1:13" ht="33.9" customHeight="1" x14ac:dyDescent="0.55000000000000004">
      <c r="A108" s="48"/>
      <c r="B108" s="47"/>
      <c r="C108" s="47"/>
      <c r="D108" s="27" t="s">
        <v>13</v>
      </c>
      <c r="E108" s="32">
        <v>5734.5</v>
      </c>
      <c r="F108" s="32">
        <v>0</v>
      </c>
      <c r="G108" s="32">
        <v>0</v>
      </c>
      <c r="H108" s="56" t="s">
        <v>76</v>
      </c>
      <c r="I108" s="54" t="s">
        <v>319</v>
      </c>
      <c r="J108" s="54" t="s">
        <v>89</v>
      </c>
      <c r="K108" s="54" t="s">
        <v>21</v>
      </c>
      <c r="L108" s="52" t="s">
        <v>21</v>
      </c>
      <c r="M108" s="5"/>
    </row>
    <row r="109" spans="1:13" ht="33.9" customHeight="1" thickBot="1" x14ac:dyDescent="0.6">
      <c r="A109" s="42"/>
      <c r="B109" s="40"/>
      <c r="C109" s="40"/>
      <c r="D109" s="27" t="s">
        <v>86</v>
      </c>
      <c r="E109" s="32">
        <v>32496</v>
      </c>
      <c r="F109" s="32"/>
      <c r="G109" s="32"/>
      <c r="H109" s="57"/>
      <c r="I109" s="55"/>
      <c r="J109" s="55"/>
      <c r="K109" s="55"/>
      <c r="L109" s="53"/>
      <c r="M109" s="5"/>
    </row>
    <row r="110" spans="1:13" ht="45" customHeight="1" x14ac:dyDescent="0.55000000000000004">
      <c r="A110" s="41" t="s">
        <v>313</v>
      </c>
      <c r="B110" s="39" t="s">
        <v>272</v>
      </c>
      <c r="C110" s="39" t="s">
        <v>74</v>
      </c>
      <c r="D110" s="45" t="s">
        <v>13</v>
      </c>
      <c r="E110" s="43">
        <f>SUM(E111:E111)+20346</f>
        <v>20346</v>
      </c>
      <c r="F110" s="43">
        <f>SUM(F111:F111)</f>
        <v>0</v>
      </c>
      <c r="G110" s="43">
        <f>SUM(G111:G111)+1423142</f>
        <v>1423142</v>
      </c>
      <c r="H110" s="23" t="s">
        <v>76</v>
      </c>
      <c r="I110" s="24" t="s">
        <v>319</v>
      </c>
      <c r="J110" s="24" t="s">
        <v>21</v>
      </c>
      <c r="K110" s="24" t="s">
        <v>21</v>
      </c>
      <c r="L110" s="25" t="s">
        <v>144</v>
      </c>
      <c r="M110" s="5"/>
    </row>
    <row r="111" spans="1:13" ht="30.3" thickBot="1" x14ac:dyDescent="0.6">
      <c r="A111" s="42"/>
      <c r="B111" s="40"/>
      <c r="C111" s="40"/>
      <c r="D111" s="71"/>
      <c r="E111" s="70"/>
      <c r="F111" s="70"/>
      <c r="G111" s="70"/>
      <c r="H111" s="26" t="s">
        <v>270</v>
      </c>
      <c r="I111" s="27" t="s">
        <v>317</v>
      </c>
      <c r="J111" s="27" t="s">
        <v>21</v>
      </c>
      <c r="K111" s="27" t="s">
        <v>21</v>
      </c>
      <c r="L111" s="28" t="s">
        <v>273</v>
      </c>
      <c r="M111" s="5"/>
    </row>
    <row r="112" spans="1:13" ht="45.3" thickBot="1" x14ac:dyDescent="0.6">
      <c r="A112" s="29" t="s">
        <v>274</v>
      </c>
      <c r="B112" s="23" t="s">
        <v>275</v>
      </c>
      <c r="C112" s="23" t="s">
        <v>74</v>
      </c>
      <c r="D112" s="24" t="s">
        <v>13</v>
      </c>
      <c r="E112" s="30">
        <v>150000</v>
      </c>
      <c r="F112" s="30">
        <v>150000</v>
      </c>
      <c r="G112" s="30">
        <v>150000</v>
      </c>
      <c r="H112" s="23" t="s">
        <v>75</v>
      </c>
      <c r="I112" s="24" t="s">
        <v>315</v>
      </c>
      <c r="J112" s="24" t="s">
        <v>89</v>
      </c>
      <c r="K112" s="24" t="s">
        <v>276</v>
      </c>
      <c r="L112" s="25" t="s">
        <v>277</v>
      </c>
      <c r="M112" s="5"/>
    </row>
    <row r="113" spans="1:13" ht="75.3" thickBot="1" x14ac:dyDescent="0.6">
      <c r="A113" s="29" t="s">
        <v>278</v>
      </c>
      <c r="B113" s="23" t="s">
        <v>279</v>
      </c>
      <c r="C113" s="23" t="s">
        <v>27</v>
      </c>
      <c r="D113" s="27" t="s">
        <v>13</v>
      </c>
      <c r="E113" s="32">
        <v>1099607</v>
      </c>
      <c r="F113" s="32">
        <v>0</v>
      </c>
      <c r="G113" s="32">
        <v>0</v>
      </c>
      <c r="H113" s="23" t="s">
        <v>76</v>
      </c>
      <c r="I113" s="24" t="s">
        <v>319</v>
      </c>
      <c r="J113" s="24" t="s">
        <v>89</v>
      </c>
      <c r="K113" s="24" t="s">
        <v>21</v>
      </c>
      <c r="L113" s="25" t="s">
        <v>21</v>
      </c>
      <c r="M113" s="5"/>
    </row>
    <row r="114" spans="1:13" ht="45.3" thickBot="1" x14ac:dyDescent="0.6">
      <c r="A114" s="29" t="s">
        <v>280</v>
      </c>
      <c r="B114" s="23" t="s">
        <v>281</v>
      </c>
      <c r="C114" s="23" t="s">
        <v>74</v>
      </c>
      <c r="D114" s="24" t="s">
        <v>13</v>
      </c>
      <c r="E114" s="30">
        <v>0</v>
      </c>
      <c r="F114" s="30">
        <v>50000</v>
      </c>
      <c r="G114" s="30">
        <v>50000</v>
      </c>
      <c r="H114" s="23" t="s">
        <v>282</v>
      </c>
      <c r="I114" s="24" t="s">
        <v>315</v>
      </c>
      <c r="J114" s="24" t="s">
        <v>21</v>
      </c>
      <c r="K114" s="24" t="s">
        <v>45</v>
      </c>
      <c r="L114" s="25" t="s">
        <v>45</v>
      </c>
      <c r="M114" s="5"/>
    </row>
    <row r="115" spans="1:13" ht="42.3" customHeight="1" thickBot="1" x14ac:dyDescent="0.6">
      <c r="A115" s="19" t="s">
        <v>283</v>
      </c>
      <c r="B115" s="67" t="s">
        <v>284</v>
      </c>
      <c r="C115" s="68"/>
      <c r="D115" s="69"/>
      <c r="E115" s="20">
        <f>SUM(E116:E116)</f>
        <v>476393</v>
      </c>
      <c r="F115" s="20">
        <f>SUM(F116:F116)</f>
        <v>0</v>
      </c>
      <c r="G115" s="20">
        <f>SUM(G116:G116)</f>
        <v>0</v>
      </c>
      <c r="H115" s="61"/>
      <c r="I115" s="62"/>
      <c r="J115" s="62"/>
      <c r="K115" s="62"/>
      <c r="L115" s="63"/>
    </row>
    <row r="116" spans="1:13" ht="60.9" customHeight="1" thickBot="1" x14ac:dyDescent="0.6">
      <c r="A116" s="21" t="s">
        <v>285</v>
      </c>
      <c r="B116" s="64" t="s">
        <v>286</v>
      </c>
      <c r="C116" s="65"/>
      <c r="D116" s="66"/>
      <c r="E116" s="22">
        <f>E117+E120+E121+E122+E124</f>
        <v>476393</v>
      </c>
      <c r="F116" s="22">
        <f>F117+F120+F121+F122+F124</f>
        <v>0</v>
      </c>
      <c r="G116" s="22">
        <f>G117+G120+G121+G122+G124</f>
        <v>0</v>
      </c>
      <c r="H116" s="58"/>
      <c r="I116" s="59"/>
      <c r="J116" s="59"/>
      <c r="K116" s="59"/>
      <c r="L116" s="60"/>
    </row>
    <row r="117" spans="1:13" ht="33" customHeight="1" x14ac:dyDescent="0.55000000000000004">
      <c r="A117" s="41" t="s">
        <v>287</v>
      </c>
      <c r="B117" s="39" t="s">
        <v>288</v>
      </c>
      <c r="C117" s="39" t="s">
        <v>27</v>
      </c>
      <c r="D117" s="24" t="s">
        <v>309</v>
      </c>
      <c r="E117" s="31">
        <f>SUM(E118:E119)</f>
        <v>253842</v>
      </c>
      <c r="F117" s="31">
        <f>SUM(F118:F119)</f>
        <v>0</v>
      </c>
      <c r="G117" s="31">
        <f>SUM(G118:G119)</f>
        <v>0</v>
      </c>
      <c r="H117" s="39" t="s">
        <v>76</v>
      </c>
      <c r="I117" s="45" t="s">
        <v>319</v>
      </c>
      <c r="J117" s="45" t="s">
        <v>66</v>
      </c>
      <c r="K117" s="45" t="s">
        <v>21</v>
      </c>
      <c r="L117" s="49" t="s">
        <v>21</v>
      </c>
    </row>
    <row r="118" spans="1:13" ht="33" customHeight="1" x14ac:dyDescent="0.55000000000000004">
      <c r="A118" s="48"/>
      <c r="B118" s="47"/>
      <c r="C118" s="47"/>
      <c r="D118" s="27" t="s">
        <v>13</v>
      </c>
      <c r="E118" s="32">
        <v>38076</v>
      </c>
      <c r="F118" s="32">
        <v>0</v>
      </c>
      <c r="G118" s="32">
        <v>0</v>
      </c>
      <c r="H118" s="51"/>
      <c r="I118" s="46"/>
      <c r="J118" s="46"/>
      <c r="K118" s="46"/>
      <c r="L118" s="50"/>
    </row>
    <row r="119" spans="1:13" ht="33" customHeight="1" thickBot="1" x14ac:dyDescent="0.6">
      <c r="A119" s="42"/>
      <c r="B119" s="40"/>
      <c r="C119" s="40"/>
      <c r="D119" s="27" t="s">
        <v>86</v>
      </c>
      <c r="E119" s="32">
        <v>215766</v>
      </c>
      <c r="F119" s="32"/>
      <c r="G119" s="32"/>
      <c r="H119" s="26" t="s">
        <v>289</v>
      </c>
      <c r="I119" s="27" t="s">
        <v>315</v>
      </c>
      <c r="J119" s="27" t="s">
        <v>290</v>
      </c>
      <c r="K119" s="27" t="s">
        <v>21</v>
      </c>
      <c r="L119" s="28" t="s">
        <v>21</v>
      </c>
    </row>
    <row r="120" spans="1:13" ht="45.3" thickBot="1" x14ac:dyDescent="0.6">
      <c r="A120" s="29" t="s">
        <v>291</v>
      </c>
      <c r="B120" s="23" t="s">
        <v>292</v>
      </c>
      <c r="C120" s="23" t="s">
        <v>27</v>
      </c>
      <c r="D120" s="24"/>
      <c r="E120" s="30">
        <v>0</v>
      </c>
      <c r="F120" s="30">
        <v>0</v>
      </c>
      <c r="G120" s="30">
        <v>0</v>
      </c>
      <c r="H120" s="23" t="s">
        <v>76</v>
      </c>
      <c r="I120" s="24" t="s">
        <v>319</v>
      </c>
      <c r="J120" s="24" t="s">
        <v>40</v>
      </c>
      <c r="K120" s="24" t="s">
        <v>21</v>
      </c>
      <c r="L120" s="25" t="s">
        <v>21</v>
      </c>
    </row>
    <row r="121" spans="1:13" ht="30.3" thickBot="1" x14ac:dyDescent="0.6">
      <c r="A121" s="29" t="s">
        <v>293</v>
      </c>
      <c r="B121" s="23" t="s">
        <v>294</v>
      </c>
      <c r="C121" s="23" t="s">
        <v>27</v>
      </c>
      <c r="D121" s="24"/>
      <c r="E121" s="30">
        <v>0</v>
      </c>
      <c r="F121" s="30">
        <v>0</v>
      </c>
      <c r="G121" s="30">
        <v>0</v>
      </c>
      <c r="H121" s="23" t="s">
        <v>76</v>
      </c>
      <c r="I121" s="24" t="s">
        <v>319</v>
      </c>
      <c r="J121" s="24" t="s">
        <v>40</v>
      </c>
      <c r="K121" s="24" t="s">
        <v>21</v>
      </c>
      <c r="L121" s="25" t="s">
        <v>21</v>
      </c>
    </row>
    <row r="122" spans="1:13" ht="56.4" customHeight="1" x14ac:dyDescent="0.55000000000000004">
      <c r="A122" s="41" t="s">
        <v>295</v>
      </c>
      <c r="B122" s="39" t="s">
        <v>296</v>
      </c>
      <c r="C122" s="39" t="s">
        <v>27</v>
      </c>
      <c r="D122" s="45" t="s">
        <v>86</v>
      </c>
      <c r="E122" s="43">
        <f>SUM(E123:E123)+192700</f>
        <v>192700</v>
      </c>
      <c r="F122" s="43">
        <f>SUM(F123:F123)</f>
        <v>0</v>
      </c>
      <c r="G122" s="43">
        <f>SUM(G123:G123)</f>
        <v>0</v>
      </c>
      <c r="H122" s="23" t="s">
        <v>76</v>
      </c>
      <c r="I122" s="24" t="s">
        <v>319</v>
      </c>
      <c r="J122" s="24" t="s">
        <v>81</v>
      </c>
      <c r="K122" s="24" t="s">
        <v>21</v>
      </c>
      <c r="L122" s="25" t="s">
        <v>21</v>
      </c>
    </row>
    <row r="123" spans="1:13" ht="30.3" thickBot="1" x14ac:dyDescent="0.6">
      <c r="A123" s="42"/>
      <c r="B123" s="40"/>
      <c r="C123" s="40"/>
      <c r="D123" s="46"/>
      <c r="E123" s="44"/>
      <c r="F123" s="44"/>
      <c r="G123" s="44"/>
      <c r="H123" s="26" t="s">
        <v>297</v>
      </c>
      <c r="I123" s="27" t="s">
        <v>315</v>
      </c>
      <c r="J123" s="27" t="s">
        <v>206</v>
      </c>
      <c r="K123" s="27" t="s">
        <v>21</v>
      </c>
      <c r="L123" s="28" t="s">
        <v>21</v>
      </c>
    </row>
    <row r="124" spans="1:13" ht="60.3" thickBot="1" x14ac:dyDescent="0.6">
      <c r="A124" s="33" t="s">
        <v>298</v>
      </c>
      <c r="B124" s="34" t="s">
        <v>299</v>
      </c>
      <c r="C124" s="34" t="s">
        <v>27</v>
      </c>
      <c r="D124" s="35" t="s">
        <v>13</v>
      </c>
      <c r="E124" s="36">
        <v>29851</v>
      </c>
      <c r="F124" s="36">
        <v>0</v>
      </c>
      <c r="G124" s="36">
        <v>0</v>
      </c>
      <c r="H124" s="34" t="s">
        <v>300</v>
      </c>
      <c r="I124" s="37" t="s">
        <v>319</v>
      </c>
      <c r="J124" s="37" t="s">
        <v>16</v>
      </c>
      <c r="K124" s="37" t="s">
        <v>21</v>
      </c>
      <c r="L124" s="38" t="s">
        <v>21</v>
      </c>
    </row>
    <row r="125" spans="1:13" s="2" customFormat="1" x14ac:dyDescent="0.55000000000000004">
      <c r="A125" s="6"/>
      <c r="B125" s="6"/>
      <c r="C125" s="6"/>
      <c r="D125" s="8"/>
      <c r="E125" s="9"/>
      <c r="F125" s="9"/>
      <c r="G125" s="9"/>
      <c r="H125" s="6"/>
      <c r="I125" s="8"/>
      <c r="J125" s="8"/>
      <c r="K125" s="8"/>
      <c r="L125" s="8"/>
    </row>
    <row r="126" spans="1:13" ht="15.3" x14ac:dyDescent="0.55000000000000004">
      <c r="A126" s="13" t="s">
        <v>310</v>
      </c>
      <c r="E126" s="12"/>
      <c r="F126" s="12"/>
      <c r="G126" s="12"/>
    </row>
    <row r="127" spans="1:13" ht="15.3" thickBot="1" x14ac:dyDescent="0.6">
      <c r="A127" s="14"/>
      <c r="E127" s="11"/>
      <c r="F127" s="11"/>
      <c r="G127" s="11"/>
    </row>
  </sheetData>
  <mergeCells count="233">
    <mergeCell ref="H9:L9"/>
    <mergeCell ref="H8:L8"/>
    <mergeCell ref="H7:L7"/>
    <mergeCell ref="B9:D9"/>
    <mergeCell ref="B8:D8"/>
    <mergeCell ref="B7:D7"/>
    <mergeCell ref="A1:L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H4:L4"/>
    <mergeCell ref="J5:L5"/>
    <mergeCell ref="A2:L2"/>
    <mergeCell ref="C10:C13"/>
    <mergeCell ref="B10:B13"/>
    <mergeCell ref="A10:A13"/>
    <mergeCell ref="G10:G13"/>
    <mergeCell ref="F10:F13"/>
    <mergeCell ref="E10:E13"/>
    <mergeCell ref="D10:D13"/>
    <mergeCell ref="H102:L102"/>
    <mergeCell ref="B102:D102"/>
    <mergeCell ref="H39:L39"/>
    <mergeCell ref="H38:L38"/>
    <mergeCell ref="B39:D39"/>
    <mergeCell ref="B38:D38"/>
    <mergeCell ref="H79:L79"/>
    <mergeCell ref="B79:D79"/>
    <mergeCell ref="C40:C43"/>
    <mergeCell ref="B40:B43"/>
    <mergeCell ref="C49:C52"/>
    <mergeCell ref="B49:B52"/>
    <mergeCell ref="C53:C56"/>
    <mergeCell ref="B53:B56"/>
    <mergeCell ref="C57:C60"/>
    <mergeCell ref="B57:B60"/>
    <mergeCell ref="C61:C64"/>
    <mergeCell ref="B14:B15"/>
    <mergeCell ref="A14:A15"/>
    <mergeCell ref="G18:G19"/>
    <mergeCell ref="F18:F19"/>
    <mergeCell ref="E18:E19"/>
    <mergeCell ref="D18:D19"/>
    <mergeCell ref="C18:C19"/>
    <mergeCell ref="B18:B19"/>
    <mergeCell ref="A18:A19"/>
    <mergeCell ref="G14:G15"/>
    <mergeCell ref="F14:F15"/>
    <mergeCell ref="E14:E15"/>
    <mergeCell ref="D14:D15"/>
    <mergeCell ref="C14:C15"/>
    <mergeCell ref="B20:B21"/>
    <mergeCell ref="A20:A21"/>
    <mergeCell ref="G22:G23"/>
    <mergeCell ref="F22:F23"/>
    <mergeCell ref="E22:E23"/>
    <mergeCell ref="D22:D23"/>
    <mergeCell ref="C22:C23"/>
    <mergeCell ref="B22:B23"/>
    <mergeCell ref="A22:A23"/>
    <mergeCell ref="G20:G21"/>
    <mergeCell ref="F20:F21"/>
    <mergeCell ref="E20:E21"/>
    <mergeCell ref="D20:D21"/>
    <mergeCell ref="C20:C21"/>
    <mergeCell ref="B25:B26"/>
    <mergeCell ref="A25:A26"/>
    <mergeCell ref="L29:L30"/>
    <mergeCell ref="K29:K30"/>
    <mergeCell ref="J29:J30"/>
    <mergeCell ref="I29:I30"/>
    <mergeCell ref="H29:H30"/>
    <mergeCell ref="C28:C30"/>
    <mergeCell ref="B28:B30"/>
    <mergeCell ref="A28:A30"/>
    <mergeCell ref="G25:G26"/>
    <mergeCell ref="F25:F26"/>
    <mergeCell ref="E25:E26"/>
    <mergeCell ref="D25:D26"/>
    <mergeCell ref="C25:C26"/>
    <mergeCell ref="C31:C33"/>
    <mergeCell ref="B31:B33"/>
    <mergeCell ref="A31:A33"/>
    <mergeCell ref="C34:C37"/>
    <mergeCell ref="B34:B37"/>
    <mergeCell ref="A34:A37"/>
    <mergeCell ref="L32:L33"/>
    <mergeCell ref="K32:K33"/>
    <mergeCell ref="J32:J33"/>
    <mergeCell ref="I32:I33"/>
    <mergeCell ref="H32:H33"/>
    <mergeCell ref="A40:A43"/>
    <mergeCell ref="C44:C48"/>
    <mergeCell ref="B44:B48"/>
    <mergeCell ref="A44:A48"/>
    <mergeCell ref="G44:G45"/>
    <mergeCell ref="F44:F45"/>
    <mergeCell ref="E44:E45"/>
    <mergeCell ref="D44:D45"/>
    <mergeCell ref="L34:L35"/>
    <mergeCell ref="K34:K35"/>
    <mergeCell ref="J34:J35"/>
    <mergeCell ref="I34:I35"/>
    <mergeCell ref="H34:H35"/>
    <mergeCell ref="L36:L37"/>
    <mergeCell ref="K36:K37"/>
    <mergeCell ref="J36:J37"/>
    <mergeCell ref="I36:I37"/>
    <mergeCell ref="H36:H37"/>
    <mergeCell ref="A53:A56"/>
    <mergeCell ref="L55:L56"/>
    <mergeCell ref="K55:K56"/>
    <mergeCell ref="J55:J56"/>
    <mergeCell ref="I55:I56"/>
    <mergeCell ref="H55:H56"/>
    <mergeCell ref="A49:A52"/>
    <mergeCell ref="L50:L51"/>
    <mergeCell ref="K50:K51"/>
    <mergeCell ref="J50:J51"/>
    <mergeCell ref="I50:I51"/>
    <mergeCell ref="H50:H51"/>
    <mergeCell ref="A57:A60"/>
    <mergeCell ref="L57:L58"/>
    <mergeCell ref="K57:K58"/>
    <mergeCell ref="J57:J58"/>
    <mergeCell ref="I57:I58"/>
    <mergeCell ref="H57:H58"/>
    <mergeCell ref="L59:L60"/>
    <mergeCell ref="K59:K60"/>
    <mergeCell ref="J59:J60"/>
    <mergeCell ref="I59:I60"/>
    <mergeCell ref="H59:H60"/>
    <mergeCell ref="C65:C68"/>
    <mergeCell ref="B65:B68"/>
    <mergeCell ref="A65:A68"/>
    <mergeCell ref="L66:L67"/>
    <mergeCell ref="K66:K67"/>
    <mergeCell ref="J66:J67"/>
    <mergeCell ref="I66:I67"/>
    <mergeCell ref="H66:H67"/>
    <mergeCell ref="A61:A64"/>
    <mergeCell ref="L63:L64"/>
    <mergeCell ref="K63:K64"/>
    <mergeCell ref="J63:J64"/>
    <mergeCell ref="I63:I64"/>
    <mergeCell ref="H63:H64"/>
    <mergeCell ref="B61:B64"/>
    <mergeCell ref="C73:C76"/>
    <mergeCell ref="B73:B76"/>
    <mergeCell ref="A73:A76"/>
    <mergeCell ref="L73:L74"/>
    <mergeCell ref="K73:K74"/>
    <mergeCell ref="J73:J74"/>
    <mergeCell ref="I73:I74"/>
    <mergeCell ref="H73:H74"/>
    <mergeCell ref="C69:C72"/>
    <mergeCell ref="B69:B72"/>
    <mergeCell ref="A69:A72"/>
    <mergeCell ref="L70:L71"/>
    <mergeCell ref="K70:K71"/>
    <mergeCell ref="J70:J71"/>
    <mergeCell ref="I70:I71"/>
    <mergeCell ref="H70:H71"/>
    <mergeCell ref="A82:A83"/>
    <mergeCell ref="G82:G83"/>
    <mergeCell ref="G90:G91"/>
    <mergeCell ref="F90:F91"/>
    <mergeCell ref="E90:E91"/>
    <mergeCell ref="D90:D91"/>
    <mergeCell ref="C90:C91"/>
    <mergeCell ref="B90:B91"/>
    <mergeCell ref="A90:A91"/>
    <mergeCell ref="F82:F83"/>
    <mergeCell ref="E82:E83"/>
    <mergeCell ref="D82:D83"/>
    <mergeCell ref="C82:C83"/>
    <mergeCell ref="B82:B83"/>
    <mergeCell ref="C95:C97"/>
    <mergeCell ref="B95:B97"/>
    <mergeCell ref="A95:A97"/>
    <mergeCell ref="L96:L97"/>
    <mergeCell ref="K96:K97"/>
    <mergeCell ref="J96:J97"/>
    <mergeCell ref="I96:I97"/>
    <mergeCell ref="H96:H97"/>
    <mergeCell ref="C92:C94"/>
    <mergeCell ref="B92:B94"/>
    <mergeCell ref="A92:A94"/>
    <mergeCell ref="L93:L94"/>
    <mergeCell ref="K93:K94"/>
    <mergeCell ref="J93:J94"/>
    <mergeCell ref="I93:I94"/>
    <mergeCell ref="H93:H94"/>
    <mergeCell ref="L117:L118"/>
    <mergeCell ref="K117:K118"/>
    <mergeCell ref="J117:J118"/>
    <mergeCell ref="I117:I118"/>
    <mergeCell ref="H117:H118"/>
    <mergeCell ref="A107:A109"/>
    <mergeCell ref="L108:L109"/>
    <mergeCell ref="K108:K109"/>
    <mergeCell ref="J108:J109"/>
    <mergeCell ref="I108:I109"/>
    <mergeCell ref="H108:H109"/>
    <mergeCell ref="H116:L116"/>
    <mergeCell ref="H115:L115"/>
    <mergeCell ref="B116:D116"/>
    <mergeCell ref="B115:D115"/>
    <mergeCell ref="C107:C109"/>
    <mergeCell ref="B107:B109"/>
    <mergeCell ref="G110:G111"/>
    <mergeCell ref="F110:F111"/>
    <mergeCell ref="E110:E111"/>
    <mergeCell ref="D110:D111"/>
    <mergeCell ref="C110:C111"/>
    <mergeCell ref="B110:B111"/>
    <mergeCell ref="B122:B123"/>
    <mergeCell ref="A122:A123"/>
    <mergeCell ref="G122:G123"/>
    <mergeCell ref="F122:F123"/>
    <mergeCell ref="E122:E123"/>
    <mergeCell ref="D122:D123"/>
    <mergeCell ref="C122:C123"/>
    <mergeCell ref="A110:A111"/>
    <mergeCell ref="C117:C119"/>
    <mergeCell ref="B117:B119"/>
    <mergeCell ref="A117:A119"/>
  </mergeCells>
  <pageMargins left="0.4" right="0.4" top="0.4" bottom="0.4" header="0.4" footer="0.4"/>
  <pageSetup paperSize="9" scale="70" firstPageNumber="9" orientation="landscape" useFirstPageNumber="1" r:id="rId1"/>
  <headerFooter>
    <oddFooter>&amp;R&amp;P</oddFooter>
  </headerFooter>
  <rowBreaks count="2" manualBreakCount="2">
    <brk id="43" max="16383" man="1"/>
    <brk id="91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Planas</vt:lpstr>
      <vt:lpstr>Planas!Print_Area</vt:lpstr>
      <vt:lpstr>Planas!Print_Titles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Deividas Motiejunas</dc:creator>
  <cp:lastModifiedBy>Deiviskareivis Deiviskareivis</cp:lastModifiedBy>
  <cp:lastPrinted>2021-01-12T08:01:32Z</cp:lastPrinted>
  <dcterms:created xsi:type="dcterms:W3CDTF">2021-01-11T15:28:56Z</dcterms:created>
  <dcterms:modified xsi:type="dcterms:W3CDTF">2021-01-13T15:05:21Z</dcterms:modified>
</cp:coreProperties>
</file>