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ivvasi\Desktop\06\Naujas aplankas (7)\"/>
    </mc:Choice>
  </mc:AlternateContent>
  <bookViews>
    <workbookView xWindow="0" yWindow="0" windowWidth="28800" windowHeight="11700"/>
  </bookViews>
  <sheets>
    <sheet name="Planas" sheetId="2" r:id="rId1"/>
  </sheets>
  <definedNames>
    <definedName name="_xlnm.Print_Area" localSheetId="0">Planas!$A$1:$L$1153</definedName>
    <definedName name="_xlnm.Print_Titles" localSheetId="0">Planas!$4:$6</definedName>
  </definedNames>
  <calcPr calcId="162913"/>
</workbook>
</file>

<file path=xl/calcChain.xml><?xml version="1.0" encoding="utf-8"?>
<calcChain xmlns="http://schemas.openxmlformats.org/spreadsheetml/2006/main">
  <c r="F684" i="2" l="1"/>
  <c r="G684" i="2"/>
  <c r="E684" i="2"/>
  <c r="F688" i="2"/>
  <c r="G688" i="2"/>
  <c r="E688" i="2"/>
  <c r="F692" i="2"/>
  <c r="G692" i="2"/>
  <c r="E692" i="2"/>
  <c r="F556" i="2" l="1"/>
  <c r="G556" i="2"/>
  <c r="E556" i="2"/>
  <c r="F661" i="2"/>
  <c r="G661" i="2"/>
  <c r="E661" i="2"/>
  <c r="F665" i="2" l="1"/>
  <c r="G665" i="2"/>
  <c r="E665" i="2"/>
  <c r="G657" i="2"/>
  <c r="F657" i="2"/>
  <c r="E657" i="2"/>
  <c r="F603" i="2"/>
  <c r="G603" i="2"/>
  <c r="E603" i="2"/>
  <c r="G496" i="2"/>
  <c r="F496" i="2"/>
  <c r="E496" i="2"/>
  <c r="E12" i="2" l="1"/>
  <c r="F12" i="2"/>
  <c r="G12" i="2"/>
  <c r="E16" i="2"/>
  <c r="F16" i="2"/>
  <c r="G16" i="2"/>
  <c r="E20" i="2"/>
  <c r="F20" i="2"/>
  <c r="G20" i="2"/>
  <c r="E24" i="2"/>
  <c r="F24" i="2"/>
  <c r="G24" i="2"/>
  <c r="E28" i="2"/>
  <c r="F28" i="2"/>
  <c r="G28" i="2"/>
  <c r="E32" i="2"/>
  <c r="F32" i="2"/>
  <c r="G32" i="2"/>
  <c r="E36" i="2"/>
  <c r="F36" i="2"/>
  <c r="G36" i="2"/>
  <c r="E40" i="2"/>
  <c r="F40" i="2"/>
  <c r="G40" i="2"/>
  <c r="E44" i="2"/>
  <c r="F44" i="2"/>
  <c r="G44" i="2"/>
  <c r="E48" i="2"/>
  <c r="F48" i="2"/>
  <c r="G48" i="2"/>
  <c r="E52" i="2"/>
  <c r="F52" i="2"/>
  <c r="G52" i="2"/>
  <c r="E56" i="2"/>
  <c r="F56" i="2"/>
  <c r="G56" i="2"/>
  <c r="E60" i="2"/>
  <c r="F60" i="2"/>
  <c r="G60" i="2"/>
  <c r="E64" i="2"/>
  <c r="F64" i="2"/>
  <c r="G64" i="2"/>
  <c r="E68" i="2"/>
  <c r="F68" i="2"/>
  <c r="G68" i="2"/>
  <c r="E72" i="2"/>
  <c r="F72" i="2"/>
  <c r="G72" i="2"/>
  <c r="E76" i="2"/>
  <c r="F76" i="2"/>
  <c r="G76" i="2"/>
  <c r="E80" i="2"/>
  <c r="F80" i="2"/>
  <c r="G80" i="2"/>
  <c r="E84" i="2"/>
  <c r="F84" i="2"/>
  <c r="G84" i="2"/>
  <c r="E88" i="2"/>
  <c r="F88" i="2"/>
  <c r="G88" i="2"/>
  <c r="E92" i="2"/>
  <c r="F92" i="2"/>
  <c r="G92" i="2"/>
  <c r="E96" i="2"/>
  <c r="F96" i="2"/>
  <c r="G96" i="2"/>
  <c r="E100" i="2"/>
  <c r="F100" i="2"/>
  <c r="G100" i="2"/>
  <c r="E104" i="2"/>
  <c r="F104" i="2"/>
  <c r="G104" i="2"/>
  <c r="E108" i="2"/>
  <c r="F108" i="2"/>
  <c r="G108" i="2"/>
  <c r="E112" i="2"/>
  <c r="F112" i="2"/>
  <c r="G112" i="2"/>
  <c r="E116" i="2"/>
  <c r="F116" i="2"/>
  <c r="G116" i="2"/>
  <c r="E120" i="2"/>
  <c r="F120" i="2"/>
  <c r="G120" i="2"/>
  <c r="E124" i="2"/>
  <c r="F124" i="2"/>
  <c r="G124" i="2"/>
  <c r="E128" i="2"/>
  <c r="F128" i="2"/>
  <c r="G128" i="2"/>
  <c r="E132" i="2"/>
  <c r="F132" i="2"/>
  <c r="G132" i="2"/>
  <c r="E136" i="2"/>
  <c r="F136" i="2"/>
  <c r="G136" i="2"/>
  <c r="E140" i="2"/>
  <c r="F140" i="2"/>
  <c r="G140" i="2"/>
  <c r="E144" i="2"/>
  <c r="F144" i="2"/>
  <c r="G144" i="2"/>
  <c r="E148" i="2"/>
  <c r="F148" i="2"/>
  <c r="G148" i="2"/>
  <c r="E152" i="2"/>
  <c r="F152" i="2"/>
  <c r="G152" i="2"/>
  <c r="E156" i="2"/>
  <c r="F156" i="2"/>
  <c r="G156" i="2"/>
  <c r="E160" i="2"/>
  <c r="F160" i="2"/>
  <c r="G160" i="2"/>
  <c r="E164" i="2"/>
  <c r="F164" i="2"/>
  <c r="G164" i="2"/>
  <c r="E168" i="2"/>
  <c r="F168" i="2"/>
  <c r="G168" i="2"/>
  <c r="E172" i="2"/>
  <c r="F172" i="2"/>
  <c r="G172" i="2"/>
  <c r="E176" i="2"/>
  <c r="F176" i="2"/>
  <c r="G176" i="2"/>
  <c r="E180" i="2"/>
  <c r="F180" i="2"/>
  <c r="G180" i="2"/>
  <c r="E184" i="2"/>
  <c r="F184" i="2"/>
  <c r="G184" i="2"/>
  <c r="E188" i="2"/>
  <c r="F188" i="2"/>
  <c r="G188" i="2"/>
  <c r="E192" i="2"/>
  <c r="F192" i="2"/>
  <c r="G192" i="2"/>
  <c r="E196" i="2"/>
  <c r="F196" i="2"/>
  <c r="G196" i="2"/>
  <c r="E200" i="2"/>
  <c r="F200" i="2"/>
  <c r="G200" i="2"/>
  <c r="E204" i="2"/>
  <c r="F204" i="2"/>
  <c r="G204" i="2"/>
  <c r="E208" i="2"/>
  <c r="F208" i="2"/>
  <c r="G208" i="2"/>
  <c r="E212" i="2"/>
  <c r="F212" i="2"/>
  <c r="G212" i="2"/>
  <c r="E216" i="2"/>
  <c r="F216" i="2"/>
  <c r="G216" i="2"/>
  <c r="E220" i="2"/>
  <c r="F220" i="2"/>
  <c r="G220" i="2"/>
  <c r="E224" i="2"/>
  <c r="F224" i="2"/>
  <c r="G224" i="2"/>
  <c r="E228" i="2"/>
  <c r="F228" i="2"/>
  <c r="G228" i="2"/>
  <c r="E232" i="2"/>
  <c r="F232" i="2"/>
  <c r="G232" i="2"/>
  <c r="E236" i="2"/>
  <c r="F236" i="2"/>
  <c r="G236" i="2"/>
  <c r="E240" i="2"/>
  <c r="F240" i="2"/>
  <c r="G240" i="2"/>
  <c r="E244" i="2"/>
  <c r="F244" i="2"/>
  <c r="G244" i="2"/>
  <c r="E248" i="2"/>
  <c r="F248" i="2"/>
  <c r="G248" i="2"/>
  <c r="E252" i="2"/>
  <c r="F252" i="2"/>
  <c r="G252" i="2"/>
  <c r="E256" i="2"/>
  <c r="F256" i="2"/>
  <c r="G256" i="2"/>
  <c r="E260" i="2"/>
  <c r="F260" i="2"/>
  <c r="G260" i="2"/>
  <c r="E264" i="2"/>
  <c r="F264" i="2"/>
  <c r="G264" i="2"/>
  <c r="E268" i="2"/>
  <c r="F268" i="2"/>
  <c r="G268" i="2"/>
  <c r="E272" i="2"/>
  <c r="F272" i="2"/>
  <c r="G272" i="2"/>
  <c r="E276" i="2"/>
  <c r="F276" i="2"/>
  <c r="G276" i="2"/>
  <c r="E280" i="2"/>
  <c r="F280" i="2"/>
  <c r="G280" i="2"/>
  <c r="E284" i="2"/>
  <c r="F284" i="2"/>
  <c r="G284" i="2"/>
  <c r="E288" i="2"/>
  <c r="F288" i="2"/>
  <c r="G288" i="2"/>
  <c r="E292" i="2"/>
  <c r="F292" i="2"/>
  <c r="G292" i="2"/>
  <c r="E296" i="2"/>
  <c r="F296" i="2"/>
  <c r="G296" i="2"/>
  <c r="E300" i="2"/>
  <c r="F300" i="2"/>
  <c r="G300" i="2"/>
  <c r="E304" i="2"/>
  <c r="F304" i="2"/>
  <c r="G304" i="2"/>
  <c r="E308" i="2"/>
  <c r="F308" i="2"/>
  <c r="G308" i="2"/>
  <c r="E312" i="2"/>
  <c r="F312" i="2"/>
  <c r="G312" i="2"/>
  <c r="E316" i="2"/>
  <c r="F316" i="2"/>
  <c r="G316" i="2"/>
  <c r="E322" i="2"/>
  <c r="F322" i="2"/>
  <c r="G322" i="2"/>
  <c r="E328" i="2"/>
  <c r="F328" i="2"/>
  <c r="G328" i="2"/>
  <c r="E334" i="2"/>
  <c r="F334" i="2"/>
  <c r="G334" i="2"/>
  <c r="E340" i="2"/>
  <c r="F340" i="2"/>
  <c r="G340" i="2"/>
  <c r="E346" i="2"/>
  <c r="F346" i="2"/>
  <c r="G346" i="2"/>
  <c r="E350" i="2"/>
  <c r="F350" i="2"/>
  <c r="G350" i="2"/>
  <c r="E354" i="2"/>
  <c r="F354" i="2"/>
  <c r="G354" i="2"/>
  <c r="E358" i="2"/>
  <c r="F358" i="2"/>
  <c r="G358" i="2"/>
  <c r="E362" i="2"/>
  <c r="F362" i="2"/>
  <c r="G362" i="2"/>
  <c r="E366" i="2"/>
  <c r="F366" i="2"/>
  <c r="G366" i="2"/>
  <c r="E370" i="2"/>
  <c r="F370" i="2"/>
  <c r="G370" i="2"/>
  <c r="E374" i="2"/>
  <c r="F374" i="2"/>
  <c r="G374" i="2"/>
  <c r="E378" i="2"/>
  <c r="F378" i="2"/>
  <c r="G378" i="2"/>
  <c r="E382" i="2"/>
  <c r="F382" i="2"/>
  <c r="G382" i="2"/>
  <c r="E386" i="2"/>
  <c r="F386" i="2"/>
  <c r="G386" i="2"/>
  <c r="E390" i="2"/>
  <c r="F390" i="2"/>
  <c r="G390" i="2"/>
  <c r="E394" i="2"/>
  <c r="F394" i="2"/>
  <c r="G394" i="2"/>
  <c r="E398" i="2"/>
  <c r="F398" i="2"/>
  <c r="G398" i="2"/>
  <c r="E402" i="2"/>
  <c r="F402" i="2"/>
  <c r="G402" i="2"/>
  <c r="E406" i="2"/>
  <c r="F406" i="2"/>
  <c r="G406" i="2"/>
  <c r="E410" i="2"/>
  <c r="F410" i="2"/>
  <c r="G410" i="2"/>
  <c r="E414" i="2"/>
  <c r="F414" i="2"/>
  <c r="G414" i="2"/>
  <c r="E418" i="2"/>
  <c r="F418" i="2"/>
  <c r="G418" i="2"/>
  <c r="E422" i="2"/>
  <c r="F422" i="2"/>
  <c r="G422" i="2"/>
  <c r="E426" i="2"/>
  <c r="F426" i="2"/>
  <c r="G426" i="2"/>
  <c r="E430" i="2"/>
  <c r="F430" i="2"/>
  <c r="G430" i="2"/>
  <c r="E434" i="2"/>
  <c r="F434" i="2"/>
  <c r="G434" i="2"/>
  <c r="E438" i="2"/>
  <c r="F438" i="2"/>
  <c r="G438" i="2"/>
  <c r="E443" i="2"/>
  <c r="F443" i="2"/>
  <c r="G443" i="2"/>
  <c r="E450" i="2"/>
  <c r="F450" i="2"/>
  <c r="G450" i="2"/>
  <c r="E457" i="2"/>
  <c r="F457" i="2"/>
  <c r="G457" i="2"/>
  <c r="E464" i="2"/>
  <c r="F464" i="2"/>
  <c r="G464" i="2"/>
  <c r="E470" i="2"/>
  <c r="F470" i="2"/>
  <c r="G470" i="2"/>
  <c r="E479" i="2"/>
  <c r="F479" i="2"/>
  <c r="G479" i="2"/>
  <c r="E485" i="2"/>
  <c r="F485" i="2"/>
  <c r="G485" i="2"/>
  <c r="E490" i="2"/>
  <c r="F490" i="2"/>
  <c r="G490" i="2"/>
  <c r="E501" i="2"/>
  <c r="F501" i="2"/>
  <c r="G501" i="2"/>
  <c r="E506" i="2"/>
  <c r="F506" i="2"/>
  <c r="G506" i="2"/>
  <c r="E511" i="2"/>
  <c r="F511" i="2"/>
  <c r="G511" i="2"/>
  <c r="E516" i="2"/>
  <c r="F516" i="2"/>
  <c r="G516" i="2"/>
  <c r="E521" i="2"/>
  <c r="F521" i="2"/>
  <c r="G521" i="2"/>
  <c r="E526" i="2"/>
  <c r="F526" i="2"/>
  <c r="G526" i="2"/>
  <c r="E531" i="2"/>
  <c r="F531" i="2"/>
  <c r="G531" i="2"/>
  <c r="E536" i="2"/>
  <c r="F536" i="2"/>
  <c r="G536" i="2"/>
  <c r="E541" i="2"/>
  <c r="F541" i="2"/>
  <c r="G541" i="2"/>
  <c r="E546" i="2"/>
  <c r="F546" i="2"/>
  <c r="G546" i="2"/>
  <c r="E551" i="2"/>
  <c r="F551" i="2"/>
  <c r="G551" i="2"/>
  <c r="E564" i="2"/>
  <c r="F564" i="2"/>
  <c r="G564" i="2"/>
  <c r="E569" i="2"/>
  <c r="F569" i="2"/>
  <c r="G569" i="2"/>
  <c r="E574" i="2"/>
  <c r="F574" i="2"/>
  <c r="G574" i="2"/>
  <c r="E579" i="2"/>
  <c r="F579" i="2"/>
  <c r="G579" i="2"/>
  <c r="E584" i="2"/>
  <c r="F584" i="2"/>
  <c r="G584" i="2"/>
  <c r="E589" i="2"/>
  <c r="F589" i="2"/>
  <c r="G589" i="2"/>
  <c r="E594" i="2"/>
  <c r="F594" i="2"/>
  <c r="G594" i="2"/>
  <c r="E599" i="2"/>
  <c r="F599" i="2"/>
  <c r="G599" i="2"/>
  <c r="E608" i="2"/>
  <c r="F608" i="2"/>
  <c r="G608" i="2"/>
  <c r="E613" i="2"/>
  <c r="F613" i="2"/>
  <c r="G613" i="2"/>
  <c r="E617" i="2"/>
  <c r="F617" i="2"/>
  <c r="G617" i="2"/>
  <c r="E622" i="2"/>
  <c r="F622" i="2"/>
  <c r="G622" i="2"/>
  <c r="E627" i="2"/>
  <c r="F627" i="2"/>
  <c r="G627" i="2"/>
  <c r="E632" i="2"/>
  <c r="F632" i="2"/>
  <c r="G632" i="2"/>
  <c r="E637" i="2"/>
  <c r="F637" i="2"/>
  <c r="G637" i="2"/>
  <c r="E642" i="2"/>
  <c r="F642" i="2"/>
  <c r="G642" i="2"/>
  <c r="E647" i="2"/>
  <c r="F647" i="2"/>
  <c r="G647" i="2"/>
  <c r="E652" i="2"/>
  <c r="F652" i="2"/>
  <c r="G652" i="2"/>
  <c r="E669" i="2"/>
  <c r="F669" i="2"/>
  <c r="G669" i="2"/>
  <c r="E673" i="2"/>
  <c r="F673" i="2"/>
  <c r="G673" i="2"/>
  <c r="E676" i="2"/>
  <c r="F676" i="2"/>
  <c r="G676" i="2"/>
  <c r="E680" i="2"/>
  <c r="F680" i="2"/>
  <c r="G680" i="2"/>
  <c r="E696" i="2"/>
  <c r="F696" i="2"/>
  <c r="G696" i="2"/>
  <c r="E700" i="2"/>
  <c r="F700" i="2"/>
  <c r="G700" i="2"/>
  <c r="E704" i="2"/>
  <c r="F704" i="2"/>
  <c r="G704" i="2"/>
  <c r="E707" i="2"/>
  <c r="F707" i="2"/>
  <c r="G707" i="2"/>
  <c r="F710" i="2"/>
  <c r="G710" i="2"/>
  <c r="E714" i="2"/>
  <c r="F714" i="2"/>
  <c r="G714" i="2"/>
  <c r="E718" i="2"/>
  <c r="F718" i="2"/>
  <c r="G718" i="2"/>
  <c r="E721" i="2"/>
  <c r="F721" i="2"/>
  <c r="G721" i="2"/>
  <c r="E725" i="2"/>
  <c r="F725" i="2"/>
  <c r="G725" i="2"/>
  <c r="E728" i="2"/>
  <c r="F728" i="2"/>
  <c r="G728" i="2"/>
  <c r="E739" i="2"/>
  <c r="F739" i="2"/>
  <c r="G739" i="2"/>
  <c r="E749" i="2"/>
  <c r="F749" i="2"/>
  <c r="G749" i="2"/>
  <c r="E751" i="2"/>
  <c r="F751" i="2"/>
  <c r="G751" i="2"/>
  <c r="E755" i="2"/>
  <c r="F755" i="2"/>
  <c r="G755" i="2"/>
  <c r="E757" i="2"/>
  <c r="F757" i="2"/>
  <c r="G757" i="2"/>
  <c r="E759" i="2"/>
  <c r="F759" i="2"/>
  <c r="G759" i="2"/>
  <c r="E763" i="2"/>
  <c r="F763" i="2"/>
  <c r="G763" i="2"/>
  <c r="E765" i="2"/>
  <c r="F765" i="2"/>
  <c r="G765" i="2"/>
  <c r="E775" i="2"/>
  <c r="F775" i="2"/>
  <c r="G775" i="2"/>
  <c r="E782" i="2"/>
  <c r="F782" i="2"/>
  <c r="G782" i="2"/>
  <c r="E790" i="2"/>
  <c r="F790" i="2"/>
  <c r="G790" i="2"/>
  <c r="E798" i="2"/>
  <c r="F798" i="2"/>
  <c r="G798" i="2"/>
  <c r="E806" i="2"/>
  <c r="F806" i="2"/>
  <c r="G806" i="2"/>
  <c r="E814" i="2"/>
  <c r="F814" i="2"/>
  <c r="G814" i="2"/>
  <c r="E818" i="2"/>
  <c r="F818" i="2"/>
  <c r="G818" i="2"/>
  <c r="E827" i="2"/>
  <c r="F827" i="2"/>
  <c r="G827" i="2"/>
  <c r="E836" i="2"/>
  <c r="F836" i="2"/>
  <c r="G836" i="2"/>
  <c r="E839" i="2"/>
  <c r="F839" i="2"/>
  <c r="G839" i="2"/>
  <c r="E845" i="2"/>
  <c r="F845" i="2"/>
  <c r="G845" i="2"/>
  <c r="E848" i="2"/>
  <c r="F848" i="2"/>
  <c r="G848" i="2"/>
  <c r="E853" i="2"/>
  <c r="F853" i="2"/>
  <c r="G853" i="2"/>
  <c r="E855" i="2"/>
  <c r="F855" i="2"/>
  <c r="G855" i="2"/>
  <c r="E857" i="2"/>
  <c r="F857" i="2"/>
  <c r="G857" i="2"/>
  <c r="E861" i="2"/>
  <c r="F861" i="2"/>
  <c r="G861" i="2"/>
  <c r="E864" i="2"/>
  <c r="F864" i="2"/>
  <c r="G864" i="2"/>
  <c r="E866" i="2"/>
  <c r="F866" i="2"/>
  <c r="G866" i="2"/>
  <c r="E870" i="2"/>
  <c r="F870" i="2"/>
  <c r="G870" i="2"/>
  <c r="E875" i="2"/>
  <c r="F875" i="2"/>
  <c r="G875" i="2"/>
  <c r="E878" i="2"/>
  <c r="F878" i="2"/>
  <c r="G878" i="2"/>
  <c r="E889" i="2"/>
  <c r="F889" i="2"/>
  <c r="G889" i="2"/>
  <c r="E899" i="2"/>
  <c r="F899" i="2"/>
  <c r="G899" i="2"/>
  <c r="E905" i="2"/>
  <c r="F905" i="2"/>
  <c r="G905" i="2"/>
  <c r="E908" i="2"/>
  <c r="F908" i="2"/>
  <c r="G908" i="2"/>
  <c r="E913" i="2"/>
  <c r="F913" i="2"/>
  <c r="G913" i="2"/>
  <c r="E918" i="2"/>
  <c r="F918" i="2"/>
  <c r="G918" i="2"/>
  <c r="E922" i="2"/>
  <c r="F922" i="2"/>
  <c r="G922" i="2"/>
  <c r="E927" i="2"/>
  <c r="F927" i="2"/>
  <c r="G927" i="2"/>
  <c r="E932" i="2"/>
  <c r="F932" i="2"/>
  <c r="G932" i="2"/>
  <c r="E938" i="2"/>
  <c r="F938" i="2"/>
  <c r="G938" i="2"/>
  <c r="E964" i="2"/>
  <c r="F964" i="2"/>
  <c r="G964" i="2"/>
  <c r="E970" i="2"/>
  <c r="F970" i="2"/>
  <c r="G970" i="2"/>
  <c r="E978" i="2"/>
  <c r="F978" i="2"/>
  <c r="G978" i="2"/>
  <c r="E984" i="2"/>
  <c r="F984" i="2"/>
  <c r="G984" i="2"/>
  <c r="E986" i="2"/>
  <c r="F986" i="2"/>
  <c r="G986" i="2"/>
  <c r="E991" i="2"/>
  <c r="F991" i="2"/>
  <c r="G991" i="2"/>
  <c r="E1000" i="2"/>
  <c r="F1000" i="2"/>
  <c r="G1000" i="2"/>
  <c r="E1005" i="2"/>
  <c r="F1005" i="2"/>
  <c r="G1005" i="2"/>
  <c r="E1010" i="2"/>
  <c r="F1010" i="2"/>
  <c r="G1010" i="2"/>
  <c r="E1012" i="2"/>
  <c r="F1012" i="2"/>
  <c r="G1012" i="2"/>
  <c r="E1015" i="2"/>
  <c r="F1015" i="2"/>
  <c r="G1015" i="2"/>
  <c r="E1018" i="2"/>
  <c r="F1018" i="2"/>
  <c r="G1018" i="2"/>
  <c r="E1023" i="2"/>
  <c r="F1023" i="2"/>
  <c r="G1023" i="2"/>
  <c r="E1036" i="2"/>
  <c r="F1036" i="2"/>
  <c r="G1036" i="2"/>
  <c r="E1040" i="2"/>
  <c r="F1040" i="2"/>
  <c r="G1040" i="2"/>
  <c r="E1042" i="2"/>
  <c r="F1042" i="2"/>
  <c r="G1042" i="2"/>
  <c r="E1053" i="2"/>
  <c r="F1053" i="2"/>
  <c r="G1053" i="2"/>
  <c r="E1060" i="2"/>
  <c r="F1060" i="2"/>
  <c r="E1064" i="2"/>
  <c r="F1064" i="2"/>
  <c r="G1064" i="2"/>
  <c r="E1066" i="2"/>
  <c r="F1066" i="2"/>
  <c r="G1066" i="2"/>
  <c r="E1069" i="2"/>
  <c r="F1069" i="2"/>
  <c r="G1069" i="2"/>
  <c r="E1071" i="2"/>
  <c r="F1071" i="2"/>
  <c r="G1071" i="2"/>
  <c r="E1074" i="2"/>
  <c r="F1074" i="2"/>
  <c r="G1074" i="2"/>
  <c r="E1077" i="2"/>
  <c r="F1077" i="2"/>
  <c r="G1077" i="2"/>
  <c r="E1082" i="2"/>
  <c r="E1081" i="2" s="1"/>
  <c r="F1082" i="2"/>
  <c r="F1081" i="2" s="1"/>
  <c r="G1082" i="2"/>
  <c r="G1081" i="2" s="1"/>
  <c r="E1090" i="2"/>
  <c r="F1090" i="2"/>
  <c r="G1090" i="2"/>
  <c r="E1095" i="2"/>
  <c r="F1095" i="2"/>
  <c r="G1095" i="2"/>
  <c r="E1100" i="2"/>
  <c r="F1100" i="2"/>
  <c r="G1100" i="2"/>
  <c r="E1110" i="2"/>
  <c r="F1110" i="2"/>
  <c r="G1110" i="2"/>
  <c r="E1115" i="2"/>
  <c r="F1115" i="2"/>
  <c r="G1115" i="2"/>
  <c r="E1120" i="2"/>
  <c r="F1120" i="2"/>
  <c r="G1120" i="2"/>
  <c r="E1125" i="2"/>
  <c r="F1125" i="2"/>
  <c r="G1125" i="2"/>
  <c r="E1130" i="2"/>
  <c r="F1130" i="2"/>
  <c r="G1130" i="2"/>
  <c r="E1135" i="2"/>
  <c r="F1135" i="2"/>
  <c r="G1135" i="2"/>
  <c r="E1140" i="2"/>
  <c r="F1140" i="2"/>
  <c r="G1140" i="2"/>
  <c r="E1145" i="2"/>
  <c r="F1145" i="2"/>
  <c r="G1145" i="2"/>
  <c r="E1068" i="2" l="1"/>
  <c r="G1068" i="2"/>
  <c r="F1068" i="2"/>
  <c r="F912" i="2"/>
  <c r="E963" i="2"/>
  <c r="G912" i="2"/>
  <c r="G774" i="2"/>
  <c r="E912" i="2"/>
  <c r="G1088" i="2"/>
  <c r="G1080" i="2" s="1"/>
  <c r="F774" i="2"/>
  <c r="F1088" i="2"/>
  <c r="F1080" i="2" s="1"/>
  <c r="E1088" i="2"/>
  <c r="E1080" i="2" s="1"/>
  <c r="E774" i="2"/>
  <c r="G994" i="2"/>
  <c r="G1032" i="2"/>
  <c r="E994" i="2"/>
  <c r="G883" i="2"/>
  <c r="G736" i="2"/>
  <c r="F1032" i="2"/>
  <c r="F883" i="2"/>
  <c r="F736" i="2"/>
  <c r="E883" i="2"/>
  <c r="E736" i="2"/>
  <c r="G826" i="2"/>
  <c r="F826" i="2"/>
  <c r="F994" i="2"/>
  <c r="E1032" i="2"/>
  <c r="E826" i="2"/>
  <c r="G9" i="2"/>
  <c r="F9" i="2"/>
  <c r="F963" i="2"/>
  <c r="E9" i="2"/>
  <c r="G963" i="2"/>
  <c r="G773" i="2" l="1"/>
  <c r="E8" i="2"/>
  <c r="E993" i="2"/>
  <c r="G8" i="2"/>
  <c r="F993" i="2"/>
  <c r="G993" i="2"/>
  <c r="E773" i="2"/>
  <c r="F773" i="2"/>
  <c r="F882" i="2"/>
  <c r="E882" i="2"/>
  <c r="F8" i="2"/>
  <c r="G882" i="2"/>
  <c r="E7" i="2" l="1"/>
  <c r="F7" i="2"/>
  <c r="G7" i="2"/>
</calcChain>
</file>

<file path=xl/sharedStrings.xml><?xml version="1.0" encoding="utf-8"?>
<sst xmlns="http://schemas.openxmlformats.org/spreadsheetml/2006/main" count="7280" uniqueCount="1388">
  <si>
    <t>Kodas</t>
  </si>
  <si>
    <t>Vykdytojas</t>
  </si>
  <si>
    <t>SP lėšos</t>
  </si>
  <si>
    <t>Planas</t>
  </si>
  <si>
    <t>02.</t>
  </si>
  <si>
    <t>Sumanios ir pilietiškos visuomenės ugdymo programa</t>
  </si>
  <si>
    <t>02.01.</t>
  </si>
  <si>
    <t>Teikti besimokančios visuomenės poreikius atitinkančias švietimo paslaugas</t>
  </si>
  <si>
    <t>02.01.01.</t>
  </si>
  <si>
    <t>Formuoti efektyvų formaliojo ir neformaliojo ugdymo įstaigų tinklą</t>
  </si>
  <si>
    <t>Statybos valdymo skyrius</t>
  </si>
  <si>
    <t>02.01.01.001.</t>
  </si>
  <si>
    <t>Pastatų ir kiemo statinių priežiūra ir remontas</t>
  </si>
  <si>
    <t>Bendrųjų reikalų skyrius</t>
  </si>
  <si>
    <t>Atliktų remontų dalis nuo planuotų atlikti remontų</t>
  </si>
  <si>
    <t>100,00</t>
  </si>
  <si>
    <t>1.1.2.</t>
  </si>
  <si>
    <t>1.2.</t>
  </si>
  <si>
    <t>1.3.6.</t>
  </si>
  <si>
    <t>02.01.01.002.</t>
  </si>
  <si>
    <t>Centralizuotas Mokinio krepšelio lėšų paskirstymas ugdymo procesą vykdančioms įstaigoms, kurių steigėja ir savininkė nėra Savivaldybė</t>
  </si>
  <si>
    <t>Finansų ir ekonomikos skyrius</t>
  </si>
  <si>
    <t>1.3.2.</t>
  </si>
  <si>
    <t>Mokinių skaičius</t>
  </si>
  <si>
    <t>4 600,00</t>
  </si>
  <si>
    <t>4 900,00</t>
  </si>
  <si>
    <t>5 100,00</t>
  </si>
  <si>
    <t>02.01.01.003.</t>
  </si>
  <si>
    <t>Ugdymo kokybės gerinimas Kauno Aleksoto lopšelyje-darželyje</t>
  </si>
  <si>
    <t>Švietimo skyrius</t>
  </si>
  <si>
    <t>Vienam pedagogui tenkantis vaikų skaičius</t>
  </si>
  <si>
    <t>11,00</t>
  </si>
  <si>
    <t>Labai gerai ir gerai vaiko savijautą vertinančių tėvų (globėjų, įtėvių, rūpintojų) dalis</t>
  </si>
  <si>
    <t>75,00</t>
  </si>
  <si>
    <t>80,00</t>
  </si>
  <si>
    <t>85,00</t>
  </si>
  <si>
    <t>Labai gerai ir gerai ugdymo kokybę vertinančių tėvų (globėjų, rūpintojų) dalis</t>
  </si>
  <si>
    <t>90,00</t>
  </si>
  <si>
    <t>Ikimokyklinio amžiaus vaikų pasiekimų ir pažangos lygio, atitinkančio vaiko raidą, dalis</t>
  </si>
  <si>
    <t>1.1.1.</t>
  </si>
  <si>
    <t>1.3.1.</t>
  </si>
  <si>
    <t>02.01.01.004.</t>
  </si>
  <si>
    <t>13,00</t>
  </si>
  <si>
    <t>2.</t>
  </si>
  <si>
    <t>02.01.01.005.</t>
  </si>
  <si>
    <t>Ugdymo kokybės gerinimas Kauno lopšelyje-darželyje „Aviliukas“</t>
  </si>
  <si>
    <t>9,00</t>
  </si>
  <si>
    <t>8,00</t>
  </si>
  <si>
    <t>02.01.01.007.</t>
  </si>
  <si>
    <t>Ugdymo kokybės gerinimas Kauno lopšelyje-darželyje „Ąžuoliukas“</t>
  </si>
  <si>
    <t>65,00</t>
  </si>
  <si>
    <t>70,00</t>
  </si>
  <si>
    <t>60,00</t>
  </si>
  <si>
    <t>02.01.01.008.</t>
  </si>
  <si>
    <t>Ugdymo kokybės gerinimas Kauno lopšelyje-darželyje „Bitutė“</t>
  </si>
  <si>
    <t>82,00</t>
  </si>
  <si>
    <t>12,00</t>
  </si>
  <si>
    <t>02.01.01.009.</t>
  </si>
  <si>
    <t>Ugdymo kokybės gerinimas Kauno lopšelyje-darželyje  „Boružėlė“</t>
  </si>
  <si>
    <t>02.01.01.010.</t>
  </si>
  <si>
    <t>Ugdymo kokybės gerinimas Kauno lopšelyje-darželyje „Čiauškutis“</t>
  </si>
  <si>
    <t>02.01.01.011.</t>
  </si>
  <si>
    <t>Ugdymo kokybės gerinimas Kauno lopšelyje-darželyje „Daigelis“</t>
  </si>
  <si>
    <t>02.01.01.012.</t>
  </si>
  <si>
    <t>Ugdymo kokybės gerinimas Kauno lopšelyje-darželyje „Dobilėlis“</t>
  </si>
  <si>
    <t>95,00</t>
  </si>
  <si>
    <t>15,00</t>
  </si>
  <si>
    <t>02.01.01.013.</t>
  </si>
  <si>
    <t>73,00</t>
  </si>
  <si>
    <t>10,00</t>
  </si>
  <si>
    <t>63,00</t>
  </si>
  <si>
    <t>67,00</t>
  </si>
  <si>
    <t>02.01.01.015.</t>
  </si>
  <si>
    <t>Ugdymo kokybės gerinimas Kauno  lopšelyje-darželyje „Ežiukas“</t>
  </si>
  <si>
    <t>14,00</t>
  </si>
  <si>
    <t>02.01.01.016.</t>
  </si>
  <si>
    <t>Ugdymo kokybės gerinimas Kauno lopšelyje-darželyje „Gandriukas“</t>
  </si>
  <si>
    <t>02.01.01.017.</t>
  </si>
  <si>
    <t>16,00</t>
  </si>
  <si>
    <t>02.01.01.018.</t>
  </si>
  <si>
    <t>Ugdymo kokybės gerinimas Kauno lopšelyje-darželyje „Gintarėlis“</t>
  </si>
  <si>
    <t>50,00</t>
  </si>
  <si>
    <t>02.01.01.019.</t>
  </si>
  <si>
    <t>92,00</t>
  </si>
  <si>
    <t>02.01.01.020.</t>
  </si>
  <si>
    <t>Ugdymo kokybės gerinimas Kauno lopšelyje-darželyje „Girstutis“</t>
  </si>
  <si>
    <t>0,00</t>
  </si>
  <si>
    <t>02.01.01.021.</t>
  </si>
  <si>
    <t>Ugdymo kokybės gerinimas Kauno lopšelyje-darželyje „Klausutis“</t>
  </si>
  <si>
    <t>02.01.01.022.</t>
  </si>
  <si>
    <t>Ugdymo kokybės gerinimas Kauno lopšelyje-darželyje „Klevelis“</t>
  </si>
  <si>
    <t>02.01.01.023.</t>
  </si>
  <si>
    <t>Ugdymo kokybės gerinimas Kauno lopšelyje-darželyje „Klumpelė“</t>
  </si>
  <si>
    <t>02.01.01.024.</t>
  </si>
  <si>
    <t>Ugdymo kokybės gerinimas Kauno lopšelyje-darželyje „Kodėlčiukas“</t>
  </si>
  <si>
    <t>02.01.01.025.</t>
  </si>
  <si>
    <t>Ugdymo kokybės gerinimas Kauno lopšelyje-darželyje „Kregždutė“</t>
  </si>
  <si>
    <t>02.01.01.026.</t>
  </si>
  <si>
    <t>Ugdymo kokybės gerinimas Kauno lopšelyje-darželyje „Kūlverstukas“</t>
  </si>
  <si>
    <t>87,00</t>
  </si>
  <si>
    <t>88,00</t>
  </si>
  <si>
    <t>89,00</t>
  </si>
  <si>
    <t>86,00</t>
  </si>
  <si>
    <t>71,00</t>
  </si>
  <si>
    <t>72,00</t>
  </si>
  <si>
    <t>02.01.01.027.</t>
  </si>
  <si>
    <t>Ugdymo kokybės gerinimas Kauno lopšelyje-darželyje „Lakštutė“</t>
  </si>
  <si>
    <t>74,00</t>
  </si>
  <si>
    <t>02.01.01.028.</t>
  </si>
  <si>
    <t>Ugdymo kokybės gerinimas Kauno lopšelyje-darželyje „Liepaitė“</t>
  </si>
  <si>
    <t>6,00</t>
  </si>
  <si>
    <t>02.01.01.029.</t>
  </si>
  <si>
    <t>Ugdymo kokybės gerinimas Kauno lopšelyje-darželyje „Linelis“</t>
  </si>
  <si>
    <t>02.01.01.030.</t>
  </si>
  <si>
    <t>Ugdymo kokybės gerinimas Kauno lopšelyje-darželyje „Malūnėlis“</t>
  </si>
  <si>
    <t>83,00</t>
  </si>
  <si>
    <t>84,00</t>
  </si>
  <si>
    <t>02.01.01.031.</t>
  </si>
  <si>
    <t>Ugdymo kokybės gerinimas Kauno lopšelyje-darželyje „Mažylis“</t>
  </si>
  <si>
    <t>17,00</t>
  </si>
  <si>
    <t>02.01.01.032.</t>
  </si>
  <si>
    <t>Ugdymo kokybės gerinimas Kauno lopšelyje-darželyje „Naminukas“</t>
  </si>
  <si>
    <t>02.01.01.033.</t>
  </si>
  <si>
    <t>Ugdymo kokybės gerinimas Kauno lopšelyje-darželyje „Nežiniukas“</t>
  </si>
  <si>
    <t>18,00</t>
  </si>
  <si>
    <t>02.01.01.034.</t>
  </si>
  <si>
    <t>Ugdymo kokybės gerinimas Kauno lopšelyje-darželyje „Obelėlė“</t>
  </si>
  <si>
    <t>02.01.01.035.</t>
  </si>
  <si>
    <t>Ugdymo kokybės gerinimas Kauno lopšelyje-darželyje „Pagrandukas“</t>
  </si>
  <si>
    <t>78,00</t>
  </si>
  <si>
    <t>77,00</t>
  </si>
  <si>
    <t>79,00</t>
  </si>
  <si>
    <t>81,00</t>
  </si>
  <si>
    <t>02.01.01.036.</t>
  </si>
  <si>
    <t>Ugdymo kokybės gerinimas Kauno Panemunės lopšelyje-darželyje</t>
  </si>
  <si>
    <t>02.01.01.037.</t>
  </si>
  <si>
    <t>Ugdymo kokybės gerinimas Kauno lopšelyje-darželyje „Pasaka“</t>
  </si>
  <si>
    <t>55,00</t>
  </si>
  <si>
    <t>68,00</t>
  </si>
  <si>
    <t>02.01.01.038.</t>
  </si>
  <si>
    <t>Ugdymo kokybės gerinimas Kauno sanatoriniame lopšelyje-darželyje „Pienė“</t>
  </si>
  <si>
    <t>02.01.01.039.</t>
  </si>
  <si>
    <t>Ugdymo kokybės gerinimas Kauno lopšelyje-darželyje „Pušaitė“</t>
  </si>
  <si>
    <t>7,00</t>
  </si>
  <si>
    <t>02.01.01.040.</t>
  </si>
  <si>
    <t>Ugdymo kokybės gerinimas Kauno sanatoriniame lopšelyje-darželyje „Pušynėlis“</t>
  </si>
  <si>
    <t>02.01.01.041.</t>
  </si>
  <si>
    <t>Ugdymo kokybės gerinimas Kauno lopšelyje-darželyje „Radastėlė“</t>
  </si>
  <si>
    <t>76,00</t>
  </si>
  <si>
    <t>02.01.01.042.</t>
  </si>
  <si>
    <t>Ugdymo kokybės gerinimas Kauno lopšelyje-darželyje  „Rasytė“</t>
  </si>
  <si>
    <t>3.</t>
  </si>
  <si>
    <t>02.01.01.043.</t>
  </si>
  <si>
    <t>Ugdymo kokybės gerinimas Kauno lopšelyje-darželyje „Rokutis“</t>
  </si>
  <si>
    <t>91,00</t>
  </si>
  <si>
    <t>02.01.01.044.</t>
  </si>
  <si>
    <t>Ugdymo kokybės gerinimas Kauno lopšelyje-darželyje „Sadutė“</t>
  </si>
  <si>
    <t>02.01.01.045.</t>
  </si>
  <si>
    <t>Ugdymo kokybės gerinimas Kauno lopšelyje-darželyje „Saulutė“</t>
  </si>
  <si>
    <t>69,00</t>
  </si>
  <si>
    <t>02.01.01.046.</t>
  </si>
  <si>
    <t>Ugdymo kokybės gerinimas Kauno lopšelyje-darželyje „Smalsutis“</t>
  </si>
  <si>
    <t>02.01.01.047.</t>
  </si>
  <si>
    <t>Ugdymo kokybės gerinimas Kauno lopšelyje-darželyje „Spindulėlis“</t>
  </si>
  <si>
    <t>23,00</t>
  </si>
  <si>
    <t>02.01.01.048.</t>
  </si>
  <si>
    <t>Ugdymo kokybės gerinimas Kauno lopšelyje-darželyje „Spindulys“</t>
  </si>
  <si>
    <t>02.01.01.049.</t>
  </si>
  <si>
    <t>Ugdymo kokybės gerinimas Kauno lopšelyje-darželyje „Spragtukas“</t>
  </si>
  <si>
    <t>02.01.01.050.</t>
  </si>
  <si>
    <t>Ugdymo kokybės gerinimas Kauno lopšelyje-darželyje „Svirnelis“</t>
  </si>
  <si>
    <t>96,00</t>
  </si>
  <si>
    <t>66,00</t>
  </si>
  <si>
    <t>97,00</t>
  </si>
  <si>
    <t>02.01.01.051.</t>
  </si>
  <si>
    <t>Ugdymo kokybės gerinimas Kauno Šančių lopšelyje-darželyje</t>
  </si>
  <si>
    <t>02.01.01.052.</t>
  </si>
  <si>
    <t>Ugdymo kokybės gerinimas Kauno lopšelyje-darželyje „Šermukšnėlis“</t>
  </si>
  <si>
    <t>02.01.01.053.</t>
  </si>
  <si>
    <t>Ugdymo kokybės gerinimas Kauno lopšelyje-darželyje „Šilelis“</t>
  </si>
  <si>
    <t>56,00</t>
  </si>
  <si>
    <t>57,00</t>
  </si>
  <si>
    <t>52,00</t>
  </si>
  <si>
    <t>53,00</t>
  </si>
  <si>
    <t>02.01.01.054.</t>
  </si>
  <si>
    <t>Ugdymo kokybės gerinimas Kauno lopšelyje-darželyje „Šilinukas“</t>
  </si>
  <si>
    <t>02.01.01.055.</t>
  </si>
  <si>
    <t>Ugdymo kokybės gerinimas Kauno lopšelyje-darželyje „Šnekutis“</t>
  </si>
  <si>
    <t>02.01.01.056.</t>
  </si>
  <si>
    <t>Ugdymo kokybės gerinimas Kauno Tirkiliškių lopšelyje-darželyje</t>
  </si>
  <si>
    <t>02.01.01.057.</t>
  </si>
  <si>
    <t>Ugdymo kokybės gerinimas Kauno lopšelyje-darželyje „Tukas“</t>
  </si>
  <si>
    <t>02.01.01.058.</t>
  </si>
  <si>
    <t>Ugdymo kokybės gerinimas Kauno lopšelyje-darželyje „Vaidilutė“</t>
  </si>
  <si>
    <t>02.01.01.059.</t>
  </si>
  <si>
    <t>Ugdymo kokybės gerinimas Kauno lopšelyje-darželyje „Vaikystė“</t>
  </si>
  <si>
    <t>02.01.01.060.</t>
  </si>
  <si>
    <t>Ugdymo kokybės gerinimas Kauno lopšelyje-darželyje „Varpelis“</t>
  </si>
  <si>
    <t>02.01.01.061.</t>
  </si>
  <si>
    <t>Ugdymo kokybės gerinimas Kauno lopšelyje-darželyje „Vėrinėlis“</t>
  </si>
  <si>
    <t>02.01.01.062.</t>
  </si>
  <si>
    <t>Ugdymo kokybės gerinimas Kauno lopšelyje-darželyje „Vilnelė“</t>
  </si>
  <si>
    <t>02.01.01.063.</t>
  </si>
  <si>
    <t>Ugdymo kokybės gerinimas Kauno lopšelyje-darželyje „Vyturėlis“</t>
  </si>
  <si>
    <t>54,00</t>
  </si>
  <si>
    <t>64,00</t>
  </si>
  <si>
    <t>02.01.01.064.</t>
  </si>
  <si>
    <t>Ugdymo kokybės gerinimas Kauno lopšelyje-darželyje „Volungėlė“</t>
  </si>
  <si>
    <t>02.01.01.065.</t>
  </si>
  <si>
    <t>Ugdymo kokybės gerinimas Kauno Žaliakalnio lopšelyje-darželyje</t>
  </si>
  <si>
    <t>02.01.01.067.</t>
  </si>
  <si>
    <t>Ugdymo kokybės gerinimas Kauno lopšelyje-darželyje „Želmenėlis“</t>
  </si>
  <si>
    <t>02.01.01.068.</t>
  </si>
  <si>
    <t>Ugdymo kokybės gerinimas Kauno lopšelyje-darželyje „Žemyna“</t>
  </si>
  <si>
    <t>02.01.01.069.</t>
  </si>
  <si>
    <t>Ugdymo kokybės gerinimas Kauno lopšelyje-darželyje „Židinėlis“</t>
  </si>
  <si>
    <t>02.01.01.070.</t>
  </si>
  <si>
    <t>Ugdymo kokybės gerinimas Kauno lopšelyje-darželyje „Žiedelis“</t>
  </si>
  <si>
    <t>02.01.01.071.</t>
  </si>
  <si>
    <t>Ugdymo kokybės gerinimas Kauno lopšelyje-darželyje „Žilvitis“</t>
  </si>
  <si>
    <t>02.01.01.072.</t>
  </si>
  <si>
    <t>Ugdymo kokybės gerinimas Kauno lopšelyje-darželyje „Žingsnelis“</t>
  </si>
  <si>
    <t>02.01.01.073.</t>
  </si>
  <si>
    <t>Ugdymo kokybės gerinimas Kauno lopšelyje-darželyje „Žuvintas“</t>
  </si>
  <si>
    <t>02.01.01.074.</t>
  </si>
  <si>
    <t>Ugdymo kokybės gerinimas Kauno lopšelyje-darželyje „Žvangutis“</t>
  </si>
  <si>
    <t>02.01.01.075.</t>
  </si>
  <si>
    <t>Ugdymo kokybės gerinimas Kauno vaikų darželyje „Dvarelis“</t>
  </si>
  <si>
    <t>02.01.01.077.</t>
  </si>
  <si>
    <t>Ugdymo kokybės gerinimas menų darželyje „Etiudas“</t>
  </si>
  <si>
    <t>02.01.01.079.</t>
  </si>
  <si>
    <t>Ugdymo kokybės gerinimas Kauno vaikų darželyje „Raudonkepuraitė“</t>
  </si>
  <si>
    <t>02.01.01.081.</t>
  </si>
  <si>
    <t>Ugdymo kokybės gerinimas Kauno vaikų darželyje „Rudnosiukas“</t>
  </si>
  <si>
    <t>02.01.01.082.</t>
  </si>
  <si>
    <t>Ugdymo kokybės gerinimas Kauno Valdorfo darželyje „Šaltinėlis“</t>
  </si>
  <si>
    <t>02.01.01.083.</t>
  </si>
  <si>
    <t>Ugdymo kokybės gerinimas Kauno vaikų darželyje „Šarkelė“</t>
  </si>
  <si>
    <t>02.01.01.084.</t>
  </si>
  <si>
    <t>Ugdymo kokybės gerinimas Kauno vaikų darželyje „Vaivorykštė“</t>
  </si>
  <si>
    <t>02.01.01.087.</t>
  </si>
  <si>
    <t>Ugdymo kokybės gerinimas Kauno mokykloje-darželyje „Rūtelė“</t>
  </si>
  <si>
    <t>Patyčių pokytis 4-ose klasėse</t>
  </si>
  <si>
    <t>0,30</t>
  </si>
  <si>
    <t>0,03</t>
  </si>
  <si>
    <t>4 klasės mokinių, pasiekusių rašymo pagrindinį ir aukštesnįjį lygius, dalis</t>
  </si>
  <si>
    <t>02.01.01.088.</t>
  </si>
  <si>
    <t>Ugdymo kokybės gerinimas Kauno mokykloje-darželyje „Šviesa“</t>
  </si>
  <si>
    <t>0,20</t>
  </si>
  <si>
    <t>0,02</t>
  </si>
  <si>
    <t>02.01.01.089.</t>
  </si>
  <si>
    <t>Ugdymo kokybės gerinimas Kauno Tirkiliškių mokykloje-darželyje</t>
  </si>
  <si>
    <t>02.01.01.090.</t>
  </si>
  <si>
    <t>Ugdymo kokybės gerinimas Kauno Motiejaus Valančiaus mokykloje-darželyje</t>
  </si>
  <si>
    <t>02.01.01.091.</t>
  </si>
  <si>
    <t>Ugdymo kokybės gerinimas Kauno Montesori mokykloje-darželyje „Žiburėlis“</t>
  </si>
  <si>
    <t>98,00</t>
  </si>
  <si>
    <t>02.01.01.093.</t>
  </si>
  <si>
    <t>Ugdymo kokybės gerinimas Kauno Prano Mašioto pradinėje mokykloje</t>
  </si>
  <si>
    <t>Vaikų skaičiaus pradinio ugdymo programoje vidurkis</t>
  </si>
  <si>
    <t>26,00</t>
  </si>
  <si>
    <t>02.01.01.094.</t>
  </si>
  <si>
    <t>Ugdymo kokybės gerinimas Kauno Panemunės pradinėje mokykloje</t>
  </si>
  <si>
    <t>25,00</t>
  </si>
  <si>
    <t>02.01.01.095.</t>
  </si>
  <si>
    <t>Ugdymo kokybės gerinimas Kauno „Paparčio“ pradinėje mokykloje</t>
  </si>
  <si>
    <t>24,00</t>
  </si>
  <si>
    <t>02.01.01.096.</t>
  </si>
  <si>
    <t>Ugdymo kokybės gerinimas Kauno „Ryto“ pradinėje mokykloje</t>
  </si>
  <si>
    <t>1,00</t>
  </si>
  <si>
    <t>02.01.01.097.</t>
  </si>
  <si>
    <t>Ugdymo kokybės gerinimas Kauno Suzukio pradinėje mokykloje</t>
  </si>
  <si>
    <t>02.01.01.098.</t>
  </si>
  <si>
    <t>Ugdymo kokybės gerinimas Kauno „Šilo“ pradinėje mokykloje</t>
  </si>
  <si>
    <t>02.01.01.099.</t>
  </si>
  <si>
    <t>Ugdymo kokybės gerinimas Kauno „Varpelio“ pradinėje mokykloje</t>
  </si>
  <si>
    <t>0,01</t>
  </si>
  <si>
    <t>22,00</t>
  </si>
  <si>
    <t>02.01.01.100.</t>
  </si>
  <si>
    <t>Ugdymo kokybės gerinimas Vytauto Didžiojo universiteto „Atžalyno“ progimnazijoje</t>
  </si>
  <si>
    <t>8 klasės mokinių, pasiekusių rašymo pagrindinį ir aukštesnįjį lygius, dalis</t>
  </si>
  <si>
    <t>Mokinių skaičiaus vidurkis klasėje</t>
  </si>
  <si>
    <t>Patyčių 6-ose klasėse pokytis</t>
  </si>
  <si>
    <t>02.01.01.101.</t>
  </si>
  <si>
    <t>Ugdymo kokybės gerinimas Kauno Dainavos progimnazijoje</t>
  </si>
  <si>
    <t>0,17</t>
  </si>
  <si>
    <t>02.01.01.102.</t>
  </si>
  <si>
    <t>Ugdymo kokybės gerinimas Kauno Simono Daukanto progimnazijoje</t>
  </si>
  <si>
    <t>0,40</t>
  </si>
  <si>
    <t>02.01.01.103.</t>
  </si>
  <si>
    <t>Ugdymo kokybės gerinimas Kauno Jurgio Dobkevičiaus progimnazijoje</t>
  </si>
  <si>
    <t>02.01.01.104.</t>
  </si>
  <si>
    <t>Ugdymo kokybės gerinimas Kauno Kazio Griniaus progimnazijoje</t>
  </si>
  <si>
    <t>28,00</t>
  </si>
  <si>
    <t>30,00</t>
  </si>
  <si>
    <t>02.01.01.105.</t>
  </si>
  <si>
    <t>Ugdymo kokybės gerinimas Kauno Tado Ivanausko progimnazijoje</t>
  </si>
  <si>
    <t>02.01.01.106.</t>
  </si>
  <si>
    <t>0,15</t>
  </si>
  <si>
    <t>02.01.01.107.</t>
  </si>
  <si>
    <t>Ugdymo kokybės gerinimas Kauno Vinco Kudirkos progimnazijoje</t>
  </si>
  <si>
    <t>0,04</t>
  </si>
  <si>
    <t>0,06</t>
  </si>
  <si>
    <t>0,05</t>
  </si>
  <si>
    <t>02.01.01.108.</t>
  </si>
  <si>
    <t>Ugdymo kokybės gerinimas Kauno Petrašiūnų progimnazijoje</t>
  </si>
  <si>
    <t>02.01.01.109.</t>
  </si>
  <si>
    <t>Ugdymo kokybės gerinimas Kauno Senamiesčio progimnazijoje</t>
  </si>
  <si>
    <t>02.01.01.110.</t>
  </si>
  <si>
    <t>Ugdymo kokybės gerinimas Kauno technologijos universiteto Vaižganto progimnazijoje</t>
  </si>
  <si>
    <t>02.01.01.111.</t>
  </si>
  <si>
    <t>Ugdymo kokybės gerinimas Kauno Žaliakalnio progimnazijoje</t>
  </si>
  <si>
    <t>02.01.01.112.</t>
  </si>
  <si>
    <t>Ugdymo kokybės gerinimas Kauno Viktoro Kuprevičiaus progimnazijoje</t>
  </si>
  <si>
    <t>0,19</t>
  </si>
  <si>
    <t>Mokinių skaičiaus vidurkis pagrindinio ugdymo programoje</t>
  </si>
  <si>
    <t>02.01.01.114.</t>
  </si>
  <si>
    <t>Ugdymo kokybės gerinimas Kauno Martyno Mažvydo progimnazijoje</t>
  </si>
  <si>
    <t>02.01.01.115.</t>
  </si>
  <si>
    <t>Ugdymo kokybės gerinimas Kauno Milikonių progimnazijoje</t>
  </si>
  <si>
    <t>02.01.01.116.</t>
  </si>
  <si>
    <t>Ugdymo kokybės gerinimas Kauno Pilėnų progimnazijoje</t>
  </si>
  <si>
    <t>02.01.01.117.</t>
  </si>
  <si>
    <t>Ugdymo kokybės gerinimas Kauno Juozo Urbšio katalikiškoje pagrindinėje mokykloje</t>
  </si>
  <si>
    <t>Išlaikiusių matematikos pagrindinio ugdymo pasiekimų patikroje  7-10 balais mokinių dalis nuo bendro dalyvavusių skaičiaus</t>
  </si>
  <si>
    <t>35,00</t>
  </si>
  <si>
    <t>02.01.01.119.</t>
  </si>
  <si>
    <t>Ugdymo kokybės gerinimas Kauno Bernardo Brazdžionio mokykloje</t>
  </si>
  <si>
    <t>0,28</t>
  </si>
  <si>
    <t>02.01.01.120.</t>
  </si>
  <si>
    <t>Ugdymo kokybės gerinimas Kauno „Nemuno“ mokykloje-daugiafunkciame centre</t>
  </si>
  <si>
    <t>21,00</t>
  </si>
  <si>
    <t>02.01.01.121.</t>
  </si>
  <si>
    <t>Ugdymo kokybės gerinimas Kauno Aleksandro Stulginskio mokykloje-daugiafunkciame centre</t>
  </si>
  <si>
    <t>02.01.01.122.</t>
  </si>
  <si>
    <t>Ugdymo kokybės gerinimas Kauno Šančių mokykloje-daugiafunkciame centre</t>
  </si>
  <si>
    <t>02.01.01.123.</t>
  </si>
  <si>
    <t>Ugdymo kokybės gerinimas Kauno Vaišvydavos pagrindinėje mokykloje</t>
  </si>
  <si>
    <t>Įgijusių pagrindinį išsilavinimą dalis nuo bendro 10-okų skaičiaus</t>
  </si>
  <si>
    <t>94,00</t>
  </si>
  <si>
    <t>02.01.01.124.</t>
  </si>
  <si>
    <t>Ugdymo kokybės gerinimas Kauno Jono ir Petro Vileišių mokykloje</t>
  </si>
  <si>
    <t>02.01.01.128.</t>
  </si>
  <si>
    <t>Ugdymo kokybės gerinimas Kauno Veršvų vidurinėje mokykloje</t>
  </si>
  <si>
    <t>Įgijusių vidurinį išsilavinimą dalis nuo bendro abiturientų skaičiaus</t>
  </si>
  <si>
    <t>33,00</t>
  </si>
  <si>
    <t>Abiturientų, išlaikiusių lietuvių kalbos ir lit. valstybinį egzaminą nuo 36 iki 100 balų, dalis nuo bendro pasirinkusiųjų skaičiaus</t>
  </si>
  <si>
    <t>40,00</t>
  </si>
  <si>
    <t>02.01.01.129.</t>
  </si>
  <si>
    <t>Ugdymo kokybės gerinimas Kauno Suaugusiųjų mokymo centre</t>
  </si>
  <si>
    <t>45,00</t>
  </si>
  <si>
    <t>Patyčių 8-ose klasėse pokytis</t>
  </si>
  <si>
    <t>58,00</t>
  </si>
  <si>
    <t>02.01.01.130.</t>
  </si>
  <si>
    <t>Ugdymo kokybės gerinimas Kauno „Aušros“ gimnazijoje</t>
  </si>
  <si>
    <t>99,00</t>
  </si>
  <si>
    <t>43,00</t>
  </si>
  <si>
    <t>02.01.01.131.</t>
  </si>
  <si>
    <t>Ugdymo kokybės gerinimas Kauno Jono Basanavičiaus gimnazijoje</t>
  </si>
  <si>
    <t>34,00</t>
  </si>
  <si>
    <t>02.01.01.132.</t>
  </si>
  <si>
    <t>Ugdymo kokybės gerinimas Kauno Stepono Dariaus ir Stasio Girėno gimnazijoje</t>
  </si>
  <si>
    <t>02.01.01.133.</t>
  </si>
  <si>
    <t>Ugdymo kokybės gerinimas Kauno Gedimino sporto ir sveikatinimo gimnazijoje</t>
  </si>
  <si>
    <t>02.01.01.134.</t>
  </si>
  <si>
    <t>Ugdymo kokybės gerinimas Kauno Juozo Grušo meno gimnazijoje</t>
  </si>
  <si>
    <t>59,00</t>
  </si>
  <si>
    <t>02.01.01.135.</t>
  </si>
  <si>
    <t>Ugdymo kokybės gerinimas Kauno technologijos universiteto inžinerijos licėjuje</t>
  </si>
  <si>
    <t>02.01.01.136.</t>
  </si>
  <si>
    <t>Ugdymo kokybės gerinimas Kauno Jono Jablonskio gimnazijoje</t>
  </si>
  <si>
    <t>02.01.01.137.</t>
  </si>
  <si>
    <t>Ugdymo kokybės gerinimas Kauno Kovo 11-osios gimnazijoje</t>
  </si>
  <si>
    <t>02.01.01.138.</t>
  </si>
  <si>
    <t>Ugdymo kokybės gerinimas Kauno Maironio universitetinėje gimnazijoje</t>
  </si>
  <si>
    <t>02.01.01.139.</t>
  </si>
  <si>
    <t>Ugdymo kokybės gerinimas Kauno Palemono gimnazijoje</t>
  </si>
  <si>
    <t>46,00</t>
  </si>
  <si>
    <t>02.01.01.140.</t>
  </si>
  <si>
    <t>Ugdymo kokybės gerinimas viešojoje įstaigoje Generolo Povilo Plechavičiaus kadetų licėjuje</t>
  </si>
  <si>
    <t>37,00</t>
  </si>
  <si>
    <t>38,00</t>
  </si>
  <si>
    <t>42,00</t>
  </si>
  <si>
    <t>02.01.01.141.</t>
  </si>
  <si>
    <t>Ugdymo kokybės gerinimas viešojoje įstaigoje Prezidento Valdo Adamkaus gimnazijoje</t>
  </si>
  <si>
    <t>02.01.01.142.</t>
  </si>
  <si>
    <t>Ugdymo kokybės gerinimas Kauno Aleksandro Puškino gimnazijoje</t>
  </si>
  <si>
    <t>02.01.01.143.</t>
  </si>
  <si>
    <t>Ugdymo kokybės gerinimas Vytauto Didžiojo universiteto „Rasos“ gimnazijoje</t>
  </si>
  <si>
    <t>51,00</t>
  </si>
  <si>
    <t>62,00</t>
  </si>
  <si>
    <t>02.01.01.144.</t>
  </si>
  <si>
    <t>Ugdymo kokybės gerinimas Kauno Rokų gimnazijoje</t>
  </si>
  <si>
    <t>31,00</t>
  </si>
  <si>
    <t>02.01.01.145.</t>
  </si>
  <si>
    <t>Ugdymo kokybės gerinimas Kauno „Santaros“ gimnazijoje</t>
  </si>
  <si>
    <t>93,00</t>
  </si>
  <si>
    <t>47,00</t>
  </si>
  <si>
    <t>02.01.01.146.</t>
  </si>
  <si>
    <t>Ugdymo kokybės gerinimas Kauno „Saulės“ gimnazijoje</t>
  </si>
  <si>
    <t>02.01.01.147.</t>
  </si>
  <si>
    <t>Ugdymo kokybės gerinimas Kauno Antano Smetonos gimnazijoje</t>
  </si>
  <si>
    <t>39,00</t>
  </si>
  <si>
    <t>02.01.01.148.</t>
  </si>
  <si>
    <t>Ugdymo kokybės gerinimas Kauno „Varpo“ gimnazijoje</t>
  </si>
  <si>
    <t>27,00</t>
  </si>
  <si>
    <t>02.01.01.149.</t>
  </si>
  <si>
    <t>Ugdymo kokybės gerinimas viešojoje įstaigoje  „Vyturio“ gimnazijoje</t>
  </si>
  <si>
    <t>02.01.01.150.</t>
  </si>
  <si>
    <t>Ugdymo kokybės gerinimas Kauno „Aitvaro“ mokykloje</t>
  </si>
  <si>
    <t>3,00</t>
  </si>
  <si>
    <t>Apsirūpinimas moderniomis mokymo priemonėmis ir tikslingas jų naudojimas pamokoje</t>
  </si>
  <si>
    <t>02.01.01.151.</t>
  </si>
  <si>
    <t>Ugdymo kokybės gerinimas Kauno Prano Daunio ugdymo centre</t>
  </si>
  <si>
    <t>Pagrindinio ugdymo programą baigusių asmenų skaičius</t>
  </si>
  <si>
    <t>4,00</t>
  </si>
  <si>
    <t>Pagalbos specialistų skaičius</t>
  </si>
  <si>
    <t>02.01.01.152.</t>
  </si>
  <si>
    <t>Ugdymo kokybės gerinimas Kauno kurčiųjų ir neprigirdinčiųjų ugdymo centre</t>
  </si>
  <si>
    <t>02.01.01.153.</t>
  </si>
  <si>
    <t>Ugdymo kokybės gerinimas  Kauno Jono Laužiko mokykloje</t>
  </si>
  <si>
    <t>20,00</t>
  </si>
  <si>
    <t>02.01.01.154.</t>
  </si>
  <si>
    <t>Ugdymo kokybės gerinimas Kauno specialiojoje mokykloje</t>
  </si>
  <si>
    <t>2,00</t>
  </si>
  <si>
    <t>Vidurinį išsilavinimą įgijusių asmenų skaičius</t>
  </si>
  <si>
    <t>02.01.01.156.</t>
  </si>
  <si>
    <t>Ugdymo kokybės gerinimas Kauno Aleksandro Kačanausko muzikos mokykloje</t>
  </si>
  <si>
    <t>Dalyvaujančių vaikų skaičius neformaliojo švietimo programose</t>
  </si>
  <si>
    <t>720,00</t>
  </si>
  <si>
    <t>Mokinių, nutraukusių  mokymąsi, skaičius</t>
  </si>
  <si>
    <t>Tarptautinių konkursų laureatų dalis nuo bendro vaikų skaičiaus</t>
  </si>
  <si>
    <t>02.01.01.157.</t>
  </si>
  <si>
    <t>Ugdymo kokybės gerinimas Kauno Miko Petrausko muzikos mokykloje</t>
  </si>
  <si>
    <t>410,00</t>
  </si>
  <si>
    <t>420,00</t>
  </si>
  <si>
    <t>02.01.01.158.</t>
  </si>
  <si>
    <t>Ugdymo kokybės gerinimas Kauno Sakralinės muzikos mokykloje</t>
  </si>
  <si>
    <t>198,00</t>
  </si>
  <si>
    <t>200,00</t>
  </si>
  <si>
    <t>02.01.01.159.</t>
  </si>
  <si>
    <t>Ugdymo kokybės gerinimas Kauno berniukų chorinio dainavimo mokykloje „Varpelis“</t>
  </si>
  <si>
    <t>230,00</t>
  </si>
  <si>
    <t>3,50</t>
  </si>
  <si>
    <t>02.01.01.160.</t>
  </si>
  <si>
    <t>Ugdymo kokybės gerinimas Kauno 1-ojoje muzikos mokykloje</t>
  </si>
  <si>
    <t>1 500,00</t>
  </si>
  <si>
    <t>02.01.01.161</t>
  </si>
  <si>
    <t>Ugdymo kokybės gerinimas Kauno Antano Martinaičio dailės mokykloje</t>
  </si>
  <si>
    <t>740,00</t>
  </si>
  <si>
    <t>02.01.01.162.</t>
  </si>
  <si>
    <t>Ugdymo kokybės gerinimas Kauno choreografijos mokykloje</t>
  </si>
  <si>
    <t>400,00</t>
  </si>
  <si>
    <t>02.01.01.166.</t>
  </si>
  <si>
    <t>Ugdymo kokybės gerinimas Kauno moksleivių techninės kūrybos centre</t>
  </si>
  <si>
    <t>530,00</t>
  </si>
  <si>
    <t>540,00</t>
  </si>
  <si>
    <t>02.01.01.167.</t>
  </si>
  <si>
    <t>Ugdymo kokybės gerinimas Kauno tautinės kultūros centre</t>
  </si>
  <si>
    <t>850,00</t>
  </si>
  <si>
    <t>02.01.01.168.</t>
  </si>
  <si>
    <t>730,00</t>
  </si>
  <si>
    <t>29,00</t>
  </si>
  <si>
    <t>02.01.01.170.</t>
  </si>
  <si>
    <t>Ugdymo kokybės gerinimas Kauno Algio Žikevičiaus saugaus vaiko mokykloje</t>
  </si>
  <si>
    <t>1 300,00</t>
  </si>
  <si>
    <t>Įgyvendintų projektų skaičius</t>
  </si>
  <si>
    <t>5,00</t>
  </si>
  <si>
    <t>02.01.01.171.</t>
  </si>
  <si>
    <t>Kvalifikacijos tobulinimo renginių organizavimas Kauno pedagogų kvalifikacijos  centre</t>
  </si>
  <si>
    <t>Kvalifikacijos programų dalyvių skaičius</t>
  </si>
  <si>
    <t>17 900,00</t>
  </si>
  <si>
    <t>Programų finansavimui skirta  lėšų suma (tarp jų ir ES)</t>
  </si>
  <si>
    <t>Eur</t>
  </si>
  <si>
    <t>70 000,00</t>
  </si>
  <si>
    <t>02.01.01.172.</t>
  </si>
  <si>
    <t>Pagalbos mokytojui, mokiniui, tėvams teikimo gerinimas Kauno pedagoginėje psichologinėje tarnyboje</t>
  </si>
  <si>
    <t>Konsultuotų ugdymo įstaigų ir/ar jose dirbančių švietimo pagalbos specialistų skaičius</t>
  </si>
  <si>
    <t>280,00</t>
  </si>
  <si>
    <t>300,00</t>
  </si>
  <si>
    <t>Psichologinės pagalbos (individualiai ir grupėse) gavėjų skaičius</t>
  </si>
  <si>
    <t>1 200,00</t>
  </si>
  <si>
    <t>1 210,00</t>
  </si>
  <si>
    <t>Profesinė švietimo pagalbos specialistų priežiūra</t>
  </si>
  <si>
    <t>180,00</t>
  </si>
  <si>
    <t>Mokinių specialiųjų ugdymosi poreikių įvertinimų skaičius</t>
  </si>
  <si>
    <t>1 100,00</t>
  </si>
  <si>
    <t>1 120,00</t>
  </si>
  <si>
    <t>02.01.01.173.</t>
  </si>
  <si>
    <t>Ugdymo kokybės gerinimas Kauno lopšelyje-darželyje „Atžalėlė“</t>
  </si>
  <si>
    <t>02.01.01.174.</t>
  </si>
  <si>
    <t>Aleksoto bendrojo ugdymo įstaigų modernizavimas didinant paslaugų efektyvumą (prezidento Valdo Adamkaus gimnazija)</t>
  </si>
  <si>
    <t>Investicijų ir projektų skyrius</t>
  </si>
  <si>
    <t>Modernizuoto įstaigų ploto dalis nuo viso įstaigų ploto</t>
  </si>
  <si>
    <t>Atliktų veiklų dalis nuo visų projekto veiklų</t>
  </si>
  <si>
    <t>02.01.01.175.</t>
  </si>
  <si>
    <t>Žaliakalnio bendrojo ugdymo įstaigų modernizavimas didinant paslaugų efektyvumą (Kauno technologijos universiteto inžinerijos licėjus, Kauno Jono Jablonskio gimnazija)</t>
  </si>
  <si>
    <t>02.01.01.177.</t>
  </si>
  <si>
    <t>Kauno lopšelio-darželio "Svirnelis" modernizavimas didinant paslaugų prieinamumą</t>
  </si>
  <si>
    <t>02.01.01.178.</t>
  </si>
  <si>
    <t>Kauno lopšelio-darželio "Boružėlė" modernizavimas didinant paslaugų prieinamumą</t>
  </si>
  <si>
    <t>32,00</t>
  </si>
  <si>
    <t>02.01.01.180.</t>
  </si>
  <si>
    <t>Kauno Žaliakalnio lopšelio-darželio modernizavimas didinant paslaugų prieinamumą</t>
  </si>
  <si>
    <t>Modernizuotos įstaigos dalis nuo viso pastato ploto</t>
  </si>
  <si>
    <t>02.01.01.181.</t>
  </si>
  <si>
    <t>Neformaliojo vaikų švietimo paslaugų plėtra</t>
  </si>
  <si>
    <t>Mokinių, gaunančių neformaliojo švietimo finansavimą, skaičius</t>
  </si>
  <si>
    <t>12 000,00</t>
  </si>
  <si>
    <t>Mokinių dalis, užimta neformaliojo ugdymo veiklomis nuo bendro mokinių skaičiaus</t>
  </si>
  <si>
    <t>02.01.01.182.</t>
  </si>
  <si>
    <t>Įstaigų, kurių steigėja ir savininkė nėra Savivaldybė, mokinių pavežėjimas iki Kauno mieste esančių mokyklų</t>
  </si>
  <si>
    <t>Pervežtų mokinių skaičius</t>
  </si>
  <si>
    <t>1 550,00</t>
  </si>
  <si>
    <t>02.01.01.183.</t>
  </si>
  <si>
    <t>Centralizuotas lėšų paskirstymas teisės aktuose numatytoms priemonėms vykdyti</t>
  </si>
  <si>
    <t>Įstaigų skaičius</t>
  </si>
  <si>
    <t>02.01.01.188.</t>
  </si>
  <si>
    <t>Prezidento Valdo Adamkaus gimnazijos pastato Bitininkų g. 31 energetinio efektyvumo didinimas</t>
  </si>
  <si>
    <t>Rekonstruoto pastato ploto dalis nuo viso pastato ploto</t>
  </si>
  <si>
    <t>02.01.01.198.</t>
  </si>
  <si>
    <t>Mokslo paskirties pastato -  ikimokyklinio ugdymo mokyklos statyba žemės sklype Kuršių g. 49B</t>
  </si>
  <si>
    <t>02.01.01.200.</t>
  </si>
  <si>
    <t>Bendrojo ugdymo mokyklų tinklo optimizavimo plano įgyvendinimas</t>
  </si>
  <si>
    <t>Įgyvendintų veiklų dalis</t>
  </si>
  <si>
    <t>02.01.01.204.</t>
  </si>
  <si>
    <t>Verslumo ugdymas bendrojo ugdymo mokyklose</t>
  </si>
  <si>
    <t>Tarptautinėje mugėje dalyvavusių bendrovių skaičius</t>
  </si>
  <si>
    <t>36,00</t>
  </si>
  <si>
    <t>Užsienio šalių dalyvių dalis nuo bendro skaičiaus</t>
  </si>
  <si>
    <t>Mokinių mokomųjų bendrovių  skaičius</t>
  </si>
  <si>
    <t>02.01.01.205.</t>
  </si>
  <si>
    <t>Švediško stalo principu maitinimo modelio įgyvendinimas</t>
  </si>
  <si>
    <t>Dalyvaujančių įstaigų skaičius</t>
  </si>
  <si>
    <t>02.01.01.212.</t>
  </si>
  <si>
    <t>Projektinės veiklos įgyvendinimas</t>
  </si>
  <si>
    <t>Dalyvaujančių mokyklų skaičius</t>
  </si>
  <si>
    <t>02.01.01.213.</t>
  </si>
  <si>
    <t>Ikimokyklinio ugdymo grupių plėtra</t>
  </si>
  <si>
    <t>Naujai atidarytų grupių skaičius</t>
  </si>
  <si>
    <t>02.01.01.214</t>
  </si>
  <si>
    <t>Kauno Algio Žikevičiaus saugaus vaiko mokyklos infrastruktūros tobulinimas</t>
  </si>
  <si>
    <t>Atlikta veiklų dalis nuo visų projekto veiklų</t>
  </si>
  <si>
    <t>02.01.01.215</t>
  </si>
  <si>
    <t>Kauno Maironio universitetinės gimnazijos pastatų rekonstravimas ir sporto paskirties pastato statyba</t>
  </si>
  <si>
    <t>02.01.01.216.</t>
  </si>
  <si>
    <t>Projekto  „Mokinių ugdymosi pasiekimų gerinimas diegiant kokybės krepšelį“   įgyvendinimas</t>
  </si>
  <si>
    <t>Įstaigų, pasiekusių ne žemesnį kaip 3 lygį, dalis</t>
  </si>
  <si>
    <t>02.01.01.217.</t>
  </si>
  <si>
    <t>Kauno 1-os muzikos mokyklos infrastruktūros tobulinimas</t>
  </si>
  <si>
    <t>Suremontuoto pastato dalis nuo viso pastato ploto</t>
  </si>
  <si>
    <t>02.01.01.218.</t>
  </si>
  <si>
    <t>Projekto "Tarptautinės grupės ikimokyklinukams" (0010) įgyvendinimas</t>
  </si>
  <si>
    <t>Pagal veiksmų programą ESF finansavimą ugdymo kokybei gerinti gavusios ikimokyklinio ugdymo mokyklos</t>
  </si>
  <si>
    <t>02.01.01.219.</t>
  </si>
  <si>
    <t>Projekto „Ikimokyklinio ugdymo mokyklų veiklos tobulinimas, telkiant bendruomenę ugdymo kokybės ir aplinkų gerinimui“ (0011) įgyvendinimas</t>
  </si>
  <si>
    <t>02.01.01.220.</t>
  </si>
  <si>
    <t>Projekto „Auklėtojo padėjėja įtraukiajam ugdymui“ (0012) įgyvendinimas</t>
  </si>
  <si>
    <t>02.01.01.221.</t>
  </si>
  <si>
    <t>Projekto „Mokymosi per judesį metodikos taikymas ikimokykliniame ugdyme, integruojant specialiųjų poreikių vaikus“ (0014) įgyvendinimas</t>
  </si>
  <si>
    <t>02.01.01.222.</t>
  </si>
  <si>
    <t>Projekto "Žaidžiu. Kuriu. Dalinuosi" (0017) įgyvendinimas</t>
  </si>
  <si>
    <t>02.01.02.</t>
  </si>
  <si>
    <t>Plėtoti akademinį, besimokantį ir sumanų miestą</t>
  </si>
  <si>
    <t>02.01.02.001.</t>
  </si>
  <si>
    <t>Švietimo renginių organizavimas ir techninės pagalbos švietimo įstaigoms teikimas Kauno moksleivių techninės kūrybos centre</t>
  </si>
  <si>
    <t>Dalyvavusių veiklose asmenų skaičius</t>
  </si>
  <si>
    <t>15 600,00</t>
  </si>
  <si>
    <t>15 000,00</t>
  </si>
  <si>
    <t>02.01.02.002.</t>
  </si>
  <si>
    <t>Mokslo ir technologijų populiarinimo centro Kaune sukūrimas</t>
  </si>
  <si>
    <t>02.01.02.003.</t>
  </si>
  <si>
    <t>Muzikinių ir kitų švietimo renginių organizavimas Kauno vaikų ir moksleivių laisvalaikio rūmuose</t>
  </si>
  <si>
    <t>20 520,00</t>
  </si>
  <si>
    <t>20 500,00</t>
  </si>
  <si>
    <t>Suorganizuotų reprezentacinių renginių skaičius</t>
  </si>
  <si>
    <t>02.01.02.004.</t>
  </si>
  <si>
    <t>Renginių, skirtų choreografiniam ugdymui, organizavimas Kauno mokyklose</t>
  </si>
  <si>
    <t>900,00</t>
  </si>
  <si>
    <t>02.01.02.005.</t>
  </si>
  <si>
    <t>Edukacinių švietimo renginių organizavimas Kauno tautinės kultūros centre</t>
  </si>
  <si>
    <t>25 000,00</t>
  </si>
  <si>
    <t>02.01.02.007.</t>
  </si>
  <si>
    <t>Muzikinių, edukacinių renginių organizavimas Kauno 1-ojoje muzikos mokykloje</t>
  </si>
  <si>
    <t>1 000,00</t>
  </si>
  <si>
    <t>02.01.02.008.</t>
  </si>
  <si>
    <t>Konkursų, olimpiadų, sporto ir sveikatinimo, karjeros bei kitų renginių organizavimas Kauno miesto mokyklose</t>
  </si>
  <si>
    <t>Respublikinių, tarptautinių olimpiadų, konkursų prizinių vietų laimėtojų skaičius 10 000 gyventojų</t>
  </si>
  <si>
    <t>02.01.02.010.</t>
  </si>
  <si>
    <t>Konkursų, prevencijai skirtų renginių organizavimas Kauno Algio Žikevičiaus saugaus vaiko mokykloje</t>
  </si>
  <si>
    <t>10 200,00</t>
  </si>
  <si>
    <t>10 000,00</t>
  </si>
  <si>
    <t>02.01.02.012.</t>
  </si>
  <si>
    <t>Muzikinių konkursų ir edukacinių renginių organizavimas Kauno Aleksandro Kačanausko muzikos mokykloje</t>
  </si>
  <si>
    <t>02.01.02.013.</t>
  </si>
  <si>
    <t>Renginių, projektų, skirtų pedagogų kvalifikacijai tobulinti, organizavimas Kauno pedagogų kvalifikacijos centre</t>
  </si>
  <si>
    <t>25 060,00</t>
  </si>
  <si>
    <t>20 000,00</t>
  </si>
  <si>
    <t>02.01.02.014.</t>
  </si>
  <si>
    <t>Vaikų vasaros poilsio ir laisvalaikio organizavimas Kauno miesto savivaldybėje</t>
  </si>
  <si>
    <t>Vasaros poilsį užtikrinančių paslaugų teikėjų skaičius</t>
  </si>
  <si>
    <t>02.01.02.015.</t>
  </si>
  <si>
    <t>Apdovanojamų asmenų skaičius</t>
  </si>
  <si>
    <t>Apdovanotų mokinių skaičius</t>
  </si>
  <si>
    <t>500,00</t>
  </si>
  <si>
    <t>02.01.02.016.</t>
  </si>
  <si>
    <t>Tarpdisciplininis itin gabių mokinių ugdymas</t>
  </si>
  <si>
    <t>Vykdytų programų skaičius</t>
  </si>
  <si>
    <t>Programą baigusiųjų mokinių skaičius</t>
  </si>
  <si>
    <t>240,00</t>
  </si>
  <si>
    <t>Programos lankomumas</t>
  </si>
  <si>
    <t>Atsisakiusių toliau dalyvauti programoje mokinių skaičius</t>
  </si>
  <si>
    <t>02.01.02.017.</t>
  </si>
  <si>
    <t>Edukacinių renginių organizavimas Kauno A. Martinaičio dailės mokykloje</t>
  </si>
  <si>
    <t>Dalyvių iš užsienio šalių skaičius</t>
  </si>
  <si>
    <t>Dalyvių skaičius</t>
  </si>
  <si>
    <t>02.01.02.018.</t>
  </si>
  <si>
    <t>Muzikinių renginių organizavimas Kauno sakralinės muzikos mokykloje</t>
  </si>
  <si>
    <t>160,00</t>
  </si>
  <si>
    <t>Renginių  skaičius</t>
  </si>
  <si>
    <t>02.01.02.019.</t>
  </si>
  <si>
    <t>Muzikinių renginių organizavimas Kauno berniukų chorinio dainavimo mokykloje „Varpelis“</t>
  </si>
  <si>
    <t>02.01.02.020.</t>
  </si>
  <si>
    <t>Bakalaureato programos įgyvendinimas J. Jablonskio gimnazijoje</t>
  </si>
  <si>
    <t>Parengtų dirbti mokytojų skaičius</t>
  </si>
  <si>
    <t>02.01.02.021.</t>
  </si>
  <si>
    <t>Bakalaureato programos įgyvendinimas J. Dobkevičiaus progimnazijoje</t>
  </si>
  <si>
    <t>02.01.02.023.</t>
  </si>
  <si>
    <t>Mokytojų ir vadovų pritraukimo bei perkvalifikavimo programa</t>
  </si>
  <si>
    <t>Naujų mokytojų skaičius</t>
  </si>
  <si>
    <t>Naujų vadovų skaičius</t>
  </si>
  <si>
    <t>02.01.03.</t>
  </si>
  <si>
    <t>Užtikrinti kryptingą jaunimo politikos įgyvendinimą</t>
  </si>
  <si>
    <t>02.01.03.001.</t>
  </si>
  <si>
    <t>Jaunimui skirtų paslaugų gerinimas ir plėtra</t>
  </si>
  <si>
    <t>Administracija</t>
  </si>
  <si>
    <t>Parengta jaunimo veiklos koordinavimą gerinančių dokumentų skaičius</t>
  </si>
  <si>
    <t>Darbo su jaunimu gatvėje ir mobiliojo darbo su jaunimu plėtojimas</t>
  </si>
  <si>
    <t>Sukurtų atvirų jaunimo erdvių skaičius</t>
  </si>
  <si>
    <t>Suorganizuotų jaunimui ir jaunimo organizacijoms skirtų renginių skaičius</t>
  </si>
  <si>
    <t>Į veiklas įtrauktų jaunų žmonių skaičius</t>
  </si>
  <si>
    <t>12 100,00</t>
  </si>
  <si>
    <t>12 300,00</t>
  </si>
  <si>
    <t>Į ilgalaikę savanorystę įtrauktų jaunų  žmonių skaičius</t>
  </si>
  <si>
    <t>205,00</t>
  </si>
  <si>
    <t>210,00</t>
  </si>
  <si>
    <t>02.01.03.003.</t>
  </si>
  <si>
    <t>Žmogaus (jaunimo) teisių apsaugai  (valstybinė funkcija)</t>
  </si>
  <si>
    <t>Koordinuotų veiklų ir iniciatyvų skaičius</t>
  </si>
  <si>
    <t>02.02.</t>
  </si>
  <si>
    <t>Sudaryti sąlygas visų socialinių grupių įtraukimui į sporto veiklą</t>
  </si>
  <si>
    <t>02.02.01.</t>
  </si>
  <si>
    <t>Užtikrinti sporto paslaugų kokybę ir prieinamumą Kauno miesto sporto mokyklose</t>
  </si>
  <si>
    <t>02.02.01.001.</t>
  </si>
  <si>
    <t>Kauno sporto mokyklos „Gaja“  sportinio ugdymo proceso užtikrinimas</t>
  </si>
  <si>
    <t>Sporto skyrius</t>
  </si>
  <si>
    <t>Biudžetinių įstaigų pajamos už teikiamas mokamas  paslaugas</t>
  </si>
  <si>
    <t>60 000,00</t>
  </si>
  <si>
    <t>65 000,00</t>
  </si>
  <si>
    <t>Dalyvaujančių ugdymo veikloje sportuojančių asmenų skaičius</t>
  </si>
  <si>
    <t>1 400,00</t>
  </si>
  <si>
    <t>Iškovotų prizinių vietų dalis nuo visų galimų, atitinkamų sporto šakų prizinių vietų</t>
  </si>
  <si>
    <t>Gautos rėmėjų lėšos</t>
  </si>
  <si>
    <t>2 000,00</t>
  </si>
  <si>
    <t>Mokyklos auklėtinių, dalyvavusių Europos ir pasaulio čempionatuose, skaičius</t>
  </si>
  <si>
    <t>Išlaidų vidurkis vienam sportuojančiam asmeniui</t>
  </si>
  <si>
    <t>1 478,00</t>
  </si>
  <si>
    <t>Išlaidų, iš Kauno miesto savivaldybės biudžeto, vidurkis vienam sportininkui</t>
  </si>
  <si>
    <t>1 523,00</t>
  </si>
  <si>
    <t>02.02.01.004.</t>
  </si>
  <si>
    <t>Kauno plaukimo mokyklos sportinio ugdymo proceso užtikrinimas</t>
  </si>
  <si>
    <t>280 000,00</t>
  </si>
  <si>
    <t>285 000,00</t>
  </si>
  <si>
    <t>Iškovotų prizinių vietų visų amžiaus grupių Lietuvos čempionatuose, pirmenybėse ir Lietuvos sporto žaidynėse skaičius</t>
  </si>
  <si>
    <t>1 650,00</t>
  </si>
  <si>
    <t>1 077,00</t>
  </si>
  <si>
    <t>5 000,00</t>
  </si>
  <si>
    <t>1 246,00</t>
  </si>
  <si>
    <t>02.02.01.005.</t>
  </si>
  <si>
    <t>Kauno žiemos sporto mokyklos „Baltų ainiai“ sportinio ugdymo proceso užtikrinimas</t>
  </si>
  <si>
    <t>101 500,00</t>
  </si>
  <si>
    <t>2 915,35</t>
  </si>
  <si>
    <t>2 900,00</t>
  </si>
  <si>
    <t>2 577,00</t>
  </si>
  <si>
    <t>02.02.01.006.</t>
  </si>
  <si>
    <t>Kauno sporto mokyklos „Bangpūtys“ sportinio ugdymo proceso užtikrinimas</t>
  </si>
  <si>
    <t>430,00</t>
  </si>
  <si>
    <t>440,00</t>
  </si>
  <si>
    <t>22 000,00</t>
  </si>
  <si>
    <t>19 000,00</t>
  </si>
  <si>
    <t>120,00</t>
  </si>
  <si>
    <t>2 243,00</t>
  </si>
  <si>
    <t>2 295,00</t>
  </si>
  <si>
    <t>02.02.01.007.</t>
  </si>
  <si>
    <t>Kauno krepšinio mokyklos „Žalgiris“ sportinio ugdymo proceso užtikrinimas</t>
  </si>
  <si>
    <t>1 037,00</t>
  </si>
  <si>
    <t>1 040,00</t>
  </si>
  <si>
    <t>190 000,00</t>
  </si>
  <si>
    <t>988,00</t>
  </si>
  <si>
    <t>804,00</t>
  </si>
  <si>
    <t>02.02.01.008.</t>
  </si>
  <si>
    <t>Kauno sporto mokyklos „Tauras“  sportinio ugdymo proceso užtikrinimas</t>
  </si>
  <si>
    <t>5 500,00</t>
  </si>
  <si>
    <t>217,00</t>
  </si>
  <si>
    <t>213,00</t>
  </si>
  <si>
    <t>02.02.01.009.</t>
  </si>
  <si>
    <t>Kauno sporto mokyklos „Startas“ sportinio ugdymo proceso užtikrinimas</t>
  </si>
  <si>
    <t>1 800,00</t>
  </si>
  <si>
    <t>219 400,00</t>
  </si>
  <si>
    <t>220 000,00</t>
  </si>
  <si>
    <t>1 295,00</t>
  </si>
  <si>
    <t>1 173,00</t>
  </si>
  <si>
    <t>02.02.02.</t>
  </si>
  <si>
    <t>Skatinti miesto bendruomenės sporto iniciatyvas ir plėtoti viešąją sporto infrastruktūrą</t>
  </si>
  <si>
    <t>02.02.02.001.</t>
  </si>
  <si>
    <t>Viešos paskirties sporto ir laisvalaikio infrastruktūros miesto viešose erdvėse įrengimas, atnaujinimas ir priežiūra</t>
  </si>
  <si>
    <t>1,23</t>
  </si>
  <si>
    <t>Įrengtų laisvalaikio ir sporto infrastruktūros objektų kiekis</t>
  </si>
  <si>
    <t>Atnaujintų, prižiūrimų, ar naujai įrengtų objektų skaičius jau esančiose sporto erdvėse</t>
  </si>
  <si>
    <t>150,00</t>
  </si>
  <si>
    <t>Įrengtų, atnaujintų ir prižiūrimų sporto erdvių skaičius</t>
  </si>
  <si>
    <t>Naujai  įrengtų sporto erdvių skaičius</t>
  </si>
  <si>
    <t>Atnaujintų, prižiūrimų, ar naujai įrengtų objektų skaičius jau esančiose vaikų žaidimų aikštelėse</t>
  </si>
  <si>
    <t>Naujai įrengtų vaikų žaidimo aikštelių skaičius</t>
  </si>
  <si>
    <t>Įrengtų, atnaujintų ir prižiūrimų vaikų žaidimo aikštelių skaičius</t>
  </si>
  <si>
    <t>02.02.02.002.</t>
  </si>
  <si>
    <t>Mokinių sportinio užimtumo infrastruktūros atnaujinimas ir plėtra, ją atveriant vietos bendruomenėms (sporto aikštynų prie bendrojo ugdymo įstaigų atnaujinimas)</t>
  </si>
  <si>
    <t>02.02.02.004.</t>
  </si>
  <si>
    <t>Irklavimo sporto bazės pastatų, Gervių g. 5, Kaune, rekonstravimas</t>
  </si>
  <si>
    <t>Rekonstruoto sporto paskirties pastato ploto dalis nuo viso pastato ploto</t>
  </si>
  <si>
    <t>02.02.02.006.</t>
  </si>
  <si>
    <t>Miesto bendruomenės įtraukimas finansuojant programos „Iniciatyvos Kaunui“  miesto įvaizdžio stiprinimo ir fizinio aktyvumo ir sporto plėtojimo sričių projektus</t>
  </si>
  <si>
    <t>Projektų veiklų dalyvių skaičius</t>
  </si>
  <si>
    <t>30 000,00</t>
  </si>
  <si>
    <t>Nacionalinius čempionatus laimėjusių komandų skaičius</t>
  </si>
  <si>
    <t>Į socialines veiklas įtrauktų dalyvių skaičius</t>
  </si>
  <si>
    <t>800,00</t>
  </si>
  <si>
    <t>Į reguliarią fizinio aktyvumo veiklą įtrauktų asmenų skaičius</t>
  </si>
  <si>
    <t>Reprezentacinių sporto renginių skaičius</t>
  </si>
  <si>
    <t>Sportinių žaidimų sporto šakų, kurių nacionalinėse aukščiausiose lygose dalyvauja Kauno miesto komandos, skaičius</t>
  </si>
  <si>
    <t>02.02.02.008.</t>
  </si>
  <si>
    <t>Neįgaliųjų socialinė integracija iš dalies finansuojant įgyvendinamus kūno kultūros ir sporto projektus</t>
  </si>
  <si>
    <t>Vidutinis į veiklas įtrauktų neįgaliųjų skaičius</t>
  </si>
  <si>
    <t>Vidutinės lėšos, tenkančios vienam veiklose dalyvavusiam neįgaliajam</t>
  </si>
  <si>
    <t>130,00</t>
  </si>
  <si>
    <t>02.02.02.013.</t>
  </si>
  <si>
    <t>Kauno plaukimo mokyklos baseino „Šilainiai“ pastato Baltų pr. 8, Kaune, rekonstrukcija</t>
  </si>
  <si>
    <t>02.02.02.014.</t>
  </si>
  <si>
    <t>Tarptautinius reikalavimus atitinkančios irklavimo trasos įrengimas Lampėdžio ežere</t>
  </si>
  <si>
    <t>Įrengta irklavimo trasa</t>
  </si>
  <si>
    <t>02.02.02.015.</t>
  </si>
  <si>
    <t>Regbio sporto komplekso Partizanų g., Kaune, 192, įrengimas</t>
  </si>
  <si>
    <t>02.02.02.016.</t>
  </si>
  <si>
    <t>Kauno sporto mokyklos „Gaja“ pastato Partizanų g. 180, Kaune, rekonstravimas</t>
  </si>
  <si>
    <t>Rekonstruoto visuomeninės paskirties pastato ploto dalis nuo viso pastato ploto</t>
  </si>
  <si>
    <t>02.02.02.017.</t>
  </si>
  <si>
    <t>Kauno marių įlankos uosto ir buriavimo sporto bazės R. Kalantos g. 132, Kaune, įrengimas</t>
  </si>
  <si>
    <t>Įrengto pastato plotas</t>
  </si>
  <si>
    <t>02.02.02.019.</t>
  </si>
  <si>
    <t>S. Dariaus ir S. Girėno sporto centro stadiono rekonstravimas</t>
  </si>
  <si>
    <t>1.3.3.</t>
  </si>
  <si>
    <t>02.02.02.020.</t>
  </si>
  <si>
    <t>Kauno miestui atstovaujančių sportininkų ir trenerių skatinimas ir pagerbimas</t>
  </si>
  <si>
    <t>Apdovanojimus gavusių sportininkų santykis su visais sportuojančiais Kaune mieste</t>
  </si>
  <si>
    <t>0,60</t>
  </si>
  <si>
    <t>Gautų prašymų dėl stipendijų skyrimo santykis su sportuojančiais olimpinėse individualiose sporto šakose Kauno mieste</t>
  </si>
  <si>
    <t>Dalyvavusių Tarptautinėse vaikų žaidynėse, Lietuvos seniūnijų sporto žaidynėse, Lietuvos jaunučių ir vilčių sporto žaidynėse  skaičius</t>
  </si>
  <si>
    <t>700,00</t>
  </si>
  <si>
    <t>02.02.02.021.</t>
  </si>
  <si>
    <t>Kauno miesto antrokų mokymas plaukti</t>
  </si>
  <si>
    <t>Nutraukusių mokymąsi mokinių dalis</t>
  </si>
  <si>
    <t>Išmokytų plaukti moksleivių santykis su visais Kauno miesto antrokais</t>
  </si>
  <si>
    <t>02.02.02.022.</t>
  </si>
  <si>
    <t>Kauno miesto savivaldybės valdomos sporto infrastruktūros plėtra</t>
  </si>
  <si>
    <t>Savivaldybės valdomų sporto aikštelių kiekis</t>
  </si>
  <si>
    <t>02.02.02.023.</t>
  </si>
  <si>
    <t>,,Girstučio“ kultūros ir sporto rūmų, Kovo 11-osios g. 26, Kaune, remontas</t>
  </si>
  <si>
    <t>02.02.02.024.</t>
  </si>
  <si>
    <t>Futbolo stadiono Kareivinių g. 13 tvarkymas, įgyvendinant projektą "Apleistų teritorijų sutvarkymas"</t>
  </si>
  <si>
    <t>02.02.02.025.</t>
  </si>
  <si>
    <t>Kauno pramogų ir sporto rūmų Nemuno saloje, Karaliaus Mindaugo pr. 50, rekonstravimas</t>
  </si>
  <si>
    <t>02.02.02.026.</t>
  </si>
  <si>
    <t>Sporto įstaigų pastatų ir kiemo statinių priežiūra ir remontas</t>
  </si>
  <si>
    <t>02.02.02.027</t>
  </si>
  <si>
    <t>Projekto „„Vertybių puoselėjimas per sportą“ įgyvendinimas</t>
  </si>
  <si>
    <t>Projekto metu parengtų galimybių studijų skaičius</t>
  </si>
  <si>
    <t>02.02.02.028</t>
  </si>
  <si>
    <t>Lengvosios atletikos maniežo projektavimas ir statyba</t>
  </si>
  <si>
    <t>Pastatyto objekto dalis nuo viso objekto</t>
  </si>
  <si>
    <t>Atliktų veiklų dalis nuo visų veiklų</t>
  </si>
  <si>
    <t>02.02.02.029</t>
  </si>
  <si>
    <t>Projekto "Sportas vienijantis visuomenę: teisė gyventi sveikame mieste" įgyvendinimas</t>
  </si>
  <si>
    <t>Parengtų projekto ataskaitų skaičius</t>
  </si>
  <si>
    <t>02.02.02.030.</t>
  </si>
  <si>
    <t>Išvystyta teritorijos  dalis nuo visos teritorijos ploto</t>
  </si>
  <si>
    <t>02.03.</t>
  </si>
  <si>
    <t>Teikti kokybiškas ir visiems prieinamas sveikatos priežiūros ir socialinės paslaugas, mažinti socialinę atskirtį</t>
  </si>
  <si>
    <t>02.03.01.</t>
  </si>
  <si>
    <t>Užtikrinti kokybiškas ir saugias sveikatos priežiūros paslaugas</t>
  </si>
  <si>
    <t>02.03.01.003.</t>
  </si>
  <si>
    <t>Sveikatos priežiūros paslaugų prieinamumo didinimas</t>
  </si>
  <si>
    <t>Sveikatos apsaugos skyrius</t>
  </si>
  <si>
    <t>Pacientų, turinčių galimybę pasinaudoti pagerintomis sveikatos priežiūros paslaugomis skaičius</t>
  </si>
  <si>
    <t>02.03.01.005.</t>
  </si>
  <si>
    <t>Visuomenės sveikatos stiprinimo  iniciatyvos Kaunui, įgyvendinamos pagal Visuomenės sveikatos rėmimo specialiosios programos finansavimo planą</t>
  </si>
  <si>
    <t>Įgyvendintų visuomenės sveikatos stiprinimo veiklų dalis nuo finansuotų veiklų</t>
  </si>
  <si>
    <t>02.03.01.006.</t>
  </si>
  <si>
    <t>Kauno miesto sanitarinės būklės gerinimas, vykdant infekcinių ligų  profilaktiką</t>
  </si>
  <si>
    <t>Viešosios tvarkos skyrius</t>
  </si>
  <si>
    <t>Plotas, kuriame atlikta dezinfekcija, dezinsekcija ar deratizacija</t>
  </si>
  <si>
    <t>7 000,00</t>
  </si>
  <si>
    <t>8 000,00</t>
  </si>
  <si>
    <t>02.03.01.007.</t>
  </si>
  <si>
    <t>Sveikatos priežiūros paslaugų prieinamumo užtikrinimas renginių metu</t>
  </si>
  <si>
    <t>Renginių, kurių metu buvo užtikrintas sveikatos priežiūros paslaugų prieinamumas, skaičius</t>
  </si>
  <si>
    <t>02.03.01.008.</t>
  </si>
  <si>
    <t>Pilnamečių neveiksnių ir riboto veiksnumo asmenų būklės peržiūrėjimo funkcijai atlikti (valstybinė funkcija)</t>
  </si>
  <si>
    <t>Peržiūrėtų teismo sprendimų dalis nuo priimtų sprendimų</t>
  </si>
  <si>
    <t>02.03.01.009.</t>
  </si>
  <si>
    <t>Mokinių visuomenės sveikatos priežiūra mokyklose ir ikimokyklinio ugdymo įstaigose</t>
  </si>
  <si>
    <t>Ikimokyklinio ugdymo įstaigų dalis nuo visų įstaigų, kuriose įvertinti vaikų maitinimosi įpročiai</t>
  </si>
  <si>
    <t>Sveikatą stiprinančiose veiklose dalyvavusių mokinių (unikalių asmenų) dalis nuo visų Kauno mieste besimokančių mokinių</t>
  </si>
  <si>
    <t>02.03.01.010.</t>
  </si>
  <si>
    <t>Visuomenės sveikatos stiprinimas ir stebėsena Kauno miesto savivaldybėje</t>
  </si>
  <si>
    <t>Sveikatą stiprinančiose veiklose dalyvavusių Kauno miesto gyventojų (unikalių asmenų) dalis nuo bendro Kauno miesto gyventojų skaičiaus</t>
  </si>
  <si>
    <t>02.03.01.011.</t>
  </si>
  <si>
    <t>Neapdraustų privalomuoju sveikatos draudimu asmenų sveikatos stiprinimas</t>
  </si>
  <si>
    <t>Neapdraustų privalomuoju sveikatos draudimu asmenų, pasinaudojusių sveikatos priežiūros paslaugomis, skaičius</t>
  </si>
  <si>
    <t>316,00</t>
  </si>
  <si>
    <t>02.03.01.012.</t>
  </si>
  <si>
    <t>Aplinką ir sveikatą tausojančiai infrastruktūrai planuoti ir įrengti</t>
  </si>
  <si>
    <t>Atnaujintų dokumentų kiekis</t>
  </si>
  <si>
    <t>02.03.01.015.</t>
  </si>
  <si>
    <t>Sveikatos priežiūros paslaugų prieinamumo gerinimas Kaune</t>
  </si>
  <si>
    <t>Viešąsias sveikatos priežiūros paslaugas teikiančių įstaigų, kuriose pagerinta paslaugų teikimo infrastruktūra, skaičius</t>
  </si>
  <si>
    <t>02.03.01.018.</t>
  </si>
  <si>
    <t>Sveikos gyvensenos skatinimas Kauno mieste</t>
  </si>
  <si>
    <t>Veiklose dalyvavusių Kauno miesto gyventojų tikslinės grupės asmenų skaičius</t>
  </si>
  <si>
    <t>1 276,00</t>
  </si>
  <si>
    <t>02.03.01.019.</t>
  </si>
  <si>
    <t>Priemonių, gerinančių ambulatorinių sveikatos priežiūros paslaugų prieinamumą tuberkulioze sergantiems asmenims, įgyvendinimas Kauno mieste</t>
  </si>
  <si>
    <t>Tuberkulioze sergančių pacientų skaičius, kuriems buvo suteiktos socialinės paramos priemonės</t>
  </si>
  <si>
    <t>02.03.01.020.</t>
  </si>
  <si>
    <t>Vaikų maitinimo organizavimas Kauno miesto priešmokyklinio ir ikimokyklinio ugdymo įstaigose</t>
  </si>
  <si>
    <t>Ikimokyklinio ugdymo įstaigų dalis nuo visų įstaigų, kuriose atliktas nuomonės tyrimas dėl mokinių maitinimo organizavimo</t>
  </si>
  <si>
    <t>02.03.01.021</t>
  </si>
  <si>
    <t>Savižudybių prevencija ir psichikos sveikatos stiprinimas</t>
  </si>
  <si>
    <t>Paslaugas gavusių asmenų skaičius</t>
  </si>
  <si>
    <t>350,00</t>
  </si>
  <si>
    <t>02.03.01.022.</t>
  </si>
  <si>
    <t>Projekto "Žemo slenksčio paslaugų kokybės gerinimas Kauno mieste" įgyvendinimas</t>
  </si>
  <si>
    <t>Apsilankymai žemo slenksčio paslaugų kabinetuose</t>
  </si>
  <si>
    <t>6 598,00</t>
  </si>
  <si>
    <t>02.03.01.023.</t>
  </si>
  <si>
    <t>Projekto "Integruotų priklausomybės ligų gydymo paslaugų kokybės ir prieinamumo gerinimas" įgyvendinimas</t>
  </si>
  <si>
    <t>Parengtų dokumentų skaičius</t>
  </si>
  <si>
    <t>Suorganizuotų renginių skaičius</t>
  </si>
  <si>
    <t>02.03.01.024.</t>
  </si>
  <si>
    <t>Gydymo paskirties pastato-ligoninės Josvainių . 2, Kaune, statyba</t>
  </si>
  <si>
    <t>02.03.02.</t>
  </si>
  <si>
    <t>Užtikrinti savivaldybės biudžetinių įstaigų teikiamų socialiniu paslaugų kokybę ir prieinamumą</t>
  </si>
  <si>
    <t>02.03.02.001.</t>
  </si>
  <si>
    <t>Trumpalaikės socialinės globos teikimo užtikrinimas vaikams, likusiems be tėvų globos, ir  pagalbos užtikrinimas globėjams (rūpintojams) ir įvaikintojams Vaikų gerovės centre „Pastogė“</t>
  </si>
  <si>
    <t>Socialinių paslaugų skyrius</t>
  </si>
  <si>
    <t>Vaikų globėjų (rūpintojų), įvaikintojų, gavusių paslaugas dalis nuo visų vaikų globėjų (rūpintojų), įvaikintojų</t>
  </si>
  <si>
    <t>02.03.02.002.</t>
  </si>
  <si>
    <t>Socialinių paslaugų teikimas vaikams (vaikams su negalia), likusiems be tėvų globos  Kauno savivaldybės vaikų globos namuose</t>
  </si>
  <si>
    <t>Vaikų, kurių elgesio (ir/ar delinkventinio) rezultatai pagerėjo dalis nuo bendro paslaugas Kauno savivaldybės vaikų globos namuose gaunančių vaikų skaičiaus</t>
  </si>
  <si>
    <t>02.03.02.004.</t>
  </si>
  <si>
    <t>Socialinių paslaugų teikimas Kauno miesto gyventojams, turintiems socialinių problemų Kauno miesto socialinių paslaugų centre</t>
  </si>
  <si>
    <t>Socialinę riziką patiriančių asmenų atkūrusių/įgijusių socialinius įgūdžius dalis nuo visų socialinę riziką patiriančių asmenų, gavusių paslaugas skaičiaus</t>
  </si>
  <si>
    <t>Asmenų, kuriems buvo įvertintas socialinių paslaugų poreikis ir/ar suteiktos bendrosios socialinės paslaugos dalis nuo visų Kauno miesto gyventojų</t>
  </si>
  <si>
    <t>2,50</t>
  </si>
  <si>
    <t>Socialinės priežiūros (pagalbos į namus) senyvo amžiaus asmenims bei neįgaliems asmenims jų namuose ir senyvo amžiaus asmenims dienos centre paslaugas gavusių asmenų skaičius, nutolinant stacionarios globos paslaugų teikimą</t>
  </si>
  <si>
    <t>Patenkintų gautomis kokybiškomis paslaugomis asmenų dalis nuo visų gavusių paslaugas</t>
  </si>
  <si>
    <t>02.03.02.006.</t>
  </si>
  <si>
    <t>Socialinių paslaugų užtikrinimas asmenims su negalia Negalią turinčių asmenų centre "Korys"</t>
  </si>
  <si>
    <t>Socialinius įgūdžius įgijusių asmenų dalis nuo visų socialinės priežiūros paslaugas gavusių asmenų</t>
  </si>
  <si>
    <t>Asmenų su negalia padidinusių savarankiškumo lygį dalis nuo visų dienos socialinės globos paslaugas gavusių asmenų skaičiaus</t>
  </si>
  <si>
    <t>Paslaugas namuose gavusių asmenų skaičius</t>
  </si>
  <si>
    <t>Vaikų su negalia (su sunkia negalia) pradėjusių gauti trumpalaikės (atokvėpio) socialinės globos paslaugas įstaigoje skaičius</t>
  </si>
  <si>
    <t>02.03.02.007.</t>
  </si>
  <si>
    <t>Socialinių paslaugų užtikrinimas senyvo amžiaus asmenims ir mamoms su vaikais Kauno kartų namuose</t>
  </si>
  <si>
    <t>Senyvo amžiaus asmenų gavusių socialines paslaugas Kauno kartų namuose skaičius</t>
  </si>
  <si>
    <t>02.03.02.009.</t>
  </si>
  <si>
    <t>Socialinių paslaugų įstaigų infrastruktūros gerinimas</t>
  </si>
  <si>
    <t>Suremontuotų socialinių paslaugų įstaigų pastatų skaičius</t>
  </si>
  <si>
    <t>02.03.02.010.</t>
  </si>
  <si>
    <t>Socialinės priežiūros teikimas šeimoms, patiriančioms socialinės rizikos veiksnius Kauno miesto socialinių paslaugų centre</t>
  </si>
  <si>
    <t>02.03.03.</t>
  </si>
  <si>
    <t>Didinti socialinės paramos tikslingumą, prieinamumą, administravimo kokybę ir efektyvumą</t>
  </si>
  <si>
    <t>02.03.03.001.</t>
  </si>
  <si>
    <t>Vienkartinė socialinė parama Kauno miesto gyventojams</t>
  </si>
  <si>
    <t>Socialinės paramos skyrius</t>
  </si>
  <si>
    <t>Vienkartinės pašalpos gavėjų skaičius</t>
  </si>
  <si>
    <t>1 350,00</t>
  </si>
  <si>
    <t>02.03.03.002.</t>
  </si>
  <si>
    <t>Socialinė pašalpa Kauno miesto nepasiturintiems gyventojams</t>
  </si>
  <si>
    <t>Socialinės pašalpos gavėjų skaičius</t>
  </si>
  <si>
    <t>8 850,00</t>
  </si>
  <si>
    <t>8 800,00</t>
  </si>
  <si>
    <t>8 700,00</t>
  </si>
  <si>
    <t>02.03.03.003.</t>
  </si>
  <si>
    <t>Lėšos tikslinėms kompensacijoms mokėti</t>
  </si>
  <si>
    <t>02.03.03.004.</t>
  </si>
  <si>
    <t>Lėšos tikslinėms kompensacijoms administruoti</t>
  </si>
  <si>
    <t>02.03.03.006.</t>
  </si>
  <si>
    <t>Ginkluoto pasipriešinimo 1940–1990 m. okupacijos dalyvių šeimoms vienkartinei išmokai mokėti (valstybinė funkcija)</t>
  </si>
  <si>
    <t>Asmenų, kuriems išmokėtos  išmokos, skaičius</t>
  </si>
  <si>
    <t>02.03.03.007.</t>
  </si>
  <si>
    <t>Kompensacija sovietinėje armijoje sužalotiems asmenims ir žuvusiųjų šeimoms mokėti (valstybinė funkcija)</t>
  </si>
  <si>
    <t>Asmenų, kuriems kompensuotos išlaidos, skaičius</t>
  </si>
  <si>
    <t>02.03.03.008.</t>
  </si>
  <si>
    <t>Lėšos išmokoms vaikams mokėti  (valstybinė funkcija)</t>
  </si>
  <si>
    <t>56 000,00</t>
  </si>
  <si>
    <t>56 015,00</t>
  </si>
  <si>
    <t>56 020,00</t>
  </si>
  <si>
    <t>02.03.03.009.</t>
  </si>
  <si>
    <t>Lėšos išmokoms vaikams administruoti (valstybinė funkcija)</t>
  </si>
  <si>
    <t>Asmenų, kuriems išmokėtos išmokos vaikams, skaičius</t>
  </si>
  <si>
    <t>02.03.03.010.</t>
  </si>
  <si>
    <t>Socialinės atskirties mažinimas mokant išmokas neįgaliesiems</t>
  </si>
  <si>
    <t>02.03.03.011.</t>
  </si>
  <si>
    <t>Socialinei paramai mokiniams mokėti (už įsigytus maisto produktus) (valstybinė funkcija)</t>
  </si>
  <si>
    <t>02.03.03.012.</t>
  </si>
  <si>
    <t>Socialinei paramai mokiniams administruoti (valstybinė funkcija)</t>
  </si>
  <si>
    <t>Mokinių, gavusių socialinę paramą mokiniams, skaičius</t>
  </si>
  <si>
    <t>3 300,00</t>
  </si>
  <si>
    <t>3 100,00</t>
  </si>
  <si>
    <t>3 000,00</t>
  </si>
  <si>
    <t>02.03.03.013.</t>
  </si>
  <si>
    <t>Kompensacija už suteiktas lengvatas asmenims, nukentėjusiems nuo 1991 m. sausio 11–13 d. ir po to vykdytos SSRS agresijos, mokėti  (valstybinė funkcija)</t>
  </si>
  <si>
    <t>02.03.03.014.</t>
  </si>
  <si>
    <t>Parama mirties atveju Kauno miesto gyventojams</t>
  </si>
  <si>
    <t>4 156,00</t>
  </si>
  <si>
    <t>4 176,00</t>
  </si>
  <si>
    <t>4 164,00</t>
  </si>
  <si>
    <t>02.03.03.015.</t>
  </si>
  <si>
    <t>Išmokoms ir kompensacijoms administruoti (valstybinė funkcija)</t>
  </si>
  <si>
    <t>4 169,00</t>
  </si>
  <si>
    <t>02.03.03.016.</t>
  </si>
  <si>
    <t>Socialinei paramai mokiniams (už įsigytus mokinio reikmenis) mokėti  (valstybinė funkcija)</t>
  </si>
  <si>
    <t>02.03.03.017.</t>
  </si>
  <si>
    <t>Išmokų mokėjimo per bankus ir paštus išlaidoms padengti</t>
  </si>
  <si>
    <t>990,00</t>
  </si>
  <si>
    <t>950,00</t>
  </si>
  <si>
    <t>940,00</t>
  </si>
  <si>
    <t>02.03.03.018.</t>
  </si>
  <si>
    <t>Kompensacija nepasiturintiems Kauno miesto gyventojams už geriamąjį vandenį</t>
  </si>
  <si>
    <t>Kompensacijų gavėjų skaičius tenkantis 1000 gyventojų</t>
  </si>
  <si>
    <t>10,47</t>
  </si>
  <si>
    <t>9,77</t>
  </si>
  <si>
    <t>9,42</t>
  </si>
  <si>
    <t>02.03.03.019.</t>
  </si>
  <si>
    <t>Kompensacija nepasiturintiems Kauno miesto gyventojams už šiluminę energiją, patiektą gyvenamoms patalpoms šildyti (šilumą tiekiant centralizuotai)</t>
  </si>
  <si>
    <t>50,57</t>
  </si>
  <si>
    <t>43,60</t>
  </si>
  <si>
    <t>41,85</t>
  </si>
  <si>
    <t>02.03.03.020.</t>
  </si>
  <si>
    <t>Kompensacijoms nepasiturintiems gyventojams už šiluminę energiją, patiektą gyvenamoms patalpoms šildyti (kt. energijos ir kuro rūšimis) mokėti</t>
  </si>
  <si>
    <t>5,65</t>
  </si>
  <si>
    <t>5,69</t>
  </si>
  <si>
    <t>5,70</t>
  </si>
  <si>
    <t>02.03.03.021.</t>
  </si>
  <si>
    <t>Kompensacija nepasiturintiems gyventojams už šiluminę energiją, patiektą karštam vandeniui ruošti</t>
  </si>
  <si>
    <t>15,87</t>
  </si>
  <si>
    <t>15,70</t>
  </si>
  <si>
    <t>15,66</t>
  </si>
  <si>
    <t>02.03.03.022.</t>
  </si>
  <si>
    <t>Kreditų, paimtų daugiabučiams namams atnaujinti (modernizuoti) ir palūkanų už asmenis, turinčius teisę į būsto šildymo išlaidų kompensaciją mokėjimas</t>
  </si>
  <si>
    <t>02.03.03.023.</t>
  </si>
  <si>
    <t>Ikimokyklinio amžiaus vaikų ugdymo užtikrinimas, dalinai kompensuojant ugdymo išlaidas nevalstybinėse švietimo įstaigose</t>
  </si>
  <si>
    <t>Kompensacijos gavėjų skaičius nuo bendro ikimokyklinio amžiaus vaikų skaičiaus mieste</t>
  </si>
  <si>
    <t>2,82</t>
  </si>
  <si>
    <t>2,74</t>
  </si>
  <si>
    <t>2,70</t>
  </si>
  <si>
    <t>02.03.03.024.</t>
  </si>
  <si>
    <t>Pagalba pinigais vaiko laikiniesiems ir nuolatiniams globėjams (rūpintojams), šeimynoms</t>
  </si>
  <si>
    <t>113,86</t>
  </si>
  <si>
    <t>114,43</t>
  </si>
  <si>
    <t>114,80</t>
  </si>
  <si>
    <t>02.03.04.</t>
  </si>
  <si>
    <t>Skatinti  socialinių paslaugų plėtrą  ir plėtoti socialinių paslaugų  infrastruktūrą</t>
  </si>
  <si>
    <t>02.03.04.009.</t>
  </si>
  <si>
    <t>Dienos socialinės globos paslaugos asmenims su negalia ir sunkia negalia Kauno specialiojoje mokykloje</t>
  </si>
  <si>
    <t>Socialines paslaugas gavusių asmenų skaičius</t>
  </si>
  <si>
    <t>02.03.04.015.</t>
  </si>
  <si>
    <t>Kompleksinių paslaugų šeimai plėtra Kauno bendruomeniniuose šeimos namuose</t>
  </si>
  <si>
    <t>Gaunamų paslaugų gavėjų skaičius</t>
  </si>
  <si>
    <t>600,00</t>
  </si>
  <si>
    <t>02.03.04.018.</t>
  </si>
  <si>
    <t>Savivaldybės socialinio būsto fondo plėtra, mažinant socialinę atskirtį, eilėje laukiantiems socialinio būsto</t>
  </si>
  <si>
    <t>Patenkintų paraiškų socialiniam būstui nuomoti dalis nuo visų, esančių eilėje socialiniam būstui nuomoti</t>
  </si>
  <si>
    <t>Įsigytų socialinių būstų skaičius</t>
  </si>
  <si>
    <t>48,00</t>
  </si>
  <si>
    <t>02.03.04.019.</t>
  </si>
  <si>
    <t>Būsto nuomos ir išperkamosios būsto nuomos mokesčių dalies kompensacija</t>
  </si>
  <si>
    <t>Kompensacijas gavusių asmenų skaičius</t>
  </si>
  <si>
    <t>190,00</t>
  </si>
  <si>
    <t>02.03.04.022.</t>
  </si>
  <si>
    <t>Socialinių paslaugų teikimo užtikrinimas socialinės rizikos šeimoms Kauno miesto socialinių paslaugų centre</t>
  </si>
  <si>
    <t>Šeimų, atstačiusių socialinius įgūdžius, skaičius</t>
  </si>
  <si>
    <t>02.03.04.024.</t>
  </si>
  <si>
    <t>Socialinės globos paslaugų užtikrinimas asmenims, turintiems sunkią negalią, Negalią turinčių asmenų centre "Korys"</t>
  </si>
  <si>
    <t>02.03.04.025.</t>
  </si>
  <si>
    <t>Socialinės globos užtikrinimas asmenims, turintiems sunkią negalią, Kauno kartų namuose</t>
  </si>
  <si>
    <t>02.03.04.027.</t>
  </si>
  <si>
    <t>Socialinės globos užtikrinimas asmenims, turintiems sunkią negalią, Kauno miesto socialinių paslaugų centre</t>
  </si>
  <si>
    <t>Senyvo amžiaus asmenų su slaugos poreikiu gavusių paslaugas, dalis nuo bendro skaičiaus senyvo amžiaus asmenų su slaugos poreikių Kauno mieste</t>
  </si>
  <si>
    <t>2,80</t>
  </si>
  <si>
    <t>02.03.04.029.</t>
  </si>
  <si>
    <t>Kauno kartų namų (Sąjungos a. 13A) infrastruktūros modernizavimas ir pritaikymas senyvo amžiaus asmenims</t>
  </si>
  <si>
    <t>Vietų senyvo amžiaus asmenims skaičius</t>
  </si>
  <si>
    <t>Rekonstruoto ir naujai įrengto pastato plotas</t>
  </si>
  <si>
    <t>02.03.04.033.</t>
  </si>
  <si>
    <t>Socialinių paslaugų teikimo užtikrinimas socialinės rizikos šeimoms Vaikų gerovės centre „Pastogė“</t>
  </si>
  <si>
    <t>Įgalintų šeimų, atstatant socialinius įgūdžius, dalis nuo bendro   gavusių socialines paslaugas šeimų skaičiaus</t>
  </si>
  <si>
    <t>02.03.04.040.</t>
  </si>
  <si>
    <t>Kauno miesto gyventojų, atitinkančių Užimtumo įstatyme apibrėžtą tikslinę grupę, darbinių įgūdžių įgijimo ir įsidarbinimo skatinimas</t>
  </si>
  <si>
    <t>Darbinius įgūdžius  įgijusių ir darbo vietą sukūrusių ar įdarbintų asmenų dalis  nuo visų programoje dalyvavusių asmenų</t>
  </si>
  <si>
    <t>02.03.04.043.</t>
  </si>
  <si>
    <t>Socialines paslaugas gavusių neįgalių asmenų skaičius</t>
  </si>
  <si>
    <t>760,00</t>
  </si>
  <si>
    <t>02.03.04.045.</t>
  </si>
  <si>
    <t>Socialinių paslaugų (socialinės priežiūros ir socialinės globos) teikimas vaikams, likusiems be tėvų globos, šeimoms, susiduriančioms su sunkumais, vaikams su negalia, darbingo amžiaus asmenims su negalia ir senyvo amžiaus asmenims</t>
  </si>
  <si>
    <t>Socialinės globos paslaugas gavusių asmenų skaičius</t>
  </si>
  <si>
    <t>750,00</t>
  </si>
  <si>
    <t>Socialinės priežiūros paslaugas gavusių asmenų skaičius</t>
  </si>
  <si>
    <t>02.03.04.046.</t>
  </si>
  <si>
    <t>Neįgaliųjų būsto pritaikymo ir neįgaliųjų socialinės reabilitacijos programų įgyvendinimas</t>
  </si>
  <si>
    <t>Asmenų, kuriems pritaikytas būstas neįgaliojo poreikiams dalis nuo visų eilėje būstą pritaikyti laukiančių asmenų</t>
  </si>
  <si>
    <t>Neįgaliųjų socialinės reabilitacijos paslaugas gavusių asmenų skaičius</t>
  </si>
  <si>
    <t>2 700,00</t>
  </si>
  <si>
    <t>2 800,00</t>
  </si>
  <si>
    <t>02.03.04.047.</t>
  </si>
  <si>
    <t>Miesto bendruomenės įtraukimas įgyvendinant programos „Iniciatyvos Kaunui“ socialinės srities projektus</t>
  </si>
  <si>
    <t>Socialines paslaugas teikiančių įstaigų,  įgyvendinant programą "Iniciatyvos Kaunui" dalis nuo visų (išskyrus Savivaldybės biudžetines įstaigas) socialines paslaugas teikiančių įstaigų</t>
  </si>
  <si>
    <t>02.03.04.048</t>
  </si>
  <si>
    <t>Pastato bendrabučio Lampėdžių g. 10, Kaune, atnaujinimas ir pritaikymas savarankiško gyvenimo namų ir Savivaldybės būsto poreikiams</t>
  </si>
  <si>
    <t>Nekilnojamo turto skyrius</t>
  </si>
  <si>
    <t>Įrengtų patalpų plotas</t>
  </si>
  <si>
    <t>2 300,00</t>
  </si>
  <si>
    <t>2 400,00</t>
  </si>
  <si>
    <t>02.03.04.049.</t>
  </si>
  <si>
    <t>Projekto "Vaikų dienos centrų tinklo plėtra Kauno mieste" įgyvendinimas</t>
  </si>
  <si>
    <t>Investicijas gavę socialinių paslaugų infrastruktūros objektai</t>
  </si>
  <si>
    <t>02.04.</t>
  </si>
  <si>
    <t>Teikti aukštos kokybės viešąsias paslaugas, efektyviai valdyti miestą</t>
  </si>
  <si>
    <t>02.04.01.</t>
  </si>
  <si>
    <t>Didinti miesto valdymo efektyvumą</t>
  </si>
  <si>
    <t>02.04.01.001.</t>
  </si>
  <si>
    <t>Savivaldybės administracijos dėl ekonominės krizės neproporcingai sumažintai darbo užmokesčio grąžintinai daliai apmokėti</t>
  </si>
  <si>
    <t>Išmokėta grąžintina darbo užmokesčio dalis nuo visos grąžintinos darbo užmokesčio dalies</t>
  </si>
  <si>
    <t>02.04.01.002.</t>
  </si>
  <si>
    <t>Savivaldybės skoliniams įsipareigojimams vykdyti</t>
  </si>
  <si>
    <t>Laiku grąžintų paskolų dalis nuo visų paskolų</t>
  </si>
  <si>
    <t>02.04.01.003.</t>
  </si>
  <si>
    <t>Kauno miesto savivaldybės institucijų žmogiškųjų išteklių valdymas ir kompetencijų tobulinimas</t>
  </si>
  <si>
    <t>Vidutinis mėnesinis darbuotojo darbo užmokestis</t>
  </si>
  <si>
    <t>1 915,00</t>
  </si>
  <si>
    <t>2 025,00</t>
  </si>
  <si>
    <t>2 137,00</t>
  </si>
  <si>
    <t>02.04.01.004.</t>
  </si>
  <si>
    <t>Savivaldybės institucijų ūkinio ir materialinio aptarnavimo užtikrinimas</t>
  </si>
  <si>
    <t>Panaudotų lėšų dalis nuo planuotos sumos</t>
  </si>
  <si>
    <t>02.04.01.005.</t>
  </si>
  <si>
    <t>Lietuvos finansinės paramos, ES ir kitų tarptautinių programų, kitų planavimo dokumentų rengimas ir projektų įgyvendinimas</t>
  </si>
  <si>
    <t>Įgyvendinamų projektų skaičius</t>
  </si>
  <si>
    <t>Rengiamų paraiškų skaičius</t>
  </si>
  <si>
    <t>02.04.01.006.</t>
  </si>
  <si>
    <t>Mero institucijos ir Tarybos narių veiklos užtikrinimas</t>
  </si>
  <si>
    <t>3 040,00</t>
  </si>
  <si>
    <t>3 217,00</t>
  </si>
  <si>
    <t>3 394,00</t>
  </si>
  <si>
    <t>02.04.01.007.</t>
  </si>
  <si>
    <t>Tarybos ir mero sekretoriato veiklos užtikrinimas</t>
  </si>
  <si>
    <t>2 125,00</t>
  </si>
  <si>
    <t>2 248,00</t>
  </si>
  <si>
    <t>2 372,00</t>
  </si>
  <si>
    <t>02.04.01.008.</t>
  </si>
  <si>
    <t>Savivaldybės kontrolės ir audito tarnybos veiklos užtikrinimas ir dėl ekonominės krizės neproporcingai sumažintai darbo užmokesčio grąžintinos dalies apmokėjimas</t>
  </si>
  <si>
    <t>2 436,00</t>
  </si>
  <si>
    <t>2 719,00</t>
  </si>
  <si>
    <t>02.04.01.009.</t>
  </si>
  <si>
    <t>Teisinis konsultavimas, teisinis atstovavimas, teismų sprendimų vykdymas</t>
  </si>
  <si>
    <t>Teisės ir konsultavimo skyrius</t>
  </si>
  <si>
    <t>El. būdu suderintų teisės aktų projektų skaičiaus dalis nuo visų vizuotų teisės aktų projektų</t>
  </si>
  <si>
    <t>Taikos sutartimis užbaigtų bylų dalis nuo visų baigtų bylų</t>
  </si>
  <si>
    <t>Taikos sutartimis užbaigtose turtinio ginčo bylose išmokėtų lėšų dalis nuo reikalautos priteisti lėšų sumos</t>
  </si>
  <si>
    <t>Dokumentinio proceso tvarka teismui pateiktų pareiškimų ir ieškinių dalis nuo visų teismui pateiktų ieškinių, pareiškimų ir skundų</t>
  </si>
  <si>
    <t>49,00</t>
  </si>
  <si>
    <t>02.04.01.010.</t>
  </si>
  <si>
    <t>Rinkimų rengimo išlaidoms</t>
  </si>
  <si>
    <t>Suorganizuota rinkimų/ referendumų</t>
  </si>
  <si>
    <t>02.04.01.011.</t>
  </si>
  <si>
    <t>Informacinės programinės ir techninės bazės modernizavimas, priežiūra  ir plėtra Savivaldybės institucijose</t>
  </si>
  <si>
    <t>E.paslaugų ir informacinių technologijų skyrius</t>
  </si>
  <si>
    <t>Atnaujintų kompiuterių  skaičius</t>
  </si>
  <si>
    <t>Modernizuotų informacinių sistemų skaičius</t>
  </si>
  <si>
    <t>02.04.01.012.</t>
  </si>
  <si>
    <t>Administracinės naštos mažinimas diegiant informacines sistemas</t>
  </si>
  <si>
    <t>Įdiegtų informacinių sistemų pokytis nuo visų informacinių sistemų</t>
  </si>
  <si>
    <t>Įdiegtų informacinių sistemų skaičius</t>
  </si>
  <si>
    <t>02.04.01.014.</t>
  </si>
  <si>
    <t>Projektų valdymo kokybės gerinimas</t>
  </si>
  <si>
    <t>Per projektų valdymo sistemą valdomų projektų dalis nuo visų Kauno m. savivaldybėje įgyvendinamų projektų</t>
  </si>
  <si>
    <t>02.04.01.016.</t>
  </si>
  <si>
    <t>Dokumentų valdymo procesų tobulinimas</t>
  </si>
  <si>
    <t>Dokumentų skyrius</t>
  </si>
  <si>
    <t>E. parašu vizuotų (pasirašytų) teisės aktų dalis nuo visų užregistruotų teisės aktų skaičiaus</t>
  </si>
  <si>
    <t>Nuolat ir ilgai saugomų "Kontora" priemonėmis suarchyvuotų ir trumpai saugomų sunaikintų bylų (dokumentų) skaičius</t>
  </si>
  <si>
    <t>E. parašu vizuotų (suderintų), pasirašytų raštų dalis nuo visų užregistruotų siunčiamų raštų skaičiaus</t>
  </si>
  <si>
    <t>02.04.01.017.</t>
  </si>
  <si>
    <t>Programų valdymo efektyvumo didinimas</t>
  </si>
  <si>
    <t>Strateginio planavimo, analizės ir programų valdymo skyrius</t>
  </si>
  <si>
    <t>Įdiegta programų valdymo el. sistema</t>
  </si>
  <si>
    <t>Bendra programų el. svetainė</t>
  </si>
  <si>
    <t>Patenkintų paslaugomis pareiškėjų dalis nuo visų pareiškėjų</t>
  </si>
  <si>
    <t>02.04.01.019.</t>
  </si>
  <si>
    <t>Finansų apskaitos sistemų tobulinimas ir plėtra</t>
  </si>
  <si>
    <t>Centrinis apskaitos skyrius</t>
  </si>
  <si>
    <t>Integruotų sistemų skaičius</t>
  </si>
  <si>
    <t>02.04.01.020.</t>
  </si>
  <si>
    <t>Kauno miesto savivaldybės administracijos darbuotojų kompetencijų tobulinimas</t>
  </si>
  <si>
    <t>Personalo valdymo skyrius</t>
  </si>
  <si>
    <t>Mokymuose dalyvavusių vadovų dalis nuo visų vadovų skaičiaus</t>
  </si>
  <si>
    <t>Darbuotojų kaitos indeksas</t>
  </si>
  <si>
    <t>punktas</t>
  </si>
  <si>
    <t>0,07</t>
  </si>
  <si>
    <t>Mokymuose dalyvavusių darbuotojų /valstybės  tarnautojų dalis nuo viso darbuotojų skaičiaus</t>
  </si>
  <si>
    <t>02.04.01.021</t>
  </si>
  <si>
    <t>Užtikrinti vidaus kontrolės vertinimą ir tobulinimą</t>
  </si>
  <si>
    <t>Centralizuotas vidaus audito skyrius</t>
  </si>
  <si>
    <t>Rekomendacijų įgyvendintų pirminiais terminais dalis nuo visų įgyvendintų rekomendacijų</t>
  </si>
  <si>
    <t>02.04.01.022.</t>
  </si>
  <si>
    <t>Kauno miesto savivaldybės darbuotojų saugos ir sveikatos užtikrinimas</t>
  </si>
  <si>
    <t>Darbuotojų saugos ir sveikatos užtikrinimo poreikio tenkinimas  nuo atsiradusio poreikio</t>
  </si>
  <si>
    <t>02.04.01.023.</t>
  </si>
  <si>
    <t>Strateginio planavimo, analizės ir procesų užtikrinimas</t>
  </si>
  <si>
    <t>Kauno miesto savivaldybės Strateginio plėtros plano 2023-2030 m. rengimo paslaugų pirkimas</t>
  </si>
  <si>
    <t>02.04.01.024.</t>
  </si>
  <si>
    <t>Viešųjų pirkimų efektyvumo didinimas</t>
  </si>
  <si>
    <t>Centrinis viešųjų pirkimų ir koncesijų skyrius</t>
  </si>
  <si>
    <t>Pasiūlymų vertinimo pagal kainos ir kokybės kriterijų dalis nuo visų pirkimų</t>
  </si>
  <si>
    <t>02.04.01.025.</t>
  </si>
  <si>
    <t>Viešųjų pirkimų procedūrų kokybės gerinimas</t>
  </si>
  <si>
    <t>Pagrįstų pretenzijų dalis nuo visų gautų pretenzijų skaičiaus</t>
  </si>
  <si>
    <t>02.04.01.026.</t>
  </si>
  <si>
    <t>Administracinės naštos viešuosiuose pirkimuose mažinimas</t>
  </si>
  <si>
    <t>Pirkimų centralizavimas ir stambinimas</t>
  </si>
  <si>
    <t>02.04.02.</t>
  </si>
  <si>
    <t>Gerinti teikiamų viešųjų paslaugų kokybę</t>
  </si>
  <si>
    <t>02.04.02.005.</t>
  </si>
  <si>
    <t>Archyviniams dokumentams tvarkyti  (valstybinė funkcija)</t>
  </si>
  <si>
    <t>Parengtų ir išduotų pažymų skaičius</t>
  </si>
  <si>
    <t>02.04.02.006.</t>
  </si>
  <si>
    <t>Gyventojų registro tvarkymas ir duomenų teikimas valstybės registrams  (valstybinė funkcija)</t>
  </si>
  <si>
    <t>Klientų aptarnavimo ir informavimo skyrius</t>
  </si>
  <si>
    <t>Elektroniniu būdu VĮ „Registrų centras“ perduotų dokumentų skaičius</t>
  </si>
  <si>
    <t>4 500,00</t>
  </si>
  <si>
    <t>02.04.02.007.</t>
  </si>
  <si>
    <t>Duomenims teikti Suteiktos valstybės pagalbos registrui (valstybinė funkcija)</t>
  </si>
  <si>
    <t>Perduotų įrašų skaičius</t>
  </si>
  <si>
    <t>02.04.02.008.</t>
  </si>
  <si>
    <t>Valstybės garantuojamos pirminės teisinės pagalbos teikimas  (valstybinė funkcija)</t>
  </si>
  <si>
    <t>Valstybės garantuojamos pirminės teisinės pagalbos gavėjų skaičiaus santykis su miesto gyventojų skaičiumi</t>
  </si>
  <si>
    <t>1,90</t>
  </si>
  <si>
    <t>Gautų skundų kiekis</t>
  </si>
  <si>
    <t>02.04.02.009.</t>
  </si>
  <si>
    <t>Piliečių prašymams atkurti nuosavybės teises nagrinėjimas ir sprendimų dėl nuosavybės atkūrimo priėmimas  (valstybinė funkcija)</t>
  </si>
  <si>
    <t>Priimtų sprendimų ir jų įvykdymo santykis</t>
  </si>
  <si>
    <t>02.04.02.011.</t>
  </si>
  <si>
    <t>Valstybės garantijoms nuomininkams vykdyti  (valstybinė funkcija)</t>
  </si>
  <si>
    <t>02.04.02.012.</t>
  </si>
  <si>
    <t>Savininkams už valstybės išperkamus gyvenamuosius namus, jų dalis, butus atlyginti  (valstybinė funkcija)</t>
  </si>
  <si>
    <t>Gautų lėšų ir išmokėtų kompensacijų santykis</t>
  </si>
  <si>
    <t>Gautos lėšos iš valstybės biudžeto</t>
  </si>
  <si>
    <t>100 000,00</t>
  </si>
  <si>
    <t>50 000,00</t>
  </si>
  <si>
    <t>02.04.02.013.</t>
  </si>
  <si>
    <t>Gyvenamajai vietai deklaruoti  (valstybinė funkcija)</t>
  </si>
  <si>
    <t>Panemunės seniūnija</t>
  </si>
  <si>
    <t>Aptarnautų asmenų skaičius Eigulių seniūnijoje</t>
  </si>
  <si>
    <t>5 400,00</t>
  </si>
  <si>
    <t>5 200,00</t>
  </si>
  <si>
    <t>Aptarnautų asmenų skaičius Panemunės seniūnijoje</t>
  </si>
  <si>
    <t>2 600,00</t>
  </si>
  <si>
    <t>Aptarnautų asmenų skaičius Vilijampolės seniūnijoje</t>
  </si>
  <si>
    <t>3 050,00</t>
  </si>
  <si>
    <t>Aptarnautų asmenų skaičius Žaliakalnio seniūnijoje</t>
  </si>
  <si>
    <t>Aptarnautų asmenų skaičius Gričiupio seniūnijoje</t>
  </si>
  <si>
    <t>3 500,00</t>
  </si>
  <si>
    <t>3 400,00</t>
  </si>
  <si>
    <t>Aleksoto seniūnijoje aptarnautų gyventojų skaičius</t>
  </si>
  <si>
    <t>Aptarnautų asmenų skaičius Šančių seniūnijoje</t>
  </si>
  <si>
    <t>Aptarnautų asmenų skaičius Dainavos seniūnijoje</t>
  </si>
  <si>
    <t>Aptarnautų asmenų skaičius Petrašiūnų seniūnijoje</t>
  </si>
  <si>
    <t>Aptarnautų asmenų skaičius Šilainių seniūnijoje</t>
  </si>
  <si>
    <t>02.04.02.014.</t>
  </si>
  <si>
    <t>Civilinės būklės aktų registravimas  (valstybinė funkcija)</t>
  </si>
  <si>
    <t>Civilinės būklės aktų įregistravimo paslaugos gavėjų skaičius</t>
  </si>
  <si>
    <t>13 500,00</t>
  </si>
  <si>
    <t>14 000,00</t>
  </si>
  <si>
    <t>Gyventojų, besinaudojančių elektroninėmis paslaugomis dalis nuo visų paslaugos gavėjų</t>
  </si>
  <si>
    <t>02.04.02.015.</t>
  </si>
  <si>
    <t>Valstybinės kalbos vartojimo ir taisyklingumo kontrolei  (valstybinė funkcija)</t>
  </si>
  <si>
    <t>Valstybinės kalbos vartojimo ir taisyklingumo kontrolės procedūrų skaičius</t>
  </si>
  <si>
    <t>6 300,00</t>
  </si>
  <si>
    <t>02.04.02.016.</t>
  </si>
  <si>
    <t>Žemės ūkio funkcijoms vykdyti  (valstybinė funkcija)</t>
  </si>
  <si>
    <t>Miesto tvarkymo skyrius</t>
  </si>
  <si>
    <t>Aptarnautų asmenų skaičius</t>
  </si>
  <si>
    <t>330,00</t>
  </si>
  <si>
    <t>02.04.02.019.</t>
  </si>
  <si>
    <t>Kauno biudžetinių įstaigų apskaita</t>
  </si>
  <si>
    <t>Identifikuotų pasikartojančių, techninių, turinčių logines sąsajas, procesų robotizavimas nuo visų tipinių procesų atvejų</t>
  </si>
  <si>
    <t>02.04.02.021.</t>
  </si>
  <si>
    <t>Valstybės garantijoms nuomininkams, gyvenantiems savininkams grąžintinuose gyvenamuosiuose namuose, jų dalyse, butuose, vykdyti (valstybinė funkcija)</t>
  </si>
  <si>
    <t>Gautų lėšų ir įvykdytų valstybės garantijų santykis</t>
  </si>
  <si>
    <t>140 000,00</t>
  </si>
  <si>
    <t>150 000,00</t>
  </si>
  <si>
    <t>02.04.02.022.</t>
  </si>
  <si>
    <t>Administracinės naštos mažinimas įgyvendinant projektą „Paslaugų teikimo ir asmenų aptarnavimo kokybės gerinimas Kauno miesto savivaldybėje“</t>
  </si>
  <si>
    <t>Paslaugų, kurių suteikimo laikas buvo optimizuotas, dalis nuo visų paslaugų</t>
  </si>
  <si>
    <t>02.04.02.023.</t>
  </si>
  <si>
    <t>Administracinės naštos mažinimas, tobulinant leidimų išdavimo procesus Klientų aptarnavimo skyriuje</t>
  </si>
  <si>
    <t>Licencijų, leidimų ir paslaugų skyrius</t>
  </si>
  <si>
    <t>Leidimų, licencijų rūšių išduodamų popierine forma, kiekio mažėjimas (pokytis nuo visų išduotų leidimų, licencijų rūšių)</t>
  </si>
  <si>
    <t>02.04.02.024.</t>
  </si>
  <si>
    <t>Klientų aptarnavimo procesų tobulinimas Kauno miesto savivaldybės administracijoje</t>
  </si>
  <si>
    <t>Klientų aptarnavimo standarto matavimo, valdymo, vertinimo ir palaikymo metodologijos įsigyjimas</t>
  </si>
  <si>
    <t>Dokumento statuso patikrinimo įrankio kaunas.lt svetainėje sukūrimas</t>
  </si>
  <si>
    <t>02.04.02.025.</t>
  </si>
  <si>
    <t>Šeimos gerovės stiprinimas</t>
  </si>
  <si>
    <t>Registruotų Kauno mieste naujagimių kiekio pokytis lyginant su praėjusiais metais</t>
  </si>
  <si>
    <t>0,75</t>
  </si>
  <si>
    <t>0,80</t>
  </si>
  <si>
    <t>Suteikta pagalba naujagimių šeimoms</t>
  </si>
  <si>
    <t>2 857,00</t>
  </si>
  <si>
    <t>02.04.04.</t>
  </si>
  <si>
    <t>Savivaldybės juridinių asmenų veiklos efektyvinimas ir resursų valdymas</t>
  </si>
  <si>
    <t>02.04.04.001.</t>
  </si>
  <si>
    <t>Biudžetinių įstaigų pagal veiklos rūšis duomenų bazių sistemos parengimas stebėsenos rodiklių skaičiavimui</t>
  </si>
  <si>
    <t>02.04.04.002.</t>
  </si>
  <si>
    <t>Duomenų bazių prijungimo prie inovatyvios stebėsenos sistemos koordinavimas</t>
  </si>
  <si>
    <t>Lėšų panaudojimo efektyvumo didinimas, sutaupant numatytas lėšas</t>
  </si>
  <si>
    <t>02.04.04.003.</t>
  </si>
  <si>
    <t>Bendro Kauno miesto savivaldybės valdomų įmonių ir seniūnijų klientų aptarnavimo centro Mano Kaunas kūrimas</t>
  </si>
  <si>
    <t>Elektroninės vieningos savitarnos sistemos plėtros, įtraukiant juridinių asmenų specifinių paslaugų aptarnavimą, koordinavimas</t>
  </si>
  <si>
    <t>Bendro skolų valdymo paslaugų centro steigimas</t>
  </si>
  <si>
    <t>Darbuotojų skaičiaus sumažėjimas Savivaldybės kontroliuojamų įmonių klientų aptarnavimo padaliniuose</t>
  </si>
  <si>
    <t>02.04.04.004.</t>
  </si>
  <si>
    <t>Kauno miesto savivaldybės kontroliuojamų juridinių asmenų bendrų paslaugų teikimo centrų kūrimas</t>
  </si>
  <si>
    <t>Bendro apskaitos centro steigimas</t>
  </si>
  <si>
    <t>Bendro teisinių paslaugų centro steigimas</t>
  </si>
  <si>
    <t>02.04.04.005</t>
  </si>
  <si>
    <t>Kauno miesto savivaldybės narystės įsipareigojimų vykdymas vietos veiklos grupėse ir kitose organizacijose</t>
  </si>
  <si>
    <t>Veiklose dalyvavusiųjų miesto bendruomenės narių skaičius</t>
  </si>
  <si>
    <t>251,00</t>
  </si>
  <si>
    <t>02.05.</t>
  </si>
  <si>
    <t>Kurti saugų ir bendruomenišką miestą</t>
  </si>
  <si>
    <t>02.05.01.</t>
  </si>
  <si>
    <t>Užtikrinti viešąją tvarką mieste</t>
  </si>
  <si>
    <t>02.05.01.001.</t>
  </si>
  <si>
    <t>Gyventojų saugumo didinimas užtikrinant vaizdo stebėjimo ir pažeidimų fiksavimo priemonių plėtrą</t>
  </si>
  <si>
    <t>Veikiančių stebėjimo kamerų dalis nuo visų kamerų</t>
  </si>
  <si>
    <t>Priemonių viešajai tvarkai užtikrinti skaičius</t>
  </si>
  <si>
    <t>Išieškotų baudų dalis nuo paskirtų baudų</t>
  </si>
  <si>
    <t>02.05.01.002.</t>
  </si>
  <si>
    <t>Civilinės saugos reikalams ir paslaugoms administruoti</t>
  </si>
  <si>
    <t>Suvaldytų ekstremalių situacijų skaičius nuo visų ekstremalių situacijų</t>
  </si>
  <si>
    <t>02.05.01.003.</t>
  </si>
  <si>
    <t>Mobilizacijai administruoti Savivaldybėje</t>
  </si>
  <si>
    <t>Įvykdytų veikų skaičius</t>
  </si>
  <si>
    <t>02.05.01.004.</t>
  </si>
  <si>
    <t>Ekstremaliųjų situacijų ir (arba) įvykių prevencija</t>
  </si>
  <si>
    <t>Ekstremaliųjų situacijų ir (arba) įvykių prevencijos priemonių skaičius</t>
  </si>
  <si>
    <t>02.05.02.</t>
  </si>
  <si>
    <t>Skatinti ir ugdyti gyventojų bendruomeniškumą</t>
  </si>
  <si>
    <t>02.05.02.001.</t>
  </si>
  <si>
    <t>Patobulinusių kompetencijas asmenų skaičius</t>
  </si>
  <si>
    <t>02.05.02.002.</t>
  </si>
  <si>
    <t>Aleksoto seniūnijos įtakos stiprinimas skatinant gyventojų bendruomeniškumą</t>
  </si>
  <si>
    <t>Aleksoto seniūnija</t>
  </si>
  <si>
    <t>Gyventojų pasitenkinimo seniūnijos teikiamomis administracinėmis paslaugomis indeksas</t>
  </si>
  <si>
    <t>74,50</t>
  </si>
  <si>
    <t>Iniciatyvų skaičius</t>
  </si>
  <si>
    <t>Bendruomenės organizacijose į veiklą įtrauktų asmenų skaičius</t>
  </si>
  <si>
    <t>275,00</t>
  </si>
  <si>
    <t>282,00</t>
  </si>
  <si>
    <t>Į savivaldybės veiklas įtrauktų bendruomenių dalis nuo visų bendruomenių</t>
  </si>
  <si>
    <t>Sutvarkytų objektų skaičius</t>
  </si>
  <si>
    <t>19,00</t>
  </si>
  <si>
    <t>02.05.02.005.</t>
  </si>
  <si>
    <t>Dainavos seniūnijos įtakos stiprinimas skatinant gyventojų bendruomeniškumą</t>
  </si>
  <si>
    <t>Dainavos seniūnija</t>
  </si>
  <si>
    <t>250,00</t>
  </si>
  <si>
    <t>260,00</t>
  </si>
  <si>
    <t>02.05.02.006.</t>
  </si>
  <si>
    <t>Eigulių seniūnijos įtakos stiprinimas skatinant gyventojų bendruomeniškumą</t>
  </si>
  <si>
    <t>Eigulių seniūnija</t>
  </si>
  <si>
    <t>73,80</t>
  </si>
  <si>
    <t>73,90</t>
  </si>
  <si>
    <t>67,50</t>
  </si>
  <si>
    <t>170,00</t>
  </si>
  <si>
    <t>175,00</t>
  </si>
  <si>
    <t>178,00</t>
  </si>
  <si>
    <t>02.05.02.007.</t>
  </si>
  <si>
    <t>Panemunės seniūnijos įtakos stiprinimas skatinant gyventojų bendruomeniškumą</t>
  </si>
  <si>
    <t>02.05.02.008.</t>
  </si>
  <si>
    <t>Šančių seniūnijos įtakos stiprinimas skatinant gyventojų bendruomeniškumą</t>
  </si>
  <si>
    <t>Šančių seniūnija</t>
  </si>
  <si>
    <t>02.05.02.009.</t>
  </si>
  <si>
    <t>Centro seniūnijos įtakos stiprinimas skatinant gyventojų bendruomeniškumą</t>
  </si>
  <si>
    <t>Centro seniūnija</t>
  </si>
  <si>
    <t>75,50</t>
  </si>
  <si>
    <t>76,50</t>
  </si>
  <si>
    <t>550,00</t>
  </si>
  <si>
    <t>02.05.02.010.</t>
  </si>
  <si>
    <t>Petrašiūnų seniūnijos įtakos stiprinimas skatinant gyventojų bendruomeniškumą</t>
  </si>
  <si>
    <t>Petrašiūnų seniūnija</t>
  </si>
  <si>
    <t>135,00</t>
  </si>
  <si>
    <t>140,00</t>
  </si>
  <si>
    <t>72,50</t>
  </si>
  <si>
    <t>02.05.02.011.</t>
  </si>
  <si>
    <t>Šilainių seniūnijos įtakos stiprinimas skatinant gyventojų bendruomeniškumą</t>
  </si>
  <si>
    <t>Šilainių seniūnija</t>
  </si>
  <si>
    <t>02.05.02.012.</t>
  </si>
  <si>
    <t>Žaliakalnio seniūnijos įtakos stiprinimas skatinant gyventojų bendruomeniškumą</t>
  </si>
  <si>
    <t>Žaliakalnio seniūnija</t>
  </si>
  <si>
    <t>220,00</t>
  </si>
  <si>
    <t>70,50</t>
  </si>
  <si>
    <t>02.05.02.013.</t>
  </si>
  <si>
    <t>Gričiupio seniūnijos įtakos stiprinimas skatinant gyventojų bendruomeniškumą</t>
  </si>
  <si>
    <t>Gričiupio seniūnija</t>
  </si>
  <si>
    <t>02.05.02.014.</t>
  </si>
  <si>
    <t>Vilijampolės seniūnijos įtakos stiprinimas skatinant gyventojų bendruomeniškumą</t>
  </si>
  <si>
    <t>Vilijampolės seniūnija</t>
  </si>
  <si>
    <t>70,01</t>
  </si>
  <si>
    <t>02.05.02.015.</t>
  </si>
  <si>
    <t>Kauno sporto halės išvystymas į daugiafunkcį centrą visuomenės poreikiams</t>
  </si>
  <si>
    <t>18,75</t>
  </si>
  <si>
    <t>02.05.02.018.</t>
  </si>
  <si>
    <t>Projekto "Bendradarbiavimas gamybos srityje, siekiant vystyti žiedinę ekonomiką. Bendruomeninis aspektas" įgyvendinimas</t>
  </si>
  <si>
    <t>Sukurtų žiedinės ekonomikos skatinimo priemonių skaičius</t>
  </si>
  <si>
    <t>Pavadinimas</t>
  </si>
  <si>
    <t>2020 m. skirta lėšų</t>
  </si>
  <si>
    <t>2021 m. skirta lėšų</t>
  </si>
  <si>
    <t>2022 m. skirta lėšų</t>
  </si>
  <si>
    <t>Indėlio (Proceso) kriterijai</t>
  </si>
  <si>
    <t>Mato Vnt.</t>
  </si>
  <si>
    <t>2020 m.</t>
  </si>
  <si>
    <t>2021 m.</t>
  </si>
  <si>
    <t>2022 m.</t>
  </si>
  <si>
    <t>Kv.m</t>
  </si>
  <si>
    <t>Proc.</t>
  </si>
  <si>
    <t>Vnt.</t>
  </si>
  <si>
    <t>Iš viso</t>
  </si>
  <si>
    <t>_________________________________________________________________</t>
  </si>
  <si>
    <t>Ugdymo kokybės gerinimas Kauno lopšelyje-darželyje „Aušrinė“</t>
  </si>
  <si>
    <t>Ugdymo kokybės gerinimas Kauno lopšelyje-darželyje „Giliukas“</t>
  </si>
  <si>
    <t>Apdovanojimų, laisvalaikio švietimo srityje organizavimas Kauno miesto savivaldybėje</t>
  </si>
  <si>
    <t>Jaunimo užimtumo, laisvalaikio, sporto ir kultūros komplekso sukūrimas Julijanavo g. 1, Kaune</t>
  </si>
  <si>
    <t>Socialinių paslaugų teikimas asmenims su sunkia negalia</t>
  </si>
  <si>
    <t>Ugdymo kokybės gerinimas Kauno lopšelyje-darželyje „Drevinukas“</t>
  </si>
  <si>
    <t>Ugdymo kokybės gerinimas Kauno lopšelyje-darželyje „Girinukas“</t>
  </si>
  <si>
    <t>Ugdymo kokybės gerinimas Kauno Šv. Kazimiero progimnazijoje</t>
  </si>
  <si>
    <t>Ugdymo kokybės gerinimas Kauno vaikų ir moksleivių laisvalaikio rūmuose</t>
  </si>
  <si>
    <t>Lėšų,  skirtų viešąjai sporto ir laisvalaikio  infrastruktūrai sutvarkyti ar įrengti, tenkanti vienam Kauno gyventojui, kiekis</t>
  </si>
  <si>
    <t>Rekonstruotų sporto aikštynų kiekis</t>
  </si>
  <si>
    <t>Globėjų (rūpintojų) susiduriančių su sunkumais globojant (rūpinant) vaikus, bei esančių krizinėje situacijoje, teigiamai išspręstų krizinių situacijų dalis, gavus intensyvią specialistų pagalbą, nuo visų globėjų (rūpintojų) krizinių atvejų skaičiaus</t>
  </si>
  <si>
    <t>Mamų, įgijusių profesinę specialybę arba įsidarbinusių, įgijusių socialinius ir tėvystės įgūdžius, leidusius savarankiškai gyventi ir rūpintis savo vaikais dalis nuo visų mamų, gavusių paslaugas skaičiaus</t>
  </si>
  <si>
    <t>Šeimų, kurioms buvo teikiamos socialinių įgūdžių ugdymo ir palaikymo paslaugos nutrauktas socialinių paslaugų teikimas atstačius jų savarankiškumo funkcionavimo įgūdžius ir užbaigtas atvejo vadybos procesas, dalis nuo visų šeimų</t>
  </si>
  <si>
    <t>Globojamų (rūpinamų) vaikų, už kuriuos skiriami pagalbos pinigai, dalis nuo bendro globojamų vaikų skaičiaus Kauno mieste</t>
  </si>
  <si>
    <t>Projektų paraiškų, administruojamų paraiškų informacinėje sistemoje dalis, nuo visų paraiškų</t>
  </si>
  <si>
    <t>Aptarnautų asmenų skaičius Centro seniūnijoje</t>
  </si>
  <si>
    <t>Juridinių asmenų, kurių steigėja, dalininkė ar savininkė yra Savivaldybė,  veiklos optimizavimas, valdymo ir veiklos efektyvinimas</t>
  </si>
  <si>
    <t>Pertvarkytų, reorganizuotų, likviduotų juridinių asmenų, kurių  steigėja, dalininkė ar savininkė yra Savivaldybė, skaičius</t>
  </si>
  <si>
    <t>Juridinių asmenų, kurių steigėja, dalininkė ar savininkė yra Savivaldybė, inovatyvių stebėsenos sistemų kūrimas</t>
  </si>
  <si>
    <t>Juridinių asmenų, kurių steigėja, savininkė ar dalininkė yra Savivaldybė, pusmečio rezultatų peržiūra, vertinant turto panaudojimo efektyvumą</t>
  </si>
  <si>
    <t>Nevyriausybinių organizacijų stiprinimo iniciatyvų skatinimas</t>
  </si>
  <si>
    <t>Socialinės paramos gavėjų, dalyvavusių Užimtumo didinimo programoje, dalis nuo visų siųstų asmenų dalyvauti toje programoje skaičiaus</t>
  </si>
  <si>
    <t xml:space="preserve">Asmenų, kuriems išmokėtos tikslinės kompensacijos, skaičius tenkantis 1000 gyventojų </t>
  </si>
  <si>
    <t>Asmenų, kuriems išmokėtos tikslinės kompensacijos, skaičius</t>
  </si>
  <si>
    <t>Nemokamą maitinimą gavusių  mokinių dalis nuo bendro mokinių skaičiaus Kauno m.</t>
  </si>
  <si>
    <t>Paramą mokinio reikmenims įsigyti gavusių mokinių dalis nuo bendro mokinių skaičiaus Kauno m.</t>
  </si>
  <si>
    <t>Asmenų, kuriems apmokamas kreditas ir palūkanos, dalis nuo bendro asmenų turinčių teisę į būsto šildymo išlaidų kompensacijas,  skaičiaus</t>
  </si>
  <si>
    <t>SUMANIOS IR PILIETIŠKOS VISUOMENĖS UGDYMO PROGRAMOS APRAŠYMAS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</si>
</sst>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27]#,##0.00;\-#,##0.00;&quot;&quot;"/>
  </numFmts>
  <fonts count="4" x14ac:knownFonts="1">
    <font>
      <sz val="11"/>
      <color rgb="FF000000"/>
      <name val="Calibri"/>
      <family val="2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.9"/>
      <color theme="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rgb="FFF7F97A"/>
        <bgColor rgb="FFF7F97A"/>
      </patternFill>
    </fill>
    <fill>
      <patternFill patternType="solid">
        <fgColor rgb="FFC6F0F4"/>
        <bgColor rgb="FFC6F0F4"/>
      </patternFill>
    </fill>
    <fill>
      <patternFill patternType="solid">
        <fgColor rgb="FFF0D9F5"/>
        <bgColor rgb="FFF0D9F5"/>
      </patternFill>
    </fill>
    <fill>
      <patternFill patternType="none">
        <fgColor rgb="FF0000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 applyBorder="0"/>
  </cellStyleXfs>
  <cellXfs count="185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wrapText="1"/>
    </xf>
    <xf numFmtId="0" fontId="2" fillId="6" borderId="6" xfId="0" applyNumberFormat="1" applyFont="1" applyFill="1" applyBorder="1" applyAlignment="1" applyProtection="1">
      <alignment horizontal="center" vertical="center" wrapText="1"/>
    </xf>
    <xf numFmtId="0" fontId="2" fillId="6" borderId="7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1" fillId="3" borderId="2" xfId="0" applyNumberFormat="1" applyFont="1" applyFill="1" applyBorder="1" applyAlignment="1" applyProtection="1">
      <alignment horizontal="center" vertical="center" wrapText="1"/>
    </xf>
    <xf numFmtId="0" fontId="1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NumberFormat="1" applyFont="1" applyFill="1" applyBorder="1" applyAlignment="1" applyProtection="1">
      <alignment horizontal="left" vertical="center" wrapText="1"/>
      <protection locked="0"/>
    </xf>
    <xf numFmtId="164" fontId="1" fillId="4" borderId="32" xfId="0" applyNumberFormat="1" applyFont="1" applyFill="1" applyBorder="1" applyAlignment="1" applyProtection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3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7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0" applyNumberFormat="1" applyFont="1" applyFill="1" applyBorder="1" applyAlignment="1" applyProtection="1">
      <alignment horizontal="center" vertical="center" shrinkToFit="1"/>
      <protection locked="0"/>
    </xf>
    <xf numFmtId="164" fontId="1" fillId="0" borderId="23" xfId="0" applyNumberFormat="1" applyFont="1" applyFill="1" applyBorder="1" applyAlignment="1" applyProtection="1">
      <alignment horizontal="center" vertical="center" wrapText="1"/>
    </xf>
    <xf numFmtId="0" fontId="1" fillId="8" borderId="2" xfId="0" applyNumberFormat="1" applyFont="1" applyFill="1" applyBorder="1" applyAlignment="1" applyProtection="1">
      <alignment horizontal="left" vertical="center" wrapText="1"/>
      <protection locked="0"/>
    </xf>
    <xf numFmtId="0" fontId="1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8" borderId="2" xfId="0" applyNumberFormat="1" applyFont="1" applyFill="1" applyBorder="1" applyAlignment="1" applyProtection="1">
      <alignment horizontal="center" vertical="center" shrinkToFit="1"/>
      <protection locked="0"/>
    </xf>
    <xf numFmtId="0" fontId="1" fillId="8" borderId="3" xfId="0" applyNumberFormat="1" applyFont="1" applyFill="1" applyBorder="1" applyAlignment="1" applyProtection="1">
      <alignment horizontal="center" vertical="center" shrinkToFit="1"/>
      <protection locked="0"/>
    </xf>
    <xf numFmtId="0" fontId="1" fillId="8" borderId="0" xfId="0" applyNumberFormat="1" applyFont="1" applyFill="1" applyAlignment="1" applyProtection="1">
      <alignment wrapText="1"/>
    </xf>
    <xf numFmtId="0" fontId="1" fillId="0" borderId="6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32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1" fillId="8" borderId="2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3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3" xfId="0" applyNumberFormat="1" applyFont="1" applyFill="1" applyBorder="1" applyAlignment="1" applyProtection="1">
      <alignment horizontal="center" vertical="center" shrinkToFit="1"/>
      <protection locked="0"/>
    </xf>
    <xf numFmtId="2" fontId="1" fillId="0" borderId="25" xfId="0" applyNumberFormat="1" applyFont="1" applyFill="1" applyBorder="1" applyAlignment="1" applyProtection="1">
      <alignment horizontal="center" vertical="center" shrinkToFit="1"/>
      <protection locked="0"/>
    </xf>
    <xf numFmtId="2" fontId="1" fillId="0" borderId="2" xfId="0" applyNumberFormat="1" applyFont="1" applyFill="1" applyBorder="1" applyAlignment="1" applyProtection="1">
      <alignment horizontal="center" vertical="center" shrinkToFit="1"/>
      <protection locked="0"/>
    </xf>
    <xf numFmtId="2" fontId="1" fillId="0" borderId="3" xfId="0" applyNumberFormat="1" applyFont="1" applyFill="1" applyBorder="1" applyAlignment="1" applyProtection="1">
      <alignment horizontal="center" vertical="center" shrinkToFit="1"/>
      <protection locked="0"/>
    </xf>
    <xf numFmtId="2" fontId="1" fillId="8" borderId="2" xfId="0" applyNumberFormat="1" applyFont="1" applyFill="1" applyBorder="1" applyAlignment="1" applyProtection="1">
      <alignment horizontal="left" vertical="center" wrapText="1"/>
      <protection locked="0"/>
    </xf>
    <xf numFmtId="2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8" borderId="4" xfId="0" applyNumberFormat="1" applyFont="1" applyFill="1" applyBorder="1" applyAlignment="1" applyProtection="1">
      <alignment horizontal="left" vertical="center" wrapText="1"/>
      <protection locked="0"/>
    </xf>
    <xf numFmtId="0" fontId="1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8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7" borderId="0" xfId="0" applyNumberFormat="1" applyFont="1" applyFill="1" applyAlignment="1" applyProtection="1">
      <alignment horizontal="left" vertical="center"/>
      <protection locked="0"/>
    </xf>
    <xf numFmtId="0" fontId="1" fillId="7" borderId="0" xfId="0" applyNumberFormat="1" applyFont="1" applyFill="1" applyAlignment="1" applyProtection="1">
      <alignment horizontal="left" vertical="center" wrapText="1"/>
      <protection locked="0"/>
    </xf>
    <xf numFmtId="164" fontId="1" fillId="7" borderId="0" xfId="0" applyNumberFormat="1" applyFont="1" applyFill="1" applyAlignment="1" applyProtection="1">
      <alignment horizontal="center" vertical="center"/>
      <protection locked="0"/>
    </xf>
    <xf numFmtId="0" fontId="1" fillId="7" borderId="0" xfId="0" applyNumberFormat="1" applyFont="1" applyFill="1" applyAlignment="1" applyProtection="1">
      <alignment horizontal="center" vertical="center"/>
      <protection locked="0"/>
    </xf>
    <xf numFmtId="0" fontId="1" fillId="7" borderId="0" xfId="0" applyNumberFormat="1" applyFont="1" applyFill="1" applyAlignment="1" applyProtection="1"/>
    <xf numFmtId="0" fontId="1" fillId="5" borderId="0" xfId="0" applyNumberFormat="1" applyFont="1" applyFill="1" applyAlignment="1" applyProtection="1">
      <alignment horizontal="left" vertical="center"/>
    </xf>
    <xf numFmtId="0" fontId="1" fillId="5" borderId="0" xfId="0" applyNumberFormat="1" applyFont="1" applyFill="1" applyAlignment="1" applyProtection="1">
      <alignment horizontal="left" vertical="center" wrapText="1"/>
    </xf>
    <xf numFmtId="0" fontId="1" fillId="5" borderId="0" xfId="0" applyNumberFormat="1" applyFont="1" applyFill="1" applyAlignment="1" applyProtection="1">
      <alignment horizontal="center" vertical="center" wrapText="1"/>
    </xf>
    <xf numFmtId="0" fontId="1" fillId="5" borderId="0" xfId="0" applyNumberFormat="1" applyFont="1" applyFill="1" applyAlignment="1" applyProtection="1">
      <alignment horizontal="center" wrapText="1"/>
    </xf>
    <xf numFmtId="0" fontId="1" fillId="5" borderId="0" xfId="0" applyNumberFormat="1" applyFont="1" applyFill="1" applyAlignment="1" applyProtection="1"/>
    <xf numFmtId="164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8" xfId="0" applyNumberFormat="1" applyFont="1" applyFill="1" applyBorder="1" applyAlignment="1" applyProtection="1">
      <alignment horizontal="center" vertical="center" wrapText="1"/>
    </xf>
    <xf numFmtId="0" fontId="2" fillId="6" borderId="9" xfId="0" applyNumberFormat="1" applyFont="1" applyFill="1" applyBorder="1" applyAlignment="1" applyProtection="1">
      <alignment horizontal="center" vertical="center" wrapText="1"/>
    </xf>
    <xf numFmtId="0" fontId="2" fillId="6" borderId="10" xfId="0" applyNumberFormat="1" applyFont="1" applyFill="1" applyBorder="1" applyAlignment="1" applyProtection="1">
      <alignment horizontal="center" vertical="center" wrapText="1"/>
    </xf>
    <xf numFmtId="0" fontId="2" fillId="6" borderId="17" xfId="0" applyNumberFormat="1" applyFont="1" applyFill="1" applyBorder="1" applyAlignment="1" applyProtection="1">
      <alignment horizontal="center" vertical="center" wrapText="1"/>
    </xf>
    <xf numFmtId="0" fontId="2" fillId="6" borderId="14" xfId="0" applyNumberFormat="1" applyFont="1" applyFill="1" applyBorder="1" applyAlignment="1" applyProtection="1">
      <alignment horizontal="center" vertical="center" wrapText="1"/>
    </xf>
    <xf numFmtId="0" fontId="2" fillId="6" borderId="15" xfId="0" applyNumberFormat="1" applyFont="1" applyFill="1" applyBorder="1" applyAlignment="1" applyProtection="1">
      <alignment horizontal="center" vertical="center" wrapText="1"/>
    </xf>
    <xf numFmtId="0" fontId="2" fillId="6" borderId="16" xfId="0" applyNumberFormat="1" applyFont="1" applyFill="1" applyBorder="1" applyAlignment="1" applyProtection="1">
      <alignment horizontal="center" vertical="center" wrapText="1"/>
    </xf>
    <xf numFmtId="0" fontId="2" fillId="6" borderId="18" xfId="0" applyNumberFormat="1" applyFont="1" applyFill="1" applyBorder="1" applyAlignment="1" applyProtection="1">
      <alignment horizontal="center" vertical="center" wrapText="1"/>
    </xf>
    <xf numFmtId="0" fontId="2" fillId="6" borderId="19" xfId="0" applyNumberFormat="1" applyFont="1" applyFill="1" applyBorder="1" applyAlignment="1" applyProtection="1">
      <alignment horizontal="center" vertical="center" wrapText="1"/>
    </xf>
    <xf numFmtId="0" fontId="2" fillId="6" borderId="20" xfId="0" applyNumberFormat="1" applyFont="1" applyFill="1" applyBorder="1" applyAlignment="1" applyProtection="1">
      <alignment horizontal="center" vertical="center" wrapText="1"/>
    </xf>
    <xf numFmtId="0" fontId="2" fillId="5" borderId="0" xfId="0" applyNumberFormat="1" applyFont="1" applyFill="1" applyAlignment="1" applyProtection="1">
      <alignment horizontal="center" vertical="center" wrapText="1"/>
    </xf>
    <xf numFmtId="0" fontId="2" fillId="6" borderId="11" xfId="0" applyNumberFormat="1" applyFont="1" applyFill="1" applyBorder="1" applyAlignment="1" applyProtection="1">
      <alignment horizontal="center" vertical="center" wrapText="1"/>
    </xf>
    <xf numFmtId="0" fontId="2" fillId="6" borderId="12" xfId="0" applyNumberFormat="1" applyFont="1" applyFill="1" applyBorder="1" applyAlignment="1" applyProtection="1">
      <alignment horizontal="center" vertical="center" wrapText="1"/>
    </xf>
    <xf numFmtId="0" fontId="2" fillId="6" borderId="13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9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Alignment="1" applyProtection="1">
      <alignment horizontal="center" wrapText="1"/>
    </xf>
    <xf numFmtId="0" fontId="1" fillId="0" borderId="23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8" xfId="0" applyNumberFormat="1" applyFont="1" applyFill="1" applyBorder="1" applyAlignment="1" applyProtection="1">
      <alignment horizontal="center" vertical="center" wrapText="1"/>
    </xf>
    <xf numFmtId="164" fontId="1" fillId="0" borderId="9" xfId="0" applyNumberFormat="1" applyFont="1" applyFill="1" applyBorder="1" applyAlignment="1" applyProtection="1">
      <alignment horizontal="center" vertical="center" wrapText="1"/>
    </xf>
    <xf numFmtId="164" fontId="1" fillId="0" borderId="23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8" borderId="8" xfId="0" applyNumberFormat="1" applyFont="1" applyFill="1" applyBorder="1" applyAlignment="1" applyProtection="1">
      <alignment horizontal="left" vertical="center" wrapText="1"/>
      <protection locked="0"/>
    </xf>
    <xf numFmtId="0" fontId="1" fillId="8" borderId="10" xfId="0" applyNumberFormat="1" applyFont="1" applyFill="1" applyBorder="1" applyAlignment="1" applyProtection="1">
      <alignment horizontal="left" vertical="center" wrapText="1"/>
      <protection locked="0"/>
    </xf>
    <xf numFmtId="164" fontId="1" fillId="8" borderId="8" xfId="0" applyNumberFormat="1" applyFont="1" applyFill="1" applyBorder="1" applyAlignment="1" applyProtection="1">
      <alignment horizontal="center" vertical="center" wrapText="1"/>
    </xf>
    <xf numFmtId="164" fontId="1" fillId="8" borderId="10" xfId="0" applyNumberFormat="1" applyFont="1" applyFill="1" applyBorder="1" applyAlignment="1" applyProtection="1">
      <alignment horizontal="center" vertical="center" wrapText="1"/>
    </xf>
    <xf numFmtId="0" fontId="1" fillId="8" borderId="11" xfId="0" applyNumberFormat="1" applyFont="1" applyFill="1" applyBorder="1" applyAlignment="1" applyProtection="1">
      <alignment horizontal="left" vertical="center" wrapText="1"/>
      <protection locked="0"/>
    </xf>
    <xf numFmtId="0" fontId="1" fillId="8" borderId="13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10" xfId="0" applyNumberFormat="1" applyFont="1" applyFill="1" applyBorder="1" applyAlignment="1" applyProtection="1">
      <alignment horizontal="center" vertical="center" wrapText="1"/>
    </xf>
    <xf numFmtId="164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1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" fillId="4" borderId="3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 vertical="top" wrapText="1"/>
      <protection locked="0"/>
    </xf>
    <xf numFmtId="0" fontId="2" fillId="2" borderId="30" xfId="0" applyNumberFormat="1" applyFont="1" applyFill="1" applyBorder="1" applyAlignment="1" applyProtection="1">
      <alignment horizontal="center" vertical="top" wrapText="1"/>
      <protection locked="0"/>
    </xf>
    <xf numFmtId="0" fontId="2" fillId="2" borderId="31" xfId="0" applyNumberFormat="1" applyFont="1" applyFill="1" applyBorder="1" applyAlignment="1" applyProtection="1">
      <alignment horizontal="center" vertical="top" wrapText="1"/>
      <protection locked="0"/>
    </xf>
    <xf numFmtId="0" fontId="1" fillId="3" borderId="21" xfId="0" applyNumberFormat="1" applyFont="1" applyFill="1" applyBorder="1" applyAlignment="1" applyProtection="1">
      <alignment horizontal="center" vertical="top" wrapText="1"/>
      <protection locked="0"/>
    </xf>
    <xf numFmtId="0" fontId="1" fillId="3" borderId="3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1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left" vertical="top" wrapText="1"/>
      <protection locked="0"/>
    </xf>
    <xf numFmtId="0" fontId="1" fillId="4" borderId="30" xfId="0" applyNumberFormat="1" applyFont="1" applyFill="1" applyBorder="1" applyAlignment="1" applyProtection="1">
      <alignment horizontal="left" vertical="top" wrapText="1"/>
      <protection locked="0"/>
    </xf>
    <xf numFmtId="0" fontId="1" fillId="4" borderId="22" xfId="0" applyNumberFormat="1" applyFont="1" applyFill="1" applyBorder="1" applyAlignment="1" applyProtection="1">
      <alignment horizontal="left" vertical="top" wrapText="1"/>
      <protection locked="0"/>
    </xf>
    <xf numFmtId="0" fontId="1" fillId="3" borderId="21" xfId="0" applyNumberFormat="1" applyFont="1" applyFill="1" applyBorder="1" applyAlignment="1" applyProtection="1">
      <alignment horizontal="left" vertical="top" wrapText="1"/>
      <protection locked="0"/>
    </xf>
    <xf numFmtId="0" fontId="1" fillId="3" borderId="30" xfId="0" applyNumberFormat="1" applyFont="1" applyFill="1" applyBorder="1" applyAlignment="1" applyProtection="1">
      <alignment horizontal="left" vertical="top" wrapText="1"/>
      <protection locked="0"/>
    </xf>
    <xf numFmtId="0" fontId="1" fillId="3" borderId="22" xfId="0" applyNumberFormat="1" applyFont="1" applyFill="1" applyBorder="1" applyAlignment="1" applyProtection="1">
      <alignment horizontal="left" vertical="top" wrapText="1"/>
      <protection locked="0"/>
    </xf>
    <xf numFmtId="0" fontId="1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7" xfId="0" applyNumberFormat="1" applyFont="1" applyFill="1" applyBorder="1" applyAlignment="1" applyProtection="1">
      <alignment horizontal="left" vertical="center"/>
      <protection locked="0"/>
    </xf>
    <xf numFmtId="0" fontId="1" fillId="0" borderId="23" xfId="0" applyNumberFormat="1" applyFont="1" applyFill="1" applyBorder="1" applyAlignment="1" applyProtection="1">
      <alignment horizontal="left" vertical="center"/>
      <protection locked="0"/>
    </xf>
    <xf numFmtId="0" fontId="1" fillId="0" borderId="8" xfId="0" applyNumberFormat="1" applyFont="1" applyFill="1" applyBorder="1" applyAlignment="1" applyProtection="1">
      <alignment horizontal="left" vertical="center"/>
      <protection locked="0"/>
    </xf>
    <xf numFmtId="0" fontId="1" fillId="0" borderId="9" xfId="0" applyNumberFormat="1" applyFont="1" applyFill="1" applyBorder="1" applyAlignment="1" applyProtection="1">
      <alignment horizontal="left" vertical="center"/>
      <protection locked="0"/>
    </xf>
    <xf numFmtId="0" fontId="1" fillId="0" borderId="10" xfId="0" applyNumberFormat="1" applyFont="1" applyFill="1" applyBorder="1" applyAlignment="1" applyProtection="1">
      <alignment horizontal="left" vertical="center"/>
      <protection locked="0"/>
    </xf>
    <xf numFmtId="0" fontId="1" fillId="0" borderId="11" xfId="0" applyNumberFormat="1" applyFont="1" applyFill="1" applyBorder="1" applyAlignment="1" applyProtection="1">
      <alignment horizontal="left" vertical="center"/>
      <protection locked="0"/>
    </xf>
    <xf numFmtId="0" fontId="1" fillId="0" borderId="12" xfId="0" applyNumberFormat="1" applyFont="1" applyFill="1" applyBorder="1" applyAlignment="1" applyProtection="1">
      <alignment horizontal="left" vertical="center"/>
      <protection locked="0"/>
    </xf>
    <xf numFmtId="0" fontId="1" fillId="0" borderId="13" xfId="0" applyNumberFormat="1" applyFont="1" applyFill="1" applyBorder="1" applyAlignment="1" applyProtection="1">
      <alignment horizontal="left" vertical="center"/>
      <protection locked="0"/>
    </xf>
    <xf numFmtId="164" fontId="1" fillId="0" borderId="8" xfId="0" applyNumberFormat="1" applyFont="1" applyFill="1" applyBorder="1" applyAlignment="1" applyProtection="1">
      <alignment horizontal="center" vertical="center"/>
    </xf>
    <xf numFmtId="164" fontId="1" fillId="0" borderId="9" xfId="0" applyNumberFormat="1" applyFont="1" applyFill="1" applyBorder="1" applyAlignment="1" applyProtection="1">
      <alignment horizontal="center" vertical="center"/>
    </xf>
    <xf numFmtId="164" fontId="1" fillId="0" borderId="10" xfId="0" applyNumberFormat="1" applyFont="1" applyFill="1" applyBorder="1" applyAlignment="1" applyProtection="1">
      <alignment horizontal="center" vertical="center"/>
    </xf>
    <xf numFmtId="0" fontId="1" fillId="0" borderId="24" xfId="0" applyNumberFormat="1" applyFont="1" applyFill="1" applyBorder="1" applyAlignment="1" applyProtection="1">
      <alignment horizontal="left" vertical="center" wrapText="1"/>
      <protection locked="0"/>
    </xf>
    <xf numFmtId="164" fontId="1" fillId="8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8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3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4" borderId="21" xfId="0" applyNumberFormat="1" applyFont="1" applyFill="1" applyBorder="1" applyAlignment="1" applyProtection="1">
      <alignment horizontal="left" vertical="center" wrapText="1"/>
      <protection locked="0"/>
    </xf>
    <xf numFmtId="0" fontId="1" fillId="4" borderId="30" xfId="0" applyNumberFormat="1" applyFont="1" applyFill="1" applyBorder="1" applyAlignment="1" applyProtection="1">
      <alignment horizontal="left" vertical="center" wrapText="1"/>
      <protection locked="0"/>
    </xf>
    <xf numFmtId="0" fontId="1" fillId="4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30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4" borderId="33" xfId="0" applyNumberFormat="1" applyFont="1" applyFill="1" applyBorder="1" applyAlignment="1" applyProtection="1">
      <alignment horizontal="left" vertical="center" wrapText="1"/>
      <protection locked="0"/>
    </xf>
    <xf numFmtId="0" fontId="1" fillId="4" borderId="34" xfId="0" applyNumberFormat="1" applyFont="1" applyFill="1" applyBorder="1" applyAlignment="1" applyProtection="1">
      <alignment horizontal="left" vertical="center" wrapText="1"/>
      <protection locked="0"/>
    </xf>
    <xf numFmtId="0" fontId="1" fillId="4" borderId="35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3"/>
  <sheetViews>
    <sheetView tabSelected="1" view="pageLayout" zoomScaleNormal="85" zoomScaleSheetLayoutView="85" workbookViewId="0">
      <selection activeCell="B7" sqref="B7:D7"/>
    </sheetView>
  </sheetViews>
  <sheetFormatPr defaultColWidth="8.85546875" defaultRowHeight="15.75" x14ac:dyDescent="0.25"/>
  <cols>
    <col min="1" max="1" width="15" style="1" bestFit="1" customWidth="1"/>
    <col min="2" max="2" width="31.7109375" style="1" customWidth="1"/>
    <col min="3" max="3" width="15.5703125" style="1" customWidth="1"/>
    <col min="4" max="4" width="7.42578125" style="1" customWidth="1"/>
    <col min="5" max="7" width="16.7109375" style="2" customWidth="1"/>
    <col min="8" max="8" width="32.7109375" style="1" customWidth="1"/>
    <col min="9" max="9" width="8.28515625" style="2" customWidth="1"/>
    <col min="10" max="12" width="10.140625" style="2" bestFit="1" customWidth="1"/>
    <col min="13" max="16384" width="8.85546875" style="3"/>
  </cols>
  <sheetData>
    <row r="1" spans="1:12" ht="11.25" customHeight="1" x14ac:dyDescent="0.25"/>
    <row r="2" spans="1:12" ht="15" customHeight="1" x14ac:dyDescent="0.25">
      <c r="A2" s="95" t="s">
        <v>1387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11.25" customHeight="1" thickBot="1" x14ac:dyDescent="0.3"/>
    <row r="4" spans="1:12" ht="15.4" customHeight="1" x14ac:dyDescent="0.25">
      <c r="A4" s="96" t="s">
        <v>0</v>
      </c>
      <c r="B4" s="85" t="s">
        <v>1345</v>
      </c>
      <c r="C4" s="85" t="s">
        <v>1</v>
      </c>
      <c r="D4" s="85" t="s">
        <v>2</v>
      </c>
      <c r="E4" s="85" t="s">
        <v>1346</v>
      </c>
      <c r="F4" s="85" t="s">
        <v>1347</v>
      </c>
      <c r="G4" s="85" t="s">
        <v>1348</v>
      </c>
      <c r="H4" s="89" t="s">
        <v>1349</v>
      </c>
      <c r="I4" s="90"/>
      <c r="J4" s="90"/>
      <c r="K4" s="90"/>
      <c r="L4" s="91"/>
    </row>
    <row r="5" spans="1:12" x14ac:dyDescent="0.25">
      <c r="A5" s="97"/>
      <c r="B5" s="86"/>
      <c r="C5" s="86"/>
      <c r="D5" s="86"/>
      <c r="E5" s="86"/>
      <c r="F5" s="86"/>
      <c r="G5" s="86"/>
      <c r="H5" s="88" t="s">
        <v>1345</v>
      </c>
      <c r="I5" s="88" t="s">
        <v>1350</v>
      </c>
      <c r="J5" s="92" t="s">
        <v>3</v>
      </c>
      <c r="K5" s="93"/>
      <c r="L5" s="94"/>
    </row>
    <row r="6" spans="1:12" ht="16.5" thickBot="1" x14ac:dyDescent="0.3">
      <c r="A6" s="98"/>
      <c r="B6" s="87"/>
      <c r="C6" s="87"/>
      <c r="D6" s="87"/>
      <c r="E6" s="87"/>
      <c r="F6" s="87"/>
      <c r="G6" s="87"/>
      <c r="H6" s="87"/>
      <c r="I6" s="87"/>
      <c r="J6" s="4" t="s">
        <v>1351</v>
      </c>
      <c r="K6" s="4" t="s">
        <v>1352</v>
      </c>
      <c r="L6" s="5" t="s">
        <v>1353</v>
      </c>
    </row>
    <row r="7" spans="1:12" ht="31.5" customHeight="1" thickBot="1" x14ac:dyDescent="0.3">
      <c r="A7" s="6" t="s">
        <v>4</v>
      </c>
      <c r="B7" s="173" t="s">
        <v>5</v>
      </c>
      <c r="C7" s="174"/>
      <c r="D7" s="175"/>
      <c r="E7" s="7">
        <f>E8+E773+E882+E993+E1080</f>
        <v>356587346.56</v>
      </c>
      <c r="F7" s="7">
        <f>F8+F773+F882+F993+F1080</f>
        <v>333710020</v>
      </c>
      <c r="G7" s="7">
        <f>G8+G773+G882+G993+G1080</f>
        <v>342710286</v>
      </c>
      <c r="H7" s="143"/>
      <c r="I7" s="144"/>
      <c r="J7" s="144"/>
      <c r="K7" s="144"/>
      <c r="L7" s="145"/>
    </row>
    <row r="8" spans="1:12" ht="35.25" customHeight="1" thickBot="1" x14ac:dyDescent="0.3">
      <c r="A8" s="8" t="s">
        <v>6</v>
      </c>
      <c r="B8" s="179" t="s">
        <v>7</v>
      </c>
      <c r="C8" s="180"/>
      <c r="D8" s="181"/>
      <c r="E8" s="9">
        <f>E9+E736+E765</f>
        <v>163109546.33000001</v>
      </c>
      <c r="F8" s="9">
        <f>F9+F736+F765</f>
        <v>161447501</v>
      </c>
      <c r="G8" s="9">
        <f>G9+G736+G765</f>
        <v>162337421</v>
      </c>
      <c r="H8" s="10"/>
      <c r="I8" s="11"/>
      <c r="J8" s="11"/>
      <c r="K8" s="11"/>
      <c r="L8" s="12"/>
    </row>
    <row r="9" spans="1:12" ht="33.75" customHeight="1" thickBot="1" x14ac:dyDescent="0.3">
      <c r="A9" s="13" t="s">
        <v>8</v>
      </c>
      <c r="B9" s="176" t="s">
        <v>9</v>
      </c>
      <c r="C9" s="177"/>
      <c r="D9" s="178"/>
      <c r="E9" s="14">
        <f>E10+E11+E12+E16+E20+E24+E28+E32+E36+E40+E44+E48+E52+E56+E60+E64+E68+E72+E76+E80+E84+E88+E92+E96+E100+E104+E108+E112+E116+E120+E124+E128+E132+E136+E140+E144+E148+E152+E156+E160+E164+E168+E172+E176+E180+E184+E188+E192+E196+E200+E204+E208+E212+E216+E220+E224+E228+E232+E236+E240+E244+E248+E252+E256+E260+E264+E268+E272+E276+E280+E284+E288+E292+E296+E300+E304+E308+E312+E316+E322+E328+E334+E340+E346+E350+E354+E358+E362+E366+E370+E374+E378+E382+E386+E390+E394+E398+E402+E406+E410+E414+E418+E422+E426+E430+E434+E438+E443+E450+E457+E464+E470+E479+E485+E490+E496+E501+E506+E511+E516+E521+E526+E531+E536+E541+E546+E551+E556+E564+E569+E574+E579+E584+E589+E594+E599+E603+E608+E613+E617+E622+E627+E632+E637+E642+E647+E652+E657+E661+E665+E669+E673+E676+E680+E684+E688+E692+E696+E700+E704+E706+E707+E710+E712+E713+E714+E717+E718+E720+E721+E724+E725+E728+E731+E732+E733+E734+E735+699426.54</f>
        <v>160805679.21000001</v>
      </c>
      <c r="F9" s="14">
        <f>F10+F11+F12+F16+F20+F24+F28+F32+F36+F40+F44+F48+F52+F56+F60+F64+F68+F72+F76+F80+F84+F88+F92+F96+F100+F104+F108+F112+F116+F120+F124+F128+F132+F136+F140+F144+F148+F152+F156+F160+F164+F168+F172+F176+F180+F184+F188+F192+F196+F200+F204+F208+F212+F216+F220+F224+F228+F232+F236+F240+F244+F248+F252+F256+F260+F264+F268+F272+F276+F280+F284+F288+F292+F296+F300+F304+F308+F312+F316+F322+F328+F334+F340+F346+F350+F354+F358+F362+F366+F370+F374+F378+F382+F386+F390+F394+F398+F402+F406+F410+F414+F418+F422+F426+F430+F434+F438+F443+F450+F457+F464+F470+F479+F485+F490+F496+F501+F506+F511+F516+F521+F526+F531+F536+F541+F546+F551+F556+F564+F569+F574+F579+F584+F589+F594+F599+F603+F608+F613+F617+F622+F627+F632+F637+F642+F647+F652+F657+F661+F665+F669+F673+F676+F680+F684+F688+F692+F696+F700+F704+F706+F707+F710+F712+F713+F714+F717+F718+F720+F721+F724+F725+F728+F731+F732+F733+F734+F735+699335</f>
        <v>157980014</v>
      </c>
      <c r="G9" s="14">
        <f>G10+G11+G12+G16+G20+G24+G28+G32+G36+G40+G44+G48+G52+G56+G60+G64+G68+G72+G76+G80+G84+G88+G92+G96+G100+G104+G108+G112+G116+G120+G124+G128+G132+G136+G140+G144+G148+G152+G156+G160+G164+G168+G172+G176+G180+G184+G188+G192+G196+G200+G204+G208+G212+G216+G220+G224+G228+G232+G236+G240+G244+G248+G252+G256+G260+G264+G268+G272+G276+G280+G284+G288+G292+G296+G300+G304+G308+G312+G316+G322+G328+G334+G340+G346+G350+G354+G358+G362+G366+G370+G374+G378+G382+G386+G390+G394+G398+G402+G406+G410+G414+G418+G422+G426+G430+G434+G438+G443+G450+G457+G464+G470+G479+G485+G490+G496+G501+G506+G511+G516+G521+G526+G531+G536+G541+G546+G551+G556+G564+G569+G574+G579+G584+G589+G594+G599+G603+G608+G613+G617+G622+G627+G632+G637+G642+G647+G652+G657+G661+G665+G669+G673+G676+G680+G684+G688+G692+G696+G700+G704+G706+G707+G710+G712+G713+G714+G717+G718+G720+G721+G724+G725+G728+G731+G732+G733+G734+G735+699335</f>
        <v>159279184</v>
      </c>
      <c r="H9" s="15"/>
      <c r="I9" s="16"/>
      <c r="J9" s="16"/>
      <c r="K9" s="16"/>
      <c r="L9" s="17"/>
    </row>
    <row r="10" spans="1:12" ht="36.75" customHeight="1" thickBot="1" x14ac:dyDescent="0.3">
      <c r="A10" s="18" t="s">
        <v>11</v>
      </c>
      <c r="B10" s="19" t="s">
        <v>12</v>
      </c>
      <c r="C10" s="19" t="s">
        <v>13</v>
      </c>
      <c r="D10" s="20" t="s">
        <v>16</v>
      </c>
      <c r="E10" s="21">
        <v>4970000</v>
      </c>
      <c r="F10" s="21">
        <v>4500000</v>
      </c>
      <c r="G10" s="21">
        <v>8000000</v>
      </c>
      <c r="H10" s="19" t="s">
        <v>14</v>
      </c>
      <c r="I10" s="22" t="s">
        <v>1355</v>
      </c>
      <c r="J10" s="22" t="s">
        <v>15</v>
      </c>
      <c r="K10" s="22" t="s">
        <v>15</v>
      </c>
      <c r="L10" s="23" t="s">
        <v>15</v>
      </c>
    </row>
    <row r="11" spans="1:12" ht="79.5" thickBot="1" x14ac:dyDescent="0.3">
      <c r="A11" s="18" t="s">
        <v>19</v>
      </c>
      <c r="B11" s="19" t="s">
        <v>20</v>
      </c>
      <c r="C11" s="19" t="s">
        <v>21</v>
      </c>
      <c r="D11" s="19" t="s">
        <v>22</v>
      </c>
      <c r="E11" s="24">
        <v>6904235</v>
      </c>
      <c r="F11" s="24">
        <v>7004235</v>
      </c>
      <c r="G11" s="24">
        <v>7104235</v>
      </c>
      <c r="H11" s="19" t="s">
        <v>23</v>
      </c>
      <c r="I11" s="22" t="s">
        <v>1356</v>
      </c>
      <c r="J11" s="22" t="s">
        <v>24</v>
      </c>
      <c r="K11" s="22" t="s">
        <v>25</v>
      </c>
      <c r="L11" s="23" t="s">
        <v>26</v>
      </c>
    </row>
    <row r="12" spans="1:12" ht="33.75" customHeight="1" x14ac:dyDescent="0.25">
      <c r="A12" s="99" t="s">
        <v>27</v>
      </c>
      <c r="B12" s="102" t="s">
        <v>28</v>
      </c>
      <c r="C12" s="102" t="s">
        <v>29</v>
      </c>
      <c r="D12" s="19" t="s">
        <v>1357</v>
      </c>
      <c r="E12" s="25">
        <f>SUM(E13:E15)</f>
        <v>854214.75</v>
      </c>
      <c r="F12" s="25">
        <f>SUM(F13:F15)</f>
        <v>854056</v>
      </c>
      <c r="G12" s="25">
        <f>SUM(G13:G15)</f>
        <v>854056</v>
      </c>
      <c r="H12" s="19" t="s">
        <v>30</v>
      </c>
      <c r="I12" s="22" t="s">
        <v>1356</v>
      </c>
      <c r="J12" s="22" t="s">
        <v>31</v>
      </c>
      <c r="K12" s="22" t="s">
        <v>31</v>
      </c>
      <c r="L12" s="23" t="s">
        <v>31</v>
      </c>
    </row>
    <row r="13" spans="1:12" ht="49.5" customHeight="1" x14ac:dyDescent="0.25">
      <c r="A13" s="100"/>
      <c r="B13" s="103"/>
      <c r="C13" s="103"/>
      <c r="D13" s="26" t="s">
        <v>39</v>
      </c>
      <c r="E13" s="27">
        <v>104108.75</v>
      </c>
      <c r="F13" s="27">
        <v>103950</v>
      </c>
      <c r="G13" s="27">
        <v>103950</v>
      </c>
      <c r="H13" s="26" t="s">
        <v>32</v>
      </c>
      <c r="I13" s="28" t="s">
        <v>1355</v>
      </c>
      <c r="J13" s="28" t="s">
        <v>33</v>
      </c>
      <c r="K13" s="28" t="s">
        <v>34</v>
      </c>
      <c r="L13" s="29" t="s">
        <v>35</v>
      </c>
    </row>
    <row r="14" spans="1:12" ht="50.25" customHeight="1" x14ac:dyDescent="0.25">
      <c r="A14" s="100"/>
      <c r="B14" s="103"/>
      <c r="C14" s="103"/>
      <c r="D14" s="26" t="s">
        <v>22</v>
      </c>
      <c r="E14" s="27">
        <v>233776</v>
      </c>
      <c r="F14" s="27">
        <v>233776</v>
      </c>
      <c r="G14" s="27">
        <v>233776</v>
      </c>
      <c r="H14" s="26" t="s">
        <v>36</v>
      </c>
      <c r="I14" s="28" t="s">
        <v>1355</v>
      </c>
      <c r="J14" s="28" t="s">
        <v>34</v>
      </c>
      <c r="K14" s="28" t="s">
        <v>35</v>
      </c>
      <c r="L14" s="29" t="s">
        <v>37</v>
      </c>
    </row>
    <row r="15" spans="1:12" ht="50.25" customHeight="1" thickBot="1" x14ac:dyDescent="0.3">
      <c r="A15" s="101"/>
      <c r="B15" s="104"/>
      <c r="C15" s="104"/>
      <c r="D15" s="26" t="s">
        <v>16</v>
      </c>
      <c r="E15" s="27">
        <v>516330</v>
      </c>
      <c r="F15" s="27">
        <v>516330</v>
      </c>
      <c r="G15" s="27">
        <v>516330</v>
      </c>
      <c r="H15" s="26" t="s">
        <v>38</v>
      </c>
      <c r="I15" s="28" t="s">
        <v>1355</v>
      </c>
      <c r="J15" s="28" t="s">
        <v>34</v>
      </c>
      <c r="K15" s="28" t="s">
        <v>35</v>
      </c>
      <c r="L15" s="29" t="s">
        <v>37</v>
      </c>
    </row>
    <row r="16" spans="1:12" ht="51.75" customHeight="1" x14ac:dyDescent="0.25">
      <c r="A16" s="99" t="s">
        <v>41</v>
      </c>
      <c r="B16" s="102" t="s">
        <v>1359</v>
      </c>
      <c r="C16" s="102" t="s">
        <v>29</v>
      </c>
      <c r="D16" s="19" t="s">
        <v>1357</v>
      </c>
      <c r="E16" s="25">
        <f>SUM(E17:E19)</f>
        <v>901881.73</v>
      </c>
      <c r="F16" s="25">
        <f>SUM(F17:F19)</f>
        <v>901829</v>
      </c>
      <c r="G16" s="25">
        <f>SUM(G17:G19)</f>
        <v>901829</v>
      </c>
      <c r="H16" s="19" t="s">
        <v>32</v>
      </c>
      <c r="I16" s="22" t="s">
        <v>1355</v>
      </c>
      <c r="J16" s="22" t="s">
        <v>33</v>
      </c>
      <c r="K16" s="22" t="s">
        <v>34</v>
      </c>
      <c r="L16" s="23" t="s">
        <v>34</v>
      </c>
    </row>
    <row r="17" spans="1:12" ht="33.75" customHeight="1" x14ac:dyDescent="0.25">
      <c r="A17" s="100"/>
      <c r="B17" s="103"/>
      <c r="C17" s="103"/>
      <c r="D17" s="26" t="s">
        <v>39</v>
      </c>
      <c r="E17" s="27">
        <v>92252.73</v>
      </c>
      <c r="F17" s="27">
        <v>92200</v>
      </c>
      <c r="G17" s="27">
        <v>92200</v>
      </c>
      <c r="H17" s="26" t="s">
        <v>30</v>
      </c>
      <c r="I17" s="28" t="s">
        <v>1356</v>
      </c>
      <c r="J17" s="28" t="s">
        <v>42</v>
      </c>
      <c r="K17" s="28" t="s">
        <v>42</v>
      </c>
      <c r="L17" s="29" t="s">
        <v>42</v>
      </c>
    </row>
    <row r="18" spans="1:12" ht="49.5" customHeight="1" x14ac:dyDescent="0.25">
      <c r="A18" s="100"/>
      <c r="B18" s="103"/>
      <c r="C18" s="103"/>
      <c r="D18" s="26" t="s">
        <v>22</v>
      </c>
      <c r="E18" s="27">
        <v>269349</v>
      </c>
      <c r="F18" s="27">
        <v>269349</v>
      </c>
      <c r="G18" s="27">
        <v>269349</v>
      </c>
      <c r="H18" s="26" t="s">
        <v>36</v>
      </c>
      <c r="I18" s="28" t="s">
        <v>1355</v>
      </c>
      <c r="J18" s="28" t="s">
        <v>34</v>
      </c>
      <c r="K18" s="28" t="s">
        <v>34</v>
      </c>
      <c r="L18" s="29" t="s">
        <v>34</v>
      </c>
    </row>
    <row r="19" spans="1:12" ht="51" customHeight="1" thickBot="1" x14ac:dyDescent="0.3">
      <c r="A19" s="101"/>
      <c r="B19" s="104"/>
      <c r="C19" s="104"/>
      <c r="D19" s="26" t="s">
        <v>16</v>
      </c>
      <c r="E19" s="27">
        <v>540280</v>
      </c>
      <c r="F19" s="27">
        <v>540280</v>
      </c>
      <c r="G19" s="27">
        <v>540280</v>
      </c>
      <c r="H19" s="26" t="s">
        <v>38</v>
      </c>
      <c r="I19" s="28" t="s">
        <v>1355</v>
      </c>
      <c r="J19" s="28" t="s">
        <v>34</v>
      </c>
      <c r="K19" s="28" t="s">
        <v>34</v>
      </c>
      <c r="L19" s="29" t="s">
        <v>34</v>
      </c>
    </row>
    <row r="20" spans="1:12" ht="52.5" customHeight="1" x14ac:dyDescent="0.25">
      <c r="A20" s="99" t="s">
        <v>44</v>
      </c>
      <c r="B20" s="102" t="s">
        <v>45</v>
      </c>
      <c r="C20" s="102" t="s">
        <v>29</v>
      </c>
      <c r="D20" s="19" t="s">
        <v>1357</v>
      </c>
      <c r="E20" s="25">
        <f>SUM(E21:E23)</f>
        <v>908610.63</v>
      </c>
      <c r="F20" s="25">
        <f>SUM(F21:F23)</f>
        <v>908585</v>
      </c>
      <c r="G20" s="25">
        <f>SUM(G21:G23)</f>
        <v>908585</v>
      </c>
      <c r="H20" s="19" t="s">
        <v>36</v>
      </c>
      <c r="I20" s="22" t="s">
        <v>1355</v>
      </c>
      <c r="J20" s="22" t="s">
        <v>34</v>
      </c>
      <c r="K20" s="22" t="s">
        <v>34</v>
      </c>
      <c r="L20" s="23" t="s">
        <v>34</v>
      </c>
    </row>
    <row r="21" spans="1:12" ht="50.25" customHeight="1" x14ac:dyDescent="0.25">
      <c r="A21" s="100"/>
      <c r="B21" s="103"/>
      <c r="C21" s="103"/>
      <c r="D21" s="26" t="s">
        <v>22</v>
      </c>
      <c r="E21" s="27">
        <v>273145</v>
      </c>
      <c r="F21" s="27">
        <v>273145</v>
      </c>
      <c r="G21" s="27">
        <v>273145</v>
      </c>
      <c r="H21" s="26" t="s">
        <v>38</v>
      </c>
      <c r="I21" s="28" t="s">
        <v>1355</v>
      </c>
      <c r="J21" s="28" t="s">
        <v>34</v>
      </c>
      <c r="K21" s="28" t="s">
        <v>34</v>
      </c>
      <c r="L21" s="29" t="s">
        <v>34</v>
      </c>
    </row>
    <row r="22" spans="1:12" ht="50.25" customHeight="1" x14ac:dyDescent="0.25">
      <c r="A22" s="100"/>
      <c r="B22" s="103"/>
      <c r="C22" s="103"/>
      <c r="D22" s="26" t="s">
        <v>39</v>
      </c>
      <c r="E22" s="27">
        <v>101625.63</v>
      </c>
      <c r="F22" s="27">
        <v>101600</v>
      </c>
      <c r="G22" s="27">
        <v>101600</v>
      </c>
      <c r="H22" s="26" t="s">
        <v>32</v>
      </c>
      <c r="I22" s="28" t="s">
        <v>1355</v>
      </c>
      <c r="J22" s="28" t="s">
        <v>37</v>
      </c>
      <c r="K22" s="28" t="s">
        <v>37</v>
      </c>
      <c r="L22" s="29" t="s">
        <v>37</v>
      </c>
    </row>
    <row r="23" spans="1:12" ht="34.5" customHeight="1" thickBot="1" x14ac:dyDescent="0.3">
      <c r="A23" s="101"/>
      <c r="B23" s="104"/>
      <c r="C23" s="104"/>
      <c r="D23" s="26" t="s">
        <v>16</v>
      </c>
      <c r="E23" s="27">
        <v>533840</v>
      </c>
      <c r="F23" s="27">
        <v>533840</v>
      </c>
      <c r="G23" s="27">
        <v>533840</v>
      </c>
      <c r="H23" s="26" t="s">
        <v>30</v>
      </c>
      <c r="I23" s="28" t="s">
        <v>1356</v>
      </c>
      <c r="J23" s="28" t="s">
        <v>46</v>
      </c>
      <c r="K23" s="28" t="s">
        <v>47</v>
      </c>
      <c r="L23" s="29" t="s">
        <v>47</v>
      </c>
    </row>
    <row r="24" spans="1:12" ht="50.25" customHeight="1" x14ac:dyDescent="0.25">
      <c r="A24" s="99" t="s">
        <v>48</v>
      </c>
      <c r="B24" s="102" t="s">
        <v>49</v>
      </c>
      <c r="C24" s="102" t="s">
        <v>29</v>
      </c>
      <c r="D24" s="19" t="s">
        <v>1357</v>
      </c>
      <c r="E24" s="25">
        <f>SUM(E25:E27)</f>
        <v>506187.47</v>
      </c>
      <c r="F24" s="25">
        <f>SUM(F25:F27)</f>
        <v>506174</v>
      </c>
      <c r="G24" s="25">
        <f>SUM(G25:G27)</f>
        <v>506174</v>
      </c>
      <c r="H24" s="19" t="s">
        <v>36</v>
      </c>
      <c r="I24" s="22" t="s">
        <v>1355</v>
      </c>
      <c r="J24" s="22" t="s">
        <v>50</v>
      </c>
      <c r="K24" s="22" t="s">
        <v>51</v>
      </c>
      <c r="L24" s="23" t="s">
        <v>33</v>
      </c>
    </row>
    <row r="25" spans="1:12" ht="51.75" customHeight="1" x14ac:dyDescent="0.25">
      <c r="A25" s="100"/>
      <c r="B25" s="103"/>
      <c r="C25" s="103"/>
      <c r="D25" s="26" t="s">
        <v>22</v>
      </c>
      <c r="E25" s="27">
        <v>150084</v>
      </c>
      <c r="F25" s="27">
        <v>150084</v>
      </c>
      <c r="G25" s="27">
        <v>150084</v>
      </c>
      <c r="H25" s="26" t="s">
        <v>38</v>
      </c>
      <c r="I25" s="28" t="s">
        <v>1355</v>
      </c>
      <c r="J25" s="28" t="s">
        <v>51</v>
      </c>
      <c r="K25" s="28" t="s">
        <v>33</v>
      </c>
      <c r="L25" s="29" t="s">
        <v>34</v>
      </c>
    </row>
    <row r="26" spans="1:12" ht="51" customHeight="1" x14ac:dyDescent="0.25">
      <c r="A26" s="100"/>
      <c r="B26" s="103"/>
      <c r="C26" s="103"/>
      <c r="D26" s="26" t="s">
        <v>16</v>
      </c>
      <c r="E26" s="27">
        <v>306390</v>
      </c>
      <c r="F26" s="27">
        <v>306390</v>
      </c>
      <c r="G26" s="27">
        <v>306390</v>
      </c>
      <c r="H26" s="26" t="s">
        <v>32</v>
      </c>
      <c r="I26" s="28" t="s">
        <v>1355</v>
      </c>
      <c r="J26" s="28" t="s">
        <v>52</v>
      </c>
      <c r="K26" s="28" t="s">
        <v>50</v>
      </c>
      <c r="L26" s="29" t="s">
        <v>51</v>
      </c>
    </row>
    <row r="27" spans="1:12" ht="36" customHeight="1" thickBot="1" x14ac:dyDescent="0.3">
      <c r="A27" s="101"/>
      <c r="B27" s="104"/>
      <c r="C27" s="104"/>
      <c r="D27" s="26" t="s">
        <v>39</v>
      </c>
      <c r="E27" s="27">
        <v>49713.47</v>
      </c>
      <c r="F27" s="27">
        <v>49700</v>
      </c>
      <c r="G27" s="27">
        <v>49700</v>
      </c>
      <c r="H27" s="26" t="s">
        <v>30</v>
      </c>
      <c r="I27" s="28" t="s">
        <v>1356</v>
      </c>
      <c r="J27" s="28" t="s">
        <v>42</v>
      </c>
      <c r="K27" s="28" t="s">
        <v>42</v>
      </c>
      <c r="L27" s="29" t="s">
        <v>42</v>
      </c>
    </row>
    <row r="28" spans="1:12" ht="50.25" customHeight="1" x14ac:dyDescent="0.25">
      <c r="A28" s="99" t="s">
        <v>53</v>
      </c>
      <c r="B28" s="102" t="s">
        <v>54</v>
      </c>
      <c r="C28" s="102" t="s">
        <v>29</v>
      </c>
      <c r="D28" s="19" t="s">
        <v>1357</v>
      </c>
      <c r="E28" s="25">
        <f>SUM(E29:E31)</f>
        <v>526271.05000000005</v>
      </c>
      <c r="F28" s="25">
        <f>SUM(F29:F31)</f>
        <v>526254</v>
      </c>
      <c r="G28" s="25">
        <f>SUM(G29:G31)</f>
        <v>526254</v>
      </c>
      <c r="H28" s="19" t="s">
        <v>32</v>
      </c>
      <c r="I28" s="22" t="s">
        <v>1355</v>
      </c>
      <c r="J28" s="22" t="s">
        <v>33</v>
      </c>
      <c r="K28" s="22" t="s">
        <v>33</v>
      </c>
      <c r="L28" s="23" t="s">
        <v>33</v>
      </c>
    </row>
    <row r="29" spans="1:12" ht="51" customHeight="1" x14ac:dyDescent="0.25">
      <c r="A29" s="100"/>
      <c r="B29" s="103"/>
      <c r="C29" s="103"/>
      <c r="D29" s="26" t="s">
        <v>39</v>
      </c>
      <c r="E29" s="27">
        <v>45717.05</v>
      </c>
      <c r="F29" s="27">
        <v>45700</v>
      </c>
      <c r="G29" s="27">
        <v>45700</v>
      </c>
      <c r="H29" s="26" t="s">
        <v>36</v>
      </c>
      <c r="I29" s="28" t="s">
        <v>1355</v>
      </c>
      <c r="J29" s="28" t="s">
        <v>55</v>
      </c>
      <c r="K29" s="28" t="s">
        <v>55</v>
      </c>
      <c r="L29" s="29" t="s">
        <v>55</v>
      </c>
    </row>
    <row r="30" spans="1:12" ht="50.25" customHeight="1" x14ac:dyDescent="0.25">
      <c r="A30" s="100"/>
      <c r="B30" s="103"/>
      <c r="C30" s="103"/>
      <c r="D30" s="26" t="s">
        <v>22</v>
      </c>
      <c r="E30" s="27">
        <v>155524</v>
      </c>
      <c r="F30" s="27">
        <v>155524</v>
      </c>
      <c r="G30" s="27">
        <v>155524</v>
      </c>
      <c r="H30" s="26" t="s">
        <v>38</v>
      </c>
      <c r="I30" s="28" t="s">
        <v>1355</v>
      </c>
      <c r="J30" s="28" t="s">
        <v>35</v>
      </c>
      <c r="K30" s="28" t="s">
        <v>35</v>
      </c>
      <c r="L30" s="29" t="s">
        <v>35</v>
      </c>
    </row>
    <row r="31" spans="1:12" ht="32.25" thickBot="1" x14ac:dyDescent="0.3">
      <c r="A31" s="101"/>
      <c r="B31" s="104"/>
      <c r="C31" s="104"/>
      <c r="D31" s="26" t="s">
        <v>16</v>
      </c>
      <c r="E31" s="27">
        <v>325030</v>
      </c>
      <c r="F31" s="27">
        <v>325030</v>
      </c>
      <c r="G31" s="27">
        <v>325030</v>
      </c>
      <c r="H31" s="26" t="s">
        <v>30</v>
      </c>
      <c r="I31" s="28" t="s">
        <v>1356</v>
      </c>
      <c r="J31" s="28" t="s">
        <v>56</v>
      </c>
      <c r="K31" s="28" t="s">
        <v>56</v>
      </c>
      <c r="L31" s="29" t="s">
        <v>56</v>
      </c>
    </row>
    <row r="32" spans="1:12" ht="47.25" x14ac:dyDescent="0.25">
      <c r="A32" s="99" t="s">
        <v>57</v>
      </c>
      <c r="B32" s="102" t="s">
        <v>58</v>
      </c>
      <c r="C32" s="102" t="s">
        <v>29</v>
      </c>
      <c r="D32" s="19" t="s">
        <v>1357</v>
      </c>
      <c r="E32" s="25">
        <f>SUM(E33:E35)</f>
        <v>673568.66999999993</v>
      </c>
      <c r="F32" s="25">
        <f>SUM(F33:F35)</f>
        <v>673557</v>
      </c>
      <c r="G32" s="25">
        <f>SUM(G33:G35)</f>
        <v>673557</v>
      </c>
      <c r="H32" s="30" t="s">
        <v>36</v>
      </c>
      <c r="I32" s="22" t="s">
        <v>1355</v>
      </c>
      <c r="J32" s="22" t="s">
        <v>51</v>
      </c>
      <c r="K32" s="22" t="s">
        <v>51</v>
      </c>
      <c r="L32" s="23" t="s">
        <v>51</v>
      </c>
    </row>
    <row r="33" spans="1:12" ht="47.25" x14ac:dyDescent="0.25">
      <c r="A33" s="100"/>
      <c r="B33" s="103"/>
      <c r="C33" s="103"/>
      <c r="D33" s="26" t="s">
        <v>22</v>
      </c>
      <c r="E33" s="27">
        <v>187087</v>
      </c>
      <c r="F33" s="27">
        <v>187087</v>
      </c>
      <c r="G33" s="27">
        <v>187087</v>
      </c>
      <c r="H33" s="31" t="s">
        <v>38</v>
      </c>
      <c r="I33" s="28" t="s">
        <v>1355</v>
      </c>
      <c r="J33" s="28" t="s">
        <v>34</v>
      </c>
      <c r="K33" s="28" t="s">
        <v>34</v>
      </c>
      <c r="L33" s="29" t="s">
        <v>34</v>
      </c>
    </row>
    <row r="34" spans="1:12" ht="47.25" x14ac:dyDescent="0.25">
      <c r="A34" s="100"/>
      <c r="B34" s="103"/>
      <c r="C34" s="103"/>
      <c r="D34" s="26" t="s">
        <v>39</v>
      </c>
      <c r="E34" s="27">
        <v>67611.67</v>
      </c>
      <c r="F34" s="27">
        <v>67600</v>
      </c>
      <c r="G34" s="27">
        <v>67600</v>
      </c>
      <c r="H34" s="31" t="s">
        <v>32</v>
      </c>
      <c r="I34" s="28" t="s">
        <v>1355</v>
      </c>
      <c r="J34" s="28" t="s">
        <v>51</v>
      </c>
      <c r="K34" s="28" t="s">
        <v>51</v>
      </c>
      <c r="L34" s="29" t="s">
        <v>51</v>
      </c>
    </row>
    <row r="35" spans="1:12" ht="32.25" thickBot="1" x14ac:dyDescent="0.3">
      <c r="A35" s="101"/>
      <c r="B35" s="104"/>
      <c r="C35" s="104"/>
      <c r="D35" s="26" t="s">
        <v>16</v>
      </c>
      <c r="E35" s="27">
        <v>418870</v>
      </c>
      <c r="F35" s="27">
        <v>418870</v>
      </c>
      <c r="G35" s="27">
        <v>418870</v>
      </c>
      <c r="H35" s="31" t="s">
        <v>30</v>
      </c>
      <c r="I35" s="28" t="s">
        <v>1356</v>
      </c>
      <c r="J35" s="28" t="s">
        <v>47</v>
      </c>
      <c r="K35" s="28" t="s">
        <v>47</v>
      </c>
      <c r="L35" s="29" t="s">
        <v>47</v>
      </c>
    </row>
    <row r="36" spans="1:12" ht="47.25" x14ac:dyDescent="0.25">
      <c r="A36" s="99" t="s">
        <v>59</v>
      </c>
      <c r="B36" s="102" t="s">
        <v>60</v>
      </c>
      <c r="C36" s="102" t="s">
        <v>29</v>
      </c>
      <c r="D36" s="19" t="s">
        <v>1357</v>
      </c>
      <c r="E36" s="25">
        <f>SUM(E37:E39)</f>
        <v>786203</v>
      </c>
      <c r="F36" s="25">
        <f>SUM(F37:F39)</f>
        <v>786150</v>
      </c>
      <c r="G36" s="25">
        <f>SUM(G37:G39)</f>
        <v>786150</v>
      </c>
      <c r="H36" s="30" t="s">
        <v>38</v>
      </c>
      <c r="I36" s="22" t="s">
        <v>1355</v>
      </c>
      <c r="J36" s="22" t="s">
        <v>33</v>
      </c>
      <c r="K36" s="22" t="s">
        <v>33</v>
      </c>
      <c r="L36" s="23" t="s">
        <v>33</v>
      </c>
    </row>
    <row r="37" spans="1:12" ht="47.25" x14ac:dyDescent="0.25">
      <c r="A37" s="100"/>
      <c r="B37" s="103"/>
      <c r="C37" s="103"/>
      <c r="D37" s="26" t="s">
        <v>16</v>
      </c>
      <c r="E37" s="27">
        <v>446960</v>
      </c>
      <c r="F37" s="27">
        <v>446960</v>
      </c>
      <c r="G37" s="27">
        <v>446960</v>
      </c>
      <c r="H37" s="31" t="s">
        <v>32</v>
      </c>
      <c r="I37" s="28" t="s">
        <v>1355</v>
      </c>
      <c r="J37" s="28" t="s">
        <v>33</v>
      </c>
      <c r="K37" s="28" t="s">
        <v>33</v>
      </c>
      <c r="L37" s="29" t="s">
        <v>33</v>
      </c>
    </row>
    <row r="38" spans="1:12" ht="31.5" x14ac:dyDescent="0.25">
      <c r="A38" s="100"/>
      <c r="B38" s="103"/>
      <c r="C38" s="103"/>
      <c r="D38" s="26" t="s">
        <v>39</v>
      </c>
      <c r="E38" s="27">
        <v>91753</v>
      </c>
      <c r="F38" s="27">
        <v>91700</v>
      </c>
      <c r="G38" s="27">
        <v>91700</v>
      </c>
      <c r="H38" s="31" t="s">
        <v>30</v>
      </c>
      <c r="I38" s="28" t="s">
        <v>1356</v>
      </c>
      <c r="J38" s="28" t="s">
        <v>56</v>
      </c>
      <c r="K38" s="28" t="s">
        <v>56</v>
      </c>
      <c r="L38" s="29" t="s">
        <v>56</v>
      </c>
    </row>
    <row r="39" spans="1:12" ht="48" thickBot="1" x14ac:dyDescent="0.3">
      <c r="A39" s="101"/>
      <c r="B39" s="104"/>
      <c r="C39" s="104"/>
      <c r="D39" s="26" t="s">
        <v>22</v>
      </c>
      <c r="E39" s="27">
        <v>247490</v>
      </c>
      <c r="F39" s="27">
        <v>247490</v>
      </c>
      <c r="G39" s="27">
        <v>247490</v>
      </c>
      <c r="H39" s="31" t="s">
        <v>36</v>
      </c>
      <c r="I39" s="28" t="s">
        <v>1355</v>
      </c>
      <c r="J39" s="28" t="s">
        <v>33</v>
      </c>
      <c r="K39" s="28" t="s">
        <v>33</v>
      </c>
      <c r="L39" s="29" t="s">
        <v>33</v>
      </c>
    </row>
    <row r="40" spans="1:12" ht="47.25" x14ac:dyDescent="0.25">
      <c r="A40" s="99" t="s">
        <v>61</v>
      </c>
      <c r="B40" s="102" t="s">
        <v>62</v>
      </c>
      <c r="C40" s="102" t="s">
        <v>29</v>
      </c>
      <c r="D40" s="19" t="s">
        <v>1357</v>
      </c>
      <c r="E40" s="25">
        <f>SUM(E41:E43)</f>
        <v>503094.64</v>
      </c>
      <c r="F40" s="25">
        <f>SUM(F41:F43)</f>
        <v>503045</v>
      </c>
      <c r="G40" s="25">
        <f>SUM(G41:G43)</f>
        <v>503045</v>
      </c>
      <c r="H40" s="30" t="s">
        <v>36</v>
      </c>
      <c r="I40" s="22" t="s">
        <v>1355</v>
      </c>
      <c r="J40" s="22" t="s">
        <v>33</v>
      </c>
      <c r="K40" s="22" t="s">
        <v>33</v>
      </c>
      <c r="L40" s="23" t="s">
        <v>33</v>
      </c>
    </row>
    <row r="41" spans="1:12" ht="47.25" x14ac:dyDescent="0.25">
      <c r="A41" s="100"/>
      <c r="B41" s="103"/>
      <c r="C41" s="103"/>
      <c r="D41" s="26" t="s">
        <v>22</v>
      </c>
      <c r="E41" s="27">
        <v>145025</v>
      </c>
      <c r="F41" s="27">
        <v>145025</v>
      </c>
      <c r="G41" s="27">
        <v>145025</v>
      </c>
      <c r="H41" s="31" t="s">
        <v>38</v>
      </c>
      <c r="I41" s="28" t="s">
        <v>1355</v>
      </c>
      <c r="J41" s="28" t="s">
        <v>51</v>
      </c>
      <c r="K41" s="28" t="s">
        <v>51</v>
      </c>
      <c r="L41" s="29" t="s">
        <v>51</v>
      </c>
    </row>
    <row r="42" spans="1:12" ht="31.5" x14ac:dyDescent="0.25">
      <c r="A42" s="100"/>
      <c r="B42" s="103"/>
      <c r="C42" s="103"/>
      <c r="D42" s="26" t="s">
        <v>39</v>
      </c>
      <c r="E42" s="27">
        <v>53149.64</v>
      </c>
      <c r="F42" s="27">
        <v>53100</v>
      </c>
      <c r="G42" s="27">
        <v>53100</v>
      </c>
      <c r="H42" s="31" t="s">
        <v>30</v>
      </c>
      <c r="I42" s="28" t="s">
        <v>1356</v>
      </c>
      <c r="J42" s="28" t="s">
        <v>56</v>
      </c>
      <c r="K42" s="28" t="s">
        <v>56</v>
      </c>
      <c r="L42" s="29" t="s">
        <v>56</v>
      </c>
    </row>
    <row r="43" spans="1:12" ht="48" thickBot="1" x14ac:dyDescent="0.3">
      <c r="A43" s="101"/>
      <c r="B43" s="104"/>
      <c r="C43" s="104"/>
      <c r="D43" s="26" t="s">
        <v>16</v>
      </c>
      <c r="E43" s="27">
        <v>304920</v>
      </c>
      <c r="F43" s="27">
        <v>304920</v>
      </c>
      <c r="G43" s="27">
        <v>304920</v>
      </c>
      <c r="H43" s="31" t="s">
        <v>32</v>
      </c>
      <c r="I43" s="28" t="s">
        <v>1355</v>
      </c>
      <c r="J43" s="28" t="s">
        <v>33</v>
      </c>
      <c r="K43" s="28" t="s">
        <v>33</v>
      </c>
      <c r="L43" s="29" t="s">
        <v>33</v>
      </c>
    </row>
    <row r="44" spans="1:12" ht="47.25" x14ac:dyDescent="0.25">
      <c r="A44" s="99" t="s">
        <v>63</v>
      </c>
      <c r="B44" s="102" t="s">
        <v>64</v>
      </c>
      <c r="C44" s="102" t="s">
        <v>29</v>
      </c>
      <c r="D44" s="19" t="s">
        <v>1357</v>
      </c>
      <c r="E44" s="25">
        <f>SUM(E45:E47)</f>
        <v>475571.02</v>
      </c>
      <c r="F44" s="25">
        <f>SUM(F45:F47)</f>
        <v>475525</v>
      </c>
      <c r="G44" s="25">
        <f>SUM(G45:G47)</f>
        <v>475525</v>
      </c>
      <c r="H44" s="30" t="s">
        <v>38</v>
      </c>
      <c r="I44" s="22" t="s">
        <v>1355</v>
      </c>
      <c r="J44" s="22" t="s">
        <v>65</v>
      </c>
      <c r="K44" s="22" t="s">
        <v>65</v>
      </c>
      <c r="L44" s="23" t="s">
        <v>65</v>
      </c>
    </row>
    <row r="45" spans="1:12" ht="47.25" x14ac:dyDescent="0.25">
      <c r="A45" s="100"/>
      <c r="B45" s="103"/>
      <c r="C45" s="103"/>
      <c r="D45" s="26" t="s">
        <v>39</v>
      </c>
      <c r="E45" s="27">
        <v>44246.02</v>
      </c>
      <c r="F45" s="27">
        <v>44200</v>
      </c>
      <c r="G45" s="27">
        <v>44200</v>
      </c>
      <c r="H45" s="31" t="s">
        <v>32</v>
      </c>
      <c r="I45" s="28" t="s">
        <v>1355</v>
      </c>
      <c r="J45" s="28" t="s">
        <v>34</v>
      </c>
      <c r="K45" s="28" t="s">
        <v>34</v>
      </c>
      <c r="L45" s="29" t="s">
        <v>35</v>
      </c>
    </row>
    <row r="46" spans="1:12" ht="31.5" x14ac:dyDescent="0.25">
      <c r="A46" s="100"/>
      <c r="B46" s="103"/>
      <c r="C46" s="103"/>
      <c r="D46" s="26" t="s">
        <v>22</v>
      </c>
      <c r="E46" s="27">
        <v>108095</v>
      </c>
      <c r="F46" s="27">
        <v>108095</v>
      </c>
      <c r="G46" s="27">
        <v>108095</v>
      </c>
      <c r="H46" s="31" t="s">
        <v>30</v>
      </c>
      <c r="I46" s="28" t="s">
        <v>1356</v>
      </c>
      <c r="J46" s="28" t="s">
        <v>66</v>
      </c>
      <c r="K46" s="28" t="s">
        <v>66</v>
      </c>
      <c r="L46" s="29" t="s">
        <v>66</v>
      </c>
    </row>
    <row r="47" spans="1:12" ht="48" thickBot="1" x14ac:dyDescent="0.3">
      <c r="A47" s="101"/>
      <c r="B47" s="104"/>
      <c r="C47" s="104"/>
      <c r="D47" s="26" t="s">
        <v>16</v>
      </c>
      <c r="E47" s="27">
        <v>323230</v>
      </c>
      <c r="F47" s="27">
        <v>323230</v>
      </c>
      <c r="G47" s="27">
        <v>323230</v>
      </c>
      <c r="H47" s="31" t="s">
        <v>36</v>
      </c>
      <c r="I47" s="28" t="s">
        <v>1355</v>
      </c>
      <c r="J47" s="28" t="s">
        <v>34</v>
      </c>
      <c r="K47" s="28" t="s">
        <v>55</v>
      </c>
      <c r="L47" s="29" t="s">
        <v>35</v>
      </c>
    </row>
    <row r="48" spans="1:12" ht="47.25" x14ac:dyDescent="0.25">
      <c r="A48" s="99" t="s">
        <v>67</v>
      </c>
      <c r="B48" s="102" t="s">
        <v>1364</v>
      </c>
      <c r="C48" s="102" t="s">
        <v>29</v>
      </c>
      <c r="D48" s="19" t="s">
        <v>1357</v>
      </c>
      <c r="E48" s="25">
        <f>SUM(E49:E51)</f>
        <v>728898.16</v>
      </c>
      <c r="F48" s="25">
        <f>SUM(F49:F51)</f>
        <v>728829</v>
      </c>
      <c r="G48" s="25">
        <f>SUM(G49:G51)</f>
        <v>728829</v>
      </c>
      <c r="H48" s="30" t="s">
        <v>32</v>
      </c>
      <c r="I48" s="22" t="s">
        <v>1355</v>
      </c>
      <c r="J48" s="22" t="s">
        <v>51</v>
      </c>
      <c r="K48" s="22" t="s">
        <v>68</v>
      </c>
      <c r="L48" s="23" t="s">
        <v>33</v>
      </c>
    </row>
    <row r="49" spans="1:12" ht="31.5" x14ac:dyDescent="0.25">
      <c r="A49" s="100"/>
      <c r="B49" s="103"/>
      <c r="C49" s="103"/>
      <c r="D49" s="26" t="s">
        <v>22</v>
      </c>
      <c r="E49" s="27">
        <v>213449</v>
      </c>
      <c r="F49" s="27">
        <v>213449</v>
      </c>
      <c r="G49" s="27">
        <v>213449</v>
      </c>
      <c r="H49" s="31" t="s">
        <v>30</v>
      </c>
      <c r="I49" s="28" t="s">
        <v>1356</v>
      </c>
      <c r="J49" s="28" t="s">
        <v>69</v>
      </c>
      <c r="K49" s="28" t="s">
        <v>69</v>
      </c>
      <c r="L49" s="29" t="s">
        <v>46</v>
      </c>
    </row>
    <row r="50" spans="1:12" ht="47.25" x14ac:dyDescent="0.25">
      <c r="A50" s="100"/>
      <c r="B50" s="103"/>
      <c r="C50" s="103"/>
      <c r="D50" s="26" t="s">
        <v>39</v>
      </c>
      <c r="E50" s="27">
        <v>73369.16</v>
      </c>
      <c r="F50" s="27">
        <v>73300</v>
      </c>
      <c r="G50" s="27">
        <v>73300</v>
      </c>
      <c r="H50" s="31" t="s">
        <v>36</v>
      </c>
      <c r="I50" s="28" t="s">
        <v>1355</v>
      </c>
      <c r="J50" s="28" t="s">
        <v>51</v>
      </c>
      <c r="K50" s="28" t="s">
        <v>68</v>
      </c>
      <c r="L50" s="29" t="s">
        <v>33</v>
      </c>
    </row>
    <row r="51" spans="1:12" ht="48" thickBot="1" x14ac:dyDescent="0.3">
      <c r="A51" s="101"/>
      <c r="B51" s="104"/>
      <c r="C51" s="104"/>
      <c r="D51" s="26" t="s">
        <v>16</v>
      </c>
      <c r="E51" s="27">
        <v>442080</v>
      </c>
      <c r="F51" s="27">
        <v>442080</v>
      </c>
      <c r="G51" s="27">
        <v>442080</v>
      </c>
      <c r="H51" s="31" t="s">
        <v>38</v>
      </c>
      <c r="I51" s="28" t="s">
        <v>1355</v>
      </c>
      <c r="J51" s="28" t="s">
        <v>70</v>
      </c>
      <c r="K51" s="28" t="s">
        <v>50</v>
      </c>
      <c r="L51" s="29" t="s">
        <v>71</v>
      </c>
    </row>
    <row r="52" spans="1:12" ht="47.25" x14ac:dyDescent="0.25">
      <c r="A52" s="99" t="s">
        <v>72</v>
      </c>
      <c r="B52" s="102" t="s">
        <v>73</v>
      </c>
      <c r="C52" s="102" t="s">
        <v>29</v>
      </c>
      <c r="D52" s="19" t="s">
        <v>1357</v>
      </c>
      <c r="E52" s="25">
        <f>SUM(E53:E55)</f>
        <v>496997.04</v>
      </c>
      <c r="F52" s="25">
        <f>SUM(F53:F55)</f>
        <v>496958</v>
      </c>
      <c r="G52" s="25">
        <f>SUM(G53:G55)</f>
        <v>496958</v>
      </c>
      <c r="H52" s="19" t="s">
        <v>38</v>
      </c>
      <c r="I52" s="22" t="s">
        <v>1355</v>
      </c>
      <c r="J52" s="22" t="s">
        <v>51</v>
      </c>
      <c r="K52" s="22" t="s">
        <v>51</v>
      </c>
      <c r="L52" s="23" t="s">
        <v>51</v>
      </c>
    </row>
    <row r="53" spans="1:12" ht="47.25" x14ac:dyDescent="0.25">
      <c r="A53" s="100"/>
      <c r="B53" s="103"/>
      <c r="C53" s="103"/>
      <c r="D53" s="26" t="s">
        <v>16</v>
      </c>
      <c r="E53" s="27">
        <v>318630</v>
      </c>
      <c r="F53" s="27">
        <v>318630</v>
      </c>
      <c r="G53" s="27">
        <v>318630</v>
      </c>
      <c r="H53" s="26" t="s">
        <v>32</v>
      </c>
      <c r="I53" s="28" t="s">
        <v>1355</v>
      </c>
      <c r="J53" s="28" t="s">
        <v>34</v>
      </c>
      <c r="K53" s="28" t="s">
        <v>34</v>
      </c>
      <c r="L53" s="29" t="s">
        <v>34</v>
      </c>
    </row>
    <row r="54" spans="1:12" ht="31.5" x14ac:dyDescent="0.25">
      <c r="A54" s="100"/>
      <c r="B54" s="103"/>
      <c r="C54" s="103"/>
      <c r="D54" s="26" t="s">
        <v>39</v>
      </c>
      <c r="E54" s="27">
        <v>45939.040000000001</v>
      </c>
      <c r="F54" s="27">
        <v>45900</v>
      </c>
      <c r="G54" s="27">
        <v>45900</v>
      </c>
      <c r="H54" s="26" t="s">
        <v>30</v>
      </c>
      <c r="I54" s="28" t="s">
        <v>1356</v>
      </c>
      <c r="J54" s="28" t="s">
        <v>74</v>
      </c>
      <c r="K54" s="28" t="s">
        <v>74</v>
      </c>
      <c r="L54" s="29" t="s">
        <v>74</v>
      </c>
    </row>
    <row r="55" spans="1:12" ht="48" thickBot="1" x14ac:dyDescent="0.3">
      <c r="A55" s="101"/>
      <c r="B55" s="104"/>
      <c r="C55" s="104"/>
      <c r="D55" s="26" t="s">
        <v>22</v>
      </c>
      <c r="E55" s="27">
        <v>132428</v>
      </c>
      <c r="F55" s="27">
        <v>132428</v>
      </c>
      <c r="G55" s="27">
        <v>132428</v>
      </c>
      <c r="H55" s="26" t="s">
        <v>36</v>
      </c>
      <c r="I55" s="28" t="s">
        <v>1355</v>
      </c>
      <c r="J55" s="28" t="s">
        <v>34</v>
      </c>
      <c r="K55" s="28" t="s">
        <v>34</v>
      </c>
      <c r="L55" s="29" t="s">
        <v>34</v>
      </c>
    </row>
    <row r="56" spans="1:12" ht="47.25" x14ac:dyDescent="0.25">
      <c r="A56" s="99" t="s">
        <v>75</v>
      </c>
      <c r="B56" s="102" t="s">
        <v>76</v>
      </c>
      <c r="C56" s="102" t="s">
        <v>29</v>
      </c>
      <c r="D56" s="19" t="s">
        <v>1357</v>
      </c>
      <c r="E56" s="25">
        <f>SUM(E57:E59)</f>
        <v>766931.69</v>
      </c>
      <c r="F56" s="25">
        <f>SUM(F57:F59)</f>
        <v>766885</v>
      </c>
      <c r="G56" s="25">
        <f>SUM(G57:G59)</f>
        <v>766885</v>
      </c>
      <c r="H56" s="19" t="s">
        <v>32</v>
      </c>
      <c r="I56" s="22" t="s">
        <v>1355</v>
      </c>
      <c r="J56" s="22" t="s">
        <v>33</v>
      </c>
      <c r="K56" s="22" t="s">
        <v>33</v>
      </c>
      <c r="L56" s="23" t="s">
        <v>33</v>
      </c>
    </row>
    <row r="57" spans="1:12" ht="47.25" x14ac:dyDescent="0.25">
      <c r="A57" s="100"/>
      <c r="B57" s="103"/>
      <c r="C57" s="103"/>
      <c r="D57" s="26" t="s">
        <v>39</v>
      </c>
      <c r="E57" s="27">
        <v>88446.69</v>
      </c>
      <c r="F57" s="27">
        <v>88400</v>
      </c>
      <c r="G57" s="27">
        <v>88400</v>
      </c>
      <c r="H57" s="26" t="s">
        <v>36</v>
      </c>
      <c r="I57" s="28" t="s">
        <v>1355</v>
      </c>
      <c r="J57" s="28" t="s">
        <v>33</v>
      </c>
      <c r="K57" s="28" t="s">
        <v>33</v>
      </c>
      <c r="L57" s="29" t="s">
        <v>33</v>
      </c>
    </row>
    <row r="58" spans="1:12" ht="31.5" x14ac:dyDescent="0.25">
      <c r="A58" s="100"/>
      <c r="B58" s="103"/>
      <c r="C58" s="103"/>
      <c r="D58" s="26" t="s">
        <v>22</v>
      </c>
      <c r="E58" s="27">
        <v>222575</v>
      </c>
      <c r="F58" s="27">
        <v>222575</v>
      </c>
      <c r="G58" s="27">
        <v>222575</v>
      </c>
      <c r="H58" s="26" t="s">
        <v>30</v>
      </c>
      <c r="I58" s="28" t="s">
        <v>1356</v>
      </c>
      <c r="J58" s="28" t="s">
        <v>56</v>
      </c>
      <c r="K58" s="28" t="s">
        <v>56</v>
      </c>
      <c r="L58" s="29" t="s">
        <v>56</v>
      </c>
    </row>
    <row r="59" spans="1:12" ht="48" thickBot="1" x14ac:dyDescent="0.3">
      <c r="A59" s="101"/>
      <c r="B59" s="104"/>
      <c r="C59" s="104"/>
      <c r="D59" s="26" t="s">
        <v>16</v>
      </c>
      <c r="E59" s="27">
        <v>455910</v>
      </c>
      <c r="F59" s="27">
        <v>455910</v>
      </c>
      <c r="G59" s="27">
        <v>455910</v>
      </c>
      <c r="H59" s="26" t="s">
        <v>38</v>
      </c>
      <c r="I59" s="28" t="s">
        <v>1355</v>
      </c>
      <c r="J59" s="28" t="s">
        <v>51</v>
      </c>
      <c r="K59" s="28" t="s">
        <v>51</v>
      </c>
      <c r="L59" s="29" t="s">
        <v>51</v>
      </c>
    </row>
    <row r="60" spans="1:12" ht="47.25" x14ac:dyDescent="0.25">
      <c r="A60" s="99" t="s">
        <v>77</v>
      </c>
      <c r="B60" s="102" t="s">
        <v>1360</v>
      </c>
      <c r="C60" s="102" t="s">
        <v>29</v>
      </c>
      <c r="D60" s="19" t="s">
        <v>1357</v>
      </c>
      <c r="E60" s="25">
        <f>SUM(E61:E63)</f>
        <v>942275.54</v>
      </c>
      <c r="F60" s="25">
        <f>SUM(F61:F63)</f>
        <v>942214</v>
      </c>
      <c r="G60" s="25">
        <f>SUM(G61:G63)</f>
        <v>942214</v>
      </c>
      <c r="H60" s="19" t="s">
        <v>32</v>
      </c>
      <c r="I60" s="22" t="s">
        <v>1355</v>
      </c>
      <c r="J60" s="22" t="s">
        <v>34</v>
      </c>
      <c r="K60" s="22" t="s">
        <v>34</v>
      </c>
      <c r="L60" s="23" t="s">
        <v>34</v>
      </c>
    </row>
    <row r="61" spans="1:12" ht="47.25" x14ac:dyDescent="0.25">
      <c r="A61" s="100"/>
      <c r="B61" s="103"/>
      <c r="C61" s="103"/>
      <c r="D61" s="26" t="s">
        <v>39</v>
      </c>
      <c r="E61" s="27">
        <v>84161.54</v>
      </c>
      <c r="F61" s="27">
        <v>84100</v>
      </c>
      <c r="G61" s="27">
        <v>84100</v>
      </c>
      <c r="H61" s="26" t="s">
        <v>36</v>
      </c>
      <c r="I61" s="28" t="s">
        <v>1355</v>
      </c>
      <c r="J61" s="28" t="s">
        <v>33</v>
      </c>
      <c r="K61" s="28" t="s">
        <v>33</v>
      </c>
      <c r="L61" s="29" t="s">
        <v>33</v>
      </c>
    </row>
    <row r="62" spans="1:12" ht="31.5" x14ac:dyDescent="0.25">
      <c r="A62" s="100"/>
      <c r="B62" s="103"/>
      <c r="C62" s="103"/>
      <c r="D62" s="26" t="s">
        <v>22</v>
      </c>
      <c r="E62" s="27">
        <v>307444</v>
      </c>
      <c r="F62" s="27">
        <v>307444</v>
      </c>
      <c r="G62" s="27">
        <v>307444</v>
      </c>
      <c r="H62" s="26" t="s">
        <v>30</v>
      </c>
      <c r="I62" s="28" t="s">
        <v>1356</v>
      </c>
      <c r="J62" s="28" t="s">
        <v>78</v>
      </c>
      <c r="K62" s="28" t="s">
        <v>66</v>
      </c>
      <c r="L62" s="29" t="s">
        <v>66</v>
      </c>
    </row>
    <row r="63" spans="1:12" ht="48" thickBot="1" x14ac:dyDescent="0.3">
      <c r="A63" s="101"/>
      <c r="B63" s="104"/>
      <c r="C63" s="104"/>
      <c r="D63" s="26" t="s">
        <v>16</v>
      </c>
      <c r="E63" s="27">
        <v>550670</v>
      </c>
      <c r="F63" s="27">
        <v>550670</v>
      </c>
      <c r="G63" s="27">
        <v>550670</v>
      </c>
      <c r="H63" s="26" t="s">
        <v>38</v>
      </c>
      <c r="I63" s="28" t="s">
        <v>1355</v>
      </c>
      <c r="J63" s="28" t="s">
        <v>51</v>
      </c>
      <c r="K63" s="28" t="s">
        <v>51</v>
      </c>
      <c r="L63" s="29" t="s">
        <v>51</v>
      </c>
    </row>
    <row r="64" spans="1:12" ht="31.5" x14ac:dyDescent="0.25">
      <c r="A64" s="99" t="s">
        <v>79</v>
      </c>
      <c r="B64" s="102" t="s">
        <v>80</v>
      </c>
      <c r="C64" s="102" t="s">
        <v>29</v>
      </c>
      <c r="D64" s="19" t="s">
        <v>1357</v>
      </c>
      <c r="E64" s="25">
        <f>SUM(E65:E67)</f>
        <v>832207.24</v>
      </c>
      <c r="F64" s="25">
        <f>SUM(F65:F67)</f>
        <v>832201</v>
      </c>
      <c r="G64" s="25">
        <f>SUM(G65:G67)</f>
        <v>832201</v>
      </c>
      <c r="H64" s="19" t="s">
        <v>30</v>
      </c>
      <c r="I64" s="22" t="s">
        <v>1356</v>
      </c>
      <c r="J64" s="22" t="s">
        <v>31</v>
      </c>
      <c r="K64" s="22" t="s">
        <v>31</v>
      </c>
      <c r="L64" s="23" t="s">
        <v>31</v>
      </c>
    </row>
    <row r="65" spans="1:12" ht="47.25" x14ac:dyDescent="0.25">
      <c r="A65" s="100"/>
      <c r="B65" s="103"/>
      <c r="C65" s="103"/>
      <c r="D65" s="26" t="s">
        <v>22</v>
      </c>
      <c r="E65" s="27">
        <v>258991</v>
      </c>
      <c r="F65" s="27">
        <v>258991</v>
      </c>
      <c r="G65" s="27">
        <v>258991</v>
      </c>
      <c r="H65" s="26" t="s">
        <v>38</v>
      </c>
      <c r="I65" s="28" t="s">
        <v>1355</v>
      </c>
      <c r="J65" s="28" t="s">
        <v>81</v>
      </c>
      <c r="K65" s="28" t="s">
        <v>52</v>
      </c>
      <c r="L65" s="29" t="s">
        <v>51</v>
      </c>
    </row>
    <row r="66" spans="1:12" ht="47.25" x14ac:dyDescent="0.25">
      <c r="A66" s="100"/>
      <c r="B66" s="103"/>
      <c r="C66" s="103"/>
      <c r="D66" s="26" t="s">
        <v>16</v>
      </c>
      <c r="E66" s="27">
        <v>479110</v>
      </c>
      <c r="F66" s="27">
        <v>479110</v>
      </c>
      <c r="G66" s="27">
        <v>479110</v>
      </c>
      <c r="H66" s="26" t="s">
        <v>32</v>
      </c>
      <c r="I66" s="28" t="s">
        <v>1355</v>
      </c>
      <c r="J66" s="28" t="s">
        <v>81</v>
      </c>
      <c r="K66" s="28" t="s">
        <v>81</v>
      </c>
      <c r="L66" s="29" t="s">
        <v>81</v>
      </c>
    </row>
    <row r="67" spans="1:12" ht="48" thickBot="1" x14ac:dyDescent="0.3">
      <c r="A67" s="101"/>
      <c r="B67" s="104"/>
      <c r="C67" s="104"/>
      <c r="D67" s="26" t="s">
        <v>39</v>
      </c>
      <c r="E67" s="27">
        <v>94106.240000000005</v>
      </c>
      <c r="F67" s="27">
        <v>94100</v>
      </c>
      <c r="G67" s="27">
        <v>94100</v>
      </c>
      <c r="H67" s="26" t="s">
        <v>36</v>
      </c>
      <c r="I67" s="28" t="s">
        <v>1355</v>
      </c>
      <c r="J67" s="28" t="s">
        <v>52</v>
      </c>
      <c r="K67" s="28" t="s">
        <v>52</v>
      </c>
      <c r="L67" s="29" t="s">
        <v>52</v>
      </c>
    </row>
    <row r="68" spans="1:12" ht="47.25" x14ac:dyDescent="0.25">
      <c r="A68" s="99" t="s">
        <v>82</v>
      </c>
      <c r="B68" s="102" t="s">
        <v>1365</v>
      </c>
      <c r="C68" s="102" t="s">
        <v>29</v>
      </c>
      <c r="D68" s="19" t="s">
        <v>1357</v>
      </c>
      <c r="E68" s="25">
        <f>SUM(E69:E71)</f>
        <v>865611.97</v>
      </c>
      <c r="F68" s="25">
        <f>SUM(F69:F71)</f>
        <v>865571</v>
      </c>
      <c r="G68" s="25">
        <f>SUM(G69:G71)</f>
        <v>865571</v>
      </c>
      <c r="H68" s="19" t="s">
        <v>38</v>
      </c>
      <c r="I68" s="22" t="s">
        <v>1355</v>
      </c>
      <c r="J68" s="22" t="s">
        <v>37</v>
      </c>
      <c r="K68" s="22" t="s">
        <v>83</v>
      </c>
      <c r="L68" s="23" t="s">
        <v>37</v>
      </c>
    </row>
    <row r="69" spans="1:12" ht="31.5" x14ac:dyDescent="0.25">
      <c r="A69" s="100"/>
      <c r="B69" s="103"/>
      <c r="C69" s="103"/>
      <c r="D69" s="26" t="s">
        <v>16</v>
      </c>
      <c r="E69" s="27">
        <v>518460</v>
      </c>
      <c r="F69" s="27">
        <v>518460</v>
      </c>
      <c r="G69" s="27">
        <v>518460</v>
      </c>
      <c r="H69" s="26" t="s">
        <v>30</v>
      </c>
      <c r="I69" s="28" t="s">
        <v>1356</v>
      </c>
      <c r="J69" s="28" t="s">
        <v>56</v>
      </c>
      <c r="K69" s="28" t="s">
        <v>56</v>
      </c>
      <c r="L69" s="29" t="s">
        <v>56</v>
      </c>
    </row>
    <row r="70" spans="1:12" ht="47.25" x14ac:dyDescent="0.25">
      <c r="A70" s="100"/>
      <c r="B70" s="103"/>
      <c r="C70" s="103"/>
      <c r="D70" s="26" t="s">
        <v>39</v>
      </c>
      <c r="E70" s="27">
        <v>91340.97</v>
      </c>
      <c r="F70" s="27">
        <v>91300</v>
      </c>
      <c r="G70" s="27">
        <v>91300</v>
      </c>
      <c r="H70" s="26" t="s">
        <v>32</v>
      </c>
      <c r="I70" s="28" t="s">
        <v>1355</v>
      </c>
      <c r="J70" s="28" t="s">
        <v>37</v>
      </c>
      <c r="K70" s="28" t="s">
        <v>37</v>
      </c>
      <c r="L70" s="29" t="s">
        <v>37</v>
      </c>
    </row>
    <row r="71" spans="1:12" ht="48" thickBot="1" x14ac:dyDescent="0.3">
      <c r="A71" s="101"/>
      <c r="B71" s="104"/>
      <c r="C71" s="104"/>
      <c r="D71" s="26" t="s">
        <v>22</v>
      </c>
      <c r="E71" s="27">
        <v>255811</v>
      </c>
      <c r="F71" s="27">
        <v>255811</v>
      </c>
      <c r="G71" s="27">
        <v>255811</v>
      </c>
      <c r="H71" s="26" t="s">
        <v>36</v>
      </c>
      <c r="I71" s="28" t="s">
        <v>1355</v>
      </c>
      <c r="J71" s="28" t="s">
        <v>35</v>
      </c>
      <c r="K71" s="28" t="s">
        <v>35</v>
      </c>
      <c r="L71" s="29" t="s">
        <v>35</v>
      </c>
    </row>
    <row r="72" spans="1:12" ht="31.5" x14ac:dyDescent="0.25">
      <c r="A72" s="99" t="s">
        <v>84</v>
      </c>
      <c r="B72" s="102" t="s">
        <v>85</v>
      </c>
      <c r="C72" s="102" t="s">
        <v>29</v>
      </c>
      <c r="D72" s="19" t="s">
        <v>1357</v>
      </c>
      <c r="E72" s="25">
        <f>SUM(E73:E75)</f>
        <v>692200.7</v>
      </c>
      <c r="F72" s="25">
        <f>SUM(F73:F75)</f>
        <v>692171</v>
      </c>
      <c r="G72" s="25">
        <f>SUM(G73:G75)</f>
        <v>692171</v>
      </c>
      <c r="H72" s="19" t="s">
        <v>30</v>
      </c>
      <c r="I72" s="22" t="s">
        <v>1356</v>
      </c>
      <c r="J72" s="22" t="s">
        <v>31</v>
      </c>
      <c r="K72" s="22" t="s">
        <v>31</v>
      </c>
      <c r="L72" s="23" t="s">
        <v>31</v>
      </c>
    </row>
    <row r="73" spans="1:12" ht="47.25" x14ac:dyDescent="0.25">
      <c r="A73" s="100"/>
      <c r="B73" s="103"/>
      <c r="C73" s="103"/>
      <c r="D73" s="26" t="s">
        <v>39</v>
      </c>
      <c r="E73" s="27">
        <v>74929.7</v>
      </c>
      <c r="F73" s="27">
        <v>74900</v>
      </c>
      <c r="G73" s="27">
        <v>74900</v>
      </c>
      <c r="H73" s="26" t="s">
        <v>38</v>
      </c>
      <c r="I73" s="28" t="s">
        <v>1355</v>
      </c>
      <c r="J73" s="28" t="s">
        <v>83</v>
      </c>
      <c r="K73" s="28" t="s">
        <v>86</v>
      </c>
      <c r="L73" s="29" t="s">
        <v>86</v>
      </c>
    </row>
    <row r="74" spans="1:12" ht="47.25" x14ac:dyDescent="0.25">
      <c r="A74" s="100"/>
      <c r="B74" s="103"/>
      <c r="C74" s="103"/>
      <c r="D74" s="26" t="s">
        <v>22</v>
      </c>
      <c r="E74" s="27">
        <v>183191</v>
      </c>
      <c r="F74" s="27">
        <v>183191</v>
      </c>
      <c r="G74" s="27">
        <v>183191</v>
      </c>
      <c r="H74" s="26" t="s">
        <v>32</v>
      </c>
      <c r="I74" s="28" t="s">
        <v>1355</v>
      </c>
      <c r="J74" s="28" t="s">
        <v>37</v>
      </c>
      <c r="K74" s="28" t="s">
        <v>37</v>
      </c>
      <c r="L74" s="29" t="s">
        <v>37</v>
      </c>
    </row>
    <row r="75" spans="1:12" ht="48" thickBot="1" x14ac:dyDescent="0.3">
      <c r="A75" s="101"/>
      <c r="B75" s="104"/>
      <c r="C75" s="104"/>
      <c r="D75" s="26" t="s">
        <v>16</v>
      </c>
      <c r="E75" s="27">
        <v>434080</v>
      </c>
      <c r="F75" s="27">
        <v>434080</v>
      </c>
      <c r="G75" s="27">
        <v>434080</v>
      </c>
      <c r="H75" s="26" t="s">
        <v>36</v>
      </c>
      <c r="I75" s="28" t="s">
        <v>1355</v>
      </c>
      <c r="J75" s="28" t="s">
        <v>35</v>
      </c>
      <c r="K75" s="28" t="s">
        <v>35</v>
      </c>
      <c r="L75" s="29" t="s">
        <v>35</v>
      </c>
    </row>
    <row r="76" spans="1:12" ht="31.5" x14ac:dyDescent="0.25">
      <c r="A76" s="99" t="s">
        <v>87</v>
      </c>
      <c r="B76" s="102" t="s">
        <v>88</v>
      </c>
      <c r="C76" s="102" t="s">
        <v>29</v>
      </c>
      <c r="D76" s="19" t="s">
        <v>1357</v>
      </c>
      <c r="E76" s="25">
        <f>SUM(E77:E79)</f>
        <v>494197.29</v>
      </c>
      <c r="F76" s="25">
        <f>SUM(F77:F79)</f>
        <v>494168</v>
      </c>
      <c r="G76" s="25">
        <f>SUM(G77:G79)</f>
        <v>494168</v>
      </c>
      <c r="H76" s="19" t="s">
        <v>30</v>
      </c>
      <c r="I76" s="22" t="s">
        <v>1356</v>
      </c>
      <c r="J76" s="22" t="s">
        <v>56</v>
      </c>
      <c r="K76" s="22" t="s">
        <v>56</v>
      </c>
      <c r="L76" s="23" t="s">
        <v>56</v>
      </c>
    </row>
    <row r="77" spans="1:12" ht="47.25" x14ac:dyDescent="0.25">
      <c r="A77" s="100"/>
      <c r="B77" s="103"/>
      <c r="C77" s="103"/>
      <c r="D77" s="26" t="s">
        <v>39</v>
      </c>
      <c r="E77" s="27">
        <v>46829.29</v>
      </c>
      <c r="F77" s="27">
        <v>46800</v>
      </c>
      <c r="G77" s="27">
        <v>46800</v>
      </c>
      <c r="H77" s="26" t="s">
        <v>38</v>
      </c>
      <c r="I77" s="28" t="s">
        <v>1355</v>
      </c>
      <c r="J77" s="28" t="s">
        <v>34</v>
      </c>
      <c r="K77" s="28" t="s">
        <v>34</v>
      </c>
      <c r="L77" s="29" t="s">
        <v>34</v>
      </c>
    </row>
    <row r="78" spans="1:12" ht="47.25" x14ac:dyDescent="0.25">
      <c r="A78" s="100"/>
      <c r="B78" s="103"/>
      <c r="C78" s="103"/>
      <c r="D78" s="26" t="s">
        <v>16</v>
      </c>
      <c r="E78" s="27">
        <v>295520</v>
      </c>
      <c r="F78" s="27">
        <v>295520</v>
      </c>
      <c r="G78" s="27">
        <v>295520</v>
      </c>
      <c r="H78" s="26" t="s">
        <v>36</v>
      </c>
      <c r="I78" s="28" t="s">
        <v>1355</v>
      </c>
      <c r="J78" s="28" t="s">
        <v>34</v>
      </c>
      <c r="K78" s="28" t="s">
        <v>34</v>
      </c>
      <c r="L78" s="29" t="s">
        <v>34</v>
      </c>
    </row>
    <row r="79" spans="1:12" ht="48" thickBot="1" x14ac:dyDescent="0.3">
      <c r="A79" s="101"/>
      <c r="B79" s="104"/>
      <c r="C79" s="104"/>
      <c r="D79" s="26" t="s">
        <v>22</v>
      </c>
      <c r="E79" s="27">
        <v>151848</v>
      </c>
      <c r="F79" s="27">
        <v>151848</v>
      </c>
      <c r="G79" s="27">
        <v>151848</v>
      </c>
      <c r="H79" s="26" t="s">
        <v>32</v>
      </c>
      <c r="I79" s="28" t="s">
        <v>1355</v>
      </c>
      <c r="J79" s="28" t="s">
        <v>33</v>
      </c>
      <c r="K79" s="28" t="s">
        <v>34</v>
      </c>
      <c r="L79" s="29" t="s">
        <v>34</v>
      </c>
    </row>
    <row r="80" spans="1:12" ht="47.25" x14ac:dyDescent="0.25">
      <c r="A80" s="99" t="s">
        <v>89</v>
      </c>
      <c r="B80" s="102" t="s">
        <v>90</v>
      </c>
      <c r="C80" s="102" t="s">
        <v>29</v>
      </c>
      <c r="D80" s="19" t="s">
        <v>1357</v>
      </c>
      <c r="E80" s="25">
        <f>SUM(E81:E83)</f>
        <v>763751.98</v>
      </c>
      <c r="F80" s="25">
        <f>SUM(F81:F83)</f>
        <v>763692</v>
      </c>
      <c r="G80" s="25">
        <f>SUM(G81:G83)</f>
        <v>763692</v>
      </c>
      <c r="H80" s="19" t="s">
        <v>38</v>
      </c>
      <c r="I80" s="22" t="s">
        <v>1355</v>
      </c>
      <c r="J80" s="22" t="s">
        <v>51</v>
      </c>
      <c r="K80" s="22" t="s">
        <v>51</v>
      </c>
      <c r="L80" s="23" t="s">
        <v>51</v>
      </c>
    </row>
    <row r="81" spans="1:12" ht="47.25" x14ac:dyDescent="0.25">
      <c r="A81" s="100"/>
      <c r="B81" s="103"/>
      <c r="C81" s="103"/>
      <c r="D81" s="26" t="s">
        <v>22</v>
      </c>
      <c r="E81" s="27">
        <v>166982</v>
      </c>
      <c r="F81" s="27">
        <v>166982</v>
      </c>
      <c r="G81" s="27">
        <v>166982</v>
      </c>
      <c r="H81" s="26" t="s">
        <v>32</v>
      </c>
      <c r="I81" s="28" t="s">
        <v>1355</v>
      </c>
      <c r="J81" s="28" t="s">
        <v>50</v>
      </c>
      <c r="K81" s="28" t="s">
        <v>50</v>
      </c>
      <c r="L81" s="29" t="s">
        <v>50</v>
      </c>
    </row>
    <row r="82" spans="1:12" ht="47.25" x14ac:dyDescent="0.25">
      <c r="A82" s="100"/>
      <c r="B82" s="103"/>
      <c r="C82" s="103"/>
      <c r="D82" s="26" t="s">
        <v>39</v>
      </c>
      <c r="E82" s="27">
        <v>69259.98</v>
      </c>
      <c r="F82" s="27">
        <v>69200</v>
      </c>
      <c r="G82" s="27">
        <v>69200</v>
      </c>
      <c r="H82" s="26" t="s">
        <v>36</v>
      </c>
      <c r="I82" s="28" t="s">
        <v>1355</v>
      </c>
      <c r="J82" s="28" t="s">
        <v>52</v>
      </c>
      <c r="K82" s="28" t="s">
        <v>52</v>
      </c>
      <c r="L82" s="29" t="s">
        <v>52</v>
      </c>
    </row>
    <row r="83" spans="1:12" ht="32.25" thickBot="1" x14ac:dyDescent="0.3">
      <c r="A83" s="101"/>
      <c r="B83" s="104"/>
      <c r="C83" s="104"/>
      <c r="D83" s="26" t="s">
        <v>16</v>
      </c>
      <c r="E83" s="27">
        <v>527510</v>
      </c>
      <c r="F83" s="27">
        <v>527510</v>
      </c>
      <c r="G83" s="27">
        <v>527510</v>
      </c>
      <c r="H83" s="26" t="s">
        <v>30</v>
      </c>
      <c r="I83" s="28" t="s">
        <v>1356</v>
      </c>
      <c r="J83" s="28" t="s">
        <v>78</v>
      </c>
      <c r="K83" s="28" t="s">
        <v>78</v>
      </c>
      <c r="L83" s="29" t="s">
        <v>78</v>
      </c>
    </row>
    <row r="84" spans="1:12" ht="47.25" x14ac:dyDescent="0.25">
      <c r="A84" s="99" t="s">
        <v>91</v>
      </c>
      <c r="B84" s="102" t="s">
        <v>92</v>
      </c>
      <c r="C84" s="102" t="s">
        <v>29</v>
      </c>
      <c r="D84" s="19" t="s">
        <v>1357</v>
      </c>
      <c r="E84" s="25">
        <f>SUM(E85:E87)</f>
        <v>497543.95</v>
      </c>
      <c r="F84" s="25">
        <f>SUM(F85:F87)</f>
        <v>497488</v>
      </c>
      <c r="G84" s="25">
        <f>SUM(G85:G87)</f>
        <v>497488</v>
      </c>
      <c r="H84" s="19" t="s">
        <v>32</v>
      </c>
      <c r="I84" s="22" t="s">
        <v>1355</v>
      </c>
      <c r="J84" s="22" t="s">
        <v>34</v>
      </c>
      <c r="K84" s="22" t="s">
        <v>34</v>
      </c>
      <c r="L84" s="23" t="s">
        <v>34</v>
      </c>
    </row>
    <row r="85" spans="1:12" ht="47.25" x14ac:dyDescent="0.25">
      <c r="A85" s="100"/>
      <c r="B85" s="103"/>
      <c r="C85" s="103"/>
      <c r="D85" s="26" t="s">
        <v>16</v>
      </c>
      <c r="E85" s="27">
        <v>281650</v>
      </c>
      <c r="F85" s="27">
        <v>281650</v>
      </c>
      <c r="G85" s="27">
        <v>281650</v>
      </c>
      <c r="H85" s="26" t="s">
        <v>36</v>
      </c>
      <c r="I85" s="28" t="s">
        <v>1355</v>
      </c>
      <c r="J85" s="28" t="s">
        <v>34</v>
      </c>
      <c r="K85" s="28" t="s">
        <v>34</v>
      </c>
      <c r="L85" s="29" t="s">
        <v>34</v>
      </c>
    </row>
    <row r="86" spans="1:12" ht="31.5" x14ac:dyDescent="0.25">
      <c r="A86" s="100"/>
      <c r="B86" s="103"/>
      <c r="C86" s="103"/>
      <c r="D86" s="26" t="s">
        <v>39</v>
      </c>
      <c r="E86" s="27">
        <v>52255.95</v>
      </c>
      <c r="F86" s="27">
        <v>52200</v>
      </c>
      <c r="G86" s="27">
        <v>52200</v>
      </c>
      <c r="H86" s="26" t="s">
        <v>30</v>
      </c>
      <c r="I86" s="28" t="s">
        <v>1356</v>
      </c>
      <c r="J86" s="28" t="s">
        <v>31</v>
      </c>
      <c r="K86" s="28" t="s">
        <v>31</v>
      </c>
      <c r="L86" s="29" t="s">
        <v>31</v>
      </c>
    </row>
    <row r="87" spans="1:12" ht="48" thickBot="1" x14ac:dyDescent="0.3">
      <c r="A87" s="101"/>
      <c r="B87" s="104"/>
      <c r="C87" s="104"/>
      <c r="D87" s="26" t="s">
        <v>22</v>
      </c>
      <c r="E87" s="27">
        <v>163638</v>
      </c>
      <c r="F87" s="27">
        <v>163638</v>
      </c>
      <c r="G87" s="27">
        <v>163638</v>
      </c>
      <c r="H87" s="26" t="s">
        <v>38</v>
      </c>
      <c r="I87" s="28" t="s">
        <v>1355</v>
      </c>
      <c r="J87" s="28" t="s">
        <v>37</v>
      </c>
      <c r="K87" s="28" t="s">
        <v>37</v>
      </c>
      <c r="L87" s="29" t="s">
        <v>37</v>
      </c>
    </row>
    <row r="88" spans="1:12" ht="47.25" x14ac:dyDescent="0.25">
      <c r="A88" s="99" t="s">
        <v>93</v>
      </c>
      <c r="B88" s="102" t="s">
        <v>94</v>
      </c>
      <c r="C88" s="102" t="s">
        <v>29</v>
      </c>
      <c r="D88" s="19" t="s">
        <v>1357</v>
      </c>
      <c r="E88" s="25">
        <f>SUM(E89:E91)</f>
        <v>359578.58</v>
      </c>
      <c r="F88" s="25">
        <f>SUM(F89:F91)</f>
        <v>359525</v>
      </c>
      <c r="G88" s="25">
        <f>SUM(G89:G91)</f>
        <v>359525</v>
      </c>
      <c r="H88" s="19" t="s">
        <v>32</v>
      </c>
      <c r="I88" s="22" t="s">
        <v>1355</v>
      </c>
      <c r="J88" s="22" t="s">
        <v>50</v>
      </c>
      <c r="K88" s="22" t="s">
        <v>50</v>
      </c>
      <c r="L88" s="23" t="s">
        <v>50</v>
      </c>
    </row>
    <row r="89" spans="1:12" ht="47.25" x14ac:dyDescent="0.25">
      <c r="A89" s="100"/>
      <c r="B89" s="103"/>
      <c r="C89" s="103"/>
      <c r="D89" s="26" t="s">
        <v>39</v>
      </c>
      <c r="E89" s="27">
        <v>26753.58</v>
      </c>
      <c r="F89" s="27">
        <v>26700</v>
      </c>
      <c r="G89" s="27">
        <v>26700</v>
      </c>
      <c r="H89" s="26" t="s">
        <v>36</v>
      </c>
      <c r="I89" s="28" t="s">
        <v>1355</v>
      </c>
      <c r="J89" s="28" t="s">
        <v>50</v>
      </c>
      <c r="K89" s="28" t="s">
        <v>50</v>
      </c>
      <c r="L89" s="29" t="s">
        <v>50</v>
      </c>
    </row>
    <row r="90" spans="1:12" ht="31.5" x14ac:dyDescent="0.25">
      <c r="A90" s="100"/>
      <c r="B90" s="103"/>
      <c r="C90" s="103"/>
      <c r="D90" s="26" t="s">
        <v>22</v>
      </c>
      <c r="E90" s="27">
        <v>95105</v>
      </c>
      <c r="F90" s="27">
        <v>95105</v>
      </c>
      <c r="G90" s="27">
        <v>95105</v>
      </c>
      <c r="H90" s="26" t="s">
        <v>30</v>
      </c>
      <c r="I90" s="28" t="s">
        <v>1356</v>
      </c>
      <c r="J90" s="28" t="s">
        <v>78</v>
      </c>
      <c r="K90" s="28" t="s">
        <v>78</v>
      </c>
      <c r="L90" s="29" t="s">
        <v>78</v>
      </c>
    </row>
    <row r="91" spans="1:12" ht="48" thickBot="1" x14ac:dyDescent="0.3">
      <c r="A91" s="101"/>
      <c r="B91" s="104"/>
      <c r="C91" s="104"/>
      <c r="D91" s="26" t="s">
        <v>16</v>
      </c>
      <c r="E91" s="27">
        <v>237720</v>
      </c>
      <c r="F91" s="27">
        <v>237720</v>
      </c>
      <c r="G91" s="27">
        <v>237720</v>
      </c>
      <c r="H91" s="26" t="s">
        <v>38</v>
      </c>
      <c r="I91" s="28" t="s">
        <v>1355</v>
      </c>
      <c r="J91" s="28" t="s">
        <v>51</v>
      </c>
      <c r="K91" s="28" t="s">
        <v>51</v>
      </c>
      <c r="L91" s="29" t="s">
        <v>51</v>
      </c>
    </row>
    <row r="92" spans="1:12" ht="47.25" x14ac:dyDescent="0.25">
      <c r="A92" s="99" t="s">
        <v>95</v>
      </c>
      <c r="B92" s="102" t="s">
        <v>96</v>
      </c>
      <c r="C92" s="102" t="s">
        <v>29</v>
      </c>
      <c r="D92" s="19" t="s">
        <v>1357</v>
      </c>
      <c r="E92" s="25">
        <f>SUM(E93:E95)</f>
        <v>578668.98</v>
      </c>
      <c r="F92" s="25">
        <f>SUM(F93:F95)</f>
        <v>578593</v>
      </c>
      <c r="G92" s="25">
        <f>SUM(G93:G95)</f>
        <v>578593</v>
      </c>
      <c r="H92" s="19" t="s">
        <v>38</v>
      </c>
      <c r="I92" s="22" t="s">
        <v>1355</v>
      </c>
      <c r="J92" s="22" t="s">
        <v>34</v>
      </c>
      <c r="K92" s="22" t="s">
        <v>34</v>
      </c>
      <c r="L92" s="23" t="s">
        <v>34</v>
      </c>
    </row>
    <row r="93" spans="1:12" ht="31.5" x14ac:dyDescent="0.25">
      <c r="A93" s="100"/>
      <c r="B93" s="103"/>
      <c r="C93" s="103"/>
      <c r="D93" s="26" t="s">
        <v>39</v>
      </c>
      <c r="E93" s="27">
        <v>53575.98</v>
      </c>
      <c r="F93" s="27">
        <v>53500</v>
      </c>
      <c r="G93" s="27">
        <v>53500</v>
      </c>
      <c r="H93" s="26" t="s">
        <v>30</v>
      </c>
      <c r="I93" s="28" t="s">
        <v>1356</v>
      </c>
      <c r="J93" s="28" t="s">
        <v>74</v>
      </c>
      <c r="K93" s="28" t="s">
        <v>74</v>
      </c>
      <c r="L93" s="29" t="s">
        <v>86</v>
      </c>
    </row>
    <row r="94" spans="1:12" ht="47.25" x14ac:dyDescent="0.25">
      <c r="A94" s="100"/>
      <c r="B94" s="103"/>
      <c r="C94" s="103"/>
      <c r="D94" s="26" t="s">
        <v>22</v>
      </c>
      <c r="E94" s="27">
        <v>161323</v>
      </c>
      <c r="F94" s="27">
        <v>161323</v>
      </c>
      <c r="G94" s="27">
        <v>161323</v>
      </c>
      <c r="H94" s="26" t="s">
        <v>32</v>
      </c>
      <c r="I94" s="28" t="s">
        <v>1355</v>
      </c>
      <c r="J94" s="28" t="s">
        <v>35</v>
      </c>
      <c r="K94" s="28" t="s">
        <v>35</v>
      </c>
      <c r="L94" s="29" t="s">
        <v>35</v>
      </c>
    </row>
    <row r="95" spans="1:12" ht="48" thickBot="1" x14ac:dyDescent="0.3">
      <c r="A95" s="101"/>
      <c r="B95" s="104"/>
      <c r="C95" s="104"/>
      <c r="D95" s="26" t="s">
        <v>16</v>
      </c>
      <c r="E95" s="27">
        <v>363770</v>
      </c>
      <c r="F95" s="27">
        <v>363770</v>
      </c>
      <c r="G95" s="27">
        <v>363770</v>
      </c>
      <c r="H95" s="26" t="s">
        <v>36</v>
      </c>
      <c r="I95" s="28" t="s">
        <v>1355</v>
      </c>
      <c r="J95" s="28" t="s">
        <v>35</v>
      </c>
      <c r="K95" s="28" t="s">
        <v>35</v>
      </c>
      <c r="L95" s="29" t="s">
        <v>35</v>
      </c>
    </row>
    <row r="96" spans="1:12" ht="31.5" x14ac:dyDescent="0.25">
      <c r="A96" s="99" t="s">
        <v>97</v>
      </c>
      <c r="B96" s="102" t="s">
        <v>98</v>
      </c>
      <c r="C96" s="102" t="s">
        <v>29</v>
      </c>
      <c r="D96" s="19" t="s">
        <v>1357</v>
      </c>
      <c r="E96" s="25">
        <f>SUM(E97:E99)</f>
        <v>788696.69</v>
      </c>
      <c r="F96" s="25">
        <f>SUM(F97:F99)</f>
        <v>788630</v>
      </c>
      <c r="G96" s="25">
        <f>SUM(G97:G99)</f>
        <v>788630</v>
      </c>
      <c r="H96" s="19" t="s">
        <v>30</v>
      </c>
      <c r="I96" s="22" t="s">
        <v>1356</v>
      </c>
      <c r="J96" s="22" t="s">
        <v>66</v>
      </c>
      <c r="K96" s="22" t="s">
        <v>66</v>
      </c>
      <c r="L96" s="23" t="s">
        <v>86</v>
      </c>
    </row>
    <row r="97" spans="1:12" ht="47.25" x14ac:dyDescent="0.25">
      <c r="A97" s="100"/>
      <c r="B97" s="103"/>
      <c r="C97" s="103"/>
      <c r="D97" s="26" t="s">
        <v>16</v>
      </c>
      <c r="E97" s="27">
        <v>460710</v>
      </c>
      <c r="F97" s="27">
        <v>460710</v>
      </c>
      <c r="G97" s="27">
        <v>460710</v>
      </c>
      <c r="H97" s="26" t="s">
        <v>32</v>
      </c>
      <c r="I97" s="28" t="s">
        <v>1355</v>
      </c>
      <c r="J97" s="28" t="s">
        <v>99</v>
      </c>
      <c r="K97" s="28" t="s">
        <v>100</v>
      </c>
      <c r="L97" s="29" t="s">
        <v>101</v>
      </c>
    </row>
    <row r="98" spans="1:12" ht="47.25" x14ac:dyDescent="0.25">
      <c r="A98" s="100"/>
      <c r="B98" s="103"/>
      <c r="C98" s="103"/>
      <c r="D98" s="26" t="s">
        <v>39</v>
      </c>
      <c r="E98" s="27">
        <v>109866.69</v>
      </c>
      <c r="F98" s="27">
        <v>109800</v>
      </c>
      <c r="G98" s="27">
        <v>109800</v>
      </c>
      <c r="H98" s="26" t="s">
        <v>36</v>
      </c>
      <c r="I98" s="28" t="s">
        <v>1355</v>
      </c>
      <c r="J98" s="28" t="s">
        <v>102</v>
      </c>
      <c r="K98" s="28" t="s">
        <v>99</v>
      </c>
      <c r="L98" s="29" t="s">
        <v>100</v>
      </c>
    </row>
    <row r="99" spans="1:12" ht="48" thickBot="1" x14ac:dyDescent="0.3">
      <c r="A99" s="101"/>
      <c r="B99" s="104"/>
      <c r="C99" s="104"/>
      <c r="D99" s="26" t="s">
        <v>22</v>
      </c>
      <c r="E99" s="27">
        <v>218120</v>
      </c>
      <c r="F99" s="27">
        <v>218120</v>
      </c>
      <c r="G99" s="27">
        <v>218120</v>
      </c>
      <c r="H99" s="26" t="s">
        <v>38</v>
      </c>
      <c r="I99" s="28" t="s">
        <v>1355</v>
      </c>
      <c r="J99" s="28" t="s">
        <v>51</v>
      </c>
      <c r="K99" s="28" t="s">
        <v>103</v>
      </c>
      <c r="L99" s="29" t="s">
        <v>104</v>
      </c>
    </row>
    <row r="100" spans="1:12" ht="47.25" x14ac:dyDescent="0.25">
      <c r="A100" s="99" t="s">
        <v>105</v>
      </c>
      <c r="B100" s="102" t="s">
        <v>106</v>
      </c>
      <c r="C100" s="102" t="s">
        <v>29</v>
      </c>
      <c r="D100" s="19" t="s">
        <v>1357</v>
      </c>
      <c r="E100" s="25">
        <f>SUM(E101:E103)</f>
        <v>616021.1</v>
      </c>
      <c r="F100" s="25">
        <f>SUM(F101:F103)</f>
        <v>615924</v>
      </c>
      <c r="G100" s="25">
        <f>SUM(G101:G103)</f>
        <v>615924</v>
      </c>
      <c r="H100" s="19" t="s">
        <v>36</v>
      </c>
      <c r="I100" s="22" t="s">
        <v>1355</v>
      </c>
      <c r="J100" s="22" t="s">
        <v>68</v>
      </c>
      <c r="K100" s="22" t="s">
        <v>107</v>
      </c>
      <c r="L100" s="23" t="s">
        <v>33</v>
      </c>
    </row>
    <row r="101" spans="1:12" ht="47.25" x14ac:dyDescent="0.25">
      <c r="A101" s="100"/>
      <c r="B101" s="103"/>
      <c r="C101" s="103"/>
      <c r="D101" s="26" t="s">
        <v>22</v>
      </c>
      <c r="E101" s="27">
        <v>152094</v>
      </c>
      <c r="F101" s="27">
        <v>152094</v>
      </c>
      <c r="G101" s="27">
        <v>152094</v>
      </c>
      <c r="H101" s="26" t="s">
        <v>38</v>
      </c>
      <c r="I101" s="28" t="s">
        <v>1355</v>
      </c>
      <c r="J101" s="28" t="s">
        <v>51</v>
      </c>
      <c r="K101" s="28" t="s">
        <v>103</v>
      </c>
      <c r="L101" s="29" t="s">
        <v>104</v>
      </c>
    </row>
    <row r="102" spans="1:12" ht="31.5" x14ac:dyDescent="0.25">
      <c r="A102" s="100"/>
      <c r="B102" s="103"/>
      <c r="C102" s="103"/>
      <c r="D102" s="26" t="s">
        <v>16</v>
      </c>
      <c r="E102" s="27">
        <v>404130</v>
      </c>
      <c r="F102" s="27">
        <v>404130</v>
      </c>
      <c r="G102" s="27">
        <v>404130</v>
      </c>
      <c r="H102" s="26" t="s">
        <v>30</v>
      </c>
      <c r="I102" s="28" t="s">
        <v>1356</v>
      </c>
      <c r="J102" s="28" t="s">
        <v>74</v>
      </c>
      <c r="K102" s="28" t="s">
        <v>74</v>
      </c>
      <c r="L102" s="29" t="s">
        <v>74</v>
      </c>
    </row>
    <row r="103" spans="1:12" ht="48" thickBot="1" x14ac:dyDescent="0.3">
      <c r="A103" s="101"/>
      <c r="B103" s="104"/>
      <c r="C103" s="104"/>
      <c r="D103" s="26" t="s">
        <v>39</v>
      </c>
      <c r="E103" s="27">
        <v>59797.1</v>
      </c>
      <c r="F103" s="27">
        <v>59700</v>
      </c>
      <c r="G103" s="27">
        <v>59700</v>
      </c>
      <c r="H103" s="26" t="s">
        <v>32</v>
      </c>
      <c r="I103" s="28" t="s">
        <v>1355</v>
      </c>
      <c r="J103" s="28" t="s">
        <v>33</v>
      </c>
      <c r="K103" s="28" t="s">
        <v>33</v>
      </c>
      <c r="L103" s="29" t="s">
        <v>33</v>
      </c>
    </row>
    <row r="104" spans="1:12" ht="47.25" x14ac:dyDescent="0.25">
      <c r="A104" s="99" t="s">
        <v>108</v>
      </c>
      <c r="B104" s="102" t="s">
        <v>109</v>
      </c>
      <c r="C104" s="102" t="s">
        <v>29</v>
      </c>
      <c r="D104" s="19" t="s">
        <v>1357</v>
      </c>
      <c r="E104" s="25">
        <f>SUM(E105:E107)</f>
        <v>533962.30000000005</v>
      </c>
      <c r="F104" s="25">
        <f>SUM(F105:F107)</f>
        <v>533871</v>
      </c>
      <c r="G104" s="25">
        <f>SUM(G105:G107)</f>
        <v>533871</v>
      </c>
      <c r="H104" s="19" t="s">
        <v>36</v>
      </c>
      <c r="I104" s="22" t="s">
        <v>1355</v>
      </c>
      <c r="J104" s="22" t="s">
        <v>51</v>
      </c>
      <c r="K104" s="22" t="s">
        <v>51</v>
      </c>
      <c r="L104" s="23" t="s">
        <v>51</v>
      </c>
    </row>
    <row r="105" spans="1:12" ht="47.25" x14ac:dyDescent="0.25">
      <c r="A105" s="100"/>
      <c r="B105" s="103"/>
      <c r="C105" s="103"/>
      <c r="D105" s="26" t="s">
        <v>39</v>
      </c>
      <c r="E105" s="27">
        <v>58691.3</v>
      </c>
      <c r="F105" s="27">
        <v>58600</v>
      </c>
      <c r="G105" s="27">
        <v>58600</v>
      </c>
      <c r="H105" s="26" t="s">
        <v>38</v>
      </c>
      <c r="I105" s="28" t="s">
        <v>1355</v>
      </c>
      <c r="J105" s="28" t="s">
        <v>51</v>
      </c>
      <c r="K105" s="28" t="s">
        <v>51</v>
      </c>
      <c r="L105" s="29" t="s">
        <v>51</v>
      </c>
    </row>
    <row r="106" spans="1:12" ht="47.25" x14ac:dyDescent="0.25">
      <c r="A106" s="100"/>
      <c r="B106" s="103"/>
      <c r="C106" s="103"/>
      <c r="D106" s="26" t="s">
        <v>22</v>
      </c>
      <c r="E106" s="27">
        <v>127891</v>
      </c>
      <c r="F106" s="27">
        <v>127891</v>
      </c>
      <c r="G106" s="27">
        <v>127891</v>
      </c>
      <c r="H106" s="26" t="s">
        <v>32</v>
      </c>
      <c r="I106" s="28" t="s">
        <v>1355</v>
      </c>
      <c r="J106" s="28" t="s">
        <v>51</v>
      </c>
      <c r="K106" s="28" t="s">
        <v>51</v>
      </c>
      <c r="L106" s="29" t="s">
        <v>51</v>
      </c>
    </row>
    <row r="107" spans="1:12" ht="32.25" thickBot="1" x14ac:dyDescent="0.3">
      <c r="A107" s="101"/>
      <c r="B107" s="104"/>
      <c r="C107" s="104"/>
      <c r="D107" s="26" t="s">
        <v>16</v>
      </c>
      <c r="E107" s="27">
        <v>347380</v>
      </c>
      <c r="F107" s="27">
        <v>347380</v>
      </c>
      <c r="G107" s="27">
        <v>347380</v>
      </c>
      <c r="H107" s="26" t="s">
        <v>30</v>
      </c>
      <c r="I107" s="28" t="s">
        <v>1356</v>
      </c>
      <c r="J107" s="28" t="s">
        <v>66</v>
      </c>
      <c r="K107" s="28" t="s">
        <v>110</v>
      </c>
      <c r="L107" s="29" t="s">
        <v>110</v>
      </c>
    </row>
    <row r="108" spans="1:12" ht="47.25" x14ac:dyDescent="0.25">
      <c r="A108" s="99" t="s">
        <v>111</v>
      </c>
      <c r="B108" s="102" t="s">
        <v>112</v>
      </c>
      <c r="C108" s="102" t="s">
        <v>29</v>
      </c>
      <c r="D108" s="19" t="s">
        <v>1357</v>
      </c>
      <c r="E108" s="25">
        <f>SUM(E109:E111)</f>
        <v>725441.25</v>
      </c>
      <c r="F108" s="25">
        <f>SUM(F109:F111)</f>
        <v>725411</v>
      </c>
      <c r="G108" s="25">
        <f>SUM(G109:G111)</f>
        <v>725411</v>
      </c>
      <c r="H108" s="19" t="s">
        <v>38</v>
      </c>
      <c r="I108" s="22" t="s">
        <v>1355</v>
      </c>
      <c r="J108" s="22" t="s">
        <v>51</v>
      </c>
      <c r="K108" s="22" t="s">
        <v>51</v>
      </c>
      <c r="L108" s="23" t="s">
        <v>51</v>
      </c>
    </row>
    <row r="109" spans="1:12" ht="47.25" x14ac:dyDescent="0.25">
      <c r="A109" s="100"/>
      <c r="B109" s="103"/>
      <c r="C109" s="103"/>
      <c r="D109" s="26" t="s">
        <v>22</v>
      </c>
      <c r="E109" s="27">
        <v>229071</v>
      </c>
      <c r="F109" s="27">
        <v>229071</v>
      </c>
      <c r="G109" s="27">
        <v>229071</v>
      </c>
      <c r="H109" s="26" t="s">
        <v>32</v>
      </c>
      <c r="I109" s="28" t="s">
        <v>1355</v>
      </c>
      <c r="J109" s="28" t="s">
        <v>35</v>
      </c>
      <c r="K109" s="28" t="s">
        <v>35</v>
      </c>
      <c r="L109" s="29" t="s">
        <v>35</v>
      </c>
    </row>
    <row r="110" spans="1:12" ht="31.5" x14ac:dyDescent="0.25">
      <c r="A110" s="100"/>
      <c r="B110" s="103"/>
      <c r="C110" s="103"/>
      <c r="D110" s="26" t="s">
        <v>39</v>
      </c>
      <c r="E110" s="27">
        <v>99230.25</v>
      </c>
      <c r="F110" s="27">
        <v>99200</v>
      </c>
      <c r="G110" s="27">
        <v>99200</v>
      </c>
      <c r="H110" s="26" t="s">
        <v>30</v>
      </c>
      <c r="I110" s="28" t="s">
        <v>1356</v>
      </c>
      <c r="J110" s="28" t="s">
        <v>42</v>
      </c>
      <c r="K110" s="28" t="s">
        <v>42</v>
      </c>
      <c r="L110" s="29" t="s">
        <v>31</v>
      </c>
    </row>
    <row r="111" spans="1:12" ht="48" thickBot="1" x14ac:dyDescent="0.3">
      <c r="A111" s="101"/>
      <c r="B111" s="104"/>
      <c r="C111" s="104"/>
      <c r="D111" s="26" t="s">
        <v>16</v>
      </c>
      <c r="E111" s="27">
        <v>397140</v>
      </c>
      <c r="F111" s="27">
        <v>397140</v>
      </c>
      <c r="G111" s="27">
        <v>397140</v>
      </c>
      <c r="H111" s="26" t="s">
        <v>36</v>
      </c>
      <c r="I111" s="28" t="s">
        <v>1355</v>
      </c>
      <c r="J111" s="28" t="s">
        <v>35</v>
      </c>
      <c r="K111" s="28" t="s">
        <v>35</v>
      </c>
      <c r="L111" s="29" t="s">
        <v>35</v>
      </c>
    </row>
    <row r="112" spans="1:12" ht="47.25" x14ac:dyDescent="0.25">
      <c r="A112" s="99" t="s">
        <v>113</v>
      </c>
      <c r="B112" s="102" t="s">
        <v>114</v>
      </c>
      <c r="C112" s="102" t="s">
        <v>29</v>
      </c>
      <c r="D112" s="19" t="s">
        <v>1357</v>
      </c>
      <c r="E112" s="25">
        <f>SUM(E113:E115)</f>
        <v>771232.49</v>
      </c>
      <c r="F112" s="25">
        <f>SUM(F113:F115)</f>
        <v>771221</v>
      </c>
      <c r="G112" s="25">
        <f>SUM(G113:G115)</f>
        <v>771221</v>
      </c>
      <c r="H112" s="19" t="s">
        <v>32</v>
      </c>
      <c r="I112" s="22" t="s">
        <v>1355</v>
      </c>
      <c r="J112" s="22" t="s">
        <v>115</v>
      </c>
      <c r="K112" s="22" t="s">
        <v>35</v>
      </c>
      <c r="L112" s="23" t="s">
        <v>99</v>
      </c>
    </row>
    <row r="113" spans="1:12" ht="31.5" x14ac:dyDescent="0.25">
      <c r="A113" s="100"/>
      <c r="B113" s="103"/>
      <c r="C113" s="103"/>
      <c r="D113" s="26" t="s">
        <v>22</v>
      </c>
      <c r="E113" s="27">
        <v>196241</v>
      </c>
      <c r="F113" s="27">
        <v>196241</v>
      </c>
      <c r="G113" s="27">
        <v>196241</v>
      </c>
      <c r="H113" s="26" t="s">
        <v>30</v>
      </c>
      <c r="I113" s="28" t="s">
        <v>1356</v>
      </c>
      <c r="J113" s="28" t="s">
        <v>74</v>
      </c>
      <c r="K113" s="28" t="s">
        <v>74</v>
      </c>
      <c r="L113" s="29" t="s">
        <v>74</v>
      </c>
    </row>
    <row r="114" spans="1:12" ht="47.25" x14ac:dyDescent="0.25">
      <c r="A114" s="100"/>
      <c r="B114" s="103"/>
      <c r="C114" s="103"/>
      <c r="D114" s="26" t="s">
        <v>16</v>
      </c>
      <c r="E114" s="27">
        <v>501780</v>
      </c>
      <c r="F114" s="27">
        <v>501780</v>
      </c>
      <c r="G114" s="27">
        <v>501780</v>
      </c>
      <c r="H114" s="26" t="s">
        <v>36</v>
      </c>
      <c r="I114" s="28" t="s">
        <v>1355</v>
      </c>
      <c r="J114" s="28" t="s">
        <v>55</v>
      </c>
      <c r="K114" s="28" t="s">
        <v>116</v>
      </c>
      <c r="L114" s="29" t="s">
        <v>35</v>
      </c>
    </row>
    <row r="115" spans="1:12" ht="48" thickBot="1" x14ac:dyDescent="0.3">
      <c r="A115" s="101"/>
      <c r="B115" s="104"/>
      <c r="C115" s="104"/>
      <c r="D115" s="26" t="s">
        <v>39</v>
      </c>
      <c r="E115" s="27">
        <v>73211.490000000005</v>
      </c>
      <c r="F115" s="27">
        <v>73200</v>
      </c>
      <c r="G115" s="27">
        <v>73200</v>
      </c>
      <c r="H115" s="26" t="s">
        <v>38</v>
      </c>
      <c r="I115" s="28" t="s">
        <v>1355</v>
      </c>
      <c r="J115" s="28" t="s">
        <v>51</v>
      </c>
      <c r="K115" s="28" t="s">
        <v>104</v>
      </c>
      <c r="L115" s="29" t="s">
        <v>107</v>
      </c>
    </row>
    <row r="116" spans="1:12" ht="31.5" x14ac:dyDescent="0.25">
      <c r="A116" s="99" t="s">
        <v>117</v>
      </c>
      <c r="B116" s="102" t="s">
        <v>118</v>
      </c>
      <c r="C116" s="102" t="s">
        <v>29</v>
      </c>
      <c r="D116" s="19" t="s">
        <v>1357</v>
      </c>
      <c r="E116" s="25">
        <f>SUM(E117:E119)</f>
        <v>792585.5</v>
      </c>
      <c r="F116" s="25">
        <f>SUM(F117:F119)</f>
        <v>792426</v>
      </c>
      <c r="G116" s="25">
        <f>SUM(G117:G119)</f>
        <v>792426</v>
      </c>
      <c r="H116" s="19" t="s">
        <v>30</v>
      </c>
      <c r="I116" s="22" t="s">
        <v>1356</v>
      </c>
      <c r="J116" s="22" t="s">
        <v>119</v>
      </c>
      <c r="K116" s="22" t="s">
        <v>119</v>
      </c>
      <c r="L116" s="23" t="s">
        <v>119</v>
      </c>
    </row>
    <row r="117" spans="1:12" ht="47.25" x14ac:dyDescent="0.25">
      <c r="A117" s="100"/>
      <c r="B117" s="103"/>
      <c r="C117" s="103"/>
      <c r="D117" s="26" t="s">
        <v>39</v>
      </c>
      <c r="E117" s="27">
        <v>74259.5</v>
      </c>
      <c r="F117" s="27">
        <v>74100</v>
      </c>
      <c r="G117" s="27">
        <v>74100</v>
      </c>
      <c r="H117" s="26" t="s">
        <v>36</v>
      </c>
      <c r="I117" s="28" t="s">
        <v>1355</v>
      </c>
      <c r="J117" s="28" t="s">
        <v>65</v>
      </c>
      <c r="K117" s="28" t="s">
        <v>65</v>
      </c>
      <c r="L117" s="29" t="s">
        <v>65</v>
      </c>
    </row>
    <row r="118" spans="1:12" ht="47.25" x14ac:dyDescent="0.25">
      <c r="A118" s="100"/>
      <c r="B118" s="103"/>
      <c r="C118" s="103"/>
      <c r="D118" s="26" t="s">
        <v>22</v>
      </c>
      <c r="E118" s="27">
        <v>212356</v>
      </c>
      <c r="F118" s="27">
        <v>212356</v>
      </c>
      <c r="G118" s="27">
        <v>212356</v>
      </c>
      <c r="H118" s="26" t="s">
        <v>38</v>
      </c>
      <c r="I118" s="28" t="s">
        <v>1355</v>
      </c>
      <c r="J118" s="28" t="s">
        <v>35</v>
      </c>
      <c r="K118" s="28" t="s">
        <v>35</v>
      </c>
      <c r="L118" s="29" t="s">
        <v>35</v>
      </c>
    </row>
    <row r="119" spans="1:12" ht="48" thickBot="1" x14ac:dyDescent="0.3">
      <c r="A119" s="101"/>
      <c r="B119" s="104"/>
      <c r="C119" s="104"/>
      <c r="D119" s="26" t="s">
        <v>16</v>
      </c>
      <c r="E119" s="27">
        <v>505970</v>
      </c>
      <c r="F119" s="27">
        <v>505970</v>
      </c>
      <c r="G119" s="27">
        <v>505970</v>
      </c>
      <c r="H119" s="26" t="s">
        <v>32</v>
      </c>
      <c r="I119" s="28" t="s">
        <v>1355</v>
      </c>
      <c r="J119" s="28" t="s">
        <v>65</v>
      </c>
      <c r="K119" s="28" t="s">
        <v>65</v>
      </c>
      <c r="L119" s="29" t="s">
        <v>65</v>
      </c>
    </row>
    <row r="120" spans="1:12" ht="31.5" x14ac:dyDescent="0.25">
      <c r="A120" s="99" t="s">
        <v>120</v>
      </c>
      <c r="B120" s="102" t="s">
        <v>121</v>
      </c>
      <c r="C120" s="102" t="s">
        <v>29</v>
      </c>
      <c r="D120" s="19" t="s">
        <v>1357</v>
      </c>
      <c r="E120" s="25">
        <f>SUM(E121:E123)</f>
        <v>723896.19</v>
      </c>
      <c r="F120" s="25">
        <f>SUM(F121:F123)</f>
        <v>723800</v>
      </c>
      <c r="G120" s="25">
        <f>SUM(G121:G123)</f>
        <v>723800</v>
      </c>
      <c r="H120" s="19" t="s">
        <v>30</v>
      </c>
      <c r="I120" s="22" t="s">
        <v>1356</v>
      </c>
      <c r="J120" s="22" t="s">
        <v>42</v>
      </c>
      <c r="K120" s="22" t="s">
        <v>42</v>
      </c>
      <c r="L120" s="23" t="s">
        <v>69</v>
      </c>
    </row>
    <row r="121" spans="1:12" ht="47.25" x14ac:dyDescent="0.25">
      <c r="A121" s="100"/>
      <c r="B121" s="103"/>
      <c r="C121" s="103"/>
      <c r="D121" s="26" t="s">
        <v>22</v>
      </c>
      <c r="E121" s="27">
        <v>198320</v>
      </c>
      <c r="F121" s="27">
        <v>198320</v>
      </c>
      <c r="G121" s="27">
        <v>198320</v>
      </c>
      <c r="H121" s="26" t="s">
        <v>38</v>
      </c>
      <c r="I121" s="28" t="s">
        <v>1355</v>
      </c>
      <c r="J121" s="28" t="s">
        <v>33</v>
      </c>
      <c r="K121" s="28" t="s">
        <v>33</v>
      </c>
      <c r="L121" s="29" t="s">
        <v>33</v>
      </c>
    </row>
    <row r="122" spans="1:12" ht="47.25" x14ac:dyDescent="0.25">
      <c r="A122" s="100"/>
      <c r="B122" s="103"/>
      <c r="C122" s="103"/>
      <c r="D122" s="26" t="s">
        <v>39</v>
      </c>
      <c r="E122" s="27">
        <v>67696.19</v>
      </c>
      <c r="F122" s="27">
        <v>67600</v>
      </c>
      <c r="G122" s="27">
        <v>67600</v>
      </c>
      <c r="H122" s="26" t="s">
        <v>32</v>
      </c>
      <c r="I122" s="28" t="s">
        <v>1355</v>
      </c>
      <c r="J122" s="28" t="s">
        <v>33</v>
      </c>
      <c r="K122" s="28" t="s">
        <v>33</v>
      </c>
      <c r="L122" s="29" t="s">
        <v>33</v>
      </c>
    </row>
    <row r="123" spans="1:12" ht="48" thickBot="1" x14ac:dyDescent="0.3">
      <c r="A123" s="101"/>
      <c r="B123" s="104"/>
      <c r="C123" s="104"/>
      <c r="D123" s="26" t="s">
        <v>16</v>
      </c>
      <c r="E123" s="27">
        <v>457880</v>
      </c>
      <c r="F123" s="27">
        <v>457880</v>
      </c>
      <c r="G123" s="27">
        <v>457880</v>
      </c>
      <c r="H123" s="26" t="s">
        <v>36</v>
      </c>
      <c r="I123" s="28" t="s">
        <v>1355</v>
      </c>
      <c r="J123" s="28" t="s">
        <v>33</v>
      </c>
      <c r="K123" s="28" t="s">
        <v>33</v>
      </c>
      <c r="L123" s="29" t="s">
        <v>33</v>
      </c>
    </row>
    <row r="124" spans="1:12" ht="47.25" x14ac:dyDescent="0.25">
      <c r="A124" s="99" t="s">
        <v>122</v>
      </c>
      <c r="B124" s="102" t="s">
        <v>123</v>
      </c>
      <c r="C124" s="102" t="s">
        <v>29</v>
      </c>
      <c r="D124" s="19" t="s">
        <v>1357</v>
      </c>
      <c r="E124" s="25">
        <f>SUM(E125:E127)</f>
        <v>815525.29</v>
      </c>
      <c r="F124" s="25">
        <f>SUM(F125:F127)</f>
        <v>815493</v>
      </c>
      <c r="G124" s="25">
        <f>SUM(G125:G127)</f>
        <v>815493</v>
      </c>
      <c r="H124" s="19" t="s">
        <v>32</v>
      </c>
      <c r="I124" s="22" t="s">
        <v>1355</v>
      </c>
      <c r="J124" s="22" t="s">
        <v>51</v>
      </c>
      <c r="K124" s="22" t="s">
        <v>51</v>
      </c>
      <c r="L124" s="23" t="s">
        <v>51</v>
      </c>
    </row>
    <row r="125" spans="1:12" ht="31.5" x14ac:dyDescent="0.25">
      <c r="A125" s="100"/>
      <c r="B125" s="103"/>
      <c r="C125" s="103"/>
      <c r="D125" s="26" t="s">
        <v>22</v>
      </c>
      <c r="E125" s="27">
        <v>258953</v>
      </c>
      <c r="F125" s="27">
        <v>258953</v>
      </c>
      <c r="G125" s="27">
        <v>258953</v>
      </c>
      <c r="H125" s="26" t="s">
        <v>30</v>
      </c>
      <c r="I125" s="28" t="s">
        <v>1356</v>
      </c>
      <c r="J125" s="28" t="s">
        <v>124</v>
      </c>
      <c r="K125" s="28" t="s">
        <v>124</v>
      </c>
      <c r="L125" s="29" t="s">
        <v>124</v>
      </c>
    </row>
    <row r="126" spans="1:12" ht="47.25" x14ac:dyDescent="0.25">
      <c r="A126" s="100"/>
      <c r="B126" s="103"/>
      <c r="C126" s="103"/>
      <c r="D126" s="26" t="s">
        <v>16</v>
      </c>
      <c r="E126" s="27">
        <v>507440</v>
      </c>
      <c r="F126" s="27">
        <v>507440</v>
      </c>
      <c r="G126" s="27">
        <v>507440</v>
      </c>
      <c r="H126" s="26" t="s">
        <v>36</v>
      </c>
      <c r="I126" s="28" t="s">
        <v>1355</v>
      </c>
      <c r="J126" s="28" t="s">
        <v>50</v>
      </c>
      <c r="K126" s="28" t="s">
        <v>51</v>
      </c>
      <c r="L126" s="29" t="s">
        <v>51</v>
      </c>
    </row>
    <row r="127" spans="1:12" ht="48" thickBot="1" x14ac:dyDescent="0.3">
      <c r="A127" s="101"/>
      <c r="B127" s="104"/>
      <c r="C127" s="104"/>
      <c r="D127" s="26" t="s">
        <v>39</v>
      </c>
      <c r="E127" s="27">
        <v>49132.29</v>
      </c>
      <c r="F127" s="27">
        <v>49100</v>
      </c>
      <c r="G127" s="27">
        <v>49100</v>
      </c>
      <c r="H127" s="26" t="s">
        <v>38</v>
      </c>
      <c r="I127" s="28" t="s">
        <v>1355</v>
      </c>
      <c r="J127" s="28" t="s">
        <v>50</v>
      </c>
      <c r="K127" s="28" t="s">
        <v>50</v>
      </c>
      <c r="L127" s="29" t="s">
        <v>50</v>
      </c>
    </row>
    <row r="128" spans="1:12" ht="47.25" x14ac:dyDescent="0.25">
      <c r="A128" s="99" t="s">
        <v>125</v>
      </c>
      <c r="B128" s="102" t="s">
        <v>126</v>
      </c>
      <c r="C128" s="102" t="s">
        <v>29</v>
      </c>
      <c r="D128" s="19" t="s">
        <v>1357</v>
      </c>
      <c r="E128" s="25">
        <f>SUM(E129:E131)</f>
        <v>367467.47</v>
      </c>
      <c r="F128" s="25">
        <f>SUM(F129:F131)</f>
        <v>367409</v>
      </c>
      <c r="G128" s="25">
        <f>SUM(G129:G131)</f>
        <v>367409</v>
      </c>
      <c r="H128" s="19" t="s">
        <v>32</v>
      </c>
      <c r="I128" s="22" t="s">
        <v>1355</v>
      </c>
      <c r="J128" s="22" t="s">
        <v>51</v>
      </c>
      <c r="K128" s="22" t="s">
        <v>51</v>
      </c>
      <c r="L128" s="23" t="s">
        <v>51</v>
      </c>
    </row>
    <row r="129" spans="1:12" ht="31.5" x14ac:dyDescent="0.25">
      <c r="A129" s="100"/>
      <c r="B129" s="103"/>
      <c r="C129" s="103"/>
      <c r="D129" s="26" t="s">
        <v>39</v>
      </c>
      <c r="E129" s="27">
        <v>27958.47</v>
      </c>
      <c r="F129" s="27">
        <v>27900</v>
      </c>
      <c r="G129" s="27">
        <v>27900</v>
      </c>
      <c r="H129" s="26" t="s">
        <v>30</v>
      </c>
      <c r="I129" s="28" t="s">
        <v>1356</v>
      </c>
      <c r="J129" s="28" t="s">
        <v>74</v>
      </c>
      <c r="K129" s="28" t="s">
        <v>74</v>
      </c>
      <c r="L129" s="29" t="s">
        <v>74</v>
      </c>
    </row>
    <row r="130" spans="1:12" ht="47.25" x14ac:dyDescent="0.25">
      <c r="A130" s="100"/>
      <c r="B130" s="103"/>
      <c r="C130" s="103"/>
      <c r="D130" s="26" t="s">
        <v>16</v>
      </c>
      <c r="E130" s="27">
        <v>236850</v>
      </c>
      <c r="F130" s="27">
        <v>236850</v>
      </c>
      <c r="G130" s="27">
        <v>236850</v>
      </c>
      <c r="H130" s="26" t="s">
        <v>36</v>
      </c>
      <c r="I130" s="28" t="s">
        <v>1355</v>
      </c>
      <c r="J130" s="28" t="s">
        <v>51</v>
      </c>
      <c r="K130" s="28" t="s">
        <v>33</v>
      </c>
      <c r="L130" s="29" t="s">
        <v>33</v>
      </c>
    </row>
    <row r="131" spans="1:12" ht="48" thickBot="1" x14ac:dyDescent="0.3">
      <c r="A131" s="101"/>
      <c r="B131" s="104"/>
      <c r="C131" s="104"/>
      <c r="D131" s="26" t="s">
        <v>22</v>
      </c>
      <c r="E131" s="27">
        <v>102659</v>
      </c>
      <c r="F131" s="27">
        <v>102659</v>
      </c>
      <c r="G131" s="27">
        <v>102659</v>
      </c>
      <c r="H131" s="26" t="s">
        <v>38</v>
      </c>
      <c r="I131" s="28" t="s">
        <v>1355</v>
      </c>
      <c r="J131" s="28" t="s">
        <v>50</v>
      </c>
      <c r="K131" s="28" t="s">
        <v>50</v>
      </c>
      <c r="L131" s="29" t="s">
        <v>50</v>
      </c>
    </row>
    <row r="132" spans="1:12" ht="47.25" x14ac:dyDescent="0.25">
      <c r="A132" s="99" t="s">
        <v>127</v>
      </c>
      <c r="B132" s="102" t="s">
        <v>128</v>
      </c>
      <c r="C132" s="102" t="s">
        <v>29</v>
      </c>
      <c r="D132" s="19" t="s">
        <v>1357</v>
      </c>
      <c r="E132" s="25">
        <f>SUM(E133:E135)</f>
        <v>892539.66</v>
      </c>
      <c r="F132" s="25">
        <f>SUM(F133:F135)</f>
        <v>892488</v>
      </c>
      <c r="G132" s="25">
        <f>SUM(G133:G135)</f>
        <v>892488</v>
      </c>
      <c r="H132" s="19" t="s">
        <v>36</v>
      </c>
      <c r="I132" s="22" t="s">
        <v>1355</v>
      </c>
      <c r="J132" s="22" t="s">
        <v>129</v>
      </c>
      <c r="K132" s="22" t="s">
        <v>34</v>
      </c>
      <c r="L132" s="23" t="s">
        <v>55</v>
      </c>
    </row>
    <row r="133" spans="1:12" ht="31.5" x14ac:dyDescent="0.25">
      <c r="A133" s="100"/>
      <c r="B133" s="103"/>
      <c r="C133" s="103"/>
      <c r="D133" s="26" t="s">
        <v>22</v>
      </c>
      <c r="E133" s="27">
        <v>259828</v>
      </c>
      <c r="F133" s="27">
        <v>259828</v>
      </c>
      <c r="G133" s="27">
        <v>259828</v>
      </c>
      <c r="H133" s="26" t="s">
        <v>30</v>
      </c>
      <c r="I133" s="28" t="s">
        <v>1356</v>
      </c>
      <c r="J133" s="28" t="s">
        <v>56</v>
      </c>
      <c r="K133" s="28" t="s">
        <v>56</v>
      </c>
      <c r="L133" s="29" t="s">
        <v>56</v>
      </c>
    </row>
    <row r="134" spans="1:12" ht="47.25" x14ac:dyDescent="0.25">
      <c r="A134" s="100"/>
      <c r="B134" s="103"/>
      <c r="C134" s="103"/>
      <c r="D134" s="26" t="s">
        <v>39</v>
      </c>
      <c r="E134" s="27">
        <v>112251.66</v>
      </c>
      <c r="F134" s="27">
        <v>112200</v>
      </c>
      <c r="G134" s="27">
        <v>112200</v>
      </c>
      <c r="H134" s="26" t="s">
        <v>38</v>
      </c>
      <c r="I134" s="28" t="s">
        <v>1355</v>
      </c>
      <c r="J134" s="28" t="s">
        <v>33</v>
      </c>
      <c r="K134" s="28" t="s">
        <v>129</v>
      </c>
      <c r="L134" s="29" t="s">
        <v>34</v>
      </c>
    </row>
    <row r="135" spans="1:12" ht="48" thickBot="1" x14ac:dyDescent="0.3">
      <c r="A135" s="101"/>
      <c r="B135" s="104"/>
      <c r="C135" s="104"/>
      <c r="D135" s="26" t="s">
        <v>16</v>
      </c>
      <c r="E135" s="27">
        <v>520460</v>
      </c>
      <c r="F135" s="27">
        <v>520460</v>
      </c>
      <c r="G135" s="27">
        <v>520460</v>
      </c>
      <c r="H135" s="26" t="s">
        <v>32</v>
      </c>
      <c r="I135" s="28" t="s">
        <v>1355</v>
      </c>
      <c r="J135" s="28" t="s">
        <v>130</v>
      </c>
      <c r="K135" s="28" t="s">
        <v>131</v>
      </c>
      <c r="L135" s="29" t="s">
        <v>132</v>
      </c>
    </row>
    <row r="136" spans="1:12" ht="31.5" x14ac:dyDescent="0.25">
      <c r="A136" s="99" t="s">
        <v>133</v>
      </c>
      <c r="B136" s="102" t="s">
        <v>134</v>
      </c>
      <c r="C136" s="102" t="s">
        <v>29</v>
      </c>
      <c r="D136" s="19" t="s">
        <v>1357</v>
      </c>
      <c r="E136" s="25">
        <f>SUM(E137:E139)</f>
        <v>948916.79</v>
      </c>
      <c r="F136" s="25">
        <f>SUM(F137:F139)</f>
        <v>948873</v>
      </c>
      <c r="G136" s="25">
        <f>SUM(G137:G139)</f>
        <v>948873</v>
      </c>
      <c r="H136" s="19" t="s">
        <v>30</v>
      </c>
      <c r="I136" s="22" t="s">
        <v>1356</v>
      </c>
      <c r="J136" s="22" t="s">
        <v>119</v>
      </c>
      <c r="K136" s="22" t="s">
        <v>119</v>
      </c>
      <c r="L136" s="23" t="s">
        <v>119</v>
      </c>
    </row>
    <row r="137" spans="1:12" ht="47.25" x14ac:dyDescent="0.25">
      <c r="A137" s="100"/>
      <c r="B137" s="103"/>
      <c r="C137" s="103"/>
      <c r="D137" s="26" t="s">
        <v>16</v>
      </c>
      <c r="E137" s="27">
        <v>614640</v>
      </c>
      <c r="F137" s="27">
        <v>614640</v>
      </c>
      <c r="G137" s="27">
        <v>614640</v>
      </c>
      <c r="H137" s="26" t="s">
        <v>38</v>
      </c>
      <c r="I137" s="28" t="s">
        <v>1355</v>
      </c>
      <c r="J137" s="28" t="s">
        <v>35</v>
      </c>
      <c r="K137" s="28" t="s">
        <v>35</v>
      </c>
      <c r="L137" s="29" t="s">
        <v>35</v>
      </c>
    </row>
    <row r="138" spans="1:12" ht="47.25" x14ac:dyDescent="0.25">
      <c r="A138" s="100"/>
      <c r="B138" s="103"/>
      <c r="C138" s="103"/>
      <c r="D138" s="26" t="s">
        <v>39</v>
      </c>
      <c r="E138" s="27">
        <v>85143.79</v>
      </c>
      <c r="F138" s="27">
        <v>85100</v>
      </c>
      <c r="G138" s="27">
        <v>85100</v>
      </c>
      <c r="H138" s="26" t="s">
        <v>32</v>
      </c>
      <c r="I138" s="28" t="s">
        <v>1355</v>
      </c>
      <c r="J138" s="28" t="s">
        <v>35</v>
      </c>
      <c r="K138" s="28" t="s">
        <v>35</v>
      </c>
      <c r="L138" s="29" t="s">
        <v>35</v>
      </c>
    </row>
    <row r="139" spans="1:12" ht="48" thickBot="1" x14ac:dyDescent="0.3">
      <c r="A139" s="101"/>
      <c r="B139" s="104"/>
      <c r="C139" s="104"/>
      <c r="D139" s="26" t="s">
        <v>22</v>
      </c>
      <c r="E139" s="27">
        <v>249133</v>
      </c>
      <c r="F139" s="27">
        <v>249133</v>
      </c>
      <c r="G139" s="27">
        <v>249133</v>
      </c>
      <c r="H139" s="26" t="s">
        <v>36</v>
      </c>
      <c r="I139" s="28" t="s">
        <v>1355</v>
      </c>
      <c r="J139" s="28" t="s">
        <v>35</v>
      </c>
      <c r="K139" s="28" t="s">
        <v>35</v>
      </c>
      <c r="L139" s="29" t="s">
        <v>35</v>
      </c>
    </row>
    <row r="140" spans="1:12" ht="47.25" x14ac:dyDescent="0.25">
      <c r="A140" s="99" t="s">
        <v>135</v>
      </c>
      <c r="B140" s="102" t="s">
        <v>136</v>
      </c>
      <c r="C140" s="102" t="s">
        <v>29</v>
      </c>
      <c r="D140" s="19" t="s">
        <v>1357</v>
      </c>
      <c r="E140" s="25">
        <f>SUM(E141:E143)</f>
        <v>794205.67999999993</v>
      </c>
      <c r="F140" s="25">
        <f>SUM(F141:F143)</f>
        <v>794205</v>
      </c>
      <c r="G140" s="25">
        <f>SUM(G141:G143)</f>
        <v>794205</v>
      </c>
      <c r="H140" s="19" t="s">
        <v>32</v>
      </c>
      <c r="I140" s="22" t="s">
        <v>1355</v>
      </c>
      <c r="J140" s="22" t="s">
        <v>137</v>
      </c>
      <c r="K140" s="22" t="s">
        <v>50</v>
      </c>
      <c r="L140" s="23" t="s">
        <v>138</v>
      </c>
    </row>
    <row r="141" spans="1:12" ht="47.25" x14ac:dyDescent="0.25">
      <c r="A141" s="100"/>
      <c r="B141" s="103"/>
      <c r="C141" s="103"/>
      <c r="D141" s="26" t="s">
        <v>16</v>
      </c>
      <c r="E141" s="27">
        <v>456070</v>
      </c>
      <c r="F141" s="27">
        <v>456070</v>
      </c>
      <c r="G141" s="27">
        <v>456070</v>
      </c>
      <c r="H141" s="26" t="s">
        <v>36</v>
      </c>
      <c r="I141" s="28" t="s">
        <v>1355</v>
      </c>
      <c r="J141" s="28" t="s">
        <v>33</v>
      </c>
      <c r="K141" s="28" t="s">
        <v>129</v>
      </c>
      <c r="L141" s="29" t="s">
        <v>34</v>
      </c>
    </row>
    <row r="142" spans="1:12" ht="31.5" x14ac:dyDescent="0.25">
      <c r="A142" s="100"/>
      <c r="B142" s="103"/>
      <c r="C142" s="103"/>
      <c r="D142" s="26" t="s">
        <v>39</v>
      </c>
      <c r="E142" s="27">
        <v>79400.679999999993</v>
      </c>
      <c r="F142" s="27">
        <v>79400</v>
      </c>
      <c r="G142" s="27">
        <v>79400</v>
      </c>
      <c r="H142" s="26" t="s">
        <v>30</v>
      </c>
      <c r="I142" s="28" t="s">
        <v>1356</v>
      </c>
      <c r="J142" s="28" t="s">
        <v>56</v>
      </c>
      <c r="K142" s="28" t="s">
        <v>42</v>
      </c>
      <c r="L142" s="29" t="s">
        <v>42</v>
      </c>
    </row>
    <row r="143" spans="1:12" ht="48" thickBot="1" x14ac:dyDescent="0.3">
      <c r="A143" s="101"/>
      <c r="B143" s="104"/>
      <c r="C143" s="104"/>
      <c r="D143" s="26" t="s">
        <v>22</v>
      </c>
      <c r="E143" s="27">
        <v>258735</v>
      </c>
      <c r="F143" s="27">
        <v>258735</v>
      </c>
      <c r="G143" s="27">
        <v>258735</v>
      </c>
      <c r="H143" s="26" t="s">
        <v>38</v>
      </c>
      <c r="I143" s="28" t="s">
        <v>1355</v>
      </c>
      <c r="J143" s="28" t="s">
        <v>51</v>
      </c>
      <c r="K143" s="28" t="s">
        <v>104</v>
      </c>
      <c r="L143" s="29" t="s">
        <v>33</v>
      </c>
    </row>
    <row r="144" spans="1:12" ht="47.25" x14ac:dyDescent="0.25">
      <c r="A144" s="99" t="s">
        <v>139</v>
      </c>
      <c r="B144" s="102" t="s">
        <v>140</v>
      </c>
      <c r="C144" s="102" t="s">
        <v>29</v>
      </c>
      <c r="D144" s="19" t="s">
        <v>1357</v>
      </c>
      <c r="E144" s="25">
        <f>SUM(E145:E147)</f>
        <v>430505.33999999997</v>
      </c>
      <c r="F144" s="25">
        <f>SUM(F145:F147)</f>
        <v>430484</v>
      </c>
      <c r="G144" s="25">
        <f>SUM(G145:G147)</f>
        <v>430484</v>
      </c>
      <c r="H144" s="19" t="s">
        <v>36</v>
      </c>
      <c r="I144" s="22" t="s">
        <v>1355</v>
      </c>
      <c r="J144" s="22" t="s">
        <v>34</v>
      </c>
      <c r="K144" s="22" t="s">
        <v>34</v>
      </c>
      <c r="L144" s="23" t="s">
        <v>34</v>
      </c>
    </row>
    <row r="145" spans="1:12" ht="47.25" x14ac:dyDescent="0.25">
      <c r="A145" s="100"/>
      <c r="B145" s="103"/>
      <c r="C145" s="103"/>
      <c r="D145" s="26" t="s">
        <v>22</v>
      </c>
      <c r="E145" s="27">
        <v>109764</v>
      </c>
      <c r="F145" s="27">
        <v>109764</v>
      </c>
      <c r="G145" s="27">
        <v>109764</v>
      </c>
      <c r="H145" s="26" t="s">
        <v>38</v>
      </c>
      <c r="I145" s="28" t="s">
        <v>1355</v>
      </c>
      <c r="J145" s="28" t="s">
        <v>34</v>
      </c>
      <c r="K145" s="28" t="s">
        <v>34</v>
      </c>
      <c r="L145" s="29" t="s">
        <v>34</v>
      </c>
    </row>
    <row r="146" spans="1:12" ht="31.5" x14ac:dyDescent="0.25">
      <c r="A146" s="100"/>
      <c r="B146" s="103"/>
      <c r="C146" s="103"/>
      <c r="D146" s="26" t="s">
        <v>39</v>
      </c>
      <c r="E146" s="27">
        <v>46821.34</v>
      </c>
      <c r="F146" s="27">
        <v>46800</v>
      </c>
      <c r="G146" s="27">
        <v>46800</v>
      </c>
      <c r="H146" s="26" t="s">
        <v>30</v>
      </c>
      <c r="I146" s="28" t="s">
        <v>1356</v>
      </c>
      <c r="J146" s="28" t="s">
        <v>56</v>
      </c>
      <c r="K146" s="28" t="s">
        <v>56</v>
      </c>
      <c r="L146" s="29" t="s">
        <v>56</v>
      </c>
    </row>
    <row r="147" spans="1:12" ht="48" thickBot="1" x14ac:dyDescent="0.3">
      <c r="A147" s="101"/>
      <c r="B147" s="104"/>
      <c r="C147" s="104"/>
      <c r="D147" s="26" t="s">
        <v>16</v>
      </c>
      <c r="E147" s="27">
        <v>273920</v>
      </c>
      <c r="F147" s="27">
        <v>273920</v>
      </c>
      <c r="G147" s="27">
        <v>273920</v>
      </c>
      <c r="H147" s="26" t="s">
        <v>32</v>
      </c>
      <c r="I147" s="28" t="s">
        <v>1355</v>
      </c>
      <c r="J147" s="28" t="s">
        <v>34</v>
      </c>
      <c r="K147" s="28" t="s">
        <v>34</v>
      </c>
      <c r="L147" s="29" t="s">
        <v>34</v>
      </c>
    </row>
    <row r="148" spans="1:12" ht="47.25" x14ac:dyDescent="0.25">
      <c r="A148" s="99" t="s">
        <v>141</v>
      </c>
      <c r="B148" s="102" t="s">
        <v>142</v>
      </c>
      <c r="C148" s="102" t="s">
        <v>29</v>
      </c>
      <c r="D148" s="19" t="s">
        <v>1357</v>
      </c>
      <c r="E148" s="25">
        <f>SUM(E149:E151)</f>
        <v>491542.61</v>
      </c>
      <c r="F148" s="25">
        <f>SUM(F149:F151)</f>
        <v>491500</v>
      </c>
      <c r="G148" s="25">
        <f>SUM(G149:G151)</f>
        <v>491500</v>
      </c>
      <c r="H148" s="19" t="s">
        <v>38</v>
      </c>
      <c r="I148" s="22" t="s">
        <v>1355</v>
      </c>
      <c r="J148" s="22" t="s">
        <v>35</v>
      </c>
      <c r="K148" s="22" t="s">
        <v>35</v>
      </c>
      <c r="L148" s="23" t="s">
        <v>115</v>
      </c>
    </row>
    <row r="149" spans="1:12" ht="47.25" x14ac:dyDescent="0.25">
      <c r="A149" s="100"/>
      <c r="B149" s="103"/>
      <c r="C149" s="103"/>
      <c r="D149" s="26" t="s">
        <v>39</v>
      </c>
      <c r="E149" s="27">
        <v>51942.61</v>
      </c>
      <c r="F149" s="27">
        <v>51900</v>
      </c>
      <c r="G149" s="27">
        <v>51900</v>
      </c>
      <c r="H149" s="26" t="s">
        <v>32</v>
      </c>
      <c r="I149" s="28" t="s">
        <v>1355</v>
      </c>
      <c r="J149" s="28" t="s">
        <v>35</v>
      </c>
      <c r="K149" s="28" t="s">
        <v>35</v>
      </c>
      <c r="L149" s="29" t="s">
        <v>35</v>
      </c>
    </row>
    <row r="150" spans="1:12" ht="31.5" x14ac:dyDescent="0.25">
      <c r="A150" s="100"/>
      <c r="B150" s="103"/>
      <c r="C150" s="103"/>
      <c r="D150" s="26" t="s">
        <v>22</v>
      </c>
      <c r="E150" s="27">
        <v>130100</v>
      </c>
      <c r="F150" s="27">
        <v>130100</v>
      </c>
      <c r="G150" s="27">
        <v>130100</v>
      </c>
      <c r="H150" s="26" t="s">
        <v>30</v>
      </c>
      <c r="I150" s="28" t="s">
        <v>1356</v>
      </c>
      <c r="J150" s="28" t="s">
        <v>143</v>
      </c>
      <c r="K150" s="28" t="s">
        <v>47</v>
      </c>
      <c r="L150" s="29" t="s">
        <v>47</v>
      </c>
    </row>
    <row r="151" spans="1:12" ht="48" thickBot="1" x14ac:dyDescent="0.3">
      <c r="A151" s="101"/>
      <c r="B151" s="104"/>
      <c r="C151" s="104"/>
      <c r="D151" s="26" t="s">
        <v>16</v>
      </c>
      <c r="E151" s="27">
        <v>309500</v>
      </c>
      <c r="F151" s="27">
        <v>309500</v>
      </c>
      <c r="G151" s="27">
        <v>309500</v>
      </c>
      <c r="H151" s="26" t="s">
        <v>36</v>
      </c>
      <c r="I151" s="28" t="s">
        <v>1355</v>
      </c>
      <c r="J151" s="28" t="s">
        <v>37</v>
      </c>
      <c r="K151" s="28" t="s">
        <v>37</v>
      </c>
      <c r="L151" s="29" t="s">
        <v>37</v>
      </c>
    </row>
    <row r="152" spans="1:12" ht="47.25" x14ac:dyDescent="0.25">
      <c r="A152" s="99" t="s">
        <v>144</v>
      </c>
      <c r="B152" s="102" t="s">
        <v>145</v>
      </c>
      <c r="C152" s="102" t="s">
        <v>29</v>
      </c>
      <c r="D152" s="19" t="s">
        <v>1357</v>
      </c>
      <c r="E152" s="25">
        <f>SUM(E153:E155)</f>
        <v>747040.2</v>
      </c>
      <c r="F152" s="25">
        <f>SUM(F153:F155)</f>
        <v>747030</v>
      </c>
      <c r="G152" s="25">
        <f>SUM(G153:G155)</f>
        <v>747030</v>
      </c>
      <c r="H152" s="19" t="s">
        <v>32</v>
      </c>
      <c r="I152" s="22" t="s">
        <v>1355</v>
      </c>
      <c r="J152" s="22" t="s">
        <v>35</v>
      </c>
      <c r="K152" s="22" t="s">
        <v>37</v>
      </c>
      <c r="L152" s="23" t="s">
        <v>65</v>
      </c>
    </row>
    <row r="153" spans="1:12" ht="47.25" x14ac:dyDescent="0.25">
      <c r="A153" s="100"/>
      <c r="B153" s="103"/>
      <c r="C153" s="103"/>
      <c r="D153" s="26" t="s">
        <v>39</v>
      </c>
      <c r="E153" s="27">
        <v>80210.2</v>
      </c>
      <c r="F153" s="27">
        <v>80200</v>
      </c>
      <c r="G153" s="27">
        <v>80200</v>
      </c>
      <c r="H153" s="26" t="s">
        <v>36</v>
      </c>
      <c r="I153" s="28" t="s">
        <v>1355</v>
      </c>
      <c r="J153" s="28" t="s">
        <v>35</v>
      </c>
      <c r="K153" s="28" t="s">
        <v>37</v>
      </c>
      <c r="L153" s="29" t="s">
        <v>65</v>
      </c>
    </row>
    <row r="154" spans="1:12" ht="31.5" x14ac:dyDescent="0.25">
      <c r="A154" s="100"/>
      <c r="B154" s="103"/>
      <c r="C154" s="103"/>
      <c r="D154" s="26" t="s">
        <v>22</v>
      </c>
      <c r="E154" s="27">
        <v>204670</v>
      </c>
      <c r="F154" s="27">
        <v>204670</v>
      </c>
      <c r="G154" s="27">
        <v>204670</v>
      </c>
      <c r="H154" s="26" t="s">
        <v>30</v>
      </c>
      <c r="I154" s="28" t="s">
        <v>1356</v>
      </c>
      <c r="J154" s="28" t="s">
        <v>46</v>
      </c>
      <c r="K154" s="28" t="s">
        <v>46</v>
      </c>
      <c r="L154" s="29" t="s">
        <v>46</v>
      </c>
    </row>
    <row r="155" spans="1:12" ht="48" thickBot="1" x14ac:dyDescent="0.3">
      <c r="A155" s="101"/>
      <c r="B155" s="104"/>
      <c r="C155" s="104"/>
      <c r="D155" s="26" t="s">
        <v>16</v>
      </c>
      <c r="E155" s="27">
        <v>462160</v>
      </c>
      <c r="F155" s="27">
        <v>462160</v>
      </c>
      <c r="G155" s="27">
        <v>462160</v>
      </c>
      <c r="H155" s="26" t="s">
        <v>38</v>
      </c>
      <c r="I155" s="28" t="s">
        <v>1355</v>
      </c>
      <c r="J155" s="28" t="s">
        <v>34</v>
      </c>
      <c r="K155" s="28" t="s">
        <v>115</v>
      </c>
      <c r="L155" s="29" t="s">
        <v>35</v>
      </c>
    </row>
    <row r="156" spans="1:12" ht="47.25" x14ac:dyDescent="0.25">
      <c r="A156" s="99" t="s">
        <v>146</v>
      </c>
      <c r="B156" s="102" t="s">
        <v>147</v>
      </c>
      <c r="C156" s="102" t="s">
        <v>29</v>
      </c>
      <c r="D156" s="19" t="s">
        <v>1357</v>
      </c>
      <c r="E156" s="25">
        <f>SUM(E157:E159)</f>
        <v>355364.81</v>
      </c>
      <c r="F156" s="25">
        <f>SUM(F157:F159)</f>
        <v>355327</v>
      </c>
      <c r="G156" s="25">
        <f>SUM(G157:G159)</f>
        <v>355327</v>
      </c>
      <c r="H156" s="19" t="s">
        <v>36</v>
      </c>
      <c r="I156" s="22" t="s">
        <v>1355</v>
      </c>
      <c r="J156" s="22" t="s">
        <v>148</v>
      </c>
      <c r="K156" s="22" t="s">
        <v>148</v>
      </c>
      <c r="L156" s="23" t="s">
        <v>148</v>
      </c>
    </row>
    <row r="157" spans="1:12" ht="31.5" x14ac:dyDescent="0.25">
      <c r="A157" s="100"/>
      <c r="B157" s="103"/>
      <c r="C157" s="103"/>
      <c r="D157" s="26" t="s">
        <v>22</v>
      </c>
      <c r="E157" s="27">
        <v>79277</v>
      </c>
      <c r="F157" s="27">
        <v>79277</v>
      </c>
      <c r="G157" s="27">
        <v>79277</v>
      </c>
      <c r="H157" s="26" t="s">
        <v>30</v>
      </c>
      <c r="I157" s="28" t="s">
        <v>1356</v>
      </c>
      <c r="J157" s="28" t="s">
        <v>66</v>
      </c>
      <c r="K157" s="28" t="s">
        <v>66</v>
      </c>
      <c r="L157" s="29" t="s">
        <v>66</v>
      </c>
    </row>
    <row r="158" spans="1:12" ht="47.25" x14ac:dyDescent="0.25">
      <c r="A158" s="100"/>
      <c r="B158" s="103"/>
      <c r="C158" s="103"/>
      <c r="D158" s="26" t="s">
        <v>16</v>
      </c>
      <c r="E158" s="27">
        <v>246550</v>
      </c>
      <c r="F158" s="27">
        <v>246550</v>
      </c>
      <c r="G158" s="27">
        <v>246550</v>
      </c>
      <c r="H158" s="26" t="s">
        <v>32</v>
      </c>
      <c r="I158" s="28" t="s">
        <v>1355</v>
      </c>
      <c r="J158" s="28" t="s">
        <v>148</v>
      </c>
      <c r="K158" s="28" t="s">
        <v>148</v>
      </c>
      <c r="L158" s="29" t="s">
        <v>148</v>
      </c>
    </row>
    <row r="159" spans="1:12" ht="48" thickBot="1" x14ac:dyDescent="0.3">
      <c r="A159" s="101"/>
      <c r="B159" s="104"/>
      <c r="C159" s="104"/>
      <c r="D159" s="26" t="s">
        <v>39</v>
      </c>
      <c r="E159" s="27">
        <v>29537.81</v>
      </c>
      <c r="F159" s="27">
        <v>29500</v>
      </c>
      <c r="G159" s="27">
        <v>29500</v>
      </c>
      <c r="H159" s="26" t="s">
        <v>38</v>
      </c>
      <c r="I159" s="28" t="s">
        <v>1355</v>
      </c>
      <c r="J159" s="28" t="s">
        <v>104</v>
      </c>
      <c r="K159" s="28" t="s">
        <v>104</v>
      </c>
      <c r="L159" s="29" t="s">
        <v>104</v>
      </c>
    </row>
    <row r="160" spans="1:12" ht="47.25" x14ac:dyDescent="0.25">
      <c r="A160" s="99" t="s">
        <v>149</v>
      </c>
      <c r="B160" s="102" t="s">
        <v>150</v>
      </c>
      <c r="C160" s="102" t="s">
        <v>29</v>
      </c>
      <c r="D160" s="19" t="s">
        <v>1357</v>
      </c>
      <c r="E160" s="25">
        <f>SUM(E161:E163)</f>
        <v>825811.46</v>
      </c>
      <c r="F160" s="25">
        <f>SUM(F161:F163)</f>
        <v>825781</v>
      </c>
      <c r="G160" s="25">
        <f>SUM(G161:G163)</f>
        <v>825781</v>
      </c>
      <c r="H160" s="19" t="s">
        <v>32</v>
      </c>
      <c r="I160" s="22" t="s">
        <v>1355</v>
      </c>
      <c r="J160" s="22" t="s">
        <v>34</v>
      </c>
      <c r="K160" s="22" t="s">
        <v>34</v>
      </c>
      <c r="L160" s="23" t="s">
        <v>34</v>
      </c>
    </row>
    <row r="161" spans="1:12" ht="31.5" x14ac:dyDescent="0.25">
      <c r="A161" s="100"/>
      <c r="B161" s="103"/>
      <c r="C161" s="103"/>
      <c r="D161" s="26" t="s">
        <v>39</v>
      </c>
      <c r="E161" s="27">
        <v>121630.46</v>
      </c>
      <c r="F161" s="27">
        <v>121600</v>
      </c>
      <c r="G161" s="27">
        <v>121600</v>
      </c>
      <c r="H161" s="26" t="s">
        <v>30</v>
      </c>
      <c r="I161" s="28" t="s">
        <v>1356</v>
      </c>
      <c r="J161" s="28" t="s">
        <v>69</v>
      </c>
      <c r="K161" s="28" t="s">
        <v>69</v>
      </c>
      <c r="L161" s="29" t="s">
        <v>69</v>
      </c>
    </row>
    <row r="162" spans="1:12" ht="47.25" x14ac:dyDescent="0.25">
      <c r="A162" s="100"/>
      <c r="B162" s="103"/>
      <c r="C162" s="103"/>
      <c r="D162" s="26" t="s">
        <v>16</v>
      </c>
      <c r="E162" s="27">
        <v>450460</v>
      </c>
      <c r="F162" s="27">
        <v>450460</v>
      </c>
      <c r="G162" s="27">
        <v>450460</v>
      </c>
      <c r="H162" s="26" t="s">
        <v>36</v>
      </c>
      <c r="I162" s="28" t="s">
        <v>1355</v>
      </c>
      <c r="J162" s="28" t="s">
        <v>34</v>
      </c>
      <c r="K162" s="28" t="s">
        <v>34</v>
      </c>
      <c r="L162" s="29" t="s">
        <v>34</v>
      </c>
    </row>
    <row r="163" spans="1:12" ht="48" thickBot="1" x14ac:dyDescent="0.3">
      <c r="A163" s="101"/>
      <c r="B163" s="104"/>
      <c r="C163" s="104"/>
      <c r="D163" s="26" t="s">
        <v>22</v>
      </c>
      <c r="E163" s="27">
        <v>253721</v>
      </c>
      <c r="F163" s="27">
        <v>253721</v>
      </c>
      <c r="G163" s="27">
        <v>253721</v>
      </c>
      <c r="H163" s="26" t="s">
        <v>38</v>
      </c>
      <c r="I163" s="28" t="s">
        <v>1355</v>
      </c>
      <c r="J163" s="28" t="s">
        <v>34</v>
      </c>
      <c r="K163" s="28" t="s">
        <v>34</v>
      </c>
      <c r="L163" s="29" t="s">
        <v>34</v>
      </c>
    </row>
    <row r="164" spans="1:12" ht="47.25" x14ac:dyDescent="0.25">
      <c r="A164" s="99" t="s">
        <v>152</v>
      </c>
      <c r="B164" s="102" t="s">
        <v>153</v>
      </c>
      <c r="C164" s="102" t="s">
        <v>29</v>
      </c>
      <c r="D164" s="19" t="s">
        <v>1357</v>
      </c>
      <c r="E164" s="25">
        <f>SUM(E165:E167)</f>
        <v>559274.93999999994</v>
      </c>
      <c r="F164" s="25">
        <f>SUM(F165:F167)</f>
        <v>559267</v>
      </c>
      <c r="G164" s="25">
        <f>SUM(G165:G167)</f>
        <v>559267</v>
      </c>
      <c r="H164" s="19" t="s">
        <v>32</v>
      </c>
      <c r="I164" s="22" t="s">
        <v>1355</v>
      </c>
      <c r="J164" s="22" t="s">
        <v>37</v>
      </c>
      <c r="K164" s="22" t="s">
        <v>37</v>
      </c>
      <c r="L164" s="23" t="s">
        <v>154</v>
      </c>
    </row>
    <row r="165" spans="1:12" ht="47.25" x14ac:dyDescent="0.25">
      <c r="A165" s="100"/>
      <c r="B165" s="103"/>
      <c r="C165" s="103"/>
      <c r="D165" s="26" t="s">
        <v>39</v>
      </c>
      <c r="E165" s="27">
        <v>54307.94</v>
      </c>
      <c r="F165" s="27">
        <v>54300</v>
      </c>
      <c r="G165" s="27">
        <v>54300</v>
      </c>
      <c r="H165" s="26" t="s">
        <v>36</v>
      </c>
      <c r="I165" s="28" t="s">
        <v>1355</v>
      </c>
      <c r="J165" s="28" t="s">
        <v>99</v>
      </c>
      <c r="K165" s="28" t="s">
        <v>37</v>
      </c>
      <c r="L165" s="29" t="s">
        <v>154</v>
      </c>
    </row>
    <row r="166" spans="1:12" ht="47.25" x14ac:dyDescent="0.25">
      <c r="A166" s="100"/>
      <c r="B166" s="103"/>
      <c r="C166" s="103"/>
      <c r="D166" s="26" t="s">
        <v>22</v>
      </c>
      <c r="E166" s="27">
        <v>164857</v>
      </c>
      <c r="F166" s="27">
        <v>164857</v>
      </c>
      <c r="G166" s="27">
        <v>164857</v>
      </c>
      <c r="H166" s="26" t="s">
        <v>38</v>
      </c>
      <c r="I166" s="28" t="s">
        <v>1355</v>
      </c>
      <c r="J166" s="28" t="s">
        <v>103</v>
      </c>
      <c r="K166" s="28" t="s">
        <v>104</v>
      </c>
      <c r="L166" s="29" t="s">
        <v>34</v>
      </c>
    </row>
    <row r="167" spans="1:12" ht="32.25" thickBot="1" x14ac:dyDescent="0.3">
      <c r="A167" s="101"/>
      <c r="B167" s="104"/>
      <c r="C167" s="104"/>
      <c r="D167" s="26" t="s">
        <v>16</v>
      </c>
      <c r="E167" s="27">
        <v>340110</v>
      </c>
      <c r="F167" s="27">
        <v>340110</v>
      </c>
      <c r="G167" s="27">
        <v>340110</v>
      </c>
      <c r="H167" s="26" t="s">
        <v>30</v>
      </c>
      <c r="I167" s="28" t="s">
        <v>1356</v>
      </c>
      <c r="J167" s="28" t="s">
        <v>69</v>
      </c>
      <c r="K167" s="28" t="s">
        <v>69</v>
      </c>
      <c r="L167" s="29" t="s">
        <v>69</v>
      </c>
    </row>
    <row r="168" spans="1:12" ht="47.25" x14ac:dyDescent="0.25">
      <c r="A168" s="99" t="s">
        <v>155</v>
      </c>
      <c r="B168" s="102" t="s">
        <v>156</v>
      </c>
      <c r="C168" s="102" t="s">
        <v>29</v>
      </c>
      <c r="D168" s="19" t="s">
        <v>1357</v>
      </c>
      <c r="E168" s="25">
        <f>SUM(E169:E171)</f>
        <v>852223.23</v>
      </c>
      <c r="F168" s="25">
        <f>SUM(F169:F171)</f>
        <v>852172</v>
      </c>
      <c r="G168" s="25">
        <f>SUM(G169:G171)</f>
        <v>852172</v>
      </c>
      <c r="H168" s="19" t="s">
        <v>38</v>
      </c>
      <c r="I168" s="22" t="s">
        <v>1355</v>
      </c>
      <c r="J168" s="22" t="s">
        <v>50</v>
      </c>
      <c r="K168" s="22" t="s">
        <v>50</v>
      </c>
      <c r="L168" s="23" t="s">
        <v>50</v>
      </c>
    </row>
    <row r="169" spans="1:12" ht="47.25" x14ac:dyDescent="0.25">
      <c r="A169" s="100"/>
      <c r="B169" s="103"/>
      <c r="C169" s="103"/>
      <c r="D169" s="26" t="s">
        <v>22</v>
      </c>
      <c r="E169" s="27">
        <v>259342</v>
      </c>
      <c r="F169" s="27">
        <v>259342</v>
      </c>
      <c r="G169" s="27">
        <v>259342</v>
      </c>
      <c r="H169" s="26" t="s">
        <v>32</v>
      </c>
      <c r="I169" s="28" t="s">
        <v>1355</v>
      </c>
      <c r="J169" s="28" t="s">
        <v>33</v>
      </c>
      <c r="K169" s="28" t="s">
        <v>33</v>
      </c>
      <c r="L169" s="29" t="s">
        <v>33</v>
      </c>
    </row>
    <row r="170" spans="1:12" ht="31.5" x14ac:dyDescent="0.25">
      <c r="A170" s="100"/>
      <c r="B170" s="103"/>
      <c r="C170" s="103"/>
      <c r="D170" s="26" t="s">
        <v>39</v>
      </c>
      <c r="E170" s="27">
        <v>84251.23</v>
      </c>
      <c r="F170" s="27">
        <v>84200</v>
      </c>
      <c r="G170" s="27">
        <v>84200</v>
      </c>
      <c r="H170" s="26" t="s">
        <v>30</v>
      </c>
      <c r="I170" s="28" t="s">
        <v>1356</v>
      </c>
      <c r="J170" s="28" t="s">
        <v>74</v>
      </c>
      <c r="K170" s="28" t="s">
        <v>69</v>
      </c>
      <c r="L170" s="29" t="s">
        <v>69</v>
      </c>
    </row>
    <row r="171" spans="1:12" ht="48" thickBot="1" x14ac:dyDescent="0.3">
      <c r="A171" s="101"/>
      <c r="B171" s="104"/>
      <c r="C171" s="104"/>
      <c r="D171" s="26" t="s">
        <v>16</v>
      </c>
      <c r="E171" s="27">
        <v>508630</v>
      </c>
      <c r="F171" s="27">
        <v>508630</v>
      </c>
      <c r="G171" s="27">
        <v>508630</v>
      </c>
      <c r="H171" s="26" t="s">
        <v>36</v>
      </c>
      <c r="I171" s="28" t="s">
        <v>1355</v>
      </c>
      <c r="J171" s="28" t="s">
        <v>51</v>
      </c>
      <c r="K171" s="28" t="s">
        <v>33</v>
      </c>
      <c r="L171" s="29" t="s">
        <v>33</v>
      </c>
    </row>
    <row r="172" spans="1:12" ht="47.25" x14ac:dyDescent="0.25">
      <c r="A172" s="99" t="s">
        <v>157</v>
      </c>
      <c r="B172" s="102" t="s">
        <v>158</v>
      </c>
      <c r="C172" s="102" t="s">
        <v>29</v>
      </c>
      <c r="D172" s="19" t="s">
        <v>1357</v>
      </c>
      <c r="E172" s="25">
        <f>SUM(E173:E175)</f>
        <v>764187.47</v>
      </c>
      <c r="F172" s="25">
        <f>SUM(F173:F175)</f>
        <v>764107</v>
      </c>
      <c r="G172" s="25">
        <f>SUM(G173:G175)</f>
        <v>764107</v>
      </c>
      <c r="H172" s="19" t="s">
        <v>32</v>
      </c>
      <c r="I172" s="22" t="s">
        <v>1355</v>
      </c>
      <c r="J172" s="22" t="s">
        <v>51</v>
      </c>
      <c r="K172" s="22" t="s">
        <v>33</v>
      </c>
      <c r="L172" s="23" t="s">
        <v>34</v>
      </c>
    </row>
    <row r="173" spans="1:12" ht="31.5" x14ac:dyDescent="0.25">
      <c r="A173" s="100"/>
      <c r="B173" s="103"/>
      <c r="C173" s="103"/>
      <c r="D173" s="26" t="s">
        <v>22</v>
      </c>
      <c r="E173" s="27">
        <v>240147</v>
      </c>
      <c r="F173" s="27">
        <v>240147</v>
      </c>
      <c r="G173" s="27">
        <v>240147</v>
      </c>
      <c r="H173" s="26" t="s">
        <v>30</v>
      </c>
      <c r="I173" s="28" t="s">
        <v>1356</v>
      </c>
      <c r="J173" s="28" t="s">
        <v>42</v>
      </c>
      <c r="K173" s="28" t="s">
        <v>42</v>
      </c>
      <c r="L173" s="29" t="s">
        <v>42</v>
      </c>
    </row>
    <row r="174" spans="1:12" ht="47.25" x14ac:dyDescent="0.25">
      <c r="A174" s="100"/>
      <c r="B174" s="103"/>
      <c r="C174" s="103"/>
      <c r="D174" s="26" t="s">
        <v>16</v>
      </c>
      <c r="E174" s="27">
        <v>439560</v>
      </c>
      <c r="F174" s="27">
        <v>439560</v>
      </c>
      <c r="G174" s="27">
        <v>439560</v>
      </c>
      <c r="H174" s="26" t="s">
        <v>36</v>
      </c>
      <c r="I174" s="28" t="s">
        <v>1355</v>
      </c>
      <c r="J174" s="28" t="s">
        <v>51</v>
      </c>
      <c r="K174" s="28" t="s">
        <v>33</v>
      </c>
      <c r="L174" s="29" t="s">
        <v>34</v>
      </c>
    </row>
    <row r="175" spans="1:12" ht="48" thickBot="1" x14ac:dyDescent="0.3">
      <c r="A175" s="101"/>
      <c r="B175" s="104"/>
      <c r="C175" s="104"/>
      <c r="D175" s="26" t="s">
        <v>39</v>
      </c>
      <c r="E175" s="27">
        <v>84480.47</v>
      </c>
      <c r="F175" s="27">
        <v>84400</v>
      </c>
      <c r="G175" s="27">
        <v>84400</v>
      </c>
      <c r="H175" s="26" t="s">
        <v>38</v>
      </c>
      <c r="I175" s="28" t="s">
        <v>1355</v>
      </c>
      <c r="J175" s="28" t="s">
        <v>159</v>
      </c>
      <c r="K175" s="28" t="s">
        <v>104</v>
      </c>
      <c r="L175" s="29" t="s">
        <v>33</v>
      </c>
    </row>
    <row r="176" spans="1:12" ht="31.5" x14ac:dyDescent="0.25">
      <c r="A176" s="99" t="s">
        <v>160</v>
      </c>
      <c r="B176" s="102" t="s">
        <v>161</v>
      </c>
      <c r="C176" s="102" t="s">
        <v>29</v>
      </c>
      <c r="D176" s="19" t="s">
        <v>1357</v>
      </c>
      <c r="E176" s="25">
        <f>SUM(E177:E179)</f>
        <v>519217.17</v>
      </c>
      <c r="F176" s="25">
        <f>SUM(F177:F179)</f>
        <v>519146</v>
      </c>
      <c r="G176" s="25">
        <f>SUM(G177:G179)</f>
        <v>519146</v>
      </c>
      <c r="H176" s="19" t="s">
        <v>30</v>
      </c>
      <c r="I176" s="22" t="s">
        <v>1356</v>
      </c>
      <c r="J176" s="22" t="s">
        <v>74</v>
      </c>
      <c r="K176" s="22" t="s">
        <v>42</v>
      </c>
      <c r="L176" s="23" t="s">
        <v>42</v>
      </c>
    </row>
    <row r="177" spans="1:12" ht="47.25" x14ac:dyDescent="0.25">
      <c r="A177" s="100"/>
      <c r="B177" s="103"/>
      <c r="C177" s="103"/>
      <c r="D177" s="26" t="s">
        <v>39</v>
      </c>
      <c r="E177" s="27">
        <v>48571.17</v>
      </c>
      <c r="F177" s="27">
        <v>48500</v>
      </c>
      <c r="G177" s="27">
        <v>48500</v>
      </c>
      <c r="H177" s="26" t="s">
        <v>32</v>
      </c>
      <c r="I177" s="28" t="s">
        <v>1355</v>
      </c>
      <c r="J177" s="28" t="s">
        <v>51</v>
      </c>
      <c r="K177" s="28" t="s">
        <v>51</v>
      </c>
      <c r="L177" s="29" t="s">
        <v>51</v>
      </c>
    </row>
    <row r="178" spans="1:12" ht="47.25" x14ac:dyDescent="0.25">
      <c r="A178" s="100"/>
      <c r="B178" s="103"/>
      <c r="C178" s="103"/>
      <c r="D178" s="26" t="s">
        <v>22</v>
      </c>
      <c r="E178" s="27">
        <v>131356</v>
      </c>
      <c r="F178" s="27">
        <v>131356</v>
      </c>
      <c r="G178" s="27">
        <v>131356</v>
      </c>
      <c r="H178" s="26" t="s">
        <v>36</v>
      </c>
      <c r="I178" s="28" t="s">
        <v>1355</v>
      </c>
      <c r="J178" s="28" t="s">
        <v>33</v>
      </c>
      <c r="K178" s="28" t="s">
        <v>33</v>
      </c>
      <c r="L178" s="29" t="s">
        <v>33</v>
      </c>
    </row>
    <row r="179" spans="1:12" ht="48" thickBot="1" x14ac:dyDescent="0.3">
      <c r="A179" s="101"/>
      <c r="B179" s="104"/>
      <c r="C179" s="104"/>
      <c r="D179" s="26" t="s">
        <v>16</v>
      </c>
      <c r="E179" s="27">
        <v>339290</v>
      </c>
      <c r="F179" s="27">
        <v>339290</v>
      </c>
      <c r="G179" s="27">
        <v>339290</v>
      </c>
      <c r="H179" s="26" t="s">
        <v>38</v>
      </c>
      <c r="I179" s="28" t="s">
        <v>1355</v>
      </c>
      <c r="J179" s="28" t="s">
        <v>51</v>
      </c>
      <c r="K179" s="28" t="s">
        <v>51</v>
      </c>
      <c r="L179" s="29" t="s">
        <v>51</v>
      </c>
    </row>
    <row r="180" spans="1:12" ht="31.5" x14ac:dyDescent="0.25">
      <c r="A180" s="99" t="s">
        <v>162</v>
      </c>
      <c r="B180" s="102" t="s">
        <v>163</v>
      </c>
      <c r="C180" s="102" t="s">
        <v>29</v>
      </c>
      <c r="D180" s="19" t="s">
        <v>1357</v>
      </c>
      <c r="E180" s="25">
        <f>SUM(E181:E183)</f>
        <v>853827.46</v>
      </c>
      <c r="F180" s="25">
        <f>SUM(F181:F183)</f>
        <v>853741</v>
      </c>
      <c r="G180" s="25">
        <f>SUM(G181:G183)</f>
        <v>853741</v>
      </c>
      <c r="H180" s="19" t="s">
        <v>30</v>
      </c>
      <c r="I180" s="22" t="s">
        <v>1356</v>
      </c>
      <c r="J180" s="22" t="s">
        <v>164</v>
      </c>
      <c r="K180" s="22" t="s">
        <v>164</v>
      </c>
      <c r="L180" s="23" t="s">
        <v>164</v>
      </c>
    </row>
    <row r="181" spans="1:12" ht="47.25" x14ac:dyDescent="0.25">
      <c r="A181" s="100"/>
      <c r="B181" s="103"/>
      <c r="C181" s="103"/>
      <c r="D181" s="26" t="s">
        <v>16</v>
      </c>
      <c r="E181" s="27">
        <v>586960</v>
      </c>
      <c r="F181" s="27">
        <v>586960</v>
      </c>
      <c r="G181" s="27">
        <v>586960</v>
      </c>
      <c r="H181" s="26" t="s">
        <v>32</v>
      </c>
      <c r="I181" s="28" t="s">
        <v>1355</v>
      </c>
      <c r="J181" s="28" t="s">
        <v>35</v>
      </c>
      <c r="K181" s="28" t="s">
        <v>35</v>
      </c>
      <c r="L181" s="29" t="s">
        <v>35</v>
      </c>
    </row>
    <row r="182" spans="1:12" ht="47.25" x14ac:dyDescent="0.25">
      <c r="A182" s="100"/>
      <c r="B182" s="103"/>
      <c r="C182" s="103"/>
      <c r="D182" s="26" t="s">
        <v>39</v>
      </c>
      <c r="E182" s="27">
        <v>52286.46</v>
      </c>
      <c r="F182" s="27">
        <v>52200</v>
      </c>
      <c r="G182" s="27">
        <v>52200</v>
      </c>
      <c r="H182" s="26" t="s">
        <v>36</v>
      </c>
      <c r="I182" s="28" t="s">
        <v>1355</v>
      </c>
      <c r="J182" s="28" t="s">
        <v>34</v>
      </c>
      <c r="K182" s="28" t="s">
        <v>34</v>
      </c>
      <c r="L182" s="29" t="s">
        <v>34</v>
      </c>
    </row>
    <row r="183" spans="1:12" ht="48" thickBot="1" x14ac:dyDescent="0.3">
      <c r="A183" s="101"/>
      <c r="B183" s="104"/>
      <c r="C183" s="104"/>
      <c r="D183" s="26" t="s">
        <v>22</v>
      </c>
      <c r="E183" s="27">
        <v>214581</v>
      </c>
      <c r="F183" s="27">
        <v>214581</v>
      </c>
      <c r="G183" s="27">
        <v>214581</v>
      </c>
      <c r="H183" s="26" t="s">
        <v>38</v>
      </c>
      <c r="I183" s="28" t="s">
        <v>1355</v>
      </c>
      <c r="J183" s="28" t="s">
        <v>50</v>
      </c>
      <c r="K183" s="28" t="s">
        <v>50</v>
      </c>
      <c r="L183" s="29" t="s">
        <v>50</v>
      </c>
    </row>
    <row r="184" spans="1:12" ht="31.5" x14ac:dyDescent="0.25">
      <c r="A184" s="99" t="s">
        <v>165</v>
      </c>
      <c r="B184" s="102" t="s">
        <v>166</v>
      </c>
      <c r="C184" s="102" t="s">
        <v>29</v>
      </c>
      <c r="D184" s="19" t="s">
        <v>1357</v>
      </c>
      <c r="E184" s="25">
        <f>SUM(E185:E187)</f>
        <v>712062.87</v>
      </c>
      <c r="F184" s="25">
        <f>SUM(F185:F187)</f>
        <v>712006</v>
      </c>
      <c r="G184" s="25">
        <f>SUM(G185:G187)</f>
        <v>712006</v>
      </c>
      <c r="H184" s="19" t="s">
        <v>30</v>
      </c>
      <c r="I184" s="22" t="s">
        <v>1356</v>
      </c>
      <c r="J184" s="22" t="s">
        <v>143</v>
      </c>
      <c r="K184" s="22" t="s">
        <v>143</v>
      </c>
      <c r="L184" s="23" t="s">
        <v>143</v>
      </c>
    </row>
    <row r="185" spans="1:12" ht="47.25" x14ac:dyDescent="0.25">
      <c r="A185" s="100"/>
      <c r="B185" s="103"/>
      <c r="C185" s="103"/>
      <c r="D185" s="26" t="s">
        <v>39</v>
      </c>
      <c r="E185" s="27">
        <v>71356.87</v>
      </c>
      <c r="F185" s="27">
        <v>71300</v>
      </c>
      <c r="G185" s="27">
        <v>71300</v>
      </c>
      <c r="H185" s="26" t="s">
        <v>38</v>
      </c>
      <c r="I185" s="28" t="s">
        <v>1355</v>
      </c>
      <c r="J185" s="28" t="s">
        <v>33</v>
      </c>
      <c r="K185" s="28" t="s">
        <v>148</v>
      </c>
      <c r="L185" s="29" t="s">
        <v>130</v>
      </c>
    </row>
    <row r="186" spans="1:12" ht="47.25" x14ac:dyDescent="0.25">
      <c r="A186" s="100"/>
      <c r="B186" s="103"/>
      <c r="C186" s="103"/>
      <c r="D186" s="26" t="s">
        <v>22</v>
      </c>
      <c r="E186" s="27">
        <v>203606</v>
      </c>
      <c r="F186" s="27">
        <v>203606</v>
      </c>
      <c r="G186" s="27">
        <v>203606</v>
      </c>
      <c r="H186" s="26" t="s">
        <v>32</v>
      </c>
      <c r="I186" s="28" t="s">
        <v>1355</v>
      </c>
      <c r="J186" s="28" t="s">
        <v>51</v>
      </c>
      <c r="K186" s="28" t="s">
        <v>33</v>
      </c>
      <c r="L186" s="29" t="s">
        <v>130</v>
      </c>
    </row>
    <row r="187" spans="1:12" ht="48" thickBot="1" x14ac:dyDescent="0.3">
      <c r="A187" s="101"/>
      <c r="B187" s="104"/>
      <c r="C187" s="104"/>
      <c r="D187" s="26" t="s">
        <v>16</v>
      </c>
      <c r="E187" s="27">
        <v>437100</v>
      </c>
      <c r="F187" s="27">
        <v>437100</v>
      </c>
      <c r="G187" s="27">
        <v>437100</v>
      </c>
      <c r="H187" s="26" t="s">
        <v>36</v>
      </c>
      <c r="I187" s="28" t="s">
        <v>1355</v>
      </c>
      <c r="J187" s="28" t="s">
        <v>34</v>
      </c>
      <c r="K187" s="28" t="s">
        <v>132</v>
      </c>
      <c r="L187" s="29" t="s">
        <v>55</v>
      </c>
    </row>
    <row r="188" spans="1:12" ht="47.25" x14ac:dyDescent="0.25">
      <c r="A188" s="99" t="s">
        <v>167</v>
      </c>
      <c r="B188" s="102" t="s">
        <v>168</v>
      </c>
      <c r="C188" s="102" t="s">
        <v>29</v>
      </c>
      <c r="D188" s="19" t="s">
        <v>1357</v>
      </c>
      <c r="E188" s="25">
        <f>SUM(E189:E191)</f>
        <v>505771.56</v>
      </c>
      <c r="F188" s="25">
        <f>SUM(F189:F191)</f>
        <v>505709</v>
      </c>
      <c r="G188" s="25">
        <f>SUM(G189:G191)</f>
        <v>505709</v>
      </c>
      <c r="H188" s="19" t="s">
        <v>32</v>
      </c>
      <c r="I188" s="22" t="s">
        <v>1355</v>
      </c>
      <c r="J188" s="22" t="s">
        <v>34</v>
      </c>
      <c r="K188" s="22" t="s">
        <v>34</v>
      </c>
      <c r="L188" s="23" t="s">
        <v>34</v>
      </c>
    </row>
    <row r="189" spans="1:12" ht="47.25" x14ac:dyDescent="0.25">
      <c r="A189" s="100"/>
      <c r="B189" s="103"/>
      <c r="C189" s="103"/>
      <c r="D189" s="26" t="s">
        <v>22</v>
      </c>
      <c r="E189" s="27">
        <v>122799</v>
      </c>
      <c r="F189" s="27">
        <v>122799</v>
      </c>
      <c r="G189" s="27">
        <v>122799</v>
      </c>
      <c r="H189" s="26" t="s">
        <v>38</v>
      </c>
      <c r="I189" s="28" t="s">
        <v>1355</v>
      </c>
      <c r="J189" s="28" t="s">
        <v>34</v>
      </c>
      <c r="K189" s="28" t="s">
        <v>34</v>
      </c>
      <c r="L189" s="29" t="s">
        <v>34</v>
      </c>
    </row>
    <row r="190" spans="1:12" ht="47.25" x14ac:dyDescent="0.25">
      <c r="A190" s="100"/>
      <c r="B190" s="103"/>
      <c r="C190" s="103"/>
      <c r="D190" s="26" t="s">
        <v>39</v>
      </c>
      <c r="E190" s="27">
        <v>48062.559999999998</v>
      </c>
      <c r="F190" s="27">
        <v>48000</v>
      </c>
      <c r="G190" s="27">
        <v>48000</v>
      </c>
      <c r="H190" s="26" t="s">
        <v>36</v>
      </c>
      <c r="I190" s="28" t="s">
        <v>1355</v>
      </c>
      <c r="J190" s="28" t="s">
        <v>51</v>
      </c>
      <c r="K190" s="28" t="s">
        <v>51</v>
      </c>
      <c r="L190" s="29" t="s">
        <v>51</v>
      </c>
    </row>
    <row r="191" spans="1:12" ht="32.25" thickBot="1" x14ac:dyDescent="0.3">
      <c r="A191" s="101"/>
      <c r="B191" s="104"/>
      <c r="C191" s="104"/>
      <c r="D191" s="26" t="s">
        <v>16</v>
      </c>
      <c r="E191" s="27">
        <v>334910</v>
      </c>
      <c r="F191" s="27">
        <v>334910</v>
      </c>
      <c r="G191" s="27">
        <v>334910</v>
      </c>
      <c r="H191" s="26" t="s">
        <v>30</v>
      </c>
      <c r="I191" s="28" t="s">
        <v>1356</v>
      </c>
      <c r="J191" s="28" t="s">
        <v>74</v>
      </c>
      <c r="K191" s="28" t="s">
        <v>74</v>
      </c>
      <c r="L191" s="29" t="s">
        <v>74</v>
      </c>
    </row>
    <row r="192" spans="1:12" ht="47.25" x14ac:dyDescent="0.25">
      <c r="A192" s="99" t="s">
        <v>169</v>
      </c>
      <c r="B192" s="102" t="s">
        <v>170</v>
      </c>
      <c r="C192" s="102" t="s">
        <v>29</v>
      </c>
      <c r="D192" s="19" t="s">
        <v>1357</v>
      </c>
      <c r="E192" s="25">
        <f>SUM(E193:E195)</f>
        <v>735013.47</v>
      </c>
      <c r="F192" s="25">
        <f>SUM(F193:F195)</f>
        <v>734993</v>
      </c>
      <c r="G192" s="25">
        <f>SUM(G193:G195)</f>
        <v>734993</v>
      </c>
      <c r="H192" s="19" t="s">
        <v>36</v>
      </c>
      <c r="I192" s="22" t="s">
        <v>1355</v>
      </c>
      <c r="J192" s="22" t="s">
        <v>65</v>
      </c>
      <c r="K192" s="22" t="s">
        <v>171</v>
      </c>
      <c r="L192" s="23" t="s">
        <v>171</v>
      </c>
    </row>
    <row r="193" spans="1:12" ht="47.25" x14ac:dyDescent="0.25">
      <c r="A193" s="100"/>
      <c r="B193" s="103"/>
      <c r="C193" s="103"/>
      <c r="D193" s="26" t="s">
        <v>22</v>
      </c>
      <c r="E193" s="27">
        <v>177693</v>
      </c>
      <c r="F193" s="27">
        <v>177693</v>
      </c>
      <c r="G193" s="27">
        <v>177693</v>
      </c>
      <c r="H193" s="26" t="s">
        <v>38</v>
      </c>
      <c r="I193" s="28" t="s">
        <v>1355</v>
      </c>
      <c r="J193" s="28" t="s">
        <v>172</v>
      </c>
      <c r="K193" s="28" t="s">
        <v>172</v>
      </c>
      <c r="L193" s="29" t="s">
        <v>50</v>
      </c>
    </row>
    <row r="194" spans="1:12" ht="31.5" x14ac:dyDescent="0.25">
      <c r="A194" s="100"/>
      <c r="B194" s="103"/>
      <c r="C194" s="103"/>
      <c r="D194" s="26" t="s">
        <v>16</v>
      </c>
      <c r="E194" s="27">
        <v>486800</v>
      </c>
      <c r="F194" s="27">
        <v>486800</v>
      </c>
      <c r="G194" s="27">
        <v>486800</v>
      </c>
      <c r="H194" s="26" t="s">
        <v>30</v>
      </c>
      <c r="I194" s="28" t="s">
        <v>1356</v>
      </c>
      <c r="J194" s="28" t="s">
        <v>74</v>
      </c>
      <c r="K194" s="28" t="s">
        <v>74</v>
      </c>
      <c r="L194" s="29" t="s">
        <v>66</v>
      </c>
    </row>
    <row r="195" spans="1:12" ht="48" thickBot="1" x14ac:dyDescent="0.3">
      <c r="A195" s="101"/>
      <c r="B195" s="104"/>
      <c r="C195" s="104"/>
      <c r="D195" s="26" t="s">
        <v>39</v>
      </c>
      <c r="E195" s="27">
        <v>70520.47</v>
      </c>
      <c r="F195" s="27">
        <v>70500</v>
      </c>
      <c r="G195" s="27">
        <v>70500</v>
      </c>
      <c r="H195" s="26" t="s">
        <v>32</v>
      </c>
      <c r="I195" s="28" t="s">
        <v>1355</v>
      </c>
      <c r="J195" s="28" t="s">
        <v>171</v>
      </c>
      <c r="K195" s="28" t="s">
        <v>171</v>
      </c>
      <c r="L195" s="29" t="s">
        <v>173</v>
      </c>
    </row>
    <row r="196" spans="1:12" ht="47.25" x14ac:dyDescent="0.25">
      <c r="A196" s="99" t="s">
        <v>174</v>
      </c>
      <c r="B196" s="102" t="s">
        <v>175</v>
      </c>
      <c r="C196" s="102" t="s">
        <v>29</v>
      </c>
      <c r="D196" s="19" t="s">
        <v>1357</v>
      </c>
      <c r="E196" s="25">
        <f>SUM(E197:E199)</f>
        <v>807324.92999999993</v>
      </c>
      <c r="F196" s="25">
        <f>SUM(F197:F199)</f>
        <v>807267</v>
      </c>
      <c r="G196" s="25">
        <f>SUM(G197:G199)</f>
        <v>807267</v>
      </c>
      <c r="H196" s="19" t="s">
        <v>36</v>
      </c>
      <c r="I196" s="22" t="s">
        <v>1355</v>
      </c>
      <c r="J196" s="22" t="s">
        <v>34</v>
      </c>
      <c r="K196" s="22" t="s">
        <v>34</v>
      </c>
      <c r="L196" s="23" t="s">
        <v>34</v>
      </c>
    </row>
    <row r="197" spans="1:12" ht="47.25" x14ac:dyDescent="0.25">
      <c r="A197" s="100"/>
      <c r="B197" s="103"/>
      <c r="C197" s="103"/>
      <c r="D197" s="26" t="s">
        <v>39</v>
      </c>
      <c r="E197" s="27">
        <v>82257.929999999993</v>
      </c>
      <c r="F197" s="27">
        <v>82200</v>
      </c>
      <c r="G197" s="27">
        <v>82200</v>
      </c>
      <c r="H197" s="26" t="s">
        <v>38</v>
      </c>
      <c r="I197" s="28" t="s">
        <v>1355</v>
      </c>
      <c r="J197" s="28" t="s">
        <v>51</v>
      </c>
      <c r="K197" s="28" t="s">
        <v>51</v>
      </c>
      <c r="L197" s="29" t="s">
        <v>51</v>
      </c>
    </row>
    <row r="198" spans="1:12" ht="31.5" x14ac:dyDescent="0.25">
      <c r="A198" s="100"/>
      <c r="B198" s="103"/>
      <c r="C198" s="103"/>
      <c r="D198" s="26" t="s">
        <v>16</v>
      </c>
      <c r="E198" s="27">
        <v>505240</v>
      </c>
      <c r="F198" s="27">
        <v>505240</v>
      </c>
      <c r="G198" s="27">
        <v>505240</v>
      </c>
      <c r="H198" s="26" t="s">
        <v>30</v>
      </c>
      <c r="I198" s="28" t="s">
        <v>1356</v>
      </c>
      <c r="J198" s="28" t="s">
        <v>69</v>
      </c>
      <c r="K198" s="28" t="s">
        <v>69</v>
      </c>
      <c r="L198" s="29" t="s">
        <v>69</v>
      </c>
    </row>
    <row r="199" spans="1:12" ht="48" thickBot="1" x14ac:dyDescent="0.3">
      <c r="A199" s="101"/>
      <c r="B199" s="104"/>
      <c r="C199" s="104"/>
      <c r="D199" s="26" t="s">
        <v>22</v>
      </c>
      <c r="E199" s="27">
        <v>219827</v>
      </c>
      <c r="F199" s="27">
        <v>219827</v>
      </c>
      <c r="G199" s="27">
        <v>219827</v>
      </c>
      <c r="H199" s="26" t="s">
        <v>32</v>
      </c>
      <c r="I199" s="28" t="s">
        <v>1355</v>
      </c>
      <c r="J199" s="28" t="s">
        <v>33</v>
      </c>
      <c r="K199" s="28" t="s">
        <v>33</v>
      </c>
      <c r="L199" s="29" t="s">
        <v>33</v>
      </c>
    </row>
    <row r="200" spans="1:12" ht="47.25" x14ac:dyDescent="0.25">
      <c r="A200" s="99" t="s">
        <v>176</v>
      </c>
      <c r="B200" s="102" t="s">
        <v>177</v>
      </c>
      <c r="C200" s="102" t="s">
        <v>29</v>
      </c>
      <c r="D200" s="19" t="s">
        <v>1357</v>
      </c>
      <c r="E200" s="25">
        <f>SUM(E201:E203)</f>
        <v>759895.08</v>
      </c>
      <c r="F200" s="25">
        <f>SUM(F201:F203)</f>
        <v>759833</v>
      </c>
      <c r="G200" s="25">
        <f>SUM(G201:G203)</f>
        <v>759833</v>
      </c>
      <c r="H200" s="19" t="s">
        <v>38</v>
      </c>
      <c r="I200" s="22" t="s">
        <v>1355</v>
      </c>
      <c r="J200" s="22" t="s">
        <v>50</v>
      </c>
      <c r="K200" s="22" t="s">
        <v>50</v>
      </c>
      <c r="L200" s="23" t="s">
        <v>50</v>
      </c>
    </row>
    <row r="201" spans="1:12" ht="47.25" x14ac:dyDescent="0.25">
      <c r="A201" s="100"/>
      <c r="B201" s="103"/>
      <c r="C201" s="103"/>
      <c r="D201" s="26" t="s">
        <v>16</v>
      </c>
      <c r="E201" s="27">
        <v>409600</v>
      </c>
      <c r="F201" s="27">
        <v>409600</v>
      </c>
      <c r="G201" s="27">
        <v>409600</v>
      </c>
      <c r="H201" s="26" t="s">
        <v>32</v>
      </c>
      <c r="I201" s="28" t="s">
        <v>1355</v>
      </c>
      <c r="J201" s="28" t="s">
        <v>51</v>
      </c>
      <c r="K201" s="28" t="s">
        <v>51</v>
      </c>
      <c r="L201" s="29" t="s">
        <v>51</v>
      </c>
    </row>
    <row r="202" spans="1:12" ht="31.5" x14ac:dyDescent="0.25">
      <c r="A202" s="100"/>
      <c r="B202" s="103"/>
      <c r="C202" s="103"/>
      <c r="D202" s="26" t="s">
        <v>39</v>
      </c>
      <c r="E202" s="27">
        <v>121962.08</v>
      </c>
      <c r="F202" s="27">
        <v>121900</v>
      </c>
      <c r="G202" s="27">
        <v>121900</v>
      </c>
      <c r="H202" s="26" t="s">
        <v>30</v>
      </c>
      <c r="I202" s="28" t="s">
        <v>1356</v>
      </c>
      <c r="J202" s="28" t="s">
        <v>42</v>
      </c>
      <c r="K202" s="28" t="s">
        <v>42</v>
      </c>
      <c r="L202" s="29" t="s">
        <v>42</v>
      </c>
    </row>
    <row r="203" spans="1:12" ht="48" thickBot="1" x14ac:dyDescent="0.3">
      <c r="A203" s="101"/>
      <c r="B203" s="104"/>
      <c r="C203" s="104"/>
      <c r="D203" s="26" t="s">
        <v>22</v>
      </c>
      <c r="E203" s="27">
        <v>228333</v>
      </c>
      <c r="F203" s="27">
        <v>228333</v>
      </c>
      <c r="G203" s="27">
        <v>228333</v>
      </c>
      <c r="H203" s="26" t="s">
        <v>36</v>
      </c>
      <c r="I203" s="28" t="s">
        <v>1355</v>
      </c>
      <c r="J203" s="28" t="s">
        <v>51</v>
      </c>
      <c r="K203" s="28" t="s">
        <v>51</v>
      </c>
      <c r="L203" s="29" t="s">
        <v>51</v>
      </c>
    </row>
    <row r="204" spans="1:12" ht="47.25" x14ac:dyDescent="0.25">
      <c r="A204" s="99" t="s">
        <v>178</v>
      </c>
      <c r="B204" s="102" t="s">
        <v>179</v>
      </c>
      <c r="C204" s="102" t="s">
        <v>29</v>
      </c>
      <c r="D204" s="19" t="s">
        <v>1357</v>
      </c>
      <c r="E204" s="25">
        <f>SUM(E205:E207)</f>
        <v>534388.47999999998</v>
      </c>
      <c r="F204" s="25">
        <f>SUM(F205:F207)</f>
        <v>534318</v>
      </c>
      <c r="G204" s="25">
        <f>SUM(G205:G207)</f>
        <v>534318</v>
      </c>
      <c r="H204" s="19" t="s">
        <v>32</v>
      </c>
      <c r="I204" s="22" t="s">
        <v>1355</v>
      </c>
      <c r="J204" s="22" t="s">
        <v>137</v>
      </c>
      <c r="K204" s="22" t="s">
        <v>180</v>
      </c>
      <c r="L204" s="23" t="s">
        <v>181</v>
      </c>
    </row>
    <row r="205" spans="1:12" ht="47.25" x14ac:dyDescent="0.25">
      <c r="A205" s="100"/>
      <c r="B205" s="103"/>
      <c r="C205" s="103"/>
      <c r="D205" s="26" t="s">
        <v>22</v>
      </c>
      <c r="E205" s="27">
        <v>156488</v>
      </c>
      <c r="F205" s="27">
        <v>156488</v>
      </c>
      <c r="G205" s="27">
        <v>156488</v>
      </c>
      <c r="H205" s="26" t="s">
        <v>36</v>
      </c>
      <c r="I205" s="28" t="s">
        <v>1355</v>
      </c>
      <c r="J205" s="28" t="s">
        <v>182</v>
      </c>
      <c r="K205" s="28" t="s">
        <v>182</v>
      </c>
      <c r="L205" s="29" t="s">
        <v>183</v>
      </c>
    </row>
    <row r="206" spans="1:12" ht="47.25" x14ac:dyDescent="0.25">
      <c r="A206" s="100"/>
      <c r="B206" s="103"/>
      <c r="C206" s="103"/>
      <c r="D206" s="26" t="s">
        <v>39</v>
      </c>
      <c r="E206" s="27">
        <v>50070.48</v>
      </c>
      <c r="F206" s="27">
        <v>50000</v>
      </c>
      <c r="G206" s="27">
        <v>50000</v>
      </c>
      <c r="H206" s="26" t="s">
        <v>38</v>
      </c>
      <c r="I206" s="28" t="s">
        <v>1355</v>
      </c>
      <c r="J206" s="28" t="s">
        <v>50</v>
      </c>
      <c r="K206" s="28" t="s">
        <v>172</v>
      </c>
      <c r="L206" s="29" t="s">
        <v>71</v>
      </c>
    </row>
    <row r="207" spans="1:12" ht="32.25" thickBot="1" x14ac:dyDescent="0.3">
      <c r="A207" s="101"/>
      <c r="B207" s="104"/>
      <c r="C207" s="104"/>
      <c r="D207" s="26" t="s">
        <v>16</v>
      </c>
      <c r="E207" s="27">
        <v>327830</v>
      </c>
      <c r="F207" s="27">
        <v>327830</v>
      </c>
      <c r="G207" s="27">
        <v>327830</v>
      </c>
      <c r="H207" s="26" t="s">
        <v>30</v>
      </c>
      <c r="I207" s="28" t="s">
        <v>1356</v>
      </c>
      <c r="J207" s="28" t="s">
        <v>42</v>
      </c>
      <c r="K207" s="28" t="s">
        <v>42</v>
      </c>
      <c r="L207" s="29" t="s">
        <v>46</v>
      </c>
    </row>
    <row r="208" spans="1:12" ht="47.25" x14ac:dyDescent="0.25">
      <c r="A208" s="99" t="s">
        <v>184</v>
      </c>
      <c r="B208" s="102" t="s">
        <v>185</v>
      </c>
      <c r="C208" s="102" t="s">
        <v>29</v>
      </c>
      <c r="D208" s="19" t="s">
        <v>1357</v>
      </c>
      <c r="E208" s="25">
        <f>SUM(E209:E211)</f>
        <v>516679.74</v>
      </c>
      <c r="F208" s="25">
        <f>SUM(F209:F211)</f>
        <v>516642</v>
      </c>
      <c r="G208" s="25">
        <f>SUM(G209:G211)</f>
        <v>516642</v>
      </c>
      <c r="H208" s="19" t="s">
        <v>36</v>
      </c>
      <c r="I208" s="22" t="s">
        <v>1355</v>
      </c>
      <c r="J208" s="22" t="s">
        <v>37</v>
      </c>
      <c r="K208" s="22" t="s">
        <v>37</v>
      </c>
      <c r="L208" s="23" t="s">
        <v>37</v>
      </c>
    </row>
    <row r="209" spans="1:12" ht="31.5" x14ac:dyDescent="0.25">
      <c r="A209" s="100"/>
      <c r="B209" s="103"/>
      <c r="C209" s="103"/>
      <c r="D209" s="26" t="s">
        <v>16</v>
      </c>
      <c r="E209" s="27">
        <v>329790</v>
      </c>
      <c r="F209" s="27">
        <v>329790</v>
      </c>
      <c r="G209" s="27">
        <v>329790</v>
      </c>
      <c r="H209" s="26" t="s">
        <v>30</v>
      </c>
      <c r="I209" s="28" t="s">
        <v>1356</v>
      </c>
      <c r="J209" s="28" t="s">
        <v>74</v>
      </c>
      <c r="K209" s="28" t="s">
        <v>74</v>
      </c>
      <c r="L209" s="29" t="s">
        <v>74</v>
      </c>
    </row>
    <row r="210" spans="1:12" ht="47.25" x14ac:dyDescent="0.25">
      <c r="A210" s="100"/>
      <c r="B210" s="103"/>
      <c r="C210" s="103"/>
      <c r="D210" s="26" t="s">
        <v>39</v>
      </c>
      <c r="E210" s="27">
        <v>51537.74</v>
      </c>
      <c r="F210" s="27">
        <v>51500</v>
      </c>
      <c r="G210" s="27">
        <v>51500</v>
      </c>
      <c r="H210" s="26" t="s">
        <v>38</v>
      </c>
      <c r="I210" s="28" t="s">
        <v>1355</v>
      </c>
      <c r="J210" s="28" t="s">
        <v>34</v>
      </c>
      <c r="K210" s="28" t="s">
        <v>34</v>
      </c>
      <c r="L210" s="29" t="s">
        <v>34</v>
      </c>
    </row>
    <row r="211" spans="1:12" ht="48" thickBot="1" x14ac:dyDescent="0.3">
      <c r="A211" s="101"/>
      <c r="B211" s="104"/>
      <c r="C211" s="104"/>
      <c r="D211" s="26" t="s">
        <v>22</v>
      </c>
      <c r="E211" s="27">
        <v>135352</v>
      </c>
      <c r="F211" s="27">
        <v>135352</v>
      </c>
      <c r="G211" s="27">
        <v>135352</v>
      </c>
      <c r="H211" s="26" t="s">
        <v>32</v>
      </c>
      <c r="I211" s="28" t="s">
        <v>1355</v>
      </c>
      <c r="J211" s="28" t="s">
        <v>37</v>
      </c>
      <c r="K211" s="28" t="s">
        <v>37</v>
      </c>
      <c r="L211" s="29" t="s">
        <v>37</v>
      </c>
    </row>
    <row r="212" spans="1:12" ht="47.25" x14ac:dyDescent="0.25">
      <c r="A212" s="99" t="s">
        <v>186</v>
      </c>
      <c r="B212" s="102" t="s">
        <v>187</v>
      </c>
      <c r="C212" s="102" t="s">
        <v>29</v>
      </c>
      <c r="D212" s="19" t="s">
        <v>1357</v>
      </c>
      <c r="E212" s="25">
        <f>SUM(E213:E215)</f>
        <v>787983.96</v>
      </c>
      <c r="F212" s="25">
        <f>SUM(F213:F215)</f>
        <v>787851</v>
      </c>
      <c r="G212" s="25">
        <f>SUM(G213:G215)</f>
        <v>787851</v>
      </c>
      <c r="H212" s="19" t="s">
        <v>36</v>
      </c>
      <c r="I212" s="22" t="s">
        <v>1355</v>
      </c>
      <c r="J212" s="22" t="s">
        <v>50</v>
      </c>
      <c r="K212" s="22" t="s">
        <v>50</v>
      </c>
      <c r="L212" s="23" t="s">
        <v>50</v>
      </c>
    </row>
    <row r="213" spans="1:12" ht="31.5" x14ac:dyDescent="0.25">
      <c r="A213" s="100"/>
      <c r="B213" s="103"/>
      <c r="C213" s="103"/>
      <c r="D213" s="26" t="s">
        <v>16</v>
      </c>
      <c r="E213" s="27">
        <v>459880</v>
      </c>
      <c r="F213" s="27">
        <v>459880</v>
      </c>
      <c r="G213" s="27">
        <v>459880</v>
      </c>
      <c r="H213" s="26" t="s">
        <v>30</v>
      </c>
      <c r="I213" s="28" t="s">
        <v>1356</v>
      </c>
      <c r="J213" s="28" t="s">
        <v>66</v>
      </c>
      <c r="K213" s="28" t="s">
        <v>66</v>
      </c>
      <c r="L213" s="29" t="s">
        <v>66</v>
      </c>
    </row>
    <row r="214" spans="1:12" ht="47.25" x14ac:dyDescent="0.25">
      <c r="A214" s="100"/>
      <c r="B214" s="103"/>
      <c r="C214" s="103"/>
      <c r="D214" s="26" t="s">
        <v>39</v>
      </c>
      <c r="E214" s="27">
        <v>90632.960000000006</v>
      </c>
      <c r="F214" s="27">
        <v>90500</v>
      </c>
      <c r="G214" s="27">
        <v>90500</v>
      </c>
      <c r="H214" s="26" t="s">
        <v>38</v>
      </c>
      <c r="I214" s="28" t="s">
        <v>1355</v>
      </c>
      <c r="J214" s="28" t="s">
        <v>33</v>
      </c>
      <c r="K214" s="28" t="s">
        <v>33</v>
      </c>
      <c r="L214" s="29" t="s">
        <v>33</v>
      </c>
    </row>
    <row r="215" spans="1:12" ht="48" thickBot="1" x14ac:dyDescent="0.3">
      <c r="A215" s="101"/>
      <c r="B215" s="104"/>
      <c r="C215" s="104"/>
      <c r="D215" s="26" t="s">
        <v>22</v>
      </c>
      <c r="E215" s="27">
        <v>237471</v>
      </c>
      <c r="F215" s="27">
        <v>237471</v>
      </c>
      <c r="G215" s="27">
        <v>237471</v>
      </c>
      <c r="H215" s="26" t="s">
        <v>36</v>
      </c>
      <c r="I215" s="28" t="s">
        <v>1355</v>
      </c>
      <c r="J215" s="28" t="s">
        <v>51</v>
      </c>
      <c r="K215" s="28" t="s">
        <v>51</v>
      </c>
      <c r="L215" s="29" t="s">
        <v>51</v>
      </c>
    </row>
    <row r="216" spans="1:12" ht="47.25" x14ac:dyDescent="0.25">
      <c r="A216" s="99" t="s">
        <v>188</v>
      </c>
      <c r="B216" s="102" t="s">
        <v>189</v>
      </c>
      <c r="C216" s="102" t="s">
        <v>29</v>
      </c>
      <c r="D216" s="19" t="s">
        <v>1357</v>
      </c>
      <c r="E216" s="25">
        <f>SUM(E217:E219)</f>
        <v>528312.51</v>
      </c>
      <c r="F216" s="25">
        <f>SUM(F217:F219)</f>
        <v>528295</v>
      </c>
      <c r="G216" s="25">
        <f>SUM(G217:G219)</f>
        <v>528295</v>
      </c>
      <c r="H216" s="19" t="s">
        <v>38</v>
      </c>
      <c r="I216" s="22" t="s">
        <v>1355</v>
      </c>
      <c r="J216" s="22" t="s">
        <v>50</v>
      </c>
      <c r="K216" s="22" t="s">
        <v>50</v>
      </c>
      <c r="L216" s="23" t="s">
        <v>50</v>
      </c>
    </row>
    <row r="217" spans="1:12" ht="31.5" x14ac:dyDescent="0.25">
      <c r="A217" s="100"/>
      <c r="B217" s="103"/>
      <c r="C217" s="103"/>
      <c r="D217" s="26" t="s">
        <v>39</v>
      </c>
      <c r="E217" s="27">
        <v>54017.51</v>
      </c>
      <c r="F217" s="27">
        <v>54000</v>
      </c>
      <c r="G217" s="27">
        <v>54000</v>
      </c>
      <c r="H217" s="26" t="s">
        <v>30</v>
      </c>
      <c r="I217" s="28" t="s">
        <v>1356</v>
      </c>
      <c r="J217" s="28" t="s">
        <v>69</v>
      </c>
      <c r="K217" s="28" t="s">
        <v>46</v>
      </c>
      <c r="L217" s="29" t="s">
        <v>46</v>
      </c>
    </row>
    <row r="218" spans="1:12" ht="47.25" x14ac:dyDescent="0.25">
      <c r="A218" s="100"/>
      <c r="B218" s="103"/>
      <c r="C218" s="103"/>
      <c r="D218" s="26" t="s">
        <v>22</v>
      </c>
      <c r="E218" s="27">
        <v>142265</v>
      </c>
      <c r="F218" s="27">
        <v>142265</v>
      </c>
      <c r="G218" s="27">
        <v>142265</v>
      </c>
      <c r="H218" s="26" t="s">
        <v>32</v>
      </c>
      <c r="I218" s="28" t="s">
        <v>1355</v>
      </c>
      <c r="J218" s="28" t="s">
        <v>51</v>
      </c>
      <c r="K218" s="28" t="s">
        <v>51</v>
      </c>
      <c r="L218" s="29" t="s">
        <v>51</v>
      </c>
    </row>
    <row r="219" spans="1:12" ht="48" thickBot="1" x14ac:dyDescent="0.3">
      <c r="A219" s="101"/>
      <c r="B219" s="104"/>
      <c r="C219" s="104"/>
      <c r="D219" s="26" t="s">
        <v>16</v>
      </c>
      <c r="E219" s="27">
        <v>332030</v>
      </c>
      <c r="F219" s="27">
        <v>332030</v>
      </c>
      <c r="G219" s="27">
        <v>332030</v>
      </c>
      <c r="H219" s="26" t="s">
        <v>36</v>
      </c>
      <c r="I219" s="28" t="s">
        <v>1355</v>
      </c>
      <c r="J219" s="28" t="s">
        <v>51</v>
      </c>
      <c r="K219" s="28" t="s">
        <v>51</v>
      </c>
      <c r="L219" s="29" t="s">
        <v>51</v>
      </c>
    </row>
    <row r="220" spans="1:12" ht="47.25" x14ac:dyDescent="0.25">
      <c r="A220" s="99" t="s">
        <v>190</v>
      </c>
      <c r="B220" s="102" t="s">
        <v>191</v>
      </c>
      <c r="C220" s="102" t="s">
        <v>29</v>
      </c>
      <c r="D220" s="19" t="s">
        <v>1357</v>
      </c>
      <c r="E220" s="25">
        <f>SUM(E221:E223)</f>
        <v>771552.5</v>
      </c>
      <c r="F220" s="25">
        <f>SUM(F221:F223)</f>
        <v>771528</v>
      </c>
      <c r="G220" s="25">
        <f>SUM(G221:G223)</f>
        <v>771528</v>
      </c>
      <c r="H220" s="19" t="s">
        <v>36</v>
      </c>
      <c r="I220" s="22" t="s">
        <v>1355</v>
      </c>
      <c r="J220" s="22" t="s">
        <v>33</v>
      </c>
      <c r="K220" s="22" t="s">
        <v>33</v>
      </c>
      <c r="L220" s="23" t="s">
        <v>33</v>
      </c>
    </row>
    <row r="221" spans="1:12" ht="47.25" x14ac:dyDescent="0.25">
      <c r="A221" s="100"/>
      <c r="B221" s="103"/>
      <c r="C221" s="103"/>
      <c r="D221" s="26" t="s">
        <v>39</v>
      </c>
      <c r="E221" s="27">
        <v>90224.5</v>
      </c>
      <c r="F221" s="27">
        <v>90200</v>
      </c>
      <c r="G221" s="27">
        <v>90200</v>
      </c>
      <c r="H221" s="26" t="s">
        <v>32</v>
      </c>
      <c r="I221" s="28" t="s">
        <v>1355</v>
      </c>
      <c r="J221" s="28" t="s">
        <v>52</v>
      </c>
      <c r="K221" s="28" t="s">
        <v>52</v>
      </c>
      <c r="L221" s="29" t="s">
        <v>52</v>
      </c>
    </row>
    <row r="222" spans="1:12" ht="47.25" x14ac:dyDescent="0.25">
      <c r="A222" s="100"/>
      <c r="B222" s="103"/>
      <c r="C222" s="103"/>
      <c r="D222" s="26" t="s">
        <v>22</v>
      </c>
      <c r="E222" s="27">
        <v>214198</v>
      </c>
      <c r="F222" s="27">
        <v>214198</v>
      </c>
      <c r="G222" s="27">
        <v>214198</v>
      </c>
      <c r="H222" s="26" t="s">
        <v>38</v>
      </c>
      <c r="I222" s="28" t="s">
        <v>1355</v>
      </c>
      <c r="J222" s="28" t="s">
        <v>50</v>
      </c>
      <c r="K222" s="28" t="s">
        <v>50</v>
      </c>
      <c r="L222" s="29" t="s">
        <v>50</v>
      </c>
    </row>
    <row r="223" spans="1:12" ht="32.25" thickBot="1" x14ac:dyDescent="0.3">
      <c r="A223" s="101"/>
      <c r="B223" s="104"/>
      <c r="C223" s="104"/>
      <c r="D223" s="26" t="s">
        <v>16</v>
      </c>
      <c r="E223" s="27">
        <v>467130</v>
      </c>
      <c r="F223" s="27">
        <v>467130</v>
      </c>
      <c r="G223" s="27">
        <v>467130</v>
      </c>
      <c r="H223" s="26" t="s">
        <v>30</v>
      </c>
      <c r="I223" s="28" t="s">
        <v>1356</v>
      </c>
      <c r="J223" s="28" t="s">
        <v>74</v>
      </c>
      <c r="K223" s="28" t="s">
        <v>74</v>
      </c>
      <c r="L223" s="29" t="s">
        <v>74</v>
      </c>
    </row>
    <row r="224" spans="1:12" ht="47.25" x14ac:dyDescent="0.25">
      <c r="A224" s="99" t="s">
        <v>192</v>
      </c>
      <c r="B224" s="102" t="s">
        <v>193</v>
      </c>
      <c r="C224" s="102" t="s">
        <v>29</v>
      </c>
      <c r="D224" s="19" t="s">
        <v>1357</v>
      </c>
      <c r="E224" s="25">
        <f>SUM(E225:E227)</f>
        <v>748645.35</v>
      </c>
      <c r="F224" s="25">
        <f>SUM(F225:F227)</f>
        <v>748559</v>
      </c>
      <c r="G224" s="25">
        <f>SUM(G225:G227)</f>
        <v>748559</v>
      </c>
      <c r="H224" s="19" t="s">
        <v>38</v>
      </c>
      <c r="I224" s="22" t="s">
        <v>1355</v>
      </c>
      <c r="J224" s="22" t="s">
        <v>33</v>
      </c>
      <c r="K224" s="22" t="s">
        <v>33</v>
      </c>
      <c r="L224" s="23" t="s">
        <v>33</v>
      </c>
    </row>
    <row r="225" spans="1:12" ht="47.25" x14ac:dyDescent="0.25">
      <c r="A225" s="100"/>
      <c r="B225" s="103"/>
      <c r="C225" s="103"/>
      <c r="D225" s="26" t="s">
        <v>22</v>
      </c>
      <c r="E225" s="27">
        <v>220199</v>
      </c>
      <c r="F225" s="27">
        <v>220199</v>
      </c>
      <c r="G225" s="27">
        <v>220199</v>
      </c>
      <c r="H225" s="26" t="s">
        <v>32</v>
      </c>
      <c r="I225" s="28" t="s">
        <v>1355</v>
      </c>
      <c r="J225" s="28" t="s">
        <v>34</v>
      </c>
      <c r="K225" s="28" t="s">
        <v>35</v>
      </c>
      <c r="L225" s="29" t="s">
        <v>37</v>
      </c>
    </row>
    <row r="226" spans="1:12" ht="31.5" x14ac:dyDescent="0.25">
      <c r="A226" s="100"/>
      <c r="B226" s="103"/>
      <c r="C226" s="103"/>
      <c r="D226" s="26" t="s">
        <v>39</v>
      </c>
      <c r="E226" s="27">
        <v>79386.350000000006</v>
      </c>
      <c r="F226" s="27">
        <v>79300</v>
      </c>
      <c r="G226" s="27">
        <v>79300</v>
      </c>
      <c r="H226" s="26" t="s">
        <v>30</v>
      </c>
      <c r="I226" s="28" t="s">
        <v>1356</v>
      </c>
      <c r="J226" s="28" t="s">
        <v>42</v>
      </c>
      <c r="K226" s="28" t="s">
        <v>74</v>
      </c>
      <c r="L226" s="29" t="s">
        <v>74</v>
      </c>
    </row>
    <row r="227" spans="1:12" ht="48" thickBot="1" x14ac:dyDescent="0.3">
      <c r="A227" s="101"/>
      <c r="B227" s="104"/>
      <c r="C227" s="104"/>
      <c r="D227" s="26" t="s">
        <v>16</v>
      </c>
      <c r="E227" s="27">
        <v>449060</v>
      </c>
      <c r="F227" s="27">
        <v>449060</v>
      </c>
      <c r="G227" s="27">
        <v>449060</v>
      </c>
      <c r="H227" s="26" t="s">
        <v>36</v>
      </c>
      <c r="I227" s="28" t="s">
        <v>1355</v>
      </c>
      <c r="J227" s="28" t="s">
        <v>51</v>
      </c>
      <c r="K227" s="28" t="s">
        <v>33</v>
      </c>
      <c r="L227" s="29" t="s">
        <v>34</v>
      </c>
    </row>
    <row r="228" spans="1:12" ht="47.25" x14ac:dyDescent="0.25">
      <c r="A228" s="99" t="s">
        <v>194</v>
      </c>
      <c r="B228" s="102" t="s">
        <v>195</v>
      </c>
      <c r="C228" s="102" t="s">
        <v>29</v>
      </c>
      <c r="D228" s="19" t="s">
        <v>1357</v>
      </c>
      <c r="E228" s="25">
        <f>SUM(E229:E231)</f>
        <v>728217.94</v>
      </c>
      <c r="F228" s="25">
        <f>SUM(F229:F231)</f>
        <v>728213</v>
      </c>
      <c r="G228" s="25">
        <f>SUM(G229:G231)</f>
        <v>728213</v>
      </c>
      <c r="H228" s="19" t="s">
        <v>38</v>
      </c>
      <c r="I228" s="22" t="s">
        <v>1355</v>
      </c>
      <c r="J228" s="22" t="s">
        <v>51</v>
      </c>
      <c r="K228" s="22" t="s">
        <v>51</v>
      </c>
      <c r="L228" s="23" t="s">
        <v>51</v>
      </c>
    </row>
    <row r="229" spans="1:12" ht="47.25" x14ac:dyDescent="0.25">
      <c r="A229" s="100"/>
      <c r="B229" s="103"/>
      <c r="C229" s="103"/>
      <c r="D229" s="26" t="s">
        <v>16</v>
      </c>
      <c r="E229" s="27">
        <v>430110</v>
      </c>
      <c r="F229" s="27">
        <v>430110</v>
      </c>
      <c r="G229" s="27">
        <v>430110</v>
      </c>
      <c r="H229" s="26" t="s">
        <v>32</v>
      </c>
      <c r="I229" s="28" t="s">
        <v>1355</v>
      </c>
      <c r="J229" s="28" t="s">
        <v>34</v>
      </c>
      <c r="K229" s="28" t="s">
        <v>34</v>
      </c>
      <c r="L229" s="29" t="s">
        <v>34</v>
      </c>
    </row>
    <row r="230" spans="1:12" ht="31.5" x14ac:dyDescent="0.25">
      <c r="A230" s="100"/>
      <c r="B230" s="103"/>
      <c r="C230" s="103"/>
      <c r="D230" s="26" t="s">
        <v>39</v>
      </c>
      <c r="E230" s="27">
        <v>71904.94</v>
      </c>
      <c r="F230" s="27">
        <v>71900</v>
      </c>
      <c r="G230" s="27">
        <v>71900</v>
      </c>
      <c r="H230" s="26" t="s">
        <v>30</v>
      </c>
      <c r="I230" s="28" t="s">
        <v>1356</v>
      </c>
      <c r="J230" s="28" t="s">
        <v>56</v>
      </c>
      <c r="K230" s="28" t="s">
        <v>46</v>
      </c>
      <c r="L230" s="29" t="s">
        <v>46</v>
      </c>
    </row>
    <row r="231" spans="1:12" ht="48" thickBot="1" x14ac:dyDescent="0.3">
      <c r="A231" s="101"/>
      <c r="B231" s="104"/>
      <c r="C231" s="104"/>
      <c r="D231" s="26" t="s">
        <v>22</v>
      </c>
      <c r="E231" s="27">
        <v>226203</v>
      </c>
      <c r="F231" s="27">
        <v>226203</v>
      </c>
      <c r="G231" s="27">
        <v>226203</v>
      </c>
      <c r="H231" s="26" t="s">
        <v>36</v>
      </c>
      <c r="I231" s="28" t="s">
        <v>1355</v>
      </c>
      <c r="J231" s="28" t="s">
        <v>34</v>
      </c>
      <c r="K231" s="28" t="s">
        <v>34</v>
      </c>
      <c r="L231" s="29" t="s">
        <v>34</v>
      </c>
    </row>
    <row r="232" spans="1:12" ht="47.25" x14ac:dyDescent="0.25">
      <c r="A232" s="99" t="s">
        <v>196</v>
      </c>
      <c r="B232" s="102" t="s">
        <v>197</v>
      </c>
      <c r="C232" s="102" t="s">
        <v>29</v>
      </c>
      <c r="D232" s="19" t="s">
        <v>1357</v>
      </c>
      <c r="E232" s="25">
        <f>SUM(E233:E235)</f>
        <v>782114.27</v>
      </c>
      <c r="F232" s="25">
        <f>SUM(F233:F235)</f>
        <v>782108</v>
      </c>
      <c r="G232" s="25">
        <f>SUM(G233:G235)</f>
        <v>782108</v>
      </c>
      <c r="H232" s="19" t="s">
        <v>32</v>
      </c>
      <c r="I232" s="22" t="s">
        <v>1355</v>
      </c>
      <c r="J232" s="22" t="s">
        <v>33</v>
      </c>
      <c r="K232" s="22" t="s">
        <v>33</v>
      </c>
      <c r="L232" s="23" t="s">
        <v>33</v>
      </c>
    </row>
    <row r="233" spans="1:12" ht="47.25" x14ac:dyDescent="0.25">
      <c r="A233" s="100"/>
      <c r="B233" s="103"/>
      <c r="C233" s="103"/>
      <c r="D233" s="26" t="s">
        <v>39</v>
      </c>
      <c r="E233" s="27">
        <v>92606.27</v>
      </c>
      <c r="F233" s="27">
        <v>92600</v>
      </c>
      <c r="G233" s="27">
        <v>92600</v>
      </c>
      <c r="H233" s="26" t="s">
        <v>36</v>
      </c>
      <c r="I233" s="28" t="s">
        <v>1355</v>
      </c>
      <c r="J233" s="28" t="s">
        <v>33</v>
      </c>
      <c r="K233" s="28" t="s">
        <v>33</v>
      </c>
      <c r="L233" s="29" t="s">
        <v>33</v>
      </c>
    </row>
    <row r="234" spans="1:12" ht="31.5" x14ac:dyDescent="0.25">
      <c r="A234" s="100"/>
      <c r="B234" s="103"/>
      <c r="C234" s="103"/>
      <c r="D234" s="26" t="s">
        <v>22</v>
      </c>
      <c r="E234" s="27">
        <v>230628</v>
      </c>
      <c r="F234" s="27">
        <v>230628</v>
      </c>
      <c r="G234" s="27">
        <v>230628</v>
      </c>
      <c r="H234" s="26" t="s">
        <v>30</v>
      </c>
      <c r="I234" s="28" t="s">
        <v>1356</v>
      </c>
      <c r="J234" s="28" t="s">
        <v>56</v>
      </c>
      <c r="K234" s="28" t="s">
        <v>56</v>
      </c>
      <c r="L234" s="29" t="s">
        <v>56</v>
      </c>
    </row>
    <row r="235" spans="1:12" ht="48" thickBot="1" x14ac:dyDescent="0.3">
      <c r="A235" s="101"/>
      <c r="B235" s="104"/>
      <c r="C235" s="104"/>
      <c r="D235" s="26" t="s">
        <v>16</v>
      </c>
      <c r="E235" s="27">
        <v>458880</v>
      </c>
      <c r="F235" s="27">
        <v>458880</v>
      </c>
      <c r="G235" s="27">
        <v>458880</v>
      </c>
      <c r="H235" s="26" t="s">
        <v>38</v>
      </c>
      <c r="I235" s="28" t="s">
        <v>1355</v>
      </c>
      <c r="J235" s="28" t="s">
        <v>33</v>
      </c>
      <c r="K235" s="28" t="s">
        <v>33</v>
      </c>
      <c r="L235" s="29" t="s">
        <v>33</v>
      </c>
    </row>
    <row r="236" spans="1:12" ht="47.25" x14ac:dyDescent="0.25">
      <c r="A236" s="99" t="s">
        <v>198</v>
      </c>
      <c r="B236" s="102" t="s">
        <v>199</v>
      </c>
      <c r="C236" s="102" t="s">
        <v>29</v>
      </c>
      <c r="D236" s="19" t="s">
        <v>1357</v>
      </c>
      <c r="E236" s="25">
        <f>SUM(E237:E239)</f>
        <v>868475.22</v>
      </c>
      <c r="F236" s="25">
        <f>SUM(F237:F239)</f>
        <v>868425</v>
      </c>
      <c r="G236" s="25">
        <f>SUM(G237:G239)</f>
        <v>868425</v>
      </c>
      <c r="H236" s="19" t="s">
        <v>36</v>
      </c>
      <c r="I236" s="22" t="s">
        <v>1355</v>
      </c>
      <c r="J236" s="22" t="s">
        <v>34</v>
      </c>
      <c r="K236" s="22" t="s">
        <v>34</v>
      </c>
      <c r="L236" s="23" t="s">
        <v>34</v>
      </c>
    </row>
    <row r="237" spans="1:12" ht="31.5" x14ac:dyDescent="0.25">
      <c r="A237" s="100"/>
      <c r="B237" s="103"/>
      <c r="C237" s="103"/>
      <c r="D237" s="26" t="s">
        <v>16</v>
      </c>
      <c r="E237" s="27">
        <v>491700</v>
      </c>
      <c r="F237" s="27">
        <v>491700</v>
      </c>
      <c r="G237" s="27">
        <v>491700</v>
      </c>
      <c r="H237" s="26" t="s">
        <v>30</v>
      </c>
      <c r="I237" s="28" t="s">
        <v>1356</v>
      </c>
      <c r="J237" s="28" t="s">
        <v>31</v>
      </c>
      <c r="K237" s="28" t="s">
        <v>31</v>
      </c>
      <c r="L237" s="29" t="s">
        <v>31</v>
      </c>
    </row>
    <row r="238" spans="1:12" ht="47.25" x14ac:dyDescent="0.25">
      <c r="A238" s="100"/>
      <c r="B238" s="103"/>
      <c r="C238" s="103"/>
      <c r="D238" s="26" t="s">
        <v>39</v>
      </c>
      <c r="E238" s="27">
        <v>107050.22</v>
      </c>
      <c r="F238" s="27">
        <v>107000</v>
      </c>
      <c r="G238" s="27">
        <v>107000</v>
      </c>
      <c r="H238" s="26" t="s">
        <v>38</v>
      </c>
      <c r="I238" s="28" t="s">
        <v>1355</v>
      </c>
      <c r="J238" s="28" t="s">
        <v>33</v>
      </c>
      <c r="K238" s="28" t="s">
        <v>33</v>
      </c>
      <c r="L238" s="29" t="s">
        <v>33</v>
      </c>
    </row>
    <row r="239" spans="1:12" ht="48" thickBot="1" x14ac:dyDescent="0.3">
      <c r="A239" s="101"/>
      <c r="B239" s="104"/>
      <c r="C239" s="104"/>
      <c r="D239" s="26" t="s">
        <v>22</v>
      </c>
      <c r="E239" s="27">
        <v>269725</v>
      </c>
      <c r="F239" s="27">
        <v>269725</v>
      </c>
      <c r="G239" s="27">
        <v>269725</v>
      </c>
      <c r="H239" s="26" t="s">
        <v>32</v>
      </c>
      <c r="I239" s="28" t="s">
        <v>1355</v>
      </c>
      <c r="J239" s="28" t="s">
        <v>51</v>
      </c>
      <c r="K239" s="28" t="s">
        <v>51</v>
      </c>
      <c r="L239" s="29" t="s">
        <v>51</v>
      </c>
    </row>
    <row r="240" spans="1:12" ht="31.5" x14ac:dyDescent="0.25">
      <c r="A240" s="99" t="s">
        <v>200</v>
      </c>
      <c r="B240" s="102" t="s">
        <v>201</v>
      </c>
      <c r="C240" s="102" t="s">
        <v>29</v>
      </c>
      <c r="D240" s="19" t="s">
        <v>1357</v>
      </c>
      <c r="E240" s="25">
        <f>SUM(E241:E243)</f>
        <v>518488.56</v>
      </c>
      <c r="F240" s="25">
        <f>SUM(F241:F243)</f>
        <v>518454</v>
      </c>
      <c r="G240" s="25">
        <f>SUM(G241:G243)</f>
        <v>518454</v>
      </c>
      <c r="H240" s="19" t="s">
        <v>30</v>
      </c>
      <c r="I240" s="22" t="s">
        <v>1356</v>
      </c>
      <c r="J240" s="22" t="s">
        <v>110</v>
      </c>
      <c r="K240" s="22" t="s">
        <v>110</v>
      </c>
      <c r="L240" s="23" t="s">
        <v>110</v>
      </c>
    </row>
    <row r="241" spans="1:12" ht="47.25" x14ac:dyDescent="0.25">
      <c r="A241" s="100"/>
      <c r="B241" s="103"/>
      <c r="C241" s="103"/>
      <c r="D241" s="26" t="s">
        <v>39</v>
      </c>
      <c r="E241" s="27">
        <v>62734.559999999998</v>
      </c>
      <c r="F241" s="27">
        <v>62700</v>
      </c>
      <c r="G241" s="27">
        <v>62700</v>
      </c>
      <c r="H241" s="26" t="s">
        <v>38</v>
      </c>
      <c r="I241" s="28" t="s">
        <v>1355</v>
      </c>
      <c r="J241" s="28" t="s">
        <v>35</v>
      </c>
      <c r="K241" s="28" t="s">
        <v>35</v>
      </c>
      <c r="L241" s="29" t="s">
        <v>35</v>
      </c>
    </row>
    <row r="242" spans="1:12" ht="47.25" x14ac:dyDescent="0.25">
      <c r="A242" s="100"/>
      <c r="B242" s="103"/>
      <c r="C242" s="103"/>
      <c r="D242" s="26" t="s">
        <v>22</v>
      </c>
      <c r="E242" s="27">
        <v>133864</v>
      </c>
      <c r="F242" s="27">
        <v>133864</v>
      </c>
      <c r="G242" s="27">
        <v>133864</v>
      </c>
      <c r="H242" s="26" t="s">
        <v>32</v>
      </c>
      <c r="I242" s="28" t="s">
        <v>1355</v>
      </c>
      <c r="J242" s="28" t="s">
        <v>37</v>
      </c>
      <c r="K242" s="28" t="s">
        <v>83</v>
      </c>
      <c r="L242" s="29" t="s">
        <v>65</v>
      </c>
    </row>
    <row r="243" spans="1:12" ht="48" thickBot="1" x14ac:dyDescent="0.3">
      <c r="A243" s="101"/>
      <c r="B243" s="104"/>
      <c r="C243" s="104"/>
      <c r="D243" s="26" t="s">
        <v>16</v>
      </c>
      <c r="E243" s="27">
        <v>321890</v>
      </c>
      <c r="F243" s="27">
        <v>321890</v>
      </c>
      <c r="G243" s="27">
        <v>321890</v>
      </c>
      <c r="H243" s="26" t="s">
        <v>36</v>
      </c>
      <c r="I243" s="28" t="s">
        <v>1355</v>
      </c>
      <c r="J243" s="28" t="s">
        <v>35</v>
      </c>
      <c r="K243" s="28" t="s">
        <v>99</v>
      </c>
      <c r="L243" s="29" t="s">
        <v>37</v>
      </c>
    </row>
    <row r="244" spans="1:12" ht="31.5" x14ac:dyDescent="0.25">
      <c r="A244" s="99" t="s">
        <v>202</v>
      </c>
      <c r="B244" s="102" t="s">
        <v>203</v>
      </c>
      <c r="C244" s="102" t="s">
        <v>29</v>
      </c>
      <c r="D244" s="19" t="s">
        <v>1357</v>
      </c>
      <c r="E244" s="25">
        <f>SUM(E245:E247)</f>
        <v>630311.22</v>
      </c>
      <c r="F244" s="25">
        <f>SUM(F245:F247)</f>
        <v>630276</v>
      </c>
      <c r="G244" s="25">
        <f>SUM(G245:G247)</f>
        <v>630276</v>
      </c>
      <c r="H244" s="19" t="s">
        <v>30</v>
      </c>
      <c r="I244" s="22" t="s">
        <v>1356</v>
      </c>
      <c r="J244" s="22" t="s">
        <v>42</v>
      </c>
      <c r="K244" s="22" t="s">
        <v>42</v>
      </c>
      <c r="L244" s="23" t="s">
        <v>42</v>
      </c>
    </row>
    <row r="245" spans="1:12" ht="47.25" x14ac:dyDescent="0.25">
      <c r="A245" s="100"/>
      <c r="B245" s="103"/>
      <c r="C245" s="103"/>
      <c r="D245" s="26" t="s">
        <v>22</v>
      </c>
      <c r="E245" s="27">
        <v>179226</v>
      </c>
      <c r="F245" s="27">
        <v>179226</v>
      </c>
      <c r="G245" s="27">
        <v>179226</v>
      </c>
      <c r="H245" s="26" t="s">
        <v>32</v>
      </c>
      <c r="I245" s="28" t="s">
        <v>1355</v>
      </c>
      <c r="J245" s="28" t="s">
        <v>204</v>
      </c>
      <c r="K245" s="28" t="s">
        <v>205</v>
      </c>
      <c r="L245" s="29" t="s">
        <v>138</v>
      </c>
    </row>
    <row r="246" spans="1:12" ht="47.25" x14ac:dyDescent="0.25">
      <c r="A246" s="100"/>
      <c r="B246" s="103"/>
      <c r="C246" s="103"/>
      <c r="D246" s="26" t="s">
        <v>16</v>
      </c>
      <c r="E246" s="27">
        <v>381450</v>
      </c>
      <c r="F246" s="27">
        <v>381450</v>
      </c>
      <c r="G246" s="27">
        <v>381450</v>
      </c>
      <c r="H246" s="26" t="s">
        <v>36</v>
      </c>
      <c r="I246" s="28" t="s">
        <v>1355</v>
      </c>
      <c r="J246" s="28" t="s">
        <v>33</v>
      </c>
      <c r="K246" s="28" t="s">
        <v>129</v>
      </c>
      <c r="L246" s="29" t="s">
        <v>34</v>
      </c>
    </row>
    <row r="247" spans="1:12" ht="48" thickBot="1" x14ac:dyDescent="0.3">
      <c r="A247" s="101"/>
      <c r="B247" s="104"/>
      <c r="C247" s="104"/>
      <c r="D247" s="26" t="s">
        <v>39</v>
      </c>
      <c r="E247" s="27">
        <v>69635.22</v>
      </c>
      <c r="F247" s="27">
        <v>69600</v>
      </c>
      <c r="G247" s="27">
        <v>69600</v>
      </c>
      <c r="H247" s="26" t="s">
        <v>38</v>
      </c>
      <c r="I247" s="28" t="s">
        <v>1355</v>
      </c>
      <c r="J247" s="28" t="s">
        <v>51</v>
      </c>
      <c r="K247" s="28" t="s">
        <v>104</v>
      </c>
      <c r="L247" s="29" t="s">
        <v>33</v>
      </c>
    </row>
    <row r="248" spans="1:12" ht="47.25" x14ac:dyDescent="0.25">
      <c r="A248" s="99" t="s">
        <v>206</v>
      </c>
      <c r="B248" s="102" t="s">
        <v>207</v>
      </c>
      <c r="C248" s="102" t="s">
        <v>29</v>
      </c>
      <c r="D248" s="19" t="s">
        <v>1357</v>
      </c>
      <c r="E248" s="25">
        <f>SUM(E249:E251)</f>
        <v>851707.83</v>
      </c>
      <c r="F248" s="25">
        <f>SUM(F249:F251)</f>
        <v>851624</v>
      </c>
      <c r="G248" s="25">
        <f>SUM(G249:G251)</f>
        <v>851624</v>
      </c>
      <c r="H248" s="19" t="s">
        <v>32</v>
      </c>
      <c r="I248" s="22" t="s">
        <v>1355</v>
      </c>
      <c r="J248" s="22" t="s">
        <v>34</v>
      </c>
      <c r="K248" s="22" t="s">
        <v>34</v>
      </c>
      <c r="L248" s="23" t="s">
        <v>34</v>
      </c>
    </row>
    <row r="249" spans="1:12" ht="47.25" x14ac:dyDescent="0.25">
      <c r="A249" s="100"/>
      <c r="B249" s="103"/>
      <c r="C249" s="103"/>
      <c r="D249" s="26" t="s">
        <v>16</v>
      </c>
      <c r="E249" s="27">
        <v>476980</v>
      </c>
      <c r="F249" s="27">
        <v>476980</v>
      </c>
      <c r="G249" s="27">
        <v>476980</v>
      </c>
      <c r="H249" s="26" t="s">
        <v>36</v>
      </c>
      <c r="I249" s="28" t="s">
        <v>1355</v>
      </c>
      <c r="J249" s="28" t="s">
        <v>51</v>
      </c>
      <c r="K249" s="28" t="s">
        <v>51</v>
      </c>
      <c r="L249" s="29" t="s">
        <v>51</v>
      </c>
    </row>
    <row r="250" spans="1:12" ht="47.25" x14ac:dyDescent="0.25">
      <c r="A250" s="100"/>
      <c r="B250" s="103"/>
      <c r="C250" s="103"/>
      <c r="D250" s="26" t="s">
        <v>39</v>
      </c>
      <c r="E250" s="27">
        <v>120383.83</v>
      </c>
      <c r="F250" s="27">
        <v>120300</v>
      </c>
      <c r="G250" s="27">
        <v>120300</v>
      </c>
      <c r="H250" s="26" t="s">
        <v>38</v>
      </c>
      <c r="I250" s="28" t="s">
        <v>1355</v>
      </c>
      <c r="J250" s="28" t="s">
        <v>34</v>
      </c>
      <c r="K250" s="28" t="s">
        <v>34</v>
      </c>
      <c r="L250" s="29" t="s">
        <v>34</v>
      </c>
    </row>
    <row r="251" spans="1:12" ht="32.25" thickBot="1" x14ac:dyDescent="0.3">
      <c r="A251" s="101"/>
      <c r="B251" s="104"/>
      <c r="C251" s="104"/>
      <c r="D251" s="26" t="s">
        <v>22</v>
      </c>
      <c r="E251" s="27">
        <v>254344</v>
      </c>
      <c r="F251" s="27">
        <v>254344</v>
      </c>
      <c r="G251" s="27">
        <v>254344</v>
      </c>
      <c r="H251" s="26" t="s">
        <v>30</v>
      </c>
      <c r="I251" s="28" t="s">
        <v>1356</v>
      </c>
      <c r="J251" s="28" t="s">
        <v>69</v>
      </c>
      <c r="K251" s="28" t="s">
        <v>69</v>
      </c>
      <c r="L251" s="29" t="s">
        <v>69</v>
      </c>
    </row>
    <row r="252" spans="1:12" ht="47.25" x14ac:dyDescent="0.25">
      <c r="A252" s="99" t="s">
        <v>208</v>
      </c>
      <c r="B252" s="102" t="s">
        <v>209</v>
      </c>
      <c r="C252" s="102" t="s">
        <v>29</v>
      </c>
      <c r="D252" s="19" t="s">
        <v>1357</v>
      </c>
      <c r="E252" s="25">
        <f>SUM(E253:E255)</f>
        <v>847384.38</v>
      </c>
      <c r="F252" s="25">
        <f>SUM(F253:F255)</f>
        <v>847349</v>
      </c>
      <c r="G252" s="25">
        <f>SUM(G253:G255)</f>
        <v>847349</v>
      </c>
      <c r="H252" s="19" t="s">
        <v>36</v>
      </c>
      <c r="I252" s="22" t="s">
        <v>1355</v>
      </c>
      <c r="J252" s="22" t="s">
        <v>50</v>
      </c>
      <c r="K252" s="22" t="s">
        <v>50</v>
      </c>
      <c r="L252" s="23" t="s">
        <v>50</v>
      </c>
    </row>
    <row r="253" spans="1:12" ht="47.25" x14ac:dyDescent="0.25">
      <c r="A253" s="100"/>
      <c r="B253" s="103"/>
      <c r="C253" s="103"/>
      <c r="D253" s="26" t="s">
        <v>22</v>
      </c>
      <c r="E253" s="27">
        <v>223329</v>
      </c>
      <c r="F253" s="27">
        <v>223329</v>
      </c>
      <c r="G253" s="27">
        <v>223329</v>
      </c>
      <c r="H253" s="26" t="s">
        <v>32</v>
      </c>
      <c r="I253" s="28" t="s">
        <v>1355</v>
      </c>
      <c r="J253" s="28" t="s">
        <v>50</v>
      </c>
      <c r="K253" s="28" t="s">
        <v>50</v>
      </c>
      <c r="L253" s="29" t="s">
        <v>50</v>
      </c>
    </row>
    <row r="254" spans="1:12" ht="47.25" x14ac:dyDescent="0.25">
      <c r="A254" s="100"/>
      <c r="B254" s="103"/>
      <c r="C254" s="103"/>
      <c r="D254" s="26" t="s">
        <v>39</v>
      </c>
      <c r="E254" s="27">
        <v>75435.38</v>
      </c>
      <c r="F254" s="27">
        <v>75400</v>
      </c>
      <c r="G254" s="27">
        <v>75400</v>
      </c>
      <c r="H254" s="26" t="s">
        <v>38</v>
      </c>
      <c r="I254" s="28" t="s">
        <v>1355</v>
      </c>
      <c r="J254" s="28" t="s">
        <v>52</v>
      </c>
      <c r="K254" s="28" t="s">
        <v>52</v>
      </c>
      <c r="L254" s="29" t="s">
        <v>52</v>
      </c>
    </row>
    <row r="255" spans="1:12" ht="32.25" thickBot="1" x14ac:dyDescent="0.3">
      <c r="A255" s="101"/>
      <c r="B255" s="104"/>
      <c r="C255" s="104"/>
      <c r="D255" s="26" t="s">
        <v>16</v>
      </c>
      <c r="E255" s="27">
        <v>548620</v>
      </c>
      <c r="F255" s="27">
        <v>548620</v>
      </c>
      <c r="G255" s="27">
        <v>548620</v>
      </c>
      <c r="H255" s="26" t="s">
        <v>30</v>
      </c>
      <c r="I255" s="28" t="s">
        <v>1356</v>
      </c>
      <c r="J255" s="28" t="s">
        <v>42</v>
      </c>
      <c r="K255" s="28" t="s">
        <v>42</v>
      </c>
      <c r="L255" s="29" t="s">
        <v>42</v>
      </c>
    </row>
    <row r="256" spans="1:12" ht="47.25" x14ac:dyDescent="0.25">
      <c r="A256" s="99" t="s">
        <v>210</v>
      </c>
      <c r="B256" s="102" t="s">
        <v>211</v>
      </c>
      <c r="C256" s="102" t="s">
        <v>29</v>
      </c>
      <c r="D256" s="19" t="s">
        <v>1357</v>
      </c>
      <c r="E256" s="25">
        <f>SUM(E257:E259)</f>
        <v>813763.77</v>
      </c>
      <c r="F256" s="25">
        <f>SUM(F257:F259)</f>
        <v>813745</v>
      </c>
      <c r="G256" s="25">
        <f>SUM(G257:G259)</f>
        <v>813745</v>
      </c>
      <c r="H256" s="19" t="s">
        <v>36</v>
      </c>
      <c r="I256" s="22" t="s">
        <v>1355</v>
      </c>
      <c r="J256" s="22" t="s">
        <v>33</v>
      </c>
      <c r="K256" s="22" t="s">
        <v>33</v>
      </c>
      <c r="L256" s="23" t="s">
        <v>34</v>
      </c>
    </row>
    <row r="257" spans="1:12" ht="31.5" x14ac:dyDescent="0.25">
      <c r="A257" s="100"/>
      <c r="B257" s="103"/>
      <c r="C257" s="103"/>
      <c r="D257" s="26" t="s">
        <v>39</v>
      </c>
      <c r="E257" s="27">
        <v>84018.77</v>
      </c>
      <c r="F257" s="27">
        <v>84000</v>
      </c>
      <c r="G257" s="27">
        <v>84000</v>
      </c>
      <c r="H257" s="26" t="s">
        <v>30</v>
      </c>
      <c r="I257" s="28" t="s">
        <v>1356</v>
      </c>
      <c r="J257" s="28" t="s">
        <v>56</v>
      </c>
      <c r="K257" s="28" t="s">
        <v>56</v>
      </c>
      <c r="L257" s="29" t="s">
        <v>56</v>
      </c>
    </row>
    <row r="258" spans="1:12" ht="47.25" x14ac:dyDescent="0.25">
      <c r="A258" s="100"/>
      <c r="B258" s="103"/>
      <c r="C258" s="103"/>
      <c r="D258" s="26" t="s">
        <v>16</v>
      </c>
      <c r="E258" s="27">
        <v>467620</v>
      </c>
      <c r="F258" s="27">
        <v>467620</v>
      </c>
      <c r="G258" s="27">
        <v>467620</v>
      </c>
      <c r="H258" s="26" t="s">
        <v>38</v>
      </c>
      <c r="I258" s="28" t="s">
        <v>1355</v>
      </c>
      <c r="J258" s="28" t="s">
        <v>34</v>
      </c>
      <c r="K258" s="28" t="s">
        <v>37</v>
      </c>
      <c r="L258" s="29" t="s">
        <v>37</v>
      </c>
    </row>
    <row r="259" spans="1:12" ht="48" thickBot="1" x14ac:dyDescent="0.3">
      <c r="A259" s="101"/>
      <c r="B259" s="104"/>
      <c r="C259" s="104"/>
      <c r="D259" s="26" t="s">
        <v>22</v>
      </c>
      <c r="E259" s="27">
        <v>262125</v>
      </c>
      <c r="F259" s="27">
        <v>262125</v>
      </c>
      <c r="G259" s="27">
        <v>262125</v>
      </c>
      <c r="H259" s="26" t="s">
        <v>32</v>
      </c>
      <c r="I259" s="28" t="s">
        <v>1355</v>
      </c>
      <c r="J259" s="28" t="s">
        <v>34</v>
      </c>
      <c r="K259" s="28" t="s">
        <v>34</v>
      </c>
      <c r="L259" s="29" t="s">
        <v>34</v>
      </c>
    </row>
    <row r="260" spans="1:12" ht="47.25" x14ac:dyDescent="0.25">
      <c r="A260" s="99" t="s">
        <v>212</v>
      </c>
      <c r="B260" s="102" t="s">
        <v>213</v>
      </c>
      <c r="C260" s="102" t="s">
        <v>29</v>
      </c>
      <c r="D260" s="19" t="s">
        <v>1357</v>
      </c>
      <c r="E260" s="25">
        <f>SUM(E261:E263)</f>
        <v>668132.59</v>
      </c>
      <c r="F260" s="25">
        <f>SUM(F261:F263)</f>
        <v>668057</v>
      </c>
      <c r="G260" s="25">
        <f>SUM(G261:G263)</f>
        <v>668057</v>
      </c>
      <c r="H260" s="19" t="s">
        <v>38</v>
      </c>
      <c r="I260" s="22" t="s">
        <v>1355</v>
      </c>
      <c r="J260" s="22" t="s">
        <v>51</v>
      </c>
      <c r="K260" s="22" t="s">
        <v>51</v>
      </c>
      <c r="L260" s="23" t="s">
        <v>51</v>
      </c>
    </row>
    <row r="261" spans="1:12" ht="47.25" x14ac:dyDescent="0.25">
      <c r="A261" s="100"/>
      <c r="B261" s="103"/>
      <c r="C261" s="103"/>
      <c r="D261" s="26" t="s">
        <v>22</v>
      </c>
      <c r="E261" s="27">
        <v>195387</v>
      </c>
      <c r="F261" s="27">
        <v>195387</v>
      </c>
      <c r="G261" s="27">
        <v>195387</v>
      </c>
      <c r="H261" s="26" t="s">
        <v>32</v>
      </c>
      <c r="I261" s="28" t="s">
        <v>1355</v>
      </c>
      <c r="J261" s="28" t="s">
        <v>37</v>
      </c>
      <c r="K261" s="28" t="s">
        <v>37</v>
      </c>
      <c r="L261" s="29" t="s">
        <v>37</v>
      </c>
    </row>
    <row r="262" spans="1:12" ht="47.25" x14ac:dyDescent="0.25">
      <c r="A262" s="100"/>
      <c r="B262" s="103"/>
      <c r="C262" s="103"/>
      <c r="D262" s="26" t="s">
        <v>39</v>
      </c>
      <c r="E262" s="27">
        <v>57875.59</v>
      </c>
      <c r="F262" s="27">
        <v>57800</v>
      </c>
      <c r="G262" s="27">
        <v>57800</v>
      </c>
      <c r="H262" s="26" t="s">
        <v>36</v>
      </c>
      <c r="I262" s="28" t="s">
        <v>1355</v>
      </c>
      <c r="J262" s="28" t="s">
        <v>37</v>
      </c>
      <c r="K262" s="28" t="s">
        <v>37</v>
      </c>
      <c r="L262" s="29" t="s">
        <v>37</v>
      </c>
    </row>
    <row r="263" spans="1:12" ht="32.25" thickBot="1" x14ac:dyDescent="0.3">
      <c r="A263" s="101"/>
      <c r="B263" s="104"/>
      <c r="C263" s="104"/>
      <c r="D263" s="26" t="s">
        <v>16</v>
      </c>
      <c r="E263" s="27">
        <v>414870</v>
      </c>
      <c r="F263" s="27">
        <v>414870</v>
      </c>
      <c r="G263" s="27">
        <v>414870</v>
      </c>
      <c r="H263" s="26" t="s">
        <v>30</v>
      </c>
      <c r="I263" s="28" t="s">
        <v>1356</v>
      </c>
      <c r="J263" s="28" t="s">
        <v>42</v>
      </c>
      <c r="K263" s="28" t="s">
        <v>42</v>
      </c>
      <c r="L263" s="29" t="s">
        <v>42</v>
      </c>
    </row>
    <row r="264" spans="1:12" ht="47.25" x14ac:dyDescent="0.25">
      <c r="A264" s="99" t="s">
        <v>214</v>
      </c>
      <c r="B264" s="102" t="s">
        <v>215</v>
      </c>
      <c r="C264" s="102" t="s">
        <v>29</v>
      </c>
      <c r="D264" s="19" t="s">
        <v>1357</v>
      </c>
      <c r="E264" s="25">
        <f>SUM(E265:E267)</f>
        <v>824346.67999999993</v>
      </c>
      <c r="F264" s="25">
        <f>SUM(F265:F267)</f>
        <v>824337</v>
      </c>
      <c r="G264" s="25">
        <f>SUM(G265:G267)</f>
        <v>824337</v>
      </c>
      <c r="H264" s="19" t="s">
        <v>32</v>
      </c>
      <c r="I264" s="22" t="s">
        <v>1355</v>
      </c>
      <c r="J264" s="22" t="s">
        <v>81</v>
      </c>
      <c r="K264" s="22" t="s">
        <v>81</v>
      </c>
      <c r="L264" s="23" t="s">
        <v>81</v>
      </c>
    </row>
    <row r="265" spans="1:12" ht="47.25" x14ac:dyDescent="0.25">
      <c r="A265" s="100"/>
      <c r="B265" s="103"/>
      <c r="C265" s="103"/>
      <c r="D265" s="26" t="s">
        <v>39</v>
      </c>
      <c r="E265" s="27">
        <v>88109.68</v>
      </c>
      <c r="F265" s="27">
        <v>88100</v>
      </c>
      <c r="G265" s="27">
        <v>88100</v>
      </c>
      <c r="H265" s="26" t="s">
        <v>36</v>
      </c>
      <c r="I265" s="28" t="s">
        <v>1355</v>
      </c>
      <c r="J265" s="28" t="s">
        <v>81</v>
      </c>
      <c r="K265" s="28" t="s">
        <v>81</v>
      </c>
      <c r="L265" s="29" t="s">
        <v>81</v>
      </c>
    </row>
    <row r="266" spans="1:12" ht="31.5" x14ac:dyDescent="0.25">
      <c r="A266" s="100"/>
      <c r="B266" s="103"/>
      <c r="C266" s="103"/>
      <c r="D266" s="26" t="s">
        <v>22</v>
      </c>
      <c r="E266" s="27">
        <v>261537</v>
      </c>
      <c r="F266" s="27">
        <v>261537</v>
      </c>
      <c r="G266" s="27">
        <v>261537</v>
      </c>
      <c r="H266" s="26" t="s">
        <v>30</v>
      </c>
      <c r="I266" s="28" t="s">
        <v>1356</v>
      </c>
      <c r="J266" s="28" t="s">
        <v>31</v>
      </c>
      <c r="K266" s="28" t="s">
        <v>31</v>
      </c>
      <c r="L266" s="29" t="s">
        <v>31</v>
      </c>
    </row>
    <row r="267" spans="1:12" ht="48" thickBot="1" x14ac:dyDescent="0.3">
      <c r="A267" s="101"/>
      <c r="B267" s="104"/>
      <c r="C267" s="104"/>
      <c r="D267" s="26" t="s">
        <v>16</v>
      </c>
      <c r="E267" s="27">
        <v>474700</v>
      </c>
      <c r="F267" s="27">
        <v>474700</v>
      </c>
      <c r="G267" s="27">
        <v>474700</v>
      </c>
      <c r="H267" s="26" t="s">
        <v>38</v>
      </c>
      <c r="I267" s="28" t="s">
        <v>1355</v>
      </c>
      <c r="J267" s="28" t="s">
        <v>81</v>
      </c>
      <c r="K267" s="28" t="s">
        <v>81</v>
      </c>
      <c r="L267" s="29" t="s">
        <v>81</v>
      </c>
    </row>
    <row r="268" spans="1:12" ht="47.25" x14ac:dyDescent="0.25">
      <c r="A268" s="99" t="s">
        <v>216</v>
      </c>
      <c r="B268" s="102" t="s">
        <v>217</v>
      </c>
      <c r="C268" s="102" t="s">
        <v>29</v>
      </c>
      <c r="D268" s="19" t="s">
        <v>1357</v>
      </c>
      <c r="E268" s="25">
        <f>SUM(E269:E271)</f>
        <v>502258.93</v>
      </c>
      <c r="F268" s="25">
        <f>SUM(F269:F271)</f>
        <v>502198</v>
      </c>
      <c r="G268" s="25">
        <f>SUM(G269:G271)</f>
        <v>502198</v>
      </c>
      <c r="H268" s="19" t="s">
        <v>36</v>
      </c>
      <c r="I268" s="22" t="s">
        <v>1355</v>
      </c>
      <c r="J268" s="22" t="s">
        <v>33</v>
      </c>
      <c r="K268" s="22" t="s">
        <v>33</v>
      </c>
      <c r="L268" s="23" t="s">
        <v>33</v>
      </c>
    </row>
    <row r="269" spans="1:12" ht="31.5" x14ac:dyDescent="0.25">
      <c r="A269" s="100"/>
      <c r="B269" s="103"/>
      <c r="C269" s="103"/>
      <c r="D269" s="26" t="s">
        <v>16</v>
      </c>
      <c r="E269" s="27">
        <v>327200</v>
      </c>
      <c r="F269" s="27">
        <v>327200</v>
      </c>
      <c r="G269" s="27">
        <v>327200</v>
      </c>
      <c r="H269" s="26" t="s">
        <v>30</v>
      </c>
      <c r="I269" s="28" t="s">
        <v>1356</v>
      </c>
      <c r="J269" s="28" t="s">
        <v>74</v>
      </c>
      <c r="K269" s="28" t="s">
        <v>74</v>
      </c>
      <c r="L269" s="29" t="s">
        <v>74</v>
      </c>
    </row>
    <row r="270" spans="1:12" ht="47.25" x14ac:dyDescent="0.25">
      <c r="A270" s="100"/>
      <c r="B270" s="103"/>
      <c r="C270" s="103"/>
      <c r="D270" s="26" t="s">
        <v>39</v>
      </c>
      <c r="E270" s="27">
        <v>54060.93</v>
      </c>
      <c r="F270" s="27">
        <v>54000</v>
      </c>
      <c r="G270" s="27">
        <v>54000</v>
      </c>
      <c r="H270" s="26" t="s">
        <v>38</v>
      </c>
      <c r="I270" s="28" t="s">
        <v>1355</v>
      </c>
      <c r="J270" s="28" t="s">
        <v>50</v>
      </c>
      <c r="K270" s="28" t="s">
        <v>50</v>
      </c>
      <c r="L270" s="29" t="s">
        <v>50</v>
      </c>
    </row>
    <row r="271" spans="1:12" ht="48" thickBot="1" x14ac:dyDescent="0.3">
      <c r="A271" s="101"/>
      <c r="B271" s="104"/>
      <c r="C271" s="104"/>
      <c r="D271" s="26" t="s">
        <v>22</v>
      </c>
      <c r="E271" s="27">
        <v>120998</v>
      </c>
      <c r="F271" s="27">
        <v>120998</v>
      </c>
      <c r="G271" s="27">
        <v>120998</v>
      </c>
      <c r="H271" s="26" t="s">
        <v>32</v>
      </c>
      <c r="I271" s="28" t="s">
        <v>1355</v>
      </c>
      <c r="J271" s="28" t="s">
        <v>52</v>
      </c>
      <c r="K271" s="28" t="s">
        <v>52</v>
      </c>
      <c r="L271" s="29" t="s">
        <v>52</v>
      </c>
    </row>
    <row r="272" spans="1:12" ht="47.25" x14ac:dyDescent="0.25">
      <c r="A272" s="99" t="s">
        <v>218</v>
      </c>
      <c r="B272" s="102" t="s">
        <v>219</v>
      </c>
      <c r="C272" s="102" t="s">
        <v>29</v>
      </c>
      <c r="D272" s="19" t="s">
        <v>1357</v>
      </c>
      <c r="E272" s="25">
        <f>SUM(E273:E275)</f>
        <v>786514.41999999993</v>
      </c>
      <c r="F272" s="25">
        <f>SUM(F273:F275)</f>
        <v>786451</v>
      </c>
      <c r="G272" s="25">
        <f>SUM(G273:G275)</f>
        <v>786451</v>
      </c>
      <c r="H272" s="19" t="s">
        <v>36</v>
      </c>
      <c r="I272" s="22" t="s">
        <v>1355</v>
      </c>
      <c r="J272" s="22" t="s">
        <v>33</v>
      </c>
      <c r="K272" s="22" t="s">
        <v>34</v>
      </c>
      <c r="L272" s="23" t="s">
        <v>34</v>
      </c>
    </row>
    <row r="273" spans="1:12" ht="31.5" x14ac:dyDescent="0.25">
      <c r="A273" s="100"/>
      <c r="B273" s="103"/>
      <c r="C273" s="103"/>
      <c r="D273" s="26" t="s">
        <v>22</v>
      </c>
      <c r="E273" s="27">
        <v>227391</v>
      </c>
      <c r="F273" s="27">
        <v>227391</v>
      </c>
      <c r="G273" s="27">
        <v>227391</v>
      </c>
      <c r="H273" s="26" t="s">
        <v>30</v>
      </c>
      <c r="I273" s="28" t="s">
        <v>1356</v>
      </c>
      <c r="J273" s="28" t="s">
        <v>56</v>
      </c>
      <c r="K273" s="28" t="s">
        <v>56</v>
      </c>
      <c r="L273" s="29" t="s">
        <v>56</v>
      </c>
    </row>
    <row r="274" spans="1:12" ht="47.25" x14ac:dyDescent="0.25">
      <c r="A274" s="100"/>
      <c r="B274" s="103"/>
      <c r="C274" s="103"/>
      <c r="D274" s="26" t="s">
        <v>39</v>
      </c>
      <c r="E274" s="27">
        <v>88863.42</v>
      </c>
      <c r="F274" s="27">
        <v>88800</v>
      </c>
      <c r="G274" s="27">
        <v>88800</v>
      </c>
      <c r="H274" s="26" t="s">
        <v>38</v>
      </c>
      <c r="I274" s="28" t="s">
        <v>1355</v>
      </c>
      <c r="J274" s="28" t="s">
        <v>33</v>
      </c>
      <c r="K274" s="28" t="s">
        <v>34</v>
      </c>
      <c r="L274" s="29" t="s">
        <v>34</v>
      </c>
    </row>
    <row r="275" spans="1:12" ht="48" thickBot="1" x14ac:dyDescent="0.3">
      <c r="A275" s="101"/>
      <c r="B275" s="104"/>
      <c r="C275" s="104"/>
      <c r="D275" s="26" t="s">
        <v>16</v>
      </c>
      <c r="E275" s="27">
        <v>470260</v>
      </c>
      <c r="F275" s="27">
        <v>470260</v>
      </c>
      <c r="G275" s="27">
        <v>470260</v>
      </c>
      <c r="H275" s="26" t="s">
        <v>32</v>
      </c>
      <c r="I275" s="28" t="s">
        <v>1355</v>
      </c>
      <c r="J275" s="28" t="s">
        <v>33</v>
      </c>
      <c r="K275" s="28" t="s">
        <v>34</v>
      </c>
      <c r="L275" s="29" t="s">
        <v>34</v>
      </c>
    </row>
    <row r="276" spans="1:12" ht="47.25" x14ac:dyDescent="0.25">
      <c r="A276" s="99" t="s">
        <v>220</v>
      </c>
      <c r="B276" s="102" t="s">
        <v>221</v>
      </c>
      <c r="C276" s="102" t="s">
        <v>29</v>
      </c>
      <c r="D276" s="19" t="s">
        <v>1357</v>
      </c>
      <c r="E276" s="25">
        <f>SUM(E277:E279)</f>
        <v>781847.46</v>
      </c>
      <c r="F276" s="25">
        <f>SUM(F277:F279)</f>
        <v>781830</v>
      </c>
      <c r="G276" s="25">
        <f>SUM(G277:G279)</f>
        <v>781830</v>
      </c>
      <c r="H276" s="19" t="s">
        <v>38</v>
      </c>
      <c r="I276" s="22" t="s">
        <v>1355</v>
      </c>
      <c r="J276" s="22" t="s">
        <v>52</v>
      </c>
      <c r="K276" s="22" t="s">
        <v>52</v>
      </c>
      <c r="L276" s="23" t="s">
        <v>52</v>
      </c>
    </row>
    <row r="277" spans="1:12" ht="31.5" x14ac:dyDescent="0.25">
      <c r="A277" s="100"/>
      <c r="B277" s="103"/>
      <c r="C277" s="103"/>
      <c r="D277" s="26" t="s">
        <v>16</v>
      </c>
      <c r="E277" s="27">
        <v>470220</v>
      </c>
      <c r="F277" s="27">
        <v>470220</v>
      </c>
      <c r="G277" s="27">
        <v>470220</v>
      </c>
      <c r="H277" s="26" t="s">
        <v>30</v>
      </c>
      <c r="I277" s="28" t="s">
        <v>1356</v>
      </c>
      <c r="J277" s="28" t="s">
        <v>56</v>
      </c>
      <c r="K277" s="28" t="s">
        <v>56</v>
      </c>
      <c r="L277" s="29" t="s">
        <v>56</v>
      </c>
    </row>
    <row r="278" spans="1:12" ht="47.25" x14ac:dyDescent="0.25">
      <c r="A278" s="100"/>
      <c r="B278" s="103"/>
      <c r="C278" s="103"/>
      <c r="D278" s="26" t="s">
        <v>39</v>
      </c>
      <c r="E278" s="27">
        <v>77917.460000000006</v>
      </c>
      <c r="F278" s="27">
        <v>77900</v>
      </c>
      <c r="G278" s="27">
        <v>77900</v>
      </c>
      <c r="H278" s="26" t="s">
        <v>32</v>
      </c>
      <c r="I278" s="28" t="s">
        <v>1355</v>
      </c>
      <c r="J278" s="28" t="s">
        <v>50</v>
      </c>
      <c r="K278" s="28" t="s">
        <v>50</v>
      </c>
      <c r="L278" s="29" t="s">
        <v>50</v>
      </c>
    </row>
    <row r="279" spans="1:12" ht="48" thickBot="1" x14ac:dyDescent="0.3">
      <c r="A279" s="101"/>
      <c r="B279" s="104"/>
      <c r="C279" s="104"/>
      <c r="D279" s="26" t="s">
        <v>22</v>
      </c>
      <c r="E279" s="27">
        <v>233710</v>
      </c>
      <c r="F279" s="27">
        <v>233710</v>
      </c>
      <c r="G279" s="27">
        <v>233710</v>
      </c>
      <c r="H279" s="26" t="s">
        <v>36</v>
      </c>
      <c r="I279" s="28" t="s">
        <v>1355</v>
      </c>
      <c r="J279" s="28" t="s">
        <v>51</v>
      </c>
      <c r="K279" s="28" t="s">
        <v>51</v>
      </c>
      <c r="L279" s="29" t="s">
        <v>51</v>
      </c>
    </row>
    <row r="280" spans="1:12" ht="47.25" x14ac:dyDescent="0.25">
      <c r="A280" s="99" t="s">
        <v>222</v>
      </c>
      <c r="B280" s="102" t="s">
        <v>223</v>
      </c>
      <c r="C280" s="102" t="s">
        <v>29</v>
      </c>
      <c r="D280" s="19" t="s">
        <v>1357</v>
      </c>
      <c r="E280" s="25">
        <f>SUM(E281:E283)</f>
        <v>470820.98</v>
      </c>
      <c r="F280" s="25">
        <f>SUM(F281:F283)</f>
        <v>470786</v>
      </c>
      <c r="G280" s="25">
        <f>SUM(G281:G283)</f>
        <v>470786</v>
      </c>
      <c r="H280" s="19" t="s">
        <v>36</v>
      </c>
      <c r="I280" s="22" t="s">
        <v>1355</v>
      </c>
      <c r="J280" s="22" t="s">
        <v>50</v>
      </c>
      <c r="K280" s="22" t="s">
        <v>50</v>
      </c>
      <c r="L280" s="23" t="s">
        <v>50</v>
      </c>
    </row>
    <row r="281" spans="1:12" ht="47.25" x14ac:dyDescent="0.25">
      <c r="A281" s="100"/>
      <c r="B281" s="103"/>
      <c r="C281" s="103"/>
      <c r="D281" s="26" t="s">
        <v>16</v>
      </c>
      <c r="E281" s="27">
        <v>304310</v>
      </c>
      <c r="F281" s="27">
        <v>304310</v>
      </c>
      <c r="G281" s="27">
        <v>304310</v>
      </c>
      <c r="H281" s="26" t="s">
        <v>32</v>
      </c>
      <c r="I281" s="28" t="s">
        <v>1355</v>
      </c>
      <c r="J281" s="28" t="s">
        <v>52</v>
      </c>
      <c r="K281" s="28" t="s">
        <v>50</v>
      </c>
      <c r="L281" s="29" t="s">
        <v>50</v>
      </c>
    </row>
    <row r="282" spans="1:12" ht="47.25" x14ac:dyDescent="0.25">
      <c r="A282" s="100"/>
      <c r="B282" s="103"/>
      <c r="C282" s="103"/>
      <c r="D282" s="26" t="s">
        <v>39</v>
      </c>
      <c r="E282" s="27">
        <v>41434.980000000003</v>
      </c>
      <c r="F282" s="27">
        <v>41400</v>
      </c>
      <c r="G282" s="27">
        <v>41400</v>
      </c>
      <c r="H282" s="26" t="s">
        <v>38</v>
      </c>
      <c r="I282" s="28" t="s">
        <v>1355</v>
      </c>
      <c r="J282" s="28" t="s">
        <v>52</v>
      </c>
      <c r="K282" s="28" t="s">
        <v>52</v>
      </c>
      <c r="L282" s="29" t="s">
        <v>52</v>
      </c>
    </row>
    <row r="283" spans="1:12" ht="32.25" thickBot="1" x14ac:dyDescent="0.3">
      <c r="A283" s="101"/>
      <c r="B283" s="104"/>
      <c r="C283" s="104"/>
      <c r="D283" s="26" t="s">
        <v>22</v>
      </c>
      <c r="E283" s="27">
        <v>125076</v>
      </c>
      <c r="F283" s="27">
        <v>125076</v>
      </c>
      <c r="G283" s="27">
        <v>125076</v>
      </c>
      <c r="H283" s="26" t="s">
        <v>30</v>
      </c>
      <c r="I283" s="28" t="s">
        <v>1356</v>
      </c>
      <c r="J283" s="28" t="s">
        <v>74</v>
      </c>
      <c r="K283" s="28" t="s">
        <v>56</v>
      </c>
      <c r="L283" s="29" t="s">
        <v>56</v>
      </c>
    </row>
    <row r="284" spans="1:12" ht="47.25" x14ac:dyDescent="0.25">
      <c r="A284" s="99" t="s">
        <v>224</v>
      </c>
      <c r="B284" s="102" t="s">
        <v>225</v>
      </c>
      <c r="C284" s="102" t="s">
        <v>29</v>
      </c>
      <c r="D284" s="19" t="s">
        <v>1357</v>
      </c>
      <c r="E284" s="25">
        <f>SUM(E285:E287)</f>
        <v>860473.25</v>
      </c>
      <c r="F284" s="25">
        <f>SUM(F285:F287)</f>
        <v>860449</v>
      </c>
      <c r="G284" s="25">
        <f>SUM(G285:G287)</f>
        <v>860449</v>
      </c>
      <c r="H284" s="19" t="s">
        <v>38</v>
      </c>
      <c r="I284" s="22" t="s">
        <v>1355</v>
      </c>
      <c r="J284" s="22" t="s">
        <v>50</v>
      </c>
      <c r="K284" s="22" t="s">
        <v>50</v>
      </c>
      <c r="L284" s="23" t="s">
        <v>50</v>
      </c>
    </row>
    <row r="285" spans="1:12" ht="47.25" x14ac:dyDescent="0.25">
      <c r="A285" s="100"/>
      <c r="B285" s="103"/>
      <c r="C285" s="103"/>
      <c r="D285" s="26" t="s">
        <v>39</v>
      </c>
      <c r="E285" s="27">
        <v>103024.25</v>
      </c>
      <c r="F285" s="27">
        <v>103000</v>
      </c>
      <c r="G285" s="27">
        <v>103000</v>
      </c>
      <c r="H285" s="26" t="s">
        <v>32</v>
      </c>
      <c r="I285" s="28" t="s">
        <v>1355</v>
      </c>
      <c r="J285" s="28" t="s">
        <v>51</v>
      </c>
      <c r="K285" s="28" t="s">
        <v>51</v>
      </c>
      <c r="L285" s="29" t="s">
        <v>51</v>
      </c>
    </row>
    <row r="286" spans="1:12" ht="31.5" x14ac:dyDescent="0.25">
      <c r="A286" s="100"/>
      <c r="B286" s="103"/>
      <c r="C286" s="103"/>
      <c r="D286" s="26" t="s">
        <v>22</v>
      </c>
      <c r="E286" s="27">
        <v>240019</v>
      </c>
      <c r="F286" s="27">
        <v>240019</v>
      </c>
      <c r="G286" s="27">
        <v>240019</v>
      </c>
      <c r="H286" s="26" t="s">
        <v>30</v>
      </c>
      <c r="I286" s="28" t="s">
        <v>1356</v>
      </c>
      <c r="J286" s="28" t="s">
        <v>46</v>
      </c>
      <c r="K286" s="28" t="s">
        <v>47</v>
      </c>
      <c r="L286" s="29" t="s">
        <v>47</v>
      </c>
    </row>
    <row r="287" spans="1:12" ht="48" thickBot="1" x14ac:dyDescent="0.3">
      <c r="A287" s="101"/>
      <c r="B287" s="104"/>
      <c r="C287" s="104"/>
      <c r="D287" s="26" t="s">
        <v>16</v>
      </c>
      <c r="E287" s="27">
        <v>517430</v>
      </c>
      <c r="F287" s="27">
        <v>517430</v>
      </c>
      <c r="G287" s="27">
        <v>517430</v>
      </c>
      <c r="H287" s="26" t="s">
        <v>36</v>
      </c>
      <c r="I287" s="28" t="s">
        <v>1355</v>
      </c>
      <c r="J287" s="28" t="s">
        <v>51</v>
      </c>
      <c r="K287" s="28" t="s">
        <v>51</v>
      </c>
      <c r="L287" s="29" t="s">
        <v>51</v>
      </c>
    </row>
    <row r="288" spans="1:12" ht="31.5" x14ac:dyDescent="0.25">
      <c r="A288" s="99" t="s">
        <v>226</v>
      </c>
      <c r="B288" s="102" t="s">
        <v>227</v>
      </c>
      <c r="C288" s="102" t="s">
        <v>29</v>
      </c>
      <c r="D288" s="19" t="s">
        <v>1357</v>
      </c>
      <c r="E288" s="25">
        <f>SUM(E289:E291)</f>
        <v>663246.91999999993</v>
      </c>
      <c r="F288" s="25">
        <f>SUM(F289:F291)</f>
        <v>663187</v>
      </c>
      <c r="G288" s="25">
        <f>SUM(G289:G291)</f>
        <v>663187</v>
      </c>
      <c r="H288" s="19" t="s">
        <v>30</v>
      </c>
      <c r="I288" s="22" t="s">
        <v>1356</v>
      </c>
      <c r="J288" s="22" t="s">
        <v>46</v>
      </c>
      <c r="K288" s="22" t="s">
        <v>46</v>
      </c>
      <c r="L288" s="23" t="s">
        <v>46</v>
      </c>
    </row>
    <row r="289" spans="1:12" ht="47.25" x14ac:dyDescent="0.25">
      <c r="A289" s="100"/>
      <c r="B289" s="103"/>
      <c r="C289" s="103"/>
      <c r="D289" s="26" t="s">
        <v>39</v>
      </c>
      <c r="E289" s="27">
        <v>51159.92</v>
      </c>
      <c r="F289" s="27">
        <v>51100</v>
      </c>
      <c r="G289" s="27">
        <v>51100</v>
      </c>
      <c r="H289" s="26" t="s">
        <v>32</v>
      </c>
      <c r="I289" s="28" t="s">
        <v>1355</v>
      </c>
      <c r="J289" s="28" t="s">
        <v>37</v>
      </c>
      <c r="K289" s="28" t="s">
        <v>65</v>
      </c>
      <c r="L289" s="29" t="s">
        <v>65</v>
      </c>
    </row>
    <row r="290" spans="1:12" ht="47.25" x14ac:dyDescent="0.25">
      <c r="A290" s="100"/>
      <c r="B290" s="103"/>
      <c r="C290" s="103"/>
      <c r="D290" s="26" t="s">
        <v>22</v>
      </c>
      <c r="E290" s="27">
        <v>188697</v>
      </c>
      <c r="F290" s="27">
        <v>188697</v>
      </c>
      <c r="G290" s="27">
        <v>188697</v>
      </c>
      <c r="H290" s="26" t="s">
        <v>38</v>
      </c>
      <c r="I290" s="28" t="s">
        <v>1355</v>
      </c>
      <c r="J290" s="28" t="s">
        <v>34</v>
      </c>
      <c r="K290" s="28" t="s">
        <v>35</v>
      </c>
      <c r="L290" s="29" t="s">
        <v>37</v>
      </c>
    </row>
    <row r="291" spans="1:12" ht="48" thickBot="1" x14ac:dyDescent="0.3">
      <c r="A291" s="101"/>
      <c r="B291" s="104"/>
      <c r="C291" s="104"/>
      <c r="D291" s="26" t="s">
        <v>16</v>
      </c>
      <c r="E291" s="27">
        <v>423390</v>
      </c>
      <c r="F291" s="27">
        <v>423390</v>
      </c>
      <c r="G291" s="27">
        <v>423390</v>
      </c>
      <c r="H291" s="26" t="s">
        <v>36</v>
      </c>
      <c r="I291" s="28" t="s">
        <v>1355</v>
      </c>
      <c r="J291" s="28" t="s">
        <v>37</v>
      </c>
      <c r="K291" s="28" t="s">
        <v>65</v>
      </c>
      <c r="L291" s="29" t="s">
        <v>65</v>
      </c>
    </row>
    <row r="292" spans="1:12" ht="47.25" x14ac:dyDescent="0.25">
      <c r="A292" s="99" t="s">
        <v>228</v>
      </c>
      <c r="B292" s="102" t="s">
        <v>229</v>
      </c>
      <c r="C292" s="102" t="s">
        <v>29</v>
      </c>
      <c r="D292" s="19" t="s">
        <v>1357</v>
      </c>
      <c r="E292" s="25">
        <f>SUM(E293:E295)</f>
        <v>795797.07000000007</v>
      </c>
      <c r="F292" s="25">
        <f>SUM(F293:F295)</f>
        <v>795748</v>
      </c>
      <c r="G292" s="25">
        <f>SUM(G293:G295)</f>
        <v>795748</v>
      </c>
      <c r="H292" s="19" t="s">
        <v>32</v>
      </c>
      <c r="I292" s="22" t="s">
        <v>1355</v>
      </c>
      <c r="J292" s="22" t="s">
        <v>55</v>
      </c>
      <c r="K292" s="22" t="s">
        <v>116</v>
      </c>
      <c r="L292" s="23" t="s">
        <v>102</v>
      </c>
    </row>
    <row r="293" spans="1:12" ht="31.5" x14ac:dyDescent="0.25">
      <c r="A293" s="100"/>
      <c r="B293" s="103"/>
      <c r="C293" s="103"/>
      <c r="D293" s="26" t="s">
        <v>22</v>
      </c>
      <c r="E293" s="27">
        <v>245228</v>
      </c>
      <c r="F293" s="27">
        <v>245228</v>
      </c>
      <c r="G293" s="27">
        <v>245228</v>
      </c>
      <c r="H293" s="26" t="s">
        <v>30</v>
      </c>
      <c r="I293" s="28" t="s">
        <v>1356</v>
      </c>
      <c r="J293" s="28" t="s">
        <v>42</v>
      </c>
      <c r="K293" s="28" t="s">
        <v>42</v>
      </c>
      <c r="L293" s="29" t="s">
        <v>42</v>
      </c>
    </row>
    <row r="294" spans="1:12" ht="47.25" x14ac:dyDescent="0.25">
      <c r="A294" s="100"/>
      <c r="B294" s="103"/>
      <c r="C294" s="103"/>
      <c r="D294" s="26" t="s">
        <v>39</v>
      </c>
      <c r="E294" s="27">
        <v>94649.07</v>
      </c>
      <c r="F294" s="27">
        <v>94600</v>
      </c>
      <c r="G294" s="27">
        <v>94600</v>
      </c>
      <c r="H294" s="26" t="s">
        <v>36</v>
      </c>
      <c r="I294" s="28" t="s">
        <v>1355</v>
      </c>
      <c r="J294" s="28" t="s">
        <v>34</v>
      </c>
      <c r="K294" s="28" t="s">
        <v>55</v>
      </c>
      <c r="L294" s="29" t="s">
        <v>35</v>
      </c>
    </row>
    <row r="295" spans="1:12" ht="48" thickBot="1" x14ac:dyDescent="0.3">
      <c r="A295" s="101"/>
      <c r="B295" s="104"/>
      <c r="C295" s="104"/>
      <c r="D295" s="26" t="s">
        <v>16</v>
      </c>
      <c r="E295" s="27">
        <v>455920</v>
      </c>
      <c r="F295" s="27">
        <v>455920</v>
      </c>
      <c r="G295" s="27">
        <v>455920</v>
      </c>
      <c r="H295" s="26" t="s">
        <v>38</v>
      </c>
      <c r="I295" s="28" t="s">
        <v>1355</v>
      </c>
      <c r="J295" s="28" t="s">
        <v>33</v>
      </c>
      <c r="K295" s="28" t="s">
        <v>129</v>
      </c>
      <c r="L295" s="29" t="s">
        <v>55</v>
      </c>
    </row>
    <row r="296" spans="1:12" ht="47.25" x14ac:dyDescent="0.25">
      <c r="A296" s="99" t="s">
        <v>230</v>
      </c>
      <c r="B296" s="102" t="s">
        <v>231</v>
      </c>
      <c r="C296" s="102" t="s">
        <v>29</v>
      </c>
      <c r="D296" s="19" t="s">
        <v>1357</v>
      </c>
      <c r="E296" s="25">
        <f>SUM(E297:E299)</f>
        <v>340034.87</v>
      </c>
      <c r="F296" s="25">
        <f>SUM(F297:F299)</f>
        <v>339909</v>
      </c>
      <c r="G296" s="25">
        <f>SUM(G297:G299)</f>
        <v>339909</v>
      </c>
      <c r="H296" s="19" t="s">
        <v>32</v>
      </c>
      <c r="I296" s="22" t="s">
        <v>1355</v>
      </c>
      <c r="J296" s="22" t="s">
        <v>35</v>
      </c>
      <c r="K296" s="22" t="s">
        <v>99</v>
      </c>
      <c r="L296" s="23" t="s">
        <v>99</v>
      </c>
    </row>
    <row r="297" spans="1:12" ht="31.5" x14ac:dyDescent="0.25">
      <c r="A297" s="100"/>
      <c r="B297" s="103"/>
      <c r="C297" s="103"/>
      <c r="D297" s="26" t="s">
        <v>16</v>
      </c>
      <c r="E297" s="27">
        <v>237900</v>
      </c>
      <c r="F297" s="27">
        <v>237900</v>
      </c>
      <c r="G297" s="27">
        <v>237900</v>
      </c>
      <c r="H297" s="26" t="s">
        <v>30</v>
      </c>
      <c r="I297" s="28" t="s">
        <v>1356</v>
      </c>
      <c r="J297" s="28" t="s">
        <v>66</v>
      </c>
      <c r="K297" s="28" t="s">
        <v>78</v>
      </c>
      <c r="L297" s="29" t="s">
        <v>78</v>
      </c>
    </row>
    <row r="298" spans="1:12" ht="47.25" x14ac:dyDescent="0.25">
      <c r="A298" s="100"/>
      <c r="B298" s="103"/>
      <c r="C298" s="103"/>
      <c r="D298" s="26" t="s">
        <v>39</v>
      </c>
      <c r="E298" s="27">
        <v>30525.87</v>
      </c>
      <c r="F298" s="27">
        <v>30400</v>
      </c>
      <c r="G298" s="27">
        <v>30400</v>
      </c>
      <c r="H298" s="26" t="s">
        <v>36</v>
      </c>
      <c r="I298" s="28" t="s">
        <v>1355</v>
      </c>
      <c r="J298" s="28" t="s">
        <v>37</v>
      </c>
      <c r="K298" s="28" t="s">
        <v>83</v>
      </c>
      <c r="L298" s="29" t="s">
        <v>83</v>
      </c>
    </row>
    <row r="299" spans="1:12" ht="48" thickBot="1" x14ac:dyDescent="0.3">
      <c r="A299" s="101"/>
      <c r="B299" s="104"/>
      <c r="C299" s="104"/>
      <c r="D299" s="26" t="s">
        <v>22</v>
      </c>
      <c r="E299" s="27">
        <v>71609</v>
      </c>
      <c r="F299" s="27">
        <v>71609</v>
      </c>
      <c r="G299" s="27">
        <v>71609</v>
      </c>
      <c r="H299" s="26" t="s">
        <v>38</v>
      </c>
      <c r="I299" s="28" t="s">
        <v>1355</v>
      </c>
      <c r="J299" s="28" t="s">
        <v>33</v>
      </c>
      <c r="K299" s="28" t="s">
        <v>104</v>
      </c>
      <c r="L299" s="29" t="s">
        <v>51</v>
      </c>
    </row>
    <row r="300" spans="1:12" ht="47.25" x14ac:dyDescent="0.25">
      <c r="A300" s="99" t="s">
        <v>232</v>
      </c>
      <c r="B300" s="102" t="s">
        <v>233</v>
      </c>
      <c r="C300" s="102" t="s">
        <v>29</v>
      </c>
      <c r="D300" s="19" t="s">
        <v>1357</v>
      </c>
      <c r="E300" s="25">
        <f>SUM(E301:E303)</f>
        <v>401760.19</v>
      </c>
      <c r="F300" s="25">
        <f>SUM(F301:F303)</f>
        <v>401682</v>
      </c>
      <c r="G300" s="25">
        <f>SUM(G301:G303)</f>
        <v>401682</v>
      </c>
      <c r="H300" s="19" t="s">
        <v>36</v>
      </c>
      <c r="I300" s="22" t="s">
        <v>1355</v>
      </c>
      <c r="J300" s="22" t="s">
        <v>51</v>
      </c>
      <c r="K300" s="22" t="s">
        <v>33</v>
      </c>
      <c r="L300" s="23" t="s">
        <v>34</v>
      </c>
    </row>
    <row r="301" spans="1:12" ht="47.25" x14ac:dyDescent="0.25">
      <c r="A301" s="100"/>
      <c r="B301" s="103"/>
      <c r="C301" s="103"/>
      <c r="D301" s="26" t="s">
        <v>22</v>
      </c>
      <c r="E301" s="27">
        <v>76892</v>
      </c>
      <c r="F301" s="27">
        <v>76892</v>
      </c>
      <c r="G301" s="27">
        <v>76892</v>
      </c>
      <c r="H301" s="26" t="s">
        <v>38</v>
      </c>
      <c r="I301" s="28" t="s">
        <v>1355</v>
      </c>
      <c r="J301" s="28" t="s">
        <v>50</v>
      </c>
      <c r="K301" s="28" t="s">
        <v>138</v>
      </c>
      <c r="L301" s="29" t="s">
        <v>51</v>
      </c>
    </row>
    <row r="302" spans="1:12" ht="31.5" x14ac:dyDescent="0.25">
      <c r="A302" s="100"/>
      <c r="B302" s="103"/>
      <c r="C302" s="103"/>
      <c r="D302" s="26" t="s">
        <v>16</v>
      </c>
      <c r="E302" s="27">
        <v>297690</v>
      </c>
      <c r="F302" s="27">
        <v>297690</v>
      </c>
      <c r="G302" s="27">
        <v>297690</v>
      </c>
      <c r="H302" s="26" t="s">
        <v>30</v>
      </c>
      <c r="I302" s="28" t="s">
        <v>1356</v>
      </c>
      <c r="J302" s="28" t="s">
        <v>47</v>
      </c>
      <c r="K302" s="28" t="s">
        <v>143</v>
      </c>
      <c r="L302" s="29" t="s">
        <v>143</v>
      </c>
    </row>
    <row r="303" spans="1:12" ht="48" thickBot="1" x14ac:dyDescent="0.3">
      <c r="A303" s="101"/>
      <c r="B303" s="104"/>
      <c r="C303" s="104"/>
      <c r="D303" s="26" t="s">
        <v>39</v>
      </c>
      <c r="E303" s="27">
        <v>27178.19</v>
      </c>
      <c r="F303" s="27">
        <v>27100</v>
      </c>
      <c r="G303" s="27">
        <v>27100</v>
      </c>
      <c r="H303" s="26" t="s">
        <v>32</v>
      </c>
      <c r="I303" s="28" t="s">
        <v>1355</v>
      </c>
      <c r="J303" s="28" t="s">
        <v>51</v>
      </c>
      <c r="K303" s="28" t="s">
        <v>33</v>
      </c>
      <c r="L303" s="29" t="s">
        <v>34</v>
      </c>
    </row>
    <row r="304" spans="1:12" ht="47.25" x14ac:dyDescent="0.25">
      <c r="A304" s="99" t="s">
        <v>234</v>
      </c>
      <c r="B304" s="102" t="s">
        <v>235</v>
      </c>
      <c r="C304" s="102" t="s">
        <v>29</v>
      </c>
      <c r="D304" s="19" t="s">
        <v>1357</v>
      </c>
      <c r="E304" s="25">
        <f>SUM(E305:E307)</f>
        <v>417026.27</v>
      </c>
      <c r="F304" s="25">
        <f>SUM(F305:F307)</f>
        <v>416981</v>
      </c>
      <c r="G304" s="25">
        <f>SUM(G305:G307)</f>
        <v>416981</v>
      </c>
      <c r="H304" s="19" t="s">
        <v>32</v>
      </c>
      <c r="I304" s="22" t="s">
        <v>1355</v>
      </c>
      <c r="J304" s="22" t="s">
        <v>34</v>
      </c>
      <c r="K304" s="22" t="s">
        <v>35</v>
      </c>
      <c r="L304" s="23" t="s">
        <v>37</v>
      </c>
    </row>
    <row r="305" spans="1:12" ht="31.5" x14ac:dyDescent="0.25">
      <c r="A305" s="100"/>
      <c r="B305" s="103"/>
      <c r="C305" s="103"/>
      <c r="D305" s="26" t="s">
        <v>39</v>
      </c>
      <c r="E305" s="27">
        <v>35045.269999999997</v>
      </c>
      <c r="F305" s="27">
        <v>35000</v>
      </c>
      <c r="G305" s="27">
        <v>35000</v>
      </c>
      <c r="H305" s="26" t="s">
        <v>30</v>
      </c>
      <c r="I305" s="28" t="s">
        <v>1356</v>
      </c>
      <c r="J305" s="28" t="s">
        <v>78</v>
      </c>
      <c r="K305" s="28" t="s">
        <v>78</v>
      </c>
      <c r="L305" s="29" t="s">
        <v>78</v>
      </c>
    </row>
    <row r="306" spans="1:12" ht="47.25" x14ac:dyDescent="0.25">
      <c r="A306" s="100"/>
      <c r="B306" s="103"/>
      <c r="C306" s="103"/>
      <c r="D306" s="26" t="s">
        <v>16</v>
      </c>
      <c r="E306" s="27">
        <v>275470</v>
      </c>
      <c r="F306" s="27">
        <v>275470</v>
      </c>
      <c r="G306" s="27">
        <v>275470</v>
      </c>
      <c r="H306" s="26" t="s">
        <v>36</v>
      </c>
      <c r="I306" s="28" t="s">
        <v>1355</v>
      </c>
      <c r="J306" s="28" t="s">
        <v>34</v>
      </c>
      <c r="K306" s="28" t="s">
        <v>35</v>
      </c>
      <c r="L306" s="29" t="s">
        <v>37</v>
      </c>
    </row>
    <row r="307" spans="1:12" ht="48" thickBot="1" x14ac:dyDescent="0.3">
      <c r="A307" s="101"/>
      <c r="B307" s="104"/>
      <c r="C307" s="104"/>
      <c r="D307" s="26" t="s">
        <v>22</v>
      </c>
      <c r="E307" s="27">
        <v>106511</v>
      </c>
      <c r="F307" s="27">
        <v>106511</v>
      </c>
      <c r="G307" s="27">
        <v>106511</v>
      </c>
      <c r="H307" s="26" t="s">
        <v>38</v>
      </c>
      <c r="I307" s="28" t="s">
        <v>1355</v>
      </c>
      <c r="J307" s="28" t="s">
        <v>34</v>
      </c>
      <c r="K307" s="28" t="s">
        <v>35</v>
      </c>
      <c r="L307" s="29" t="s">
        <v>35</v>
      </c>
    </row>
    <row r="308" spans="1:12" ht="47.25" x14ac:dyDescent="0.25">
      <c r="A308" s="99" t="s">
        <v>236</v>
      </c>
      <c r="B308" s="102" t="s">
        <v>237</v>
      </c>
      <c r="C308" s="102" t="s">
        <v>29</v>
      </c>
      <c r="D308" s="19" t="s">
        <v>1357</v>
      </c>
      <c r="E308" s="25">
        <f>SUM(E309:E311)</f>
        <v>877790.92999999993</v>
      </c>
      <c r="F308" s="25">
        <f>SUM(F309:F311)</f>
        <v>877755</v>
      </c>
      <c r="G308" s="25">
        <f>SUM(G309:G311)</f>
        <v>877755</v>
      </c>
      <c r="H308" s="19" t="s">
        <v>36</v>
      </c>
      <c r="I308" s="22" t="s">
        <v>1355</v>
      </c>
      <c r="J308" s="22" t="s">
        <v>35</v>
      </c>
      <c r="K308" s="22" t="s">
        <v>37</v>
      </c>
      <c r="L308" s="23" t="s">
        <v>37</v>
      </c>
    </row>
    <row r="309" spans="1:12" ht="31.5" x14ac:dyDescent="0.25">
      <c r="A309" s="100"/>
      <c r="B309" s="103"/>
      <c r="C309" s="103"/>
      <c r="D309" s="26" t="s">
        <v>39</v>
      </c>
      <c r="E309" s="27">
        <v>101335.93</v>
      </c>
      <c r="F309" s="27">
        <v>101300</v>
      </c>
      <c r="G309" s="27">
        <v>101300</v>
      </c>
      <c r="H309" s="26" t="s">
        <v>30</v>
      </c>
      <c r="I309" s="28" t="s">
        <v>1356</v>
      </c>
      <c r="J309" s="28" t="s">
        <v>56</v>
      </c>
      <c r="K309" s="28" t="s">
        <v>56</v>
      </c>
      <c r="L309" s="29" t="s">
        <v>56</v>
      </c>
    </row>
    <row r="310" spans="1:12" ht="47.25" x14ac:dyDescent="0.25">
      <c r="A310" s="100"/>
      <c r="B310" s="103"/>
      <c r="C310" s="103"/>
      <c r="D310" s="26" t="s">
        <v>22</v>
      </c>
      <c r="E310" s="27">
        <v>284785</v>
      </c>
      <c r="F310" s="27">
        <v>284785</v>
      </c>
      <c r="G310" s="27">
        <v>284785</v>
      </c>
      <c r="H310" s="26" t="s">
        <v>38</v>
      </c>
      <c r="I310" s="28" t="s">
        <v>1355</v>
      </c>
      <c r="J310" s="28" t="s">
        <v>33</v>
      </c>
      <c r="K310" s="28" t="s">
        <v>33</v>
      </c>
      <c r="L310" s="29" t="s">
        <v>34</v>
      </c>
    </row>
    <row r="311" spans="1:12" ht="48" thickBot="1" x14ac:dyDescent="0.3">
      <c r="A311" s="101"/>
      <c r="B311" s="104"/>
      <c r="C311" s="104"/>
      <c r="D311" s="26" t="s">
        <v>16</v>
      </c>
      <c r="E311" s="27">
        <v>491670</v>
      </c>
      <c r="F311" s="27">
        <v>491670</v>
      </c>
      <c r="G311" s="27">
        <v>491670</v>
      </c>
      <c r="H311" s="26" t="s">
        <v>32</v>
      </c>
      <c r="I311" s="28" t="s">
        <v>1355</v>
      </c>
      <c r="J311" s="28" t="s">
        <v>34</v>
      </c>
      <c r="K311" s="28" t="s">
        <v>35</v>
      </c>
      <c r="L311" s="29" t="s">
        <v>37</v>
      </c>
    </row>
    <row r="312" spans="1:12" ht="31.5" x14ac:dyDescent="0.25">
      <c r="A312" s="83" t="s">
        <v>238</v>
      </c>
      <c r="B312" s="102" t="s">
        <v>239</v>
      </c>
      <c r="C312" s="102" t="s">
        <v>29</v>
      </c>
      <c r="D312" s="19" t="s">
        <v>1357</v>
      </c>
      <c r="E312" s="25">
        <f>SUM(E313:E315)</f>
        <v>747779.49</v>
      </c>
      <c r="F312" s="25">
        <f>SUM(F313:F315)</f>
        <v>747687</v>
      </c>
      <c r="G312" s="25">
        <f>SUM(G313:G315)</f>
        <v>747687</v>
      </c>
      <c r="H312" s="19" t="s">
        <v>30</v>
      </c>
      <c r="I312" s="22" t="s">
        <v>1356</v>
      </c>
      <c r="J312" s="22" t="s">
        <v>124</v>
      </c>
      <c r="K312" s="22" t="s">
        <v>66</v>
      </c>
      <c r="L312" s="23" t="s">
        <v>66</v>
      </c>
    </row>
    <row r="313" spans="1:12" ht="47.25" x14ac:dyDescent="0.25">
      <c r="A313" s="111"/>
      <c r="B313" s="103"/>
      <c r="C313" s="103"/>
      <c r="D313" s="26" t="s">
        <v>39</v>
      </c>
      <c r="E313" s="27">
        <v>73142.490000000005</v>
      </c>
      <c r="F313" s="27">
        <v>73050</v>
      </c>
      <c r="G313" s="27">
        <v>73050</v>
      </c>
      <c r="H313" s="26" t="s">
        <v>32</v>
      </c>
      <c r="I313" s="28" t="s">
        <v>1355</v>
      </c>
      <c r="J313" s="28" t="s">
        <v>65</v>
      </c>
      <c r="K313" s="28" t="s">
        <v>65</v>
      </c>
      <c r="L313" s="29" t="s">
        <v>65</v>
      </c>
    </row>
    <row r="314" spans="1:12" ht="47.25" x14ac:dyDescent="0.25">
      <c r="A314" s="111"/>
      <c r="B314" s="103"/>
      <c r="C314" s="103"/>
      <c r="D314" s="26" t="s">
        <v>16</v>
      </c>
      <c r="E314" s="27">
        <v>476520</v>
      </c>
      <c r="F314" s="27">
        <v>476520</v>
      </c>
      <c r="G314" s="27">
        <v>476520</v>
      </c>
      <c r="H314" s="26" t="s">
        <v>36</v>
      </c>
      <c r="I314" s="28" t="s">
        <v>1355</v>
      </c>
      <c r="J314" s="28" t="s">
        <v>65</v>
      </c>
      <c r="K314" s="28" t="s">
        <v>65</v>
      </c>
      <c r="L314" s="29" t="s">
        <v>65</v>
      </c>
    </row>
    <row r="315" spans="1:12" ht="48" thickBot="1" x14ac:dyDescent="0.3">
      <c r="A315" s="84"/>
      <c r="B315" s="104"/>
      <c r="C315" s="104"/>
      <c r="D315" s="26" t="s">
        <v>22</v>
      </c>
      <c r="E315" s="27">
        <v>198117</v>
      </c>
      <c r="F315" s="27">
        <v>198117</v>
      </c>
      <c r="G315" s="27">
        <v>198117</v>
      </c>
      <c r="H315" s="26" t="s">
        <v>38</v>
      </c>
      <c r="I315" s="28" t="s">
        <v>1355</v>
      </c>
      <c r="J315" s="28" t="s">
        <v>34</v>
      </c>
      <c r="K315" s="28" t="s">
        <v>34</v>
      </c>
      <c r="L315" s="29" t="s">
        <v>34</v>
      </c>
    </row>
    <row r="316" spans="1:12" x14ac:dyDescent="0.25">
      <c r="A316" s="99" t="s">
        <v>240</v>
      </c>
      <c r="B316" s="102" t="s">
        <v>241</v>
      </c>
      <c r="C316" s="102" t="s">
        <v>29</v>
      </c>
      <c r="D316" s="102" t="s">
        <v>1357</v>
      </c>
      <c r="E316" s="114">
        <f>SUM(E317:E321)</f>
        <v>738949.72</v>
      </c>
      <c r="F316" s="114">
        <f>SUM(F317:F321)</f>
        <v>738879</v>
      </c>
      <c r="G316" s="114">
        <f>SUM(G317:G321)</f>
        <v>738879</v>
      </c>
      <c r="H316" s="19" t="s">
        <v>242</v>
      </c>
      <c r="I316" s="22" t="s">
        <v>1355</v>
      </c>
      <c r="J316" s="22" t="s">
        <v>243</v>
      </c>
      <c r="K316" s="22" t="s">
        <v>244</v>
      </c>
      <c r="L316" s="23" t="s">
        <v>244</v>
      </c>
    </row>
    <row r="317" spans="1:12" ht="31.5" x14ac:dyDescent="0.25">
      <c r="A317" s="100"/>
      <c r="B317" s="103"/>
      <c r="C317" s="103"/>
      <c r="D317" s="103"/>
      <c r="E317" s="115"/>
      <c r="F317" s="115"/>
      <c r="G317" s="115"/>
      <c r="H317" s="26" t="s">
        <v>30</v>
      </c>
      <c r="I317" s="28" t="s">
        <v>1356</v>
      </c>
      <c r="J317" s="28" t="s">
        <v>66</v>
      </c>
      <c r="K317" s="28" t="s">
        <v>66</v>
      </c>
      <c r="L317" s="29" t="s">
        <v>66</v>
      </c>
    </row>
    <row r="318" spans="1:12" ht="47.25" x14ac:dyDescent="0.25">
      <c r="A318" s="100"/>
      <c r="B318" s="103"/>
      <c r="C318" s="103"/>
      <c r="D318" s="113"/>
      <c r="E318" s="116"/>
      <c r="F318" s="116"/>
      <c r="G318" s="116"/>
      <c r="H318" s="26" t="s">
        <v>36</v>
      </c>
      <c r="I318" s="28" t="s">
        <v>1355</v>
      </c>
      <c r="J318" s="28" t="s">
        <v>37</v>
      </c>
      <c r="K318" s="28" t="s">
        <v>37</v>
      </c>
      <c r="L318" s="29" t="s">
        <v>37</v>
      </c>
    </row>
    <row r="319" spans="1:12" ht="47.25" x14ac:dyDescent="0.25">
      <c r="A319" s="100"/>
      <c r="B319" s="103"/>
      <c r="C319" s="103"/>
      <c r="D319" s="26" t="s">
        <v>39</v>
      </c>
      <c r="E319" s="27">
        <v>50350.720000000001</v>
      </c>
      <c r="F319" s="27">
        <v>50280</v>
      </c>
      <c r="G319" s="27">
        <v>50280</v>
      </c>
      <c r="H319" s="26" t="s">
        <v>245</v>
      </c>
      <c r="I319" s="28" t="s">
        <v>1355</v>
      </c>
      <c r="J319" s="28" t="s">
        <v>35</v>
      </c>
      <c r="K319" s="28" t="s">
        <v>35</v>
      </c>
      <c r="L319" s="29" t="s">
        <v>35</v>
      </c>
    </row>
    <row r="320" spans="1:12" ht="47.25" x14ac:dyDescent="0.25">
      <c r="A320" s="100"/>
      <c r="B320" s="103"/>
      <c r="C320" s="103"/>
      <c r="D320" s="26" t="s">
        <v>22</v>
      </c>
      <c r="E320" s="27">
        <v>425319</v>
      </c>
      <c r="F320" s="27">
        <v>425319</v>
      </c>
      <c r="G320" s="27">
        <v>425319</v>
      </c>
      <c r="H320" s="26" t="s">
        <v>38</v>
      </c>
      <c r="I320" s="28" t="s">
        <v>1355</v>
      </c>
      <c r="J320" s="28" t="s">
        <v>83</v>
      </c>
      <c r="K320" s="28" t="s">
        <v>83</v>
      </c>
      <c r="L320" s="29" t="s">
        <v>83</v>
      </c>
    </row>
    <row r="321" spans="1:12" ht="48" thickBot="1" x14ac:dyDescent="0.3">
      <c r="A321" s="101"/>
      <c r="B321" s="104"/>
      <c r="C321" s="104"/>
      <c r="D321" s="26" t="s">
        <v>16</v>
      </c>
      <c r="E321" s="27">
        <v>263280</v>
      </c>
      <c r="F321" s="27">
        <v>263280</v>
      </c>
      <c r="G321" s="27">
        <v>263280</v>
      </c>
      <c r="H321" s="26" t="s">
        <v>32</v>
      </c>
      <c r="I321" s="28" t="s">
        <v>1355</v>
      </c>
      <c r="J321" s="28" t="s">
        <v>83</v>
      </c>
      <c r="K321" s="28" t="s">
        <v>83</v>
      </c>
      <c r="L321" s="29" t="s">
        <v>83</v>
      </c>
    </row>
    <row r="322" spans="1:12" ht="47.25" x14ac:dyDescent="0.25">
      <c r="A322" s="99" t="s">
        <v>246</v>
      </c>
      <c r="B322" s="102" t="s">
        <v>247</v>
      </c>
      <c r="C322" s="102" t="s">
        <v>29</v>
      </c>
      <c r="D322" s="102" t="s">
        <v>1357</v>
      </c>
      <c r="E322" s="114">
        <f>SUM(E323:E327)</f>
        <v>800207.7</v>
      </c>
      <c r="F322" s="114">
        <f>SUM(F323:F327)</f>
        <v>800124</v>
      </c>
      <c r="G322" s="114">
        <f>SUM(G323:G327)</f>
        <v>800124</v>
      </c>
      <c r="H322" s="19" t="s">
        <v>38</v>
      </c>
      <c r="I322" s="22" t="s">
        <v>1355</v>
      </c>
      <c r="J322" s="22" t="s">
        <v>34</v>
      </c>
      <c r="K322" s="22" t="s">
        <v>34</v>
      </c>
      <c r="L322" s="23" t="s">
        <v>34</v>
      </c>
    </row>
    <row r="323" spans="1:12" ht="47.25" x14ac:dyDescent="0.25">
      <c r="A323" s="100"/>
      <c r="B323" s="103"/>
      <c r="C323" s="103"/>
      <c r="D323" s="113"/>
      <c r="E323" s="116"/>
      <c r="F323" s="116"/>
      <c r="G323" s="116"/>
      <c r="H323" s="26" t="s">
        <v>32</v>
      </c>
      <c r="I323" s="28" t="s">
        <v>1355</v>
      </c>
      <c r="J323" s="28" t="s">
        <v>34</v>
      </c>
      <c r="K323" s="28" t="s">
        <v>34</v>
      </c>
      <c r="L323" s="29" t="s">
        <v>34</v>
      </c>
    </row>
    <row r="324" spans="1:12" x14ac:dyDescent="0.25">
      <c r="A324" s="100"/>
      <c r="B324" s="103"/>
      <c r="C324" s="103"/>
      <c r="D324" s="117" t="s">
        <v>16</v>
      </c>
      <c r="E324" s="118">
        <v>306660</v>
      </c>
      <c r="F324" s="118">
        <v>306660</v>
      </c>
      <c r="G324" s="118">
        <v>306660</v>
      </c>
      <c r="H324" s="26" t="s">
        <v>242</v>
      </c>
      <c r="I324" s="28" t="s">
        <v>1355</v>
      </c>
      <c r="J324" s="28" t="s">
        <v>248</v>
      </c>
      <c r="K324" s="28" t="s">
        <v>248</v>
      </c>
      <c r="L324" s="29" t="s">
        <v>249</v>
      </c>
    </row>
    <row r="325" spans="1:12" ht="31.5" x14ac:dyDescent="0.25">
      <c r="A325" s="100"/>
      <c r="B325" s="103"/>
      <c r="C325" s="103"/>
      <c r="D325" s="113"/>
      <c r="E325" s="119"/>
      <c r="F325" s="119"/>
      <c r="G325" s="119"/>
      <c r="H325" s="26" t="s">
        <v>30</v>
      </c>
      <c r="I325" s="28" t="s">
        <v>1356</v>
      </c>
      <c r="J325" s="28" t="s">
        <v>56</v>
      </c>
      <c r="K325" s="28" t="s">
        <v>56</v>
      </c>
      <c r="L325" s="29" t="s">
        <v>56</v>
      </c>
    </row>
    <row r="326" spans="1:12" ht="47.25" x14ac:dyDescent="0.25">
      <c r="A326" s="100"/>
      <c r="B326" s="103"/>
      <c r="C326" s="103"/>
      <c r="D326" s="26" t="s">
        <v>39</v>
      </c>
      <c r="E326" s="27">
        <v>95143.7</v>
      </c>
      <c r="F326" s="27">
        <v>95060</v>
      </c>
      <c r="G326" s="27">
        <v>95060</v>
      </c>
      <c r="H326" s="26" t="s">
        <v>245</v>
      </c>
      <c r="I326" s="28" t="s">
        <v>1355</v>
      </c>
      <c r="J326" s="28" t="s">
        <v>35</v>
      </c>
      <c r="K326" s="28" t="s">
        <v>35</v>
      </c>
      <c r="L326" s="29" t="s">
        <v>35</v>
      </c>
    </row>
    <row r="327" spans="1:12" ht="48" thickBot="1" x14ac:dyDescent="0.3">
      <c r="A327" s="101"/>
      <c r="B327" s="104"/>
      <c r="C327" s="104"/>
      <c r="D327" s="26" t="s">
        <v>22</v>
      </c>
      <c r="E327" s="27">
        <v>398404</v>
      </c>
      <c r="F327" s="27">
        <v>398404</v>
      </c>
      <c r="G327" s="27">
        <v>398404</v>
      </c>
      <c r="H327" s="26" t="s">
        <v>36</v>
      </c>
      <c r="I327" s="28" t="s">
        <v>1355</v>
      </c>
      <c r="J327" s="28" t="s">
        <v>34</v>
      </c>
      <c r="K327" s="28" t="s">
        <v>34</v>
      </c>
      <c r="L327" s="29" t="s">
        <v>34</v>
      </c>
    </row>
    <row r="328" spans="1:12" x14ac:dyDescent="0.25">
      <c r="A328" s="99" t="s">
        <v>250</v>
      </c>
      <c r="B328" s="102" t="s">
        <v>251</v>
      </c>
      <c r="C328" s="102" t="s">
        <v>29</v>
      </c>
      <c r="D328" s="102" t="s">
        <v>1357</v>
      </c>
      <c r="E328" s="114">
        <f>SUM(E329:E333)</f>
        <v>496773.45</v>
      </c>
      <c r="F328" s="114">
        <f>SUM(F329:F333)</f>
        <v>496679</v>
      </c>
      <c r="G328" s="114">
        <f>SUM(G329:G333)</f>
        <v>496679</v>
      </c>
      <c r="H328" s="19" t="s">
        <v>242</v>
      </c>
      <c r="I328" s="22" t="s">
        <v>1355</v>
      </c>
      <c r="J328" s="22" t="s">
        <v>244</v>
      </c>
      <c r="K328" s="22" t="s">
        <v>244</v>
      </c>
      <c r="L328" s="23" t="s">
        <v>244</v>
      </c>
    </row>
    <row r="329" spans="1:12" ht="47.25" x14ac:dyDescent="0.25">
      <c r="A329" s="100"/>
      <c r="B329" s="103"/>
      <c r="C329" s="103"/>
      <c r="D329" s="103"/>
      <c r="E329" s="115"/>
      <c r="F329" s="115"/>
      <c r="G329" s="115"/>
      <c r="H329" s="26" t="s">
        <v>245</v>
      </c>
      <c r="I329" s="28" t="s">
        <v>1355</v>
      </c>
      <c r="J329" s="28" t="s">
        <v>35</v>
      </c>
      <c r="K329" s="28" t="s">
        <v>35</v>
      </c>
      <c r="L329" s="29" t="s">
        <v>35</v>
      </c>
    </row>
    <row r="330" spans="1:12" ht="47.25" x14ac:dyDescent="0.25">
      <c r="A330" s="100"/>
      <c r="B330" s="103"/>
      <c r="C330" s="103"/>
      <c r="D330" s="113"/>
      <c r="E330" s="116"/>
      <c r="F330" s="116"/>
      <c r="G330" s="116"/>
      <c r="H330" s="26" t="s">
        <v>36</v>
      </c>
      <c r="I330" s="28" t="s">
        <v>1355</v>
      </c>
      <c r="J330" s="28" t="s">
        <v>52</v>
      </c>
      <c r="K330" s="28" t="s">
        <v>52</v>
      </c>
      <c r="L330" s="29" t="s">
        <v>52</v>
      </c>
    </row>
    <row r="331" spans="1:12" ht="47.25" x14ac:dyDescent="0.25">
      <c r="A331" s="100"/>
      <c r="B331" s="103"/>
      <c r="C331" s="103"/>
      <c r="D331" s="26" t="s">
        <v>39</v>
      </c>
      <c r="E331" s="27">
        <v>44444.45</v>
      </c>
      <c r="F331" s="27">
        <v>44350</v>
      </c>
      <c r="G331" s="27">
        <v>44350</v>
      </c>
      <c r="H331" s="26" t="s">
        <v>38</v>
      </c>
      <c r="I331" s="28" t="s">
        <v>1355</v>
      </c>
      <c r="J331" s="28" t="s">
        <v>50</v>
      </c>
      <c r="K331" s="28" t="s">
        <v>50</v>
      </c>
      <c r="L331" s="29" t="s">
        <v>50</v>
      </c>
    </row>
    <row r="332" spans="1:12" ht="31.5" x14ac:dyDescent="0.25">
      <c r="A332" s="100"/>
      <c r="B332" s="103"/>
      <c r="C332" s="103"/>
      <c r="D332" s="26" t="s">
        <v>22</v>
      </c>
      <c r="E332" s="27">
        <v>219369</v>
      </c>
      <c r="F332" s="27">
        <v>219369</v>
      </c>
      <c r="G332" s="27">
        <v>219369</v>
      </c>
      <c r="H332" s="26" t="s">
        <v>30</v>
      </c>
      <c r="I332" s="28" t="s">
        <v>1356</v>
      </c>
      <c r="J332" s="28" t="s">
        <v>143</v>
      </c>
      <c r="K332" s="28" t="s">
        <v>47</v>
      </c>
      <c r="L332" s="29" t="s">
        <v>143</v>
      </c>
    </row>
    <row r="333" spans="1:12" ht="48" thickBot="1" x14ac:dyDescent="0.3">
      <c r="A333" s="101"/>
      <c r="B333" s="104"/>
      <c r="C333" s="104"/>
      <c r="D333" s="26" t="s">
        <v>16</v>
      </c>
      <c r="E333" s="27">
        <v>232960</v>
      </c>
      <c r="F333" s="27">
        <v>232960</v>
      </c>
      <c r="G333" s="27">
        <v>232960</v>
      </c>
      <c r="H333" s="26" t="s">
        <v>32</v>
      </c>
      <c r="I333" s="28" t="s">
        <v>1355</v>
      </c>
      <c r="J333" s="28" t="s">
        <v>50</v>
      </c>
      <c r="K333" s="28" t="s">
        <v>50</v>
      </c>
      <c r="L333" s="29" t="s">
        <v>50</v>
      </c>
    </row>
    <row r="334" spans="1:12" ht="31.5" x14ac:dyDescent="0.25">
      <c r="A334" s="99" t="s">
        <v>252</v>
      </c>
      <c r="B334" s="102" t="s">
        <v>253</v>
      </c>
      <c r="C334" s="102" t="s">
        <v>29</v>
      </c>
      <c r="D334" s="102" t="s">
        <v>1357</v>
      </c>
      <c r="E334" s="114">
        <f>SUM(E335:E339)</f>
        <v>374196.55</v>
      </c>
      <c r="F334" s="114">
        <f>SUM(F335:F339)</f>
        <v>374146</v>
      </c>
      <c r="G334" s="114">
        <f>SUM(G335:G339)</f>
        <v>374146</v>
      </c>
      <c r="H334" s="19" t="s">
        <v>30</v>
      </c>
      <c r="I334" s="22" t="s">
        <v>1356</v>
      </c>
      <c r="J334" s="22" t="s">
        <v>31</v>
      </c>
      <c r="K334" s="22" t="s">
        <v>31</v>
      </c>
      <c r="L334" s="23" t="s">
        <v>31</v>
      </c>
    </row>
    <row r="335" spans="1:12" ht="47.25" x14ac:dyDescent="0.25">
      <c r="A335" s="100"/>
      <c r="B335" s="103"/>
      <c r="C335" s="103"/>
      <c r="D335" s="113"/>
      <c r="E335" s="116"/>
      <c r="F335" s="116"/>
      <c r="G335" s="116"/>
      <c r="H335" s="26" t="s">
        <v>32</v>
      </c>
      <c r="I335" s="28" t="s">
        <v>1355</v>
      </c>
      <c r="J335" s="28" t="s">
        <v>52</v>
      </c>
      <c r="K335" s="28" t="s">
        <v>52</v>
      </c>
      <c r="L335" s="29" t="s">
        <v>52</v>
      </c>
    </row>
    <row r="336" spans="1:12" x14ac:dyDescent="0.25">
      <c r="A336" s="100"/>
      <c r="B336" s="103"/>
      <c r="C336" s="103"/>
      <c r="D336" s="117" t="s">
        <v>39</v>
      </c>
      <c r="E336" s="118">
        <v>22120.55</v>
      </c>
      <c r="F336" s="118">
        <v>22070</v>
      </c>
      <c r="G336" s="118">
        <v>22070</v>
      </c>
      <c r="H336" s="26" t="s">
        <v>242</v>
      </c>
      <c r="I336" s="28" t="s">
        <v>1355</v>
      </c>
      <c r="J336" s="28" t="s">
        <v>249</v>
      </c>
      <c r="K336" s="28" t="s">
        <v>249</v>
      </c>
      <c r="L336" s="29" t="s">
        <v>249</v>
      </c>
    </row>
    <row r="337" spans="1:12" ht="47.25" x14ac:dyDescent="0.25">
      <c r="A337" s="100"/>
      <c r="B337" s="103"/>
      <c r="C337" s="103"/>
      <c r="D337" s="113"/>
      <c r="E337" s="119"/>
      <c r="F337" s="119"/>
      <c r="G337" s="119"/>
      <c r="H337" s="26" t="s">
        <v>245</v>
      </c>
      <c r="I337" s="28" t="s">
        <v>1355</v>
      </c>
      <c r="J337" s="28" t="s">
        <v>34</v>
      </c>
      <c r="K337" s="28" t="s">
        <v>34</v>
      </c>
      <c r="L337" s="29" t="s">
        <v>34</v>
      </c>
    </row>
    <row r="338" spans="1:12" ht="47.25" x14ac:dyDescent="0.25">
      <c r="A338" s="100"/>
      <c r="B338" s="103"/>
      <c r="C338" s="103"/>
      <c r="D338" s="26" t="s">
        <v>22</v>
      </c>
      <c r="E338" s="27">
        <v>172614</v>
      </c>
      <c r="F338" s="27">
        <v>172614</v>
      </c>
      <c r="G338" s="27">
        <v>172614</v>
      </c>
      <c r="H338" s="26" t="s">
        <v>36</v>
      </c>
      <c r="I338" s="28" t="s">
        <v>1355</v>
      </c>
      <c r="J338" s="28" t="s">
        <v>50</v>
      </c>
      <c r="K338" s="28" t="s">
        <v>50</v>
      </c>
      <c r="L338" s="29" t="s">
        <v>50</v>
      </c>
    </row>
    <row r="339" spans="1:12" ht="48" thickBot="1" x14ac:dyDescent="0.3">
      <c r="A339" s="101"/>
      <c r="B339" s="104"/>
      <c r="C339" s="104"/>
      <c r="D339" s="26" t="s">
        <v>16</v>
      </c>
      <c r="E339" s="27">
        <v>179462</v>
      </c>
      <c r="F339" s="27">
        <v>179462</v>
      </c>
      <c r="G339" s="27">
        <v>179462</v>
      </c>
      <c r="H339" s="26" t="s">
        <v>38</v>
      </c>
      <c r="I339" s="28" t="s">
        <v>1355</v>
      </c>
      <c r="J339" s="28" t="s">
        <v>52</v>
      </c>
      <c r="K339" s="28" t="s">
        <v>52</v>
      </c>
      <c r="L339" s="29" t="s">
        <v>52</v>
      </c>
    </row>
    <row r="340" spans="1:12" ht="47.25" x14ac:dyDescent="0.25">
      <c r="A340" s="99" t="s">
        <v>254</v>
      </c>
      <c r="B340" s="102" t="s">
        <v>255</v>
      </c>
      <c r="C340" s="102" t="s">
        <v>29</v>
      </c>
      <c r="D340" s="102" t="s">
        <v>1357</v>
      </c>
      <c r="E340" s="114">
        <f>SUM(E341:E345)</f>
        <v>842727.54</v>
      </c>
      <c r="F340" s="114">
        <f>SUM(F341:F345)</f>
        <v>842642</v>
      </c>
      <c r="G340" s="114">
        <f>SUM(G341:G345)</f>
        <v>842642</v>
      </c>
      <c r="H340" s="19" t="s">
        <v>36</v>
      </c>
      <c r="I340" s="22" t="s">
        <v>1355</v>
      </c>
      <c r="J340" s="22" t="s">
        <v>171</v>
      </c>
      <c r="K340" s="22" t="s">
        <v>171</v>
      </c>
      <c r="L340" s="23" t="s">
        <v>171</v>
      </c>
    </row>
    <row r="341" spans="1:12" ht="47.25" x14ac:dyDescent="0.25">
      <c r="A341" s="100"/>
      <c r="B341" s="103"/>
      <c r="C341" s="103"/>
      <c r="D341" s="113"/>
      <c r="E341" s="116"/>
      <c r="F341" s="116"/>
      <c r="G341" s="116"/>
      <c r="H341" s="26" t="s">
        <v>38</v>
      </c>
      <c r="I341" s="28" t="s">
        <v>1355</v>
      </c>
      <c r="J341" s="28" t="s">
        <v>256</v>
      </c>
      <c r="K341" s="28" t="s">
        <v>256</v>
      </c>
      <c r="L341" s="29" t="s">
        <v>256</v>
      </c>
    </row>
    <row r="342" spans="1:12" ht="31.5" x14ac:dyDescent="0.25">
      <c r="A342" s="100"/>
      <c r="B342" s="103"/>
      <c r="C342" s="103"/>
      <c r="D342" s="26" t="s">
        <v>22</v>
      </c>
      <c r="E342" s="27">
        <v>333172</v>
      </c>
      <c r="F342" s="27">
        <v>333172</v>
      </c>
      <c r="G342" s="27">
        <v>333172</v>
      </c>
      <c r="H342" s="26" t="s">
        <v>30</v>
      </c>
      <c r="I342" s="28" t="s">
        <v>1356</v>
      </c>
      <c r="J342" s="28" t="s">
        <v>47</v>
      </c>
      <c r="K342" s="28" t="s">
        <v>47</v>
      </c>
      <c r="L342" s="29" t="s">
        <v>47</v>
      </c>
    </row>
    <row r="343" spans="1:12" ht="47.25" x14ac:dyDescent="0.25">
      <c r="A343" s="100"/>
      <c r="B343" s="103"/>
      <c r="C343" s="103"/>
      <c r="D343" s="26" t="s">
        <v>16</v>
      </c>
      <c r="E343" s="27">
        <v>418600</v>
      </c>
      <c r="F343" s="27">
        <v>418600</v>
      </c>
      <c r="G343" s="27">
        <v>418600</v>
      </c>
      <c r="H343" s="26" t="s">
        <v>32</v>
      </c>
      <c r="I343" s="28" t="s">
        <v>1355</v>
      </c>
      <c r="J343" s="28" t="s">
        <v>171</v>
      </c>
      <c r="K343" s="28" t="s">
        <v>171</v>
      </c>
      <c r="L343" s="29" t="s">
        <v>171</v>
      </c>
    </row>
    <row r="344" spans="1:12" x14ac:dyDescent="0.25">
      <c r="A344" s="100"/>
      <c r="B344" s="103"/>
      <c r="C344" s="103"/>
      <c r="D344" s="117" t="s">
        <v>39</v>
      </c>
      <c r="E344" s="118">
        <v>90955.54</v>
      </c>
      <c r="F344" s="118">
        <v>90870</v>
      </c>
      <c r="G344" s="118">
        <v>90870</v>
      </c>
      <c r="H344" s="26" t="s">
        <v>242</v>
      </c>
      <c r="I344" s="28" t="s">
        <v>1355</v>
      </c>
      <c r="J344" s="28" t="s">
        <v>243</v>
      </c>
      <c r="K344" s="28" t="s">
        <v>243</v>
      </c>
      <c r="L344" s="29" t="s">
        <v>243</v>
      </c>
    </row>
    <row r="345" spans="1:12" ht="48" thickBot="1" x14ac:dyDescent="0.3">
      <c r="A345" s="101"/>
      <c r="B345" s="104"/>
      <c r="C345" s="104"/>
      <c r="D345" s="104"/>
      <c r="E345" s="80"/>
      <c r="F345" s="80"/>
      <c r="G345" s="80"/>
      <c r="H345" s="26" t="s">
        <v>245</v>
      </c>
      <c r="I345" s="28" t="s">
        <v>1355</v>
      </c>
      <c r="J345" s="28" t="s">
        <v>102</v>
      </c>
      <c r="K345" s="28" t="s">
        <v>102</v>
      </c>
      <c r="L345" s="29" t="s">
        <v>102</v>
      </c>
    </row>
    <row r="346" spans="1:12" ht="30.6" customHeight="1" x14ac:dyDescent="0.25">
      <c r="A346" s="99" t="s">
        <v>257</v>
      </c>
      <c r="B346" s="102" t="s">
        <v>258</v>
      </c>
      <c r="C346" s="102" t="s">
        <v>29</v>
      </c>
      <c r="D346" s="19" t="s">
        <v>1357</v>
      </c>
      <c r="E346" s="25">
        <f>SUM(E347:E349)</f>
        <v>563279</v>
      </c>
      <c r="F346" s="25">
        <f>SUM(F347:F349)</f>
        <v>563279</v>
      </c>
      <c r="G346" s="25">
        <f>SUM(G347:G349)</f>
        <v>563279</v>
      </c>
      <c r="H346" s="19" t="s">
        <v>242</v>
      </c>
      <c r="I346" s="22" t="s">
        <v>1355</v>
      </c>
      <c r="J346" s="22" t="s">
        <v>244</v>
      </c>
      <c r="K346" s="22" t="s">
        <v>244</v>
      </c>
      <c r="L346" s="23" t="s">
        <v>244</v>
      </c>
    </row>
    <row r="347" spans="1:12" ht="31.5" x14ac:dyDescent="0.25">
      <c r="A347" s="100"/>
      <c r="B347" s="103"/>
      <c r="C347" s="103"/>
      <c r="D347" s="26" t="s">
        <v>22</v>
      </c>
      <c r="E347" s="27">
        <v>415699</v>
      </c>
      <c r="F347" s="27">
        <v>415699</v>
      </c>
      <c r="G347" s="27">
        <v>415699</v>
      </c>
      <c r="H347" s="26" t="s">
        <v>259</v>
      </c>
      <c r="I347" s="28" t="s">
        <v>1356</v>
      </c>
      <c r="J347" s="28" t="s">
        <v>260</v>
      </c>
      <c r="K347" s="28" t="s">
        <v>260</v>
      </c>
      <c r="L347" s="29" t="s">
        <v>260</v>
      </c>
    </row>
    <row r="348" spans="1:12" ht="31.5" x14ac:dyDescent="0.25">
      <c r="A348" s="100"/>
      <c r="B348" s="103"/>
      <c r="C348" s="103"/>
      <c r="D348" s="26" t="s">
        <v>39</v>
      </c>
      <c r="E348" s="27">
        <v>10500</v>
      </c>
      <c r="F348" s="27">
        <v>10500</v>
      </c>
      <c r="G348" s="27">
        <v>10500</v>
      </c>
      <c r="H348" s="26" t="s">
        <v>30</v>
      </c>
      <c r="I348" s="28" t="s">
        <v>1356</v>
      </c>
      <c r="J348" s="28" t="s">
        <v>74</v>
      </c>
      <c r="K348" s="28" t="s">
        <v>74</v>
      </c>
      <c r="L348" s="29" t="s">
        <v>74</v>
      </c>
    </row>
    <row r="349" spans="1:12" ht="48" thickBot="1" x14ac:dyDescent="0.3">
      <c r="A349" s="101"/>
      <c r="B349" s="104"/>
      <c r="C349" s="104"/>
      <c r="D349" s="26" t="s">
        <v>16</v>
      </c>
      <c r="E349" s="27">
        <v>137080</v>
      </c>
      <c r="F349" s="27">
        <v>137080</v>
      </c>
      <c r="G349" s="27">
        <v>137080</v>
      </c>
      <c r="H349" s="26" t="s">
        <v>245</v>
      </c>
      <c r="I349" s="28" t="s">
        <v>1355</v>
      </c>
      <c r="J349" s="28" t="s">
        <v>35</v>
      </c>
      <c r="K349" s="28" t="s">
        <v>35</v>
      </c>
      <c r="L349" s="29" t="s">
        <v>35</v>
      </c>
    </row>
    <row r="350" spans="1:12" ht="31.5" x14ac:dyDescent="0.25">
      <c r="A350" s="99" t="s">
        <v>261</v>
      </c>
      <c r="B350" s="102" t="s">
        <v>262</v>
      </c>
      <c r="C350" s="102" t="s">
        <v>29</v>
      </c>
      <c r="D350" s="19" t="s">
        <v>1357</v>
      </c>
      <c r="E350" s="25">
        <f>SUM(E351:E353)</f>
        <v>574162</v>
      </c>
      <c r="F350" s="25">
        <f>SUM(F351:F353)</f>
        <v>574162</v>
      </c>
      <c r="G350" s="25">
        <f>SUM(G351:G353)</f>
        <v>574162</v>
      </c>
      <c r="H350" s="19" t="s">
        <v>259</v>
      </c>
      <c r="I350" s="22" t="s">
        <v>1356</v>
      </c>
      <c r="J350" s="22" t="s">
        <v>260</v>
      </c>
      <c r="K350" s="22" t="s">
        <v>263</v>
      </c>
      <c r="L350" s="23" t="s">
        <v>260</v>
      </c>
    </row>
    <row r="351" spans="1:12" ht="47.25" x14ac:dyDescent="0.25">
      <c r="A351" s="100"/>
      <c r="B351" s="103"/>
      <c r="C351" s="103"/>
      <c r="D351" s="26" t="s">
        <v>39</v>
      </c>
      <c r="E351" s="27">
        <v>10000</v>
      </c>
      <c r="F351" s="27">
        <v>10000</v>
      </c>
      <c r="G351" s="27">
        <v>10000</v>
      </c>
      <c r="H351" s="26" t="s">
        <v>245</v>
      </c>
      <c r="I351" s="28" t="s">
        <v>1355</v>
      </c>
      <c r="J351" s="28" t="s">
        <v>37</v>
      </c>
      <c r="K351" s="28" t="s">
        <v>37</v>
      </c>
      <c r="L351" s="29" t="s">
        <v>37</v>
      </c>
    </row>
    <row r="352" spans="1:12" x14ac:dyDescent="0.25">
      <c r="A352" s="100"/>
      <c r="B352" s="103"/>
      <c r="C352" s="103"/>
      <c r="D352" s="26" t="s">
        <v>22</v>
      </c>
      <c r="E352" s="27">
        <v>376352</v>
      </c>
      <c r="F352" s="27">
        <v>376352</v>
      </c>
      <c r="G352" s="27">
        <v>376352</v>
      </c>
      <c r="H352" s="26" t="s">
        <v>242</v>
      </c>
      <c r="I352" s="28" t="s">
        <v>1355</v>
      </c>
      <c r="J352" s="28" t="s">
        <v>244</v>
      </c>
      <c r="K352" s="28" t="s">
        <v>244</v>
      </c>
      <c r="L352" s="29" t="s">
        <v>244</v>
      </c>
    </row>
    <row r="353" spans="1:12" ht="32.25" thickBot="1" x14ac:dyDescent="0.3">
      <c r="A353" s="101"/>
      <c r="B353" s="104"/>
      <c r="C353" s="104"/>
      <c r="D353" s="26" t="s">
        <v>16</v>
      </c>
      <c r="E353" s="27">
        <v>187810</v>
      </c>
      <c r="F353" s="27">
        <v>187810</v>
      </c>
      <c r="G353" s="27">
        <v>187810</v>
      </c>
      <c r="H353" s="26" t="s">
        <v>30</v>
      </c>
      <c r="I353" s="28" t="s">
        <v>1356</v>
      </c>
      <c r="J353" s="28" t="s">
        <v>56</v>
      </c>
      <c r="K353" s="28" t="s">
        <v>42</v>
      </c>
      <c r="L353" s="29" t="s">
        <v>42</v>
      </c>
    </row>
    <row r="354" spans="1:12" ht="31.5" x14ac:dyDescent="0.25">
      <c r="A354" s="99" t="s">
        <v>264</v>
      </c>
      <c r="B354" s="102" t="s">
        <v>265</v>
      </c>
      <c r="C354" s="102" t="s">
        <v>29</v>
      </c>
      <c r="D354" s="19" t="s">
        <v>1357</v>
      </c>
      <c r="E354" s="25">
        <f>SUM(E355:E357)</f>
        <v>493788</v>
      </c>
      <c r="F354" s="25">
        <f>SUM(F355:F357)</f>
        <v>493788</v>
      </c>
      <c r="G354" s="25">
        <f>SUM(G355:G357)</f>
        <v>493788</v>
      </c>
      <c r="H354" s="19" t="s">
        <v>30</v>
      </c>
      <c r="I354" s="22" t="s">
        <v>1356</v>
      </c>
      <c r="J354" s="22" t="s">
        <v>31</v>
      </c>
      <c r="K354" s="22" t="s">
        <v>31</v>
      </c>
      <c r="L354" s="23" t="s">
        <v>31</v>
      </c>
    </row>
    <row r="355" spans="1:12" ht="47.25" x14ac:dyDescent="0.25">
      <c r="A355" s="100"/>
      <c r="B355" s="103"/>
      <c r="C355" s="103"/>
      <c r="D355" s="26" t="s">
        <v>39</v>
      </c>
      <c r="E355" s="27">
        <v>10000</v>
      </c>
      <c r="F355" s="27">
        <v>10000</v>
      </c>
      <c r="G355" s="27">
        <v>10000</v>
      </c>
      <c r="H355" s="26" t="s">
        <v>245</v>
      </c>
      <c r="I355" s="28" t="s">
        <v>1355</v>
      </c>
      <c r="J355" s="28" t="s">
        <v>35</v>
      </c>
      <c r="K355" s="28" t="s">
        <v>35</v>
      </c>
      <c r="L355" s="29" t="s">
        <v>35</v>
      </c>
    </row>
    <row r="356" spans="1:12" ht="31.5" x14ac:dyDescent="0.25">
      <c r="A356" s="100"/>
      <c r="B356" s="103"/>
      <c r="C356" s="103"/>
      <c r="D356" s="26" t="s">
        <v>16</v>
      </c>
      <c r="E356" s="27">
        <v>129130</v>
      </c>
      <c r="F356" s="27">
        <v>129130</v>
      </c>
      <c r="G356" s="27">
        <v>129130</v>
      </c>
      <c r="H356" s="26" t="s">
        <v>259</v>
      </c>
      <c r="I356" s="28" t="s">
        <v>1356</v>
      </c>
      <c r="J356" s="28" t="s">
        <v>266</v>
      </c>
      <c r="K356" s="28" t="s">
        <v>266</v>
      </c>
      <c r="L356" s="29" t="s">
        <v>266</v>
      </c>
    </row>
    <row r="357" spans="1:12" ht="16.5" thickBot="1" x14ac:dyDescent="0.3">
      <c r="A357" s="101"/>
      <c r="B357" s="104"/>
      <c r="C357" s="104"/>
      <c r="D357" s="26" t="s">
        <v>22</v>
      </c>
      <c r="E357" s="27">
        <v>354658</v>
      </c>
      <c r="F357" s="27">
        <v>354658</v>
      </c>
      <c r="G357" s="27">
        <v>354658</v>
      </c>
      <c r="H357" s="26" t="s">
        <v>242</v>
      </c>
      <c r="I357" s="28" t="s">
        <v>1355</v>
      </c>
      <c r="J357" s="28" t="s">
        <v>244</v>
      </c>
      <c r="K357" s="28" t="s">
        <v>244</v>
      </c>
      <c r="L357" s="29" t="s">
        <v>244</v>
      </c>
    </row>
    <row r="358" spans="1:12" ht="31.5" x14ac:dyDescent="0.25">
      <c r="A358" s="99" t="s">
        <v>267</v>
      </c>
      <c r="B358" s="102" t="s">
        <v>268</v>
      </c>
      <c r="C358" s="102" t="s">
        <v>29</v>
      </c>
      <c r="D358" s="19" t="s">
        <v>1357</v>
      </c>
      <c r="E358" s="25">
        <f>SUM(E359:E361)</f>
        <v>533904</v>
      </c>
      <c r="F358" s="25">
        <f>SUM(F359:F361)</f>
        <v>533904</v>
      </c>
      <c r="G358" s="25">
        <f>SUM(G359:G361)</f>
        <v>533904</v>
      </c>
      <c r="H358" s="19" t="s">
        <v>30</v>
      </c>
      <c r="I358" s="22" t="s">
        <v>1356</v>
      </c>
      <c r="J358" s="22" t="s">
        <v>42</v>
      </c>
      <c r="K358" s="22" t="s">
        <v>74</v>
      </c>
      <c r="L358" s="23" t="s">
        <v>74</v>
      </c>
    </row>
    <row r="359" spans="1:12" ht="47.25" x14ac:dyDescent="0.25">
      <c r="A359" s="100"/>
      <c r="B359" s="103"/>
      <c r="C359" s="103"/>
      <c r="D359" s="26" t="s">
        <v>22</v>
      </c>
      <c r="E359" s="27">
        <v>391394</v>
      </c>
      <c r="F359" s="27">
        <v>391394</v>
      </c>
      <c r="G359" s="27">
        <v>391394</v>
      </c>
      <c r="H359" s="26" t="s">
        <v>245</v>
      </c>
      <c r="I359" s="28" t="s">
        <v>1355</v>
      </c>
      <c r="J359" s="28" t="s">
        <v>37</v>
      </c>
      <c r="K359" s="28" t="s">
        <v>37</v>
      </c>
      <c r="L359" s="29" t="s">
        <v>37</v>
      </c>
    </row>
    <row r="360" spans="1:12" x14ac:dyDescent="0.25">
      <c r="A360" s="100"/>
      <c r="B360" s="103"/>
      <c r="C360" s="103"/>
      <c r="D360" s="26" t="s">
        <v>16</v>
      </c>
      <c r="E360" s="27">
        <v>129210</v>
      </c>
      <c r="F360" s="27">
        <v>129210</v>
      </c>
      <c r="G360" s="27">
        <v>129210</v>
      </c>
      <c r="H360" s="26" t="s">
        <v>242</v>
      </c>
      <c r="I360" s="28" t="s">
        <v>1355</v>
      </c>
      <c r="J360" s="28" t="s">
        <v>269</v>
      </c>
      <c r="K360" s="28" t="s">
        <v>269</v>
      </c>
      <c r="L360" s="29" t="s">
        <v>269</v>
      </c>
    </row>
    <row r="361" spans="1:12" ht="32.25" thickBot="1" x14ac:dyDescent="0.3">
      <c r="A361" s="101"/>
      <c r="B361" s="104"/>
      <c r="C361" s="104"/>
      <c r="D361" s="26" t="s">
        <v>39</v>
      </c>
      <c r="E361" s="27">
        <v>13300</v>
      </c>
      <c r="F361" s="27">
        <v>13300</v>
      </c>
      <c r="G361" s="27">
        <v>13300</v>
      </c>
      <c r="H361" s="26" t="s">
        <v>259</v>
      </c>
      <c r="I361" s="28" t="s">
        <v>1356</v>
      </c>
      <c r="J361" s="28" t="s">
        <v>260</v>
      </c>
      <c r="K361" s="28" t="s">
        <v>263</v>
      </c>
      <c r="L361" s="29" t="s">
        <v>260</v>
      </c>
    </row>
    <row r="362" spans="1:12" ht="31.5" x14ac:dyDescent="0.25">
      <c r="A362" s="99" t="s">
        <v>270</v>
      </c>
      <c r="B362" s="102" t="s">
        <v>271</v>
      </c>
      <c r="C362" s="102" t="s">
        <v>29</v>
      </c>
      <c r="D362" s="19" t="s">
        <v>1357</v>
      </c>
      <c r="E362" s="25">
        <f>SUM(E363:E365)</f>
        <v>586947.15999999992</v>
      </c>
      <c r="F362" s="25">
        <f>SUM(F363:F365)</f>
        <v>586856</v>
      </c>
      <c r="G362" s="25">
        <f>SUM(G363:G365)</f>
        <v>586856</v>
      </c>
      <c r="H362" s="19" t="s">
        <v>259</v>
      </c>
      <c r="I362" s="22" t="s">
        <v>1356</v>
      </c>
      <c r="J362" s="22" t="s">
        <v>266</v>
      </c>
      <c r="K362" s="22" t="s">
        <v>266</v>
      </c>
      <c r="L362" s="23" t="s">
        <v>266</v>
      </c>
    </row>
    <row r="363" spans="1:12" ht="47.25" x14ac:dyDescent="0.25">
      <c r="A363" s="100"/>
      <c r="B363" s="103"/>
      <c r="C363" s="103"/>
      <c r="D363" s="26" t="s">
        <v>22</v>
      </c>
      <c r="E363" s="27">
        <v>442316</v>
      </c>
      <c r="F363" s="27">
        <v>442316</v>
      </c>
      <c r="G363" s="27">
        <v>442316</v>
      </c>
      <c r="H363" s="26" t="s">
        <v>245</v>
      </c>
      <c r="I363" s="28" t="s">
        <v>1355</v>
      </c>
      <c r="J363" s="28" t="s">
        <v>35</v>
      </c>
      <c r="K363" s="28" t="s">
        <v>35</v>
      </c>
      <c r="L363" s="29" t="s">
        <v>35</v>
      </c>
    </row>
    <row r="364" spans="1:12" ht="31.5" x14ac:dyDescent="0.25">
      <c r="A364" s="100"/>
      <c r="B364" s="103"/>
      <c r="C364" s="103"/>
      <c r="D364" s="26" t="s">
        <v>39</v>
      </c>
      <c r="E364" s="27">
        <v>8091.16</v>
      </c>
      <c r="F364" s="27">
        <v>8000</v>
      </c>
      <c r="G364" s="27">
        <v>8000</v>
      </c>
      <c r="H364" s="26" t="s">
        <v>30</v>
      </c>
      <c r="I364" s="28" t="s">
        <v>1356</v>
      </c>
      <c r="J364" s="28" t="s">
        <v>69</v>
      </c>
      <c r="K364" s="28" t="s">
        <v>69</v>
      </c>
      <c r="L364" s="29" t="s">
        <v>69</v>
      </c>
    </row>
    <row r="365" spans="1:12" ht="16.5" thickBot="1" x14ac:dyDescent="0.3">
      <c r="A365" s="101"/>
      <c r="B365" s="104"/>
      <c r="C365" s="104"/>
      <c r="D365" s="26" t="s">
        <v>16</v>
      </c>
      <c r="E365" s="27">
        <v>136540</v>
      </c>
      <c r="F365" s="27">
        <v>136540</v>
      </c>
      <c r="G365" s="27">
        <v>136540</v>
      </c>
      <c r="H365" s="26" t="s">
        <v>242</v>
      </c>
      <c r="I365" s="28" t="s">
        <v>1355</v>
      </c>
      <c r="J365" s="28" t="s">
        <v>244</v>
      </c>
      <c r="K365" s="28" t="s">
        <v>244</v>
      </c>
      <c r="L365" s="29" t="s">
        <v>244</v>
      </c>
    </row>
    <row r="366" spans="1:12" ht="47.25" x14ac:dyDescent="0.25">
      <c r="A366" s="99" t="s">
        <v>272</v>
      </c>
      <c r="B366" s="102" t="s">
        <v>273</v>
      </c>
      <c r="C366" s="102" t="s">
        <v>29</v>
      </c>
      <c r="D366" s="19" t="s">
        <v>1357</v>
      </c>
      <c r="E366" s="25">
        <f>SUM(E367:E369)</f>
        <v>459239</v>
      </c>
      <c r="F366" s="25">
        <f>SUM(F367:F369)</f>
        <v>459239</v>
      </c>
      <c r="G366" s="25">
        <f>SUM(G367:G369)</f>
        <v>459239</v>
      </c>
      <c r="H366" s="19" t="s">
        <v>245</v>
      </c>
      <c r="I366" s="22" t="s">
        <v>1355</v>
      </c>
      <c r="J366" s="22" t="s">
        <v>35</v>
      </c>
      <c r="K366" s="22" t="s">
        <v>35</v>
      </c>
      <c r="L366" s="23" t="s">
        <v>35</v>
      </c>
    </row>
    <row r="367" spans="1:12" ht="31.5" x14ac:dyDescent="0.25">
      <c r="A367" s="100"/>
      <c r="B367" s="103"/>
      <c r="C367" s="103"/>
      <c r="D367" s="26" t="s">
        <v>22</v>
      </c>
      <c r="E367" s="27">
        <v>317109</v>
      </c>
      <c r="F367" s="27">
        <v>317109</v>
      </c>
      <c r="G367" s="27">
        <v>317109</v>
      </c>
      <c r="H367" s="26" t="s">
        <v>259</v>
      </c>
      <c r="I367" s="28" t="s">
        <v>1356</v>
      </c>
      <c r="J367" s="28" t="s">
        <v>266</v>
      </c>
      <c r="K367" s="28" t="s">
        <v>266</v>
      </c>
      <c r="L367" s="29" t="s">
        <v>266</v>
      </c>
    </row>
    <row r="368" spans="1:12" ht="31.5" x14ac:dyDescent="0.25">
      <c r="A368" s="100"/>
      <c r="B368" s="103"/>
      <c r="C368" s="103"/>
      <c r="D368" s="26" t="s">
        <v>16</v>
      </c>
      <c r="E368" s="27">
        <v>134530</v>
      </c>
      <c r="F368" s="27">
        <v>134530</v>
      </c>
      <c r="G368" s="27">
        <v>134530</v>
      </c>
      <c r="H368" s="26" t="s">
        <v>30</v>
      </c>
      <c r="I368" s="28" t="s">
        <v>1356</v>
      </c>
      <c r="J368" s="28" t="s">
        <v>31</v>
      </c>
      <c r="K368" s="28" t="s">
        <v>31</v>
      </c>
      <c r="L368" s="29" t="s">
        <v>31</v>
      </c>
    </row>
    <row r="369" spans="1:12" ht="16.5" thickBot="1" x14ac:dyDescent="0.3">
      <c r="A369" s="101"/>
      <c r="B369" s="104"/>
      <c r="C369" s="104"/>
      <c r="D369" s="26" t="s">
        <v>39</v>
      </c>
      <c r="E369" s="27">
        <v>7600</v>
      </c>
      <c r="F369" s="27">
        <v>7600</v>
      </c>
      <c r="G369" s="27">
        <v>7600</v>
      </c>
      <c r="H369" s="26" t="s">
        <v>242</v>
      </c>
      <c r="I369" s="28" t="s">
        <v>1355</v>
      </c>
      <c r="J369" s="28" t="s">
        <v>244</v>
      </c>
      <c r="K369" s="28" t="s">
        <v>244</v>
      </c>
      <c r="L369" s="29" t="s">
        <v>244</v>
      </c>
    </row>
    <row r="370" spans="1:12" ht="31.5" x14ac:dyDescent="0.25">
      <c r="A370" s="99" t="s">
        <v>274</v>
      </c>
      <c r="B370" s="102" t="s">
        <v>275</v>
      </c>
      <c r="C370" s="102" t="s">
        <v>29</v>
      </c>
      <c r="D370" s="19" t="s">
        <v>1357</v>
      </c>
      <c r="E370" s="25">
        <f>SUM(E371:E373)</f>
        <v>647844</v>
      </c>
      <c r="F370" s="25">
        <f>SUM(F371:F373)</f>
        <v>647844</v>
      </c>
      <c r="G370" s="25">
        <f>SUM(G371:G373)</f>
        <v>647844</v>
      </c>
      <c r="H370" s="19" t="s">
        <v>30</v>
      </c>
      <c r="I370" s="22" t="s">
        <v>1356</v>
      </c>
      <c r="J370" s="22" t="s">
        <v>74</v>
      </c>
      <c r="K370" s="22" t="s">
        <v>74</v>
      </c>
      <c r="L370" s="23" t="s">
        <v>74</v>
      </c>
    </row>
    <row r="371" spans="1:12" x14ac:dyDescent="0.25">
      <c r="A371" s="100"/>
      <c r="B371" s="103"/>
      <c r="C371" s="103"/>
      <c r="D371" s="26" t="s">
        <v>16</v>
      </c>
      <c r="E371" s="27">
        <v>143510</v>
      </c>
      <c r="F371" s="27">
        <v>143510</v>
      </c>
      <c r="G371" s="27">
        <v>143510</v>
      </c>
      <c r="H371" s="26" t="s">
        <v>242</v>
      </c>
      <c r="I371" s="28" t="s">
        <v>1355</v>
      </c>
      <c r="J371" s="28" t="s">
        <v>276</v>
      </c>
      <c r="K371" s="28" t="s">
        <v>276</v>
      </c>
      <c r="L371" s="29" t="s">
        <v>276</v>
      </c>
    </row>
    <row r="372" spans="1:12" ht="47.25" x14ac:dyDescent="0.25">
      <c r="A372" s="100"/>
      <c r="B372" s="103"/>
      <c r="C372" s="103"/>
      <c r="D372" s="26" t="s">
        <v>22</v>
      </c>
      <c r="E372" s="27">
        <v>500934</v>
      </c>
      <c r="F372" s="27">
        <v>500934</v>
      </c>
      <c r="G372" s="27">
        <v>500934</v>
      </c>
      <c r="H372" s="26" t="s">
        <v>245</v>
      </c>
      <c r="I372" s="28" t="s">
        <v>1355</v>
      </c>
      <c r="J372" s="28" t="s">
        <v>34</v>
      </c>
      <c r="K372" s="28" t="s">
        <v>34</v>
      </c>
      <c r="L372" s="29" t="s">
        <v>34</v>
      </c>
    </row>
    <row r="373" spans="1:12" ht="32.25" thickBot="1" x14ac:dyDescent="0.3">
      <c r="A373" s="101"/>
      <c r="B373" s="104"/>
      <c r="C373" s="104"/>
      <c r="D373" s="26" t="s">
        <v>39</v>
      </c>
      <c r="E373" s="27">
        <v>3400</v>
      </c>
      <c r="F373" s="27">
        <v>3400</v>
      </c>
      <c r="G373" s="27">
        <v>3400</v>
      </c>
      <c r="H373" s="26" t="s">
        <v>259</v>
      </c>
      <c r="I373" s="28" t="s">
        <v>1356</v>
      </c>
      <c r="J373" s="28" t="s">
        <v>277</v>
      </c>
      <c r="K373" s="28" t="s">
        <v>277</v>
      </c>
      <c r="L373" s="29" t="s">
        <v>277</v>
      </c>
    </row>
    <row r="374" spans="1:12" ht="45.95" customHeight="1" x14ac:dyDescent="0.25">
      <c r="A374" s="99" t="s">
        <v>278</v>
      </c>
      <c r="B374" s="102" t="s">
        <v>279</v>
      </c>
      <c r="C374" s="102" t="s">
        <v>29</v>
      </c>
      <c r="D374" s="19" t="s">
        <v>1357</v>
      </c>
      <c r="E374" s="25">
        <f>SUM(E375:E377)</f>
        <v>1300214</v>
      </c>
      <c r="F374" s="25">
        <f>SUM(F375:F377)</f>
        <v>1300214</v>
      </c>
      <c r="G374" s="25">
        <f>SUM(G375:G377)</f>
        <v>1300214</v>
      </c>
      <c r="H374" s="19" t="s">
        <v>280</v>
      </c>
      <c r="I374" s="22" t="s">
        <v>1355</v>
      </c>
      <c r="J374" s="22" t="s">
        <v>34</v>
      </c>
      <c r="K374" s="22" t="s">
        <v>129</v>
      </c>
      <c r="L374" s="23" t="s">
        <v>129</v>
      </c>
    </row>
    <row r="375" spans="1:12" x14ac:dyDescent="0.25">
      <c r="A375" s="100"/>
      <c r="B375" s="103"/>
      <c r="C375" s="103"/>
      <c r="D375" s="26" t="s">
        <v>22</v>
      </c>
      <c r="E375" s="27">
        <v>1029604</v>
      </c>
      <c r="F375" s="27">
        <v>1029604</v>
      </c>
      <c r="G375" s="27">
        <v>1029604</v>
      </c>
      <c r="H375" s="26" t="s">
        <v>281</v>
      </c>
      <c r="I375" s="28" t="s">
        <v>1356</v>
      </c>
      <c r="J375" s="28" t="s">
        <v>266</v>
      </c>
      <c r="K375" s="28" t="s">
        <v>266</v>
      </c>
      <c r="L375" s="29" t="s">
        <v>266</v>
      </c>
    </row>
    <row r="376" spans="1:12" x14ac:dyDescent="0.25">
      <c r="A376" s="100"/>
      <c r="B376" s="103"/>
      <c r="C376" s="103"/>
      <c r="D376" s="26" t="s">
        <v>39</v>
      </c>
      <c r="E376" s="27">
        <v>12000</v>
      </c>
      <c r="F376" s="27">
        <v>12000</v>
      </c>
      <c r="G376" s="27">
        <v>12000</v>
      </c>
      <c r="H376" s="26" t="s">
        <v>282</v>
      </c>
      <c r="I376" s="28" t="s">
        <v>1355</v>
      </c>
      <c r="J376" s="28" t="s">
        <v>276</v>
      </c>
      <c r="K376" s="28" t="s">
        <v>249</v>
      </c>
      <c r="L376" s="29" t="s">
        <v>249</v>
      </c>
    </row>
    <row r="377" spans="1:12" ht="32.25" thickBot="1" x14ac:dyDescent="0.3">
      <c r="A377" s="101"/>
      <c r="B377" s="104"/>
      <c r="C377" s="104"/>
      <c r="D377" s="26" t="s">
        <v>16</v>
      </c>
      <c r="E377" s="27">
        <v>258610</v>
      </c>
      <c r="F377" s="27">
        <v>258610</v>
      </c>
      <c r="G377" s="27">
        <v>258610</v>
      </c>
      <c r="H377" s="26" t="s">
        <v>30</v>
      </c>
      <c r="I377" s="28" t="s">
        <v>1356</v>
      </c>
      <c r="J377" s="28" t="s">
        <v>31</v>
      </c>
      <c r="K377" s="28" t="s">
        <v>31</v>
      </c>
      <c r="L377" s="29" t="s">
        <v>31</v>
      </c>
    </row>
    <row r="378" spans="1:12" ht="47.25" x14ac:dyDescent="0.25">
      <c r="A378" s="99" t="s">
        <v>283</v>
      </c>
      <c r="B378" s="102" t="s">
        <v>284</v>
      </c>
      <c r="C378" s="102" t="s">
        <v>29</v>
      </c>
      <c r="D378" s="19" t="s">
        <v>1357</v>
      </c>
      <c r="E378" s="25">
        <f>SUM(E379:E381)</f>
        <v>1002382</v>
      </c>
      <c r="F378" s="25">
        <f>SUM(F379:F381)</f>
        <v>1002382</v>
      </c>
      <c r="G378" s="25">
        <f>SUM(G379:G381)</f>
        <v>1002382</v>
      </c>
      <c r="H378" s="19" t="s">
        <v>280</v>
      </c>
      <c r="I378" s="22" t="s">
        <v>1355</v>
      </c>
      <c r="J378" s="22" t="s">
        <v>68</v>
      </c>
      <c r="K378" s="22" t="s">
        <v>68</v>
      </c>
      <c r="L378" s="23" t="s">
        <v>68</v>
      </c>
    </row>
    <row r="379" spans="1:12" x14ac:dyDescent="0.25">
      <c r="A379" s="100"/>
      <c r="B379" s="103"/>
      <c r="C379" s="103"/>
      <c r="D379" s="26" t="s">
        <v>22</v>
      </c>
      <c r="E379" s="27">
        <v>771197</v>
      </c>
      <c r="F379" s="27">
        <v>771197</v>
      </c>
      <c r="G379" s="27">
        <v>771197</v>
      </c>
      <c r="H379" s="26" t="s">
        <v>281</v>
      </c>
      <c r="I379" s="28" t="s">
        <v>1356</v>
      </c>
      <c r="J379" s="28" t="s">
        <v>164</v>
      </c>
      <c r="K379" s="28" t="s">
        <v>164</v>
      </c>
      <c r="L379" s="29" t="s">
        <v>164</v>
      </c>
    </row>
    <row r="380" spans="1:12" x14ac:dyDescent="0.25">
      <c r="A380" s="100"/>
      <c r="B380" s="103"/>
      <c r="C380" s="103"/>
      <c r="D380" s="26" t="s">
        <v>39</v>
      </c>
      <c r="E380" s="27">
        <v>13200</v>
      </c>
      <c r="F380" s="27">
        <v>13200</v>
      </c>
      <c r="G380" s="27">
        <v>13200</v>
      </c>
      <c r="H380" s="26" t="s">
        <v>282</v>
      </c>
      <c r="I380" s="28" t="s">
        <v>1355</v>
      </c>
      <c r="J380" s="28" t="s">
        <v>285</v>
      </c>
      <c r="K380" s="28" t="s">
        <v>285</v>
      </c>
      <c r="L380" s="29" t="s">
        <v>285</v>
      </c>
    </row>
    <row r="381" spans="1:12" ht="32.25" thickBot="1" x14ac:dyDescent="0.3">
      <c r="A381" s="101"/>
      <c r="B381" s="104"/>
      <c r="C381" s="104"/>
      <c r="D381" s="26" t="s">
        <v>16</v>
      </c>
      <c r="E381" s="27">
        <v>217985</v>
      </c>
      <c r="F381" s="27">
        <v>217985</v>
      </c>
      <c r="G381" s="27">
        <v>217985</v>
      </c>
      <c r="H381" s="26" t="s">
        <v>30</v>
      </c>
      <c r="I381" s="28" t="s">
        <v>1356</v>
      </c>
      <c r="J381" s="28" t="s">
        <v>31</v>
      </c>
      <c r="K381" s="28" t="s">
        <v>31</v>
      </c>
      <c r="L381" s="29" t="s">
        <v>31</v>
      </c>
    </row>
    <row r="382" spans="1:12" ht="47.25" x14ac:dyDescent="0.25">
      <c r="A382" s="99" t="s">
        <v>286</v>
      </c>
      <c r="B382" s="102" t="s">
        <v>287</v>
      </c>
      <c r="C382" s="102" t="s">
        <v>29</v>
      </c>
      <c r="D382" s="19" t="s">
        <v>1357</v>
      </c>
      <c r="E382" s="25">
        <f>SUM(E383:E385)</f>
        <v>1383217</v>
      </c>
      <c r="F382" s="25">
        <f>SUM(F383:F385)</f>
        <v>1383217</v>
      </c>
      <c r="G382" s="25">
        <f>SUM(G383:G385)</f>
        <v>1383217</v>
      </c>
      <c r="H382" s="19" t="s">
        <v>280</v>
      </c>
      <c r="I382" s="22" t="s">
        <v>1355</v>
      </c>
      <c r="J382" s="22" t="s">
        <v>129</v>
      </c>
      <c r="K382" s="22" t="s">
        <v>129</v>
      </c>
      <c r="L382" s="23" t="s">
        <v>129</v>
      </c>
    </row>
    <row r="383" spans="1:12" ht="31.5" x14ac:dyDescent="0.25">
      <c r="A383" s="100"/>
      <c r="B383" s="103"/>
      <c r="C383" s="103"/>
      <c r="D383" s="26" t="s">
        <v>16</v>
      </c>
      <c r="E383" s="27">
        <v>225407</v>
      </c>
      <c r="F383" s="27">
        <v>225407</v>
      </c>
      <c r="G383" s="27">
        <v>225407</v>
      </c>
      <c r="H383" s="26" t="s">
        <v>30</v>
      </c>
      <c r="I383" s="28" t="s">
        <v>1356</v>
      </c>
      <c r="J383" s="28" t="s">
        <v>56</v>
      </c>
      <c r="K383" s="28" t="s">
        <v>56</v>
      </c>
      <c r="L383" s="29" t="s">
        <v>56</v>
      </c>
    </row>
    <row r="384" spans="1:12" x14ac:dyDescent="0.25">
      <c r="A384" s="100"/>
      <c r="B384" s="103"/>
      <c r="C384" s="103"/>
      <c r="D384" s="26" t="s">
        <v>22</v>
      </c>
      <c r="E384" s="27">
        <v>1137810</v>
      </c>
      <c r="F384" s="27">
        <v>1137810</v>
      </c>
      <c r="G384" s="27">
        <v>1137810</v>
      </c>
      <c r="H384" s="26" t="s">
        <v>282</v>
      </c>
      <c r="I384" s="28" t="s">
        <v>1355</v>
      </c>
      <c r="J384" s="28" t="s">
        <v>244</v>
      </c>
      <c r="K384" s="28" t="s">
        <v>288</v>
      </c>
      <c r="L384" s="29" t="s">
        <v>244</v>
      </c>
    </row>
    <row r="385" spans="1:12" ht="35.25" customHeight="1" thickBot="1" x14ac:dyDescent="0.3">
      <c r="A385" s="101"/>
      <c r="B385" s="104"/>
      <c r="C385" s="104"/>
      <c r="D385" s="26" t="s">
        <v>39</v>
      </c>
      <c r="E385" s="27">
        <v>20000</v>
      </c>
      <c r="F385" s="27">
        <v>20000</v>
      </c>
      <c r="G385" s="27">
        <v>20000</v>
      </c>
      <c r="H385" s="26" t="s">
        <v>281</v>
      </c>
      <c r="I385" s="28" t="s">
        <v>1356</v>
      </c>
      <c r="J385" s="28" t="s">
        <v>263</v>
      </c>
      <c r="K385" s="28" t="s">
        <v>263</v>
      </c>
      <c r="L385" s="29" t="s">
        <v>263</v>
      </c>
    </row>
    <row r="386" spans="1:12" ht="47.25" x14ac:dyDescent="0.25">
      <c r="A386" s="99" t="s">
        <v>289</v>
      </c>
      <c r="B386" s="102" t="s">
        <v>290</v>
      </c>
      <c r="C386" s="102" t="s">
        <v>29</v>
      </c>
      <c r="D386" s="19" t="s">
        <v>1357</v>
      </c>
      <c r="E386" s="25">
        <f>SUM(E387:E389)</f>
        <v>1125098.1200000001</v>
      </c>
      <c r="F386" s="25">
        <f>SUM(F387:F389)</f>
        <v>1125094</v>
      </c>
      <c r="G386" s="25">
        <f>SUM(G387:G389)</f>
        <v>1125094</v>
      </c>
      <c r="H386" s="19" t="s">
        <v>280</v>
      </c>
      <c r="I386" s="22" t="s">
        <v>1355</v>
      </c>
      <c r="J386" s="22" t="s">
        <v>148</v>
      </c>
      <c r="K386" s="22" t="s">
        <v>148</v>
      </c>
      <c r="L386" s="23" t="s">
        <v>148</v>
      </c>
    </row>
    <row r="387" spans="1:12" ht="31.5" x14ac:dyDescent="0.25">
      <c r="A387" s="100"/>
      <c r="B387" s="103"/>
      <c r="C387" s="103"/>
      <c r="D387" s="26" t="s">
        <v>39</v>
      </c>
      <c r="E387" s="27">
        <v>22504.12</v>
      </c>
      <c r="F387" s="27">
        <v>22500</v>
      </c>
      <c r="G387" s="27">
        <v>22500</v>
      </c>
      <c r="H387" s="26" t="s">
        <v>30</v>
      </c>
      <c r="I387" s="28" t="s">
        <v>1356</v>
      </c>
      <c r="J387" s="28" t="s">
        <v>47</v>
      </c>
      <c r="K387" s="28" t="s">
        <v>47</v>
      </c>
      <c r="L387" s="29" t="s">
        <v>47</v>
      </c>
    </row>
    <row r="388" spans="1:12" x14ac:dyDescent="0.25">
      <c r="A388" s="100"/>
      <c r="B388" s="103"/>
      <c r="C388" s="103"/>
      <c r="D388" s="26" t="s">
        <v>16</v>
      </c>
      <c r="E388" s="27">
        <v>260587</v>
      </c>
      <c r="F388" s="27">
        <v>260587</v>
      </c>
      <c r="G388" s="27">
        <v>260587</v>
      </c>
      <c r="H388" s="26" t="s">
        <v>282</v>
      </c>
      <c r="I388" s="28" t="s">
        <v>1355</v>
      </c>
      <c r="J388" s="28" t="s">
        <v>276</v>
      </c>
      <c r="K388" s="28" t="s">
        <v>276</v>
      </c>
      <c r="L388" s="29" t="s">
        <v>276</v>
      </c>
    </row>
    <row r="389" spans="1:12" ht="36" customHeight="1" thickBot="1" x14ac:dyDescent="0.3">
      <c r="A389" s="101"/>
      <c r="B389" s="104"/>
      <c r="C389" s="104"/>
      <c r="D389" s="26" t="s">
        <v>22</v>
      </c>
      <c r="E389" s="27">
        <v>842007</v>
      </c>
      <c r="F389" s="27">
        <v>842007</v>
      </c>
      <c r="G389" s="27">
        <v>842007</v>
      </c>
      <c r="H389" s="26" t="s">
        <v>281</v>
      </c>
      <c r="I389" s="28" t="s">
        <v>1356</v>
      </c>
      <c r="J389" s="28" t="s">
        <v>266</v>
      </c>
      <c r="K389" s="28" t="s">
        <v>266</v>
      </c>
      <c r="L389" s="29" t="s">
        <v>266</v>
      </c>
    </row>
    <row r="390" spans="1:12" ht="47.25" x14ac:dyDescent="0.25">
      <c r="A390" s="99" t="s">
        <v>291</v>
      </c>
      <c r="B390" s="102" t="s">
        <v>292</v>
      </c>
      <c r="C390" s="102" t="s">
        <v>29</v>
      </c>
      <c r="D390" s="19" t="s">
        <v>1357</v>
      </c>
      <c r="E390" s="25">
        <f>SUM(E391:E393)</f>
        <v>1567313</v>
      </c>
      <c r="F390" s="25">
        <f>SUM(F391:F393)</f>
        <v>1567313</v>
      </c>
      <c r="G390" s="25">
        <f>SUM(G391:G393)</f>
        <v>1567313</v>
      </c>
      <c r="H390" s="19" t="s">
        <v>280</v>
      </c>
      <c r="I390" s="22" t="s">
        <v>1355</v>
      </c>
      <c r="J390" s="22" t="s">
        <v>148</v>
      </c>
      <c r="K390" s="22" t="s">
        <v>148</v>
      </c>
      <c r="L390" s="23" t="s">
        <v>148</v>
      </c>
    </row>
    <row r="391" spans="1:12" x14ac:dyDescent="0.25">
      <c r="A391" s="100"/>
      <c r="B391" s="103"/>
      <c r="C391" s="103"/>
      <c r="D391" s="26" t="s">
        <v>39</v>
      </c>
      <c r="E391" s="27">
        <v>8900</v>
      </c>
      <c r="F391" s="27">
        <v>8900</v>
      </c>
      <c r="G391" s="27">
        <v>8900</v>
      </c>
      <c r="H391" s="26" t="s">
        <v>281</v>
      </c>
      <c r="I391" s="28" t="s">
        <v>1356</v>
      </c>
      <c r="J391" s="28" t="s">
        <v>293</v>
      </c>
      <c r="K391" s="28" t="s">
        <v>294</v>
      </c>
      <c r="L391" s="29" t="s">
        <v>293</v>
      </c>
    </row>
    <row r="392" spans="1:12" x14ac:dyDescent="0.25">
      <c r="A392" s="100"/>
      <c r="B392" s="103"/>
      <c r="C392" s="103"/>
      <c r="D392" s="26" t="s">
        <v>16</v>
      </c>
      <c r="E392" s="27">
        <v>233379</v>
      </c>
      <c r="F392" s="27">
        <v>233379</v>
      </c>
      <c r="G392" s="27">
        <v>233379</v>
      </c>
      <c r="H392" s="26" t="s">
        <v>282</v>
      </c>
      <c r="I392" s="28" t="s">
        <v>1355</v>
      </c>
      <c r="J392" s="28" t="s">
        <v>276</v>
      </c>
      <c r="K392" s="28" t="s">
        <v>276</v>
      </c>
      <c r="L392" s="29" t="s">
        <v>276</v>
      </c>
    </row>
    <row r="393" spans="1:12" ht="32.25" thickBot="1" x14ac:dyDescent="0.3">
      <c r="A393" s="101"/>
      <c r="B393" s="104"/>
      <c r="C393" s="104"/>
      <c r="D393" s="26" t="s">
        <v>22</v>
      </c>
      <c r="E393" s="27">
        <v>1325034</v>
      </c>
      <c r="F393" s="27">
        <v>1325034</v>
      </c>
      <c r="G393" s="27">
        <v>1325034</v>
      </c>
      <c r="H393" s="26" t="s">
        <v>30</v>
      </c>
      <c r="I393" s="28" t="s">
        <v>1356</v>
      </c>
      <c r="J393" s="28" t="s">
        <v>119</v>
      </c>
      <c r="K393" s="28" t="s">
        <v>124</v>
      </c>
      <c r="L393" s="29" t="s">
        <v>124</v>
      </c>
    </row>
    <row r="394" spans="1:12" ht="47.25" x14ac:dyDescent="0.25">
      <c r="A394" s="99" t="s">
        <v>295</v>
      </c>
      <c r="B394" s="102" t="s">
        <v>296</v>
      </c>
      <c r="C394" s="102" t="s">
        <v>29</v>
      </c>
      <c r="D394" s="19" t="s">
        <v>1357</v>
      </c>
      <c r="E394" s="25">
        <f>SUM(E395:E397)</f>
        <v>1764852.02</v>
      </c>
      <c r="F394" s="25">
        <f>SUM(F395:F397)</f>
        <v>1764677</v>
      </c>
      <c r="G394" s="25">
        <f>SUM(G395:G397)</f>
        <v>1764677</v>
      </c>
      <c r="H394" s="19" t="s">
        <v>280</v>
      </c>
      <c r="I394" s="22" t="s">
        <v>1355</v>
      </c>
      <c r="J394" s="22" t="s">
        <v>129</v>
      </c>
      <c r="K394" s="22" t="s">
        <v>129</v>
      </c>
      <c r="L394" s="23" t="s">
        <v>129</v>
      </c>
    </row>
    <row r="395" spans="1:12" ht="31.5" customHeight="1" x14ac:dyDescent="0.25">
      <c r="A395" s="100"/>
      <c r="B395" s="103"/>
      <c r="C395" s="103"/>
      <c r="D395" s="26" t="s">
        <v>39</v>
      </c>
      <c r="E395" s="27">
        <v>30275.02</v>
      </c>
      <c r="F395" s="27">
        <v>30100</v>
      </c>
      <c r="G395" s="27">
        <v>30100</v>
      </c>
      <c r="H395" s="26" t="s">
        <v>281</v>
      </c>
      <c r="I395" s="28" t="s">
        <v>1356</v>
      </c>
      <c r="J395" s="28" t="s">
        <v>260</v>
      </c>
      <c r="K395" s="28" t="s">
        <v>260</v>
      </c>
      <c r="L395" s="29" t="s">
        <v>260</v>
      </c>
    </row>
    <row r="396" spans="1:12" x14ac:dyDescent="0.25">
      <c r="A396" s="100"/>
      <c r="B396" s="103"/>
      <c r="C396" s="103"/>
      <c r="D396" s="26" t="s">
        <v>22</v>
      </c>
      <c r="E396" s="27">
        <v>1456972</v>
      </c>
      <c r="F396" s="27">
        <v>1456972</v>
      </c>
      <c r="G396" s="27">
        <v>1456972</v>
      </c>
      <c r="H396" s="26" t="s">
        <v>282</v>
      </c>
      <c r="I396" s="28" t="s">
        <v>1355</v>
      </c>
      <c r="J396" s="28" t="s">
        <v>276</v>
      </c>
      <c r="K396" s="28" t="s">
        <v>276</v>
      </c>
      <c r="L396" s="29" t="s">
        <v>276</v>
      </c>
    </row>
    <row r="397" spans="1:12" ht="32.25" thickBot="1" x14ac:dyDescent="0.3">
      <c r="A397" s="101"/>
      <c r="B397" s="104"/>
      <c r="C397" s="104"/>
      <c r="D397" s="26" t="s">
        <v>16</v>
      </c>
      <c r="E397" s="27">
        <v>277605</v>
      </c>
      <c r="F397" s="27">
        <v>277605</v>
      </c>
      <c r="G397" s="27">
        <v>277605</v>
      </c>
      <c r="H397" s="26" t="s">
        <v>30</v>
      </c>
      <c r="I397" s="28" t="s">
        <v>1356</v>
      </c>
      <c r="J397" s="28" t="s">
        <v>66</v>
      </c>
      <c r="K397" s="28" t="s">
        <v>66</v>
      </c>
      <c r="L397" s="29" t="s">
        <v>66</v>
      </c>
    </row>
    <row r="398" spans="1:12" ht="47.25" x14ac:dyDescent="0.25">
      <c r="A398" s="99" t="s">
        <v>297</v>
      </c>
      <c r="B398" s="102" t="s">
        <v>1366</v>
      </c>
      <c r="C398" s="102" t="s">
        <v>29</v>
      </c>
      <c r="D398" s="19" t="s">
        <v>1357</v>
      </c>
      <c r="E398" s="25">
        <f>SUM(E399:E401)</f>
        <v>911958.02</v>
      </c>
      <c r="F398" s="25">
        <f>SUM(F399:F401)</f>
        <v>911958</v>
      </c>
      <c r="G398" s="25">
        <f>SUM(G399:G401)</f>
        <v>911958</v>
      </c>
      <c r="H398" s="19" t="s">
        <v>280</v>
      </c>
      <c r="I398" s="22" t="s">
        <v>1355</v>
      </c>
      <c r="J398" s="22" t="s">
        <v>129</v>
      </c>
      <c r="K398" s="22" t="s">
        <v>34</v>
      </c>
      <c r="L398" s="23" t="s">
        <v>34</v>
      </c>
    </row>
    <row r="399" spans="1:12" ht="31.5" x14ac:dyDescent="0.25">
      <c r="A399" s="100"/>
      <c r="B399" s="103"/>
      <c r="C399" s="103"/>
      <c r="D399" s="26" t="s">
        <v>22</v>
      </c>
      <c r="E399" s="27">
        <v>636255</v>
      </c>
      <c r="F399" s="27">
        <v>636255</v>
      </c>
      <c r="G399" s="27">
        <v>636255</v>
      </c>
      <c r="H399" s="26" t="s">
        <v>30</v>
      </c>
      <c r="I399" s="28" t="s">
        <v>1356</v>
      </c>
      <c r="J399" s="28" t="s">
        <v>66</v>
      </c>
      <c r="K399" s="28" t="s">
        <v>66</v>
      </c>
      <c r="L399" s="29" t="s">
        <v>66</v>
      </c>
    </row>
    <row r="400" spans="1:12" ht="31.5" customHeight="1" x14ac:dyDescent="0.25">
      <c r="A400" s="100"/>
      <c r="B400" s="103"/>
      <c r="C400" s="103"/>
      <c r="D400" s="26" t="s">
        <v>16</v>
      </c>
      <c r="E400" s="27">
        <v>257203</v>
      </c>
      <c r="F400" s="27">
        <v>257203</v>
      </c>
      <c r="G400" s="27">
        <v>257203</v>
      </c>
      <c r="H400" s="26" t="s">
        <v>281</v>
      </c>
      <c r="I400" s="28" t="s">
        <v>1356</v>
      </c>
      <c r="J400" s="28" t="s">
        <v>266</v>
      </c>
      <c r="K400" s="28" t="s">
        <v>266</v>
      </c>
      <c r="L400" s="29" t="s">
        <v>266</v>
      </c>
    </row>
    <row r="401" spans="1:12" ht="16.5" thickBot="1" x14ac:dyDescent="0.3">
      <c r="A401" s="101"/>
      <c r="B401" s="104"/>
      <c r="C401" s="104"/>
      <c r="D401" s="26" t="s">
        <v>39</v>
      </c>
      <c r="E401" s="27">
        <v>18500.02</v>
      </c>
      <c r="F401" s="27">
        <v>18500</v>
      </c>
      <c r="G401" s="27">
        <v>18500</v>
      </c>
      <c r="H401" s="26" t="s">
        <v>282</v>
      </c>
      <c r="I401" s="28" t="s">
        <v>1355</v>
      </c>
      <c r="J401" s="28" t="s">
        <v>298</v>
      </c>
      <c r="K401" s="28" t="s">
        <v>248</v>
      </c>
      <c r="L401" s="29" t="s">
        <v>248</v>
      </c>
    </row>
    <row r="402" spans="1:12" ht="47.25" x14ac:dyDescent="0.25">
      <c r="A402" s="99" t="s">
        <v>299</v>
      </c>
      <c r="B402" s="102" t="s">
        <v>300</v>
      </c>
      <c r="C402" s="102" t="s">
        <v>29</v>
      </c>
      <c r="D402" s="19" t="s">
        <v>1357</v>
      </c>
      <c r="E402" s="25">
        <f>SUM(E403:E405)</f>
        <v>1270742</v>
      </c>
      <c r="F402" s="25">
        <f>SUM(F403:F405)</f>
        <v>1270742</v>
      </c>
      <c r="G402" s="25">
        <f>SUM(G403:G405)</f>
        <v>1270742</v>
      </c>
      <c r="H402" s="19" t="s">
        <v>280</v>
      </c>
      <c r="I402" s="22" t="s">
        <v>1355</v>
      </c>
      <c r="J402" s="22" t="s">
        <v>132</v>
      </c>
      <c r="K402" s="22" t="s">
        <v>132</v>
      </c>
      <c r="L402" s="23" t="s">
        <v>132</v>
      </c>
    </row>
    <row r="403" spans="1:12" ht="31.5" x14ac:dyDescent="0.25">
      <c r="A403" s="100"/>
      <c r="B403" s="103"/>
      <c r="C403" s="103"/>
      <c r="D403" s="26" t="s">
        <v>22</v>
      </c>
      <c r="E403" s="27">
        <v>1062656</v>
      </c>
      <c r="F403" s="27">
        <v>1062656</v>
      </c>
      <c r="G403" s="27">
        <v>1062656</v>
      </c>
      <c r="H403" s="26" t="s">
        <v>30</v>
      </c>
      <c r="I403" s="28" t="s">
        <v>1356</v>
      </c>
      <c r="J403" s="28" t="s">
        <v>74</v>
      </c>
      <c r="K403" s="28" t="s">
        <v>74</v>
      </c>
      <c r="L403" s="29" t="s">
        <v>74</v>
      </c>
    </row>
    <row r="404" spans="1:12" x14ac:dyDescent="0.25">
      <c r="A404" s="100"/>
      <c r="B404" s="103"/>
      <c r="C404" s="103"/>
      <c r="D404" s="26" t="s">
        <v>16</v>
      </c>
      <c r="E404" s="27">
        <v>193086</v>
      </c>
      <c r="F404" s="27">
        <v>193086</v>
      </c>
      <c r="G404" s="27">
        <v>193086</v>
      </c>
      <c r="H404" s="26" t="s">
        <v>282</v>
      </c>
      <c r="I404" s="28" t="s">
        <v>1355</v>
      </c>
      <c r="J404" s="28" t="s">
        <v>301</v>
      </c>
      <c r="K404" s="28" t="s">
        <v>302</v>
      </c>
      <c r="L404" s="29" t="s">
        <v>303</v>
      </c>
    </row>
    <row r="405" spans="1:12" ht="33.75" customHeight="1" thickBot="1" x14ac:dyDescent="0.3">
      <c r="A405" s="101"/>
      <c r="B405" s="104"/>
      <c r="C405" s="104"/>
      <c r="D405" s="26" t="s">
        <v>39</v>
      </c>
      <c r="E405" s="27">
        <v>15000</v>
      </c>
      <c r="F405" s="27">
        <v>15000</v>
      </c>
      <c r="G405" s="27">
        <v>15000</v>
      </c>
      <c r="H405" s="26" t="s">
        <v>281</v>
      </c>
      <c r="I405" s="28" t="s">
        <v>1356</v>
      </c>
      <c r="J405" s="28" t="s">
        <v>263</v>
      </c>
      <c r="K405" s="28" t="s">
        <v>263</v>
      </c>
      <c r="L405" s="29" t="s">
        <v>263</v>
      </c>
    </row>
    <row r="406" spans="1:12" ht="47.25" x14ac:dyDescent="0.25">
      <c r="A406" s="99" t="s">
        <v>304</v>
      </c>
      <c r="B406" s="102" t="s">
        <v>305</v>
      </c>
      <c r="C406" s="102" t="s">
        <v>29</v>
      </c>
      <c r="D406" s="19" t="s">
        <v>1357</v>
      </c>
      <c r="E406" s="25">
        <f>SUM(E407:E409)</f>
        <v>817790</v>
      </c>
      <c r="F406" s="25">
        <f>SUM(F407:F409)</f>
        <v>817790</v>
      </c>
      <c r="G406" s="25">
        <f>SUM(G407:G409)</f>
        <v>817790</v>
      </c>
      <c r="H406" s="19" t="s">
        <v>280</v>
      </c>
      <c r="I406" s="22" t="s">
        <v>1355</v>
      </c>
      <c r="J406" s="22" t="s">
        <v>50</v>
      </c>
      <c r="K406" s="22" t="s">
        <v>51</v>
      </c>
      <c r="L406" s="23" t="s">
        <v>51</v>
      </c>
    </row>
    <row r="407" spans="1:12" x14ac:dyDescent="0.25">
      <c r="A407" s="100"/>
      <c r="B407" s="103"/>
      <c r="C407" s="103"/>
      <c r="D407" s="26" t="s">
        <v>22</v>
      </c>
      <c r="E407" s="27">
        <v>604968</v>
      </c>
      <c r="F407" s="27">
        <v>604968</v>
      </c>
      <c r="G407" s="27">
        <v>604968</v>
      </c>
      <c r="H407" s="26" t="s">
        <v>282</v>
      </c>
      <c r="I407" s="28" t="s">
        <v>1355</v>
      </c>
      <c r="J407" s="28" t="s">
        <v>303</v>
      </c>
      <c r="K407" s="28" t="s">
        <v>303</v>
      </c>
      <c r="L407" s="29" t="s">
        <v>303</v>
      </c>
    </row>
    <row r="408" spans="1:12" ht="31.5" customHeight="1" x14ac:dyDescent="0.25">
      <c r="A408" s="100"/>
      <c r="B408" s="103"/>
      <c r="C408" s="103"/>
      <c r="D408" s="26" t="s">
        <v>16</v>
      </c>
      <c r="E408" s="27">
        <v>196822</v>
      </c>
      <c r="F408" s="27">
        <v>196822</v>
      </c>
      <c r="G408" s="27">
        <v>196822</v>
      </c>
      <c r="H408" s="26" t="s">
        <v>281</v>
      </c>
      <c r="I408" s="28" t="s">
        <v>1356</v>
      </c>
      <c r="J408" s="28" t="s">
        <v>266</v>
      </c>
      <c r="K408" s="28" t="s">
        <v>266</v>
      </c>
      <c r="L408" s="29" t="s">
        <v>266</v>
      </c>
    </row>
    <row r="409" spans="1:12" ht="32.25" thickBot="1" x14ac:dyDescent="0.3">
      <c r="A409" s="101"/>
      <c r="B409" s="104"/>
      <c r="C409" s="104"/>
      <c r="D409" s="26" t="s">
        <v>39</v>
      </c>
      <c r="E409" s="27">
        <v>16000</v>
      </c>
      <c r="F409" s="27">
        <v>16000</v>
      </c>
      <c r="G409" s="27">
        <v>16000</v>
      </c>
      <c r="H409" s="26" t="s">
        <v>30</v>
      </c>
      <c r="I409" s="28" t="s">
        <v>1356</v>
      </c>
      <c r="J409" s="28" t="s">
        <v>56</v>
      </c>
      <c r="K409" s="28" t="s">
        <v>56</v>
      </c>
      <c r="L409" s="29" t="s">
        <v>56</v>
      </c>
    </row>
    <row r="410" spans="1:12" ht="47.25" x14ac:dyDescent="0.25">
      <c r="A410" s="99" t="s">
        <v>306</v>
      </c>
      <c r="B410" s="102" t="s">
        <v>307</v>
      </c>
      <c r="C410" s="102" t="s">
        <v>29</v>
      </c>
      <c r="D410" s="19" t="s">
        <v>1357</v>
      </c>
      <c r="E410" s="25">
        <f>SUM(E411:E413)</f>
        <v>1027320</v>
      </c>
      <c r="F410" s="25">
        <f>SUM(F411:F413)</f>
        <v>1027230</v>
      </c>
      <c r="G410" s="25">
        <f>SUM(G411:G413)</f>
        <v>1027230</v>
      </c>
      <c r="H410" s="19" t="s">
        <v>280</v>
      </c>
      <c r="I410" s="22" t="s">
        <v>1355</v>
      </c>
      <c r="J410" s="22" t="s">
        <v>148</v>
      </c>
      <c r="K410" s="22" t="s">
        <v>148</v>
      </c>
      <c r="L410" s="23" t="s">
        <v>148</v>
      </c>
    </row>
    <row r="411" spans="1:12" x14ac:dyDescent="0.25">
      <c r="A411" s="100"/>
      <c r="B411" s="103"/>
      <c r="C411" s="103"/>
      <c r="D411" s="26" t="s">
        <v>22</v>
      </c>
      <c r="E411" s="27">
        <v>824244</v>
      </c>
      <c r="F411" s="27">
        <v>824244</v>
      </c>
      <c r="G411" s="27">
        <v>824244</v>
      </c>
      <c r="H411" s="26" t="s">
        <v>282</v>
      </c>
      <c r="I411" s="28" t="s">
        <v>1355</v>
      </c>
      <c r="J411" s="28" t="s">
        <v>276</v>
      </c>
      <c r="K411" s="28" t="s">
        <v>276</v>
      </c>
      <c r="L411" s="29" t="s">
        <v>276</v>
      </c>
    </row>
    <row r="412" spans="1:12" ht="31.5" customHeight="1" x14ac:dyDescent="0.25">
      <c r="A412" s="100"/>
      <c r="B412" s="103"/>
      <c r="C412" s="103"/>
      <c r="D412" s="26" t="s">
        <v>16</v>
      </c>
      <c r="E412" s="27">
        <v>178586</v>
      </c>
      <c r="F412" s="27">
        <v>178586</v>
      </c>
      <c r="G412" s="27">
        <v>178586</v>
      </c>
      <c r="H412" s="26" t="s">
        <v>281</v>
      </c>
      <c r="I412" s="28" t="s">
        <v>1356</v>
      </c>
      <c r="J412" s="28" t="s">
        <v>266</v>
      </c>
      <c r="K412" s="28" t="s">
        <v>266</v>
      </c>
      <c r="L412" s="29" t="s">
        <v>266</v>
      </c>
    </row>
    <row r="413" spans="1:12" ht="32.25" thickBot="1" x14ac:dyDescent="0.3">
      <c r="A413" s="101"/>
      <c r="B413" s="104"/>
      <c r="C413" s="104"/>
      <c r="D413" s="26" t="s">
        <v>39</v>
      </c>
      <c r="E413" s="27">
        <v>24490</v>
      </c>
      <c r="F413" s="27">
        <v>24400</v>
      </c>
      <c r="G413" s="27">
        <v>24400</v>
      </c>
      <c r="H413" s="26" t="s">
        <v>30</v>
      </c>
      <c r="I413" s="28" t="s">
        <v>1356</v>
      </c>
      <c r="J413" s="28" t="s">
        <v>46</v>
      </c>
      <c r="K413" s="28" t="s">
        <v>46</v>
      </c>
      <c r="L413" s="29" t="s">
        <v>46</v>
      </c>
    </row>
    <row r="414" spans="1:12" ht="45.95" customHeight="1" x14ac:dyDescent="0.25">
      <c r="A414" s="99" t="s">
        <v>308</v>
      </c>
      <c r="B414" s="102" t="s">
        <v>309</v>
      </c>
      <c r="C414" s="102" t="s">
        <v>29</v>
      </c>
      <c r="D414" s="19" t="s">
        <v>1357</v>
      </c>
      <c r="E414" s="25">
        <f>SUM(E415:E417)</f>
        <v>1124699</v>
      </c>
      <c r="F414" s="25">
        <f>SUM(F415:F417)</f>
        <v>1124699</v>
      </c>
      <c r="G414" s="25">
        <f>SUM(G415:G417)</f>
        <v>1124699</v>
      </c>
      <c r="H414" s="19" t="s">
        <v>280</v>
      </c>
      <c r="I414" s="22" t="s">
        <v>1355</v>
      </c>
      <c r="J414" s="22" t="s">
        <v>138</v>
      </c>
      <c r="K414" s="22" t="s">
        <v>159</v>
      </c>
      <c r="L414" s="23" t="s">
        <v>159</v>
      </c>
    </row>
    <row r="415" spans="1:12" ht="34.5" customHeight="1" x14ac:dyDescent="0.25">
      <c r="A415" s="100"/>
      <c r="B415" s="103"/>
      <c r="C415" s="103"/>
      <c r="D415" s="26" t="s">
        <v>16</v>
      </c>
      <c r="E415" s="27">
        <v>262886</v>
      </c>
      <c r="F415" s="27">
        <v>262886</v>
      </c>
      <c r="G415" s="27">
        <v>262886</v>
      </c>
      <c r="H415" s="26" t="s">
        <v>281</v>
      </c>
      <c r="I415" s="28" t="s">
        <v>1356</v>
      </c>
      <c r="J415" s="28" t="s">
        <v>266</v>
      </c>
      <c r="K415" s="28" t="s">
        <v>263</v>
      </c>
      <c r="L415" s="29" t="s">
        <v>266</v>
      </c>
    </row>
    <row r="416" spans="1:12" ht="31.5" x14ac:dyDescent="0.25">
      <c r="A416" s="100"/>
      <c r="B416" s="103"/>
      <c r="C416" s="103"/>
      <c r="D416" s="26" t="s">
        <v>39</v>
      </c>
      <c r="E416" s="27">
        <v>14000</v>
      </c>
      <c r="F416" s="27">
        <v>14000</v>
      </c>
      <c r="G416" s="27">
        <v>14000</v>
      </c>
      <c r="H416" s="26" t="s">
        <v>30</v>
      </c>
      <c r="I416" s="28" t="s">
        <v>1356</v>
      </c>
      <c r="J416" s="28" t="s">
        <v>31</v>
      </c>
      <c r="K416" s="28" t="s">
        <v>56</v>
      </c>
      <c r="L416" s="29" t="s">
        <v>56</v>
      </c>
    </row>
    <row r="417" spans="1:12" ht="16.5" thickBot="1" x14ac:dyDescent="0.3">
      <c r="A417" s="101"/>
      <c r="B417" s="104"/>
      <c r="C417" s="104"/>
      <c r="D417" s="26" t="s">
        <v>22</v>
      </c>
      <c r="E417" s="27">
        <v>847813</v>
      </c>
      <c r="F417" s="27">
        <v>847813</v>
      </c>
      <c r="G417" s="27">
        <v>847813</v>
      </c>
      <c r="H417" s="26" t="s">
        <v>282</v>
      </c>
      <c r="I417" s="28" t="s">
        <v>1355</v>
      </c>
      <c r="J417" s="28" t="s">
        <v>276</v>
      </c>
      <c r="K417" s="28" t="s">
        <v>249</v>
      </c>
      <c r="L417" s="29" t="s">
        <v>249</v>
      </c>
    </row>
    <row r="418" spans="1:12" ht="47.25" x14ac:dyDescent="0.25">
      <c r="A418" s="99" t="s">
        <v>310</v>
      </c>
      <c r="B418" s="102" t="s">
        <v>311</v>
      </c>
      <c r="C418" s="102" t="s">
        <v>29</v>
      </c>
      <c r="D418" s="19" t="s">
        <v>1357</v>
      </c>
      <c r="E418" s="25">
        <f>SUM(E419:E421)</f>
        <v>1006425</v>
      </c>
      <c r="F418" s="25">
        <f>SUM(F419:F421)</f>
        <v>1006425</v>
      </c>
      <c r="G418" s="25">
        <f>SUM(G419:G421)</f>
        <v>1006425</v>
      </c>
      <c r="H418" s="19" t="s">
        <v>280</v>
      </c>
      <c r="I418" s="22" t="s">
        <v>1355</v>
      </c>
      <c r="J418" s="22" t="s">
        <v>148</v>
      </c>
      <c r="K418" s="22" t="s">
        <v>148</v>
      </c>
      <c r="L418" s="23" t="s">
        <v>148</v>
      </c>
    </row>
    <row r="419" spans="1:12" x14ac:dyDescent="0.25">
      <c r="A419" s="100"/>
      <c r="B419" s="103"/>
      <c r="C419" s="103"/>
      <c r="D419" s="26" t="s">
        <v>39</v>
      </c>
      <c r="E419" s="27">
        <v>4100</v>
      </c>
      <c r="F419" s="27">
        <v>4100</v>
      </c>
      <c r="G419" s="27">
        <v>4100</v>
      </c>
      <c r="H419" s="26" t="s">
        <v>282</v>
      </c>
      <c r="I419" s="28" t="s">
        <v>1355</v>
      </c>
      <c r="J419" s="28" t="s">
        <v>276</v>
      </c>
      <c r="K419" s="28" t="s">
        <v>276</v>
      </c>
      <c r="L419" s="29" t="s">
        <v>276</v>
      </c>
    </row>
    <row r="420" spans="1:12" ht="33.75" customHeight="1" x14ac:dyDescent="0.25">
      <c r="A420" s="100"/>
      <c r="B420" s="103"/>
      <c r="C420" s="103"/>
      <c r="D420" s="26" t="s">
        <v>22</v>
      </c>
      <c r="E420" s="27">
        <v>806528</v>
      </c>
      <c r="F420" s="27">
        <v>806528</v>
      </c>
      <c r="G420" s="27">
        <v>806528</v>
      </c>
      <c r="H420" s="26" t="s">
        <v>281</v>
      </c>
      <c r="I420" s="28" t="s">
        <v>1356</v>
      </c>
      <c r="J420" s="28" t="s">
        <v>266</v>
      </c>
      <c r="K420" s="28" t="s">
        <v>266</v>
      </c>
      <c r="L420" s="29" t="s">
        <v>266</v>
      </c>
    </row>
    <row r="421" spans="1:12" ht="32.25" thickBot="1" x14ac:dyDescent="0.3">
      <c r="A421" s="101"/>
      <c r="B421" s="104"/>
      <c r="C421" s="104"/>
      <c r="D421" s="26" t="s">
        <v>16</v>
      </c>
      <c r="E421" s="27">
        <v>195797</v>
      </c>
      <c r="F421" s="27">
        <v>195797</v>
      </c>
      <c r="G421" s="27">
        <v>195797</v>
      </c>
      <c r="H421" s="26" t="s">
        <v>30</v>
      </c>
      <c r="I421" s="28" t="s">
        <v>1356</v>
      </c>
      <c r="J421" s="28" t="s">
        <v>74</v>
      </c>
      <c r="K421" s="28" t="s">
        <v>74</v>
      </c>
      <c r="L421" s="29" t="s">
        <v>74</v>
      </c>
    </row>
    <row r="422" spans="1:12" ht="45.95" customHeight="1" x14ac:dyDescent="0.25">
      <c r="A422" s="99" t="s">
        <v>312</v>
      </c>
      <c r="B422" s="102" t="s">
        <v>313</v>
      </c>
      <c r="C422" s="102" t="s">
        <v>29</v>
      </c>
      <c r="D422" s="19" t="s">
        <v>1357</v>
      </c>
      <c r="E422" s="25">
        <f>SUM(E423:E425)</f>
        <v>909806</v>
      </c>
      <c r="F422" s="25">
        <f>SUM(F423:F425)</f>
        <v>909806</v>
      </c>
      <c r="G422" s="25">
        <f>SUM(G423:G425)</f>
        <v>909806</v>
      </c>
      <c r="H422" s="19" t="s">
        <v>280</v>
      </c>
      <c r="I422" s="22" t="s">
        <v>1355</v>
      </c>
      <c r="J422" s="22" t="s">
        <v>148</v>
      </c>
      <c r="K422" s="22" t="s">
        <v>51</v>
      </c>
      <c r="L422" s="23" t="s">
        <v>51</v>
      </c>
    </row>
    <row r="423" spans="1:12" x14ac:dyDescent="0.25">
      <c r="A423" s="100"/>
      <c r="B423" s="103"/>
      <c r="C423" s="103"/>
      <c r="D423" s="26" t="s">
        <v>22</v>
      </c>
      <c r="E423" s="27">
        <v>685923</v>
      </c>
      <c r="F423" s="27">
        <v>685923</v>
      </c>
      <c r="G423" s="27">
        <v>685923</v>
      </c>
      <c r="H423" s="26" t="s">
        <v>282</v>
      </c>
      <c r="I423" s="28" t="s">
        <v>1355</v>
      </c>
      <c r="J423" s="28" t="s">
        <v>285</v>
      </c>
      <c r="K423" s="28" t="s">
        <v>314</v>
      </c>
      <c r="L423" s="29" t="s">
        <v>285</v>
      </c>
    </row>
    <row r="424" spans="1:12" ht="31.5" x14ac:dyDescent="0.25">
      <c r="A424" s="100"/>
      <c r="B424" s="103"/>
      <c r="C424" s="103"/>
      <c r="D424" s="26" t="s">
        <v>16</v>
      </c>
      <c r="E424" s="27">
        <v>205883</v>
      </c>
      <c r="F424" s="27">
        <v>205883</v>
      </c>
      <c r="G424" s="27">
        <v>205883</v>
      </c>
      <c r="H424" s="26" t="s">
        <v>30</v>
      </c>
      <c r="I424" s="28" t="s">
        <v>1356</v>
      </c>
      <c r="J424" s="28" t="s">
        <v>31</v>
      </c>
      <c r="K424" s="28" t="s">
        <v>31</v>
      </c>
      <c r="L424" s="29" t="s">
        <v>31</v>
      </c>
    </row>
    <row r="425" spans="1:12" ht="32.25" thickBot="1" x14ac:dyDescent="0.3">
      <c r="A425" s="101"/>
      <c r="B425" s="104"/>
      <c r="C425" s="104"/>
      <c r="D425" s="26" t="s">
        <v>39</v>
      </c>
      <c r="E425" s="27">
        <v>18000</v>
      </c>
      <c r="F425" s="27">
        <v>18000</v>
      </c>
      <c r="G425" s="27">
        <v>18000</v>
      </c>
      <c r="H425" s="26" t="s">
        <v>315</v>
      </c>
      <c r="I425" s="28" t="s">
        <v>1356</v>
      </c>
      <c r="J425" s="28" t="s">
        <v>266</v>
      </c>
      <c r="K425" s="28" t="s">
        <v>266</v>
      </c>
      <c r="L425" s="29" t="s">
        <v>266</v>
      </c>
    </row>
    <row r="426" spans="1:12" ht="47.25" x14ac:dyDescent="0.25">
      <c r="A426" s="99" t="s">
        <v>316</v>
      </c>
      <c r="B426" s="102" t="s">
        <v>317</v>
      </c>
      <c r="C426" s="102" t="s">
        <v>29</v>
      </c>
      <c r="D426" s="19" t="s">
        <v>1357</v>
      </c>
      <c r="E426" s="25">
        <f>SUM(E427:E429)</f>
        <v>960399</v>
      </c>
      <c r="F426" s="25">
        <f>SUM(F427:F429)</f>
        <v>960399</v>
      </c>
      <c r="G426" s="25">
        <f>SUM(G427:G429)</f>
        <v>960399</v>
      </c>
      <c r="H426" s="19" t="s">
        <v>280</v>
      </c>
      <c r="I426" s="22" t="s">
        <v>1355</v>
      </c>
      <c r="J426" s="22" t="s">
        <v>148</v>
      </c>
      <c r="K426" s="22" t="s">
        <v>148</v>
      </c>
      <c r="L426" s="23" t="s">
        <v>148</v>
      </c>
    </row>
    <row r="427" spans="1:12" ht="31.5" x14ac:dyDescent="0.25">
      <c r="A427" s="100"/>
      <c r="B427" s="103"/>
      <c r="C427" s="103"/>
      <c r="D427" s="26" t="s">
        <v>16</v>
      </c>
      <c r="E427" s="27">
        <v>204193</v>
      </c>
      <c r="F427" s="27">
        <v>204193</v>
      </c>
      <c r="G427" s="27">
        <v>204193</v>
      </c>
      <c r="H427" s="26" t="s">
        <v>30</v>
      </c>
      <c r="I427" s="28" t="s">
        <v>1356</v>
      </c>
      <c r="J427" s="28" t="s">
        <v>31</v>
      </c>
      <c r="K427" s="28" t="s">
        <v>31</v>
      </c>
      <c r="L427" s="29" t="s">
        <v>31</v>
      </c>
    </row>
    <row r="428" spans="1:12" x14ac:dyDescent="0.25">
      <c r="A428" s="100"/>
      <c r="B428" s="103"/>
      <c r="C428" s="103"/>
      <c r="D428" s="26" t="s">
        <v>22</v>
      </c>
      <c r="E428" s="27">
        <v>749806</v>
      </c>
      <c r="F428" s="27">
        <v>749806</v>
      </c>
      <c r="G428" s="27">
        <v>749806</v>
      </c>
      <c r="H428" s="26" t="s">
        <v>282</v>
      </c>
      <c r="I428" s="28" t="s">
        <v>1355</v>
      </c>
      <c r="J428" s="28" t="s">
        <v>276</v>
      </c>
      <c r="K428" s="28" t="s">
        <v>276</v>
      </c>
      <c r="L428" s="29" t="s">
        <v>276</v>
      </c>
    </row>
    <row r="429" spans="1:12" ht="32.25" thickBot="1" x14ac:dyDescent="0.3">
      <c r="A429" s="101"/>
      <c r="B429" s="104"/>
      <c r="C429" s="104"/>
      <c r="D429" s="26" t="s">
        <v>39</v>
      </c>
      <c r="E429" s="27">
        <v>6400</v>
      </c>
      <c r="F429" s="27">
        <v>6400</v>
      </c>
      <c r="G429" s="27">
        <v>6400</v>
      </c>
      <c r="H429" s="26" t="s">
        <v>315</v>
      </c>
      <c r="I429" s="28" t="s">
        <v>1356</v>
      </c>
      <c r="J429" s="28" t="s">
        <v>266</v>
      </c>
      <c r="K429" s="28" t="s">
        <v>266</v>
      </c>
      <c r="L429" s="29" t="s">
        <v>266</v>
      </c>
    </row>
    <row r="430" spans="1:12" ht="47.25" x14ac:dyDescent="0.25">
      <c r="A430" s="99" t="s">
        <v>318</v>
      </c>
      <c r="B430" s="102" t="s">
        <v>319</v>
      </c>
      <c r="C430" s="102" t="s">
        <v>29</v>
      </c>
      <c r="D430" s="19" t="s">
        <v>1357</v>
      </c>
      <c r="E430" s="25">
        <f>SUM(E431:E433)</f>
        <v>1551234</v>
      </c>
      <c r="F430" s="25">
        <f>SUM(F431:F433)</f>
        <v>1551234</v>
      </c>
      <c r="G430" s="25">
        <f>SUM(G431:G433)</f>
        <v>1551234</v>
      </c>
      <c r="H430" s="19" t="s">
        <v>280</v>
      </c>
      <c r="I430" s="22" t="s">
        <v>1355</v>
      </c>
      <c r="J430" s="22" t="s">
        <v>148</v>
      </c>
      <c r="K430" s="22" t="s">
        <v>148</v>
      </c>
      <c r="L430" s="23" t="s">
        <v>148</v>
      </c>
    </row>
    <row r="431" spans="1:12" ht="31.5" x14ac:dyDescent="0.25">
      <c r="A431" s="100"/>
      <c r="B431" s="103"/>
      <c r="C431" s="103"/>
      <c r="D431" s="26" t="s">
        <v>16</v>
      </c>
      <c r="E431" s="27">
        <v>258979</v>
      </c>
      <c r="F431" s="27">
        <v>258979</v>
      </c>
      <c r="G431" s="27">
        <v>258979</v>
      </c>
      <c r="H431" s="26" t="s">
        <v>315</v>
      </c>
      <c r="I431" s="28" t="s">
        <v>1356</v>
      </c>
      <c r="J431" s="28" t="s">
        <v>266</v>
      </c>
      <c r="K431" s="28" t="s">
        <v>266</v>
      </c>
      <c r="L431" s="29" t="s">
        <v>266</v>
      </c>
    </row>
    <row r="432" spans="1:12" ht="31.5" x14ac:dyDescent="0.25">
      <c r="A432" s="100"/>
      <c r="B432" s="103"/>
      <c r="C432" s="103"/>
      <c r="D432" s="26" t="s">
        <v>22</v>
      </c>
      <c r="E432" s="27">
        <v>1270355</v>
      </c>
      <c r="F432" s="27">
        <v>1270355</v>
      </c>
      <c r="G432" s="27">
        <v>1270355</v>
      </c>
      <c r="H432" s="26" t="s">
        <v>30</v>
      </c>
      <c r="I432" s="28" t="s">
        <v>1356</v>
      </c>
      <c r="J432" s="28" t="s">
        <v>56</v>
      </c>
      <c r="K432" s="28" t="s">
        <v>56</v>
      </c>
      <c r="L432" s="29" t="s">
        <v>56</v>
      </c>
    </row>
    <row r="433" spans="1:12" ht="16.5" thickBot="1" x14ac:dyDescent="0.3">
      <c r="A433" s="101"/>
      <c r="B433" s="104"/>
      <c r="C433" s="104"/>
      <c r="D433" s="26" t="s">
        <v>39</v>
      </c>
      <c r="E433" s="27">
        <v>21900</v>
      </c>
      <c r="F433" s="27">
        <v>21900</v>
      </c>
      <c r="G433" s="27">
        <v>21900</v>
      </c>
      <c r="H433" s="26" t="s">
        <v>282</v>
      </c>
      <c r="I433" s="28" t="s">
        <v>1355</v>
      </c>
      <c r="J433" s="28" t="s">
        <v>276</v>
      </c>
      <c r="K433" s="28" t="s">
        <v>276</v>
      </c>
      <c r="L433" s="29" t="s">
        <v>276</v>
      </c>
    </row>
    <row r="434" spans="1:12" ht="47.25" x14ac:dyDescent="0.25">
      <c r="A434" s="99" t="s">
        <v>320</v>
      </c>
      <c r="B434" s="102" t="s">
        <v>321</v>
      </c>
      <c r="C434" s="102" t="s">
        <v>29</v>
      </c>
      <c r="D434" s="19" t="s">
        <v>1357</v>
      </c>
      <c r="E434" s="25">
        <f>SUM(E435:E437)</f>
        <v>1000929.91</v>
      </c>
      <c r="F434" s="25">
        <f>SUM(F435:F437)</f>
        <v>1000917</v>
      </c>
      <c r="G434" s="25">
        <f>SUM(G435:G437)</f>
        <v>1000917</v>
      </c>
      <c r="H434" s="19" t="s">
        <v>280</v>
      </c>
      <c r="I434" s="22" t="s">
        <v>1355</v>
      </c>
      <c r="J434" s="22" t="s">
        <v>148</v>
      </c>
      <c r="K434" s="22" t="s">
        <v>148</v>
      </c>
      <c r="L434" s="23" t="s">
        <v>148</v>
      </c>
    </row>
    <row r="435" spans="1:12" x14ac:dyDescent="0.25">
      <c r="A435" s="100"/>
      <c r="B435" s="103"/>
      <c r="C435" s="103"/>
      <c r="D435" s="26" t="s">
        <v>39</v>
      </c>
      <c r="E435" s="27">
        <v>12112.91</v>
      </c>
      <c r="F435" s="27">
        <v>12100</v>
      </c>
      <c r="G435" s="27">
        <v>12100</v>
      </c>
      <c r="H435" s="26" t="s">
        <v>282</v>
      </c>
      <c r="I435" s="28" t="s">
        <v>1355</v>
      </c>
      <c r="J435" s="28" t="s">
        <v>276</v>
      </c>
      <c r="K435" s="28" t="s">
        <v>276</v>
      </c>
      <c r="L435" s="29" t="s">
        <v>276</v>
      </c>
    </row>
    <row r="436" spans="1:12" ht="31.5" x14ac:dyDescent="0.25">
      <c r="A436" s="100"/>
      <c r="B436" s="103"/>
      <c r="C436" s="103"/>
      <c r="D436" s="26" t="s">
        <v>22</v>
      </c>
      <c r="E436" s="27">
        <v>742001</v>
      </c>
      <c r="F436" s="27">
        <v>742001</v>
      </c>
      <c r="G436" s="27">
        <v>742001</v>
      </c>
      <c r="H436" s="26" t="s">
        <v>315</v>
      </c>
      <c r="I436" s="28" t="s">
        <v>1356</v>
      </c>
      <c r="J436" s="28" t="s">
        <v>266</v>
      </c>
      <c r="K436" s="28" t="s">
        <v>266</v>
      </c>
      <c r="L436" s="29" t="s">
        <v>266</v>
      </c>
    </row>
    <row r="437" spans="1:12" ht="32.25" thickBot="1" x14ac:dyDescent="0.3">
      <c r="A437" s="101"/>
      <c r="B437" s="104"/>
      <c r="C437" s="104"/>
      <c r="D437" s="26" t="s">
        <v>16</v>
      </c>
      <c r="E437" s="27">
        <v>246816</v>
      </c>
      <c r="F437" s="27">
        <v>246816</v>
      </c>
      <c r="G437" s="27">
        <v>246816</v>
      </c>
      <c r="H437" s="26" t="s">
        <v>30</v>
      </c>
      <c r="I437" s="28" t="s">
        <v>1356</v>
      </c>
      <c r="J437" s="28" t="s">
        <v>31</v>
      </c>
      <c r="K437" s="28" t="s">
        <v>31</v>
      </c>
      <c r="L437" s="29" t="s">
        <v>31</v>
      </c>
    </row>
    <row r="438" spans="1:12" ht="47.25" x14ac:dyDescent="0.25">
      <c r="A438" s="99" t="s">
        <v>322</v>
      </c>
      <c r="B438" s="102" t="s">
        <v>323</v>
      </c>
      <c r="C438" s="102" t="s">
        <v>29</v>
      </c>
      <c r="D438" s="102" t="s">
        <v>1357</v>
      </c>
      <c r="E438" s="114">
        <f>SUM(E439:E442)</f>
        <v>1093035</v>
      </c>
      <c r="F438" s="114">
        <f>SUM(F439:F442)</f>
        <v>1093035</v>
      </c>
      <c r="G438" s="114">
        <f>SUM(G439:G442)</f>
        <v>1093035</v>
      </c>
      <c r="H438" s="19" t="s">
        <v>280</v>
      </c>
      <c r="I438" s="22" t="s">
        <v>1355</v>
      </c>
      <c r="J438" s="22" t="s">
        <v>50</v>
      </c>
      <c r="K438" s="22" t="s">
        <v>50</v>
      </c>
      <c r="L438" s="23" t="s">
        <v>50</v>
      </c>
    </row>
    <row r="439" spans="1:12" ht="81.75" customHeight="1" x14ac:dyDescent="0.25">
      <c r="A439" s="100"/>
      <c r="B439" s="103"/>
      <c r="C439" s="103"/>
      <c r="D439" s="113"/>
      <c r="E439" s="116"/>
      <c r="F439" s="116"/>
      <c r="G439" s="116"/>
      <c r="H439" s="26" t="s">
        <v>324</v>
      </c>
      <c r="I439" s="28" t="s">
        <v>1355</v>
      </c>
      <c r="J439" s="28" t="s">
        <v>325</v>
      </c>
      <c r="K439" s="28" t="s">
        <v>325</v>
      </c>
      <c r="L439" s="29" t="s">
        <v>325</v>
      </c>
    </row>
    <row r="440" spans="1:12" x14ac:dyDescent="0.25">
      <c r="A440" s="100"/>
      <c r="B440" s="103"/>
      <c r="C440" s="103"/>
      <c r="D440" s="117" t="s">
        <v>22</v>
      </c>
      <c r="E440" s="118">
        <v>781172</v>
      </c>
      <c r="F440" s="118">
        <v>781172</v>
      </c>
      <c r="G440" s="118">
        <v>781172</v>
      </c>
      <c r="H440" s="26" t="s">
        <v>282</v>
      </c>
      <c r="I440" s="28" t="s">
        <v>1355</v>
      </c>
      <c r="J440" s="28" t="s">
        <v>276</v>
      </c>
      <c r="K440" s="28" t="s">
        <v>276</v>
      </c>
      <c r="L440" s="29" t="s">
        <v>276</v>
      </c>
    </row>
    <row r="441" spans="1:12" ht="31.5" x14ac:dyDescent="0.25">
      <c r="A441" s="100"/>
      <c r="B441" s="103"/>
      <c r="C441" s="103"/>
      <c r="D441" s="113"/>
      <c r="E441" s="119"/>
      <c r="F441" s="119"/>
      <c r="G441" s="119"/>
      <c r="H441" s="26" t="s">
        <v>315</v>
      </c>
      <c r="I441" s="28" t="s">
        <v>1356</v>
      </c>
      <c r="J441" s="28" t="s">
        <v>266</v>
      </c>
      <c r="K441" s="28" t="s">
        <v>266</v>
      </c>
      <c r="L441" s="29" t="s">
        <v>266</v>
      </c>
    </row>
    <row r="442" spans="1:12" ht="32.25" thickBot="1" x14ac:dyDescent="0.3">
      <c r="A442" s="101"/>
      <c r="B442" s="104"/>
      <c r="C442" s="104"/>
      <c r="D442" s="26" t="s">
        <v>16</v>
      </c>
      <c r="E442" s="27">
        <v>311863</v>
      </c>
      <c r="F442" s="27">
        <v>311863</v>
      </c>
      <c r="G442" s="27">
        <v>311863</v>
      </c>
      <c r="H442" s="26" t="s">
        <v>30</v>
      </c>
      <c r="I442" s="28" t="s">
        <v>1356</v>
      </c>
      <c r="J442" s="28" t="s">
        <v>31</v>
      </c>
      <c r="K442" s="28" t="s">
        <v>31</v>
      </c>
      <c r="L442" s="29" t="s">
        <v>31</v>
      </c>
    </row>
    <row r="443" spans="1:12" ht="47.25" x14ac:dyDescent="0.25">
      <c r="A443" s="99" t="s">
        <v>326</v>
      </c>
      <c r="B443" s="102" t="s">
        <v>327</v>
      </c>
      <c r="C443" s="102" t="s">
        <v>29</v>
      </c>
      <c r="D443" s="102" t="s">
        <v>1357</v>
      </c>
      <c r="E443" s="114">
        <f>SUM(E444:E448)</f>
        <v>1710388.0899999999</v>
      </c>
      <c r="F443" s="114">
        <f>SUM(F444:F448)</f>
        <v>1710276</v>
      </c>
      <c r="G443" s="114">
        <f>SUM(G444:G448)</f>
        <v>1710276</v>
      </c>
      <c r="H443" s="19" t="s">
        <v>280</v>
      </c>
      <c r="I443" s="22" t="s">
        <v>1355</v>
      </c>
      <c r="J443" s="22" t="s">
        <v>81</v>
      </c>
      <c r="K443" s="22" t="s">
        <v>182</v>
      </c>
      <c r="L443" s="23" t="s">
        <v>182</v>
      </c>
    </row>
    <row r="444" spans="1:12" ht="47.25" x14ac:dyDescent="0.25">
      <c r="A444" s="100"/>
      <c r="B444" s="103"/>
      <c r="C444" s="103"/>
      <c r="D444" s="113"/>
      <c r="E444" s="116"/>
      <c r="F444" s="116"/>
      <c r="G444" s="116"/>
      <c r="H444" s="26" t="s">
        <v>38</v>
      </c>
      <c r="I444" s="28" t="s">
        <v>1355</v>
      </c>
      <c r="J444" s="28" t="s">
        <v>34</v>
      </c>
      <c r="K444" s="28" t="s">
        <v>34</v>
      </c>
      <c r="L444" s="29" t="s">
        <v>34</v>
      </c>
    </row>
    <row r="445" spans="1:12" x14ac:dyDescent="0.25">
      <c r="A445" s="100"/>
      <c r="B445" s="103"/>
      <c r="C445" s="103"/>
      <c r="D445" s="117" t="s">
        <v>39</v>
      </c>
      <c r="E445" s="118">
        <v>109112.09</v>
      </c>
      <c r="F445" s="118">
        <v>109000</v>
      </c>
      <c r="G445" s="118">
        <v>109000</v>
      </c>
      <c r="H445" s="26" t="s">
        <v>282</v>
      </c>
      <c r="I445" s="28" t="s">
        <v>1355</v>
      </c>
      <c r="J445" s="28" t="s">
        <v>328</v>
      </c>
      <c r="K445" s="28" t="s">
        <v>243</v>
      </c>
      <c r="L445" s="29" t="s">
        <v>243</v>
      </c>
    </row>
    <row r="446" spans="1:12" ht="47.25" x14ac:dyDescent="0.25">
      <c r="A446" s="100"/>
      <c r="B446" s="103"/>
      <c r="C446" s="103"/>
      <c r="D446" s="113"/>
      <c r="E446" s="119"/>
      <c r="F446" s="119"/>
      <c r="G446" s="119"/>
      <c r="H446" s="26" t="s">
        <v>32</v>
      </c>
      <c r="I446" s="28" t="s">
        <v>1355</v>
      </c>
      <c r="J446" s="28" t="s">
        <v>35</v>
      </c>
      <c r="K446" s="28" t="s">
        <v>35</v>
      </c>
      <c r="L446" s="29" t="s">
        <v>35</v>
      </c>
    </row>
    <row r="447" spans="1:12" ht="47.25" x14ac:dyDescent="0.25">
      <c r="A447" s="100"/>
      <c r="B447" s="103"/>
      <c r="C447" s="103"/>
      <c r="D447" s="26" t="s">
        <v>16</v>
      </c>
      <c r="E447" s="27">
        <v>613086</v>
      </c>
      <c r="F447" s="27">
        <v>613086</v>
      </c>
      <c r="G447" s="27">
        <v>613086</v>
      </c>
      <c r="H447" s="26" t="s">
        <v>36</v>
      </c>
      <c r="I447" s="28" t="s">
        <v>1355</v>
      </c>
      <c r="J447" s="28" t="s">
        <v>34</v>
      </c>
      <c r="K447" s="28" t="s">
        <v>34</v>
      </c>
      <c r="L447" s="29" t="s">
        <v>34</v>
      </c>
    </row>
    <row r="448" spans="1:12" ht="31.5" x14ac:dyDescent="0.25">
      <c r="A448" s="100"/>
      <c r="B448" s="103"/>
      <c r="C448" s="103"/>
      <c r="D448" s="117" t="s">
        <v>22</v>
      </c>
      <c r="E448" s="118">
        <v>988190</v>
      </c>
      <c r="F448" s="118">
        <v>988190</v>
      </c>
      <c r="G448" s="118">
        <v>988190</v>
      </c>
      <c r="H448" s="26" t="s">
        <v>30</v>
      </c>
      <c r="I448" s="28" t="s">
        <v>1356</v>
      </c>
      <c r="J448" s="28" t="s">
        <v>69</v>
      </c>
      <c r="K448" s="28" t="s">
        <v>69</v>
      </c>
      <c r="L448" s="29" t="s">
        <v>69</v>
      </c>
    </row>
    <row r="449" spans="1:12" ht="32.25" thickBot="1" x14ac:dyDescent="0.3">
      <c r="A449" s="101"/>
      <c r="B449" s="104"/>
      <c r="C449" s="104"/>
      <c r="D449" s="104"/>
      <c r="E449" s="80"/>
      <c r="F449" s="80"/>
      <c r="G449" s="80"/>
      <c r="H449" s="26" t="s">
        <v>315</v>
      </c>
      <c r="I449" s="28" t="s">
        <v>1356</v>
      </c>
      <c r="J449" s="28" t="s">
        <v>277</v>
      </c>
      <c r="K449" s="28" t="s">
        <v>164</v>
      </c>
      <c r="L449" s="29" t="s">
        <v>164</v>
      </c>
    </row>
    <row r="450" spans="1:12" ht="45.95" customHeight="1" x14ac:dyDescent="0.25">
      <c r="A450" s="99" t="s">
        <v>329</v>
      </c>
      <c r="B450" s="102" t="s">
        <v>330</v>
      </c>
      <c r="C450" s="102" t="s">
        <v>29</v>
      </c>
      <c r="D450" s="102" t="s">
        <v>1357</v>
      </c>
      <c r="E450" s="114">
        <f>SUM(E452:E456)</f>
        <v>1154956.45</v>
      </c>
      <c r="F450" s="114">
        <f>SUM(F452:F456)</f>
        <v>1154893</v>
      </c>
      <c r="G450" s="114">
        <f>SUM(G452:G456)</f>
        <v>1154893</v>
      </c>
      <c r="H450" s="19" t="s">
        <v>280</v>
      </c>
      <c r="I450" s="22" t="s">
        <v>1355</v>
      </c>
      <c r="J450" s="22" t="s">
        <v>148</v>
      </c>
      <c r="K450" s="22" t="s">
        <v>130</v>
      </c>
      <c r="L450" s="23" t="s">
        <v>148</v>
      </c>
    </row>
    <row r="451" spans="1:12" ht="31.5" x14ac:dyDescent="0.25">
      <c r="A451" s="100"/>
      <c r="B451" s="103"/>
      <c r="C451" s="103"/>
      <c r="D451" s="113"/>
      <c r="E451" s="116"/>
      <c r="F451" s="116"/>
      <c r="G451" s="116"/>
      <c r="H451" s="26" t="s">
        <v>315</v>
      </c>
      <c r="I451" s="28" t="s">
        <v>1356</v>
      </c>
      <c r="J451" s="28" t="s">
        <v>331</v>
      </c>
      <c r="K451" s="28" t="s">
        <v>277</v>
      </c>
      <c r="L451" s="29" t="s">
        <v>277</v>
      </c>
    </row>
    <row r="452" spans="1:12" x14ac:dyDescent="0.25">
      <c r="A452" s="100"/>
      <c r="B452" s="103"/>
      <c r="C452" s="103"/>
      <c r="D452" s="117" t="s">
        <v>22</v>
      </c>
      <c r="E452" s="118">
        <v>523384</v>
      </c>
      <c r="F452" s="118">
        <v>523384</v>
      </c>
      <c r="G452" s="118">
        <v>523384</v>
      </c>
      <c r="H452" s="26" t="s">
        <v>282</v>
      </c>
      <c r="I452" s="28" t="s">
        <v>1355</v>
      </c>
      <c r="J452" s="28" t="s">
        <v>276</v>
      </c>
      <c r="K452" s="28" t="s">
        <v>276</v>
      </c>
      <c r="L452" s="29" t="s">
        <v>276</v>
      </c>
    </row>
    <row r="453" spans="1:12" ht="47.25" x14ac:dyDescent="0.25">
      <c r="A453" s="100"/>
      <c r="B453" s="103"/>
      <c r="C453" s="103"/>
      <c r="D453" s="113"/>
      <c r="E453" s="119"/>
      <c r="F453" s="119"/>
      <c r="G453" s="119"/>
      <c r="H453" s="26" t="s">
        <v>32</v>
      </c>
      <c r="I453" s="28" t="s">
        <v>1355</v>
      </c>
      <c r="J453" s="28" t="s">
        <v>51</v>
      </c>
      <c r="K453" s="28" t="s">
        <v>51</v>
      </c>
      <c r="L453" s="29" t="s">
        <v>51</v>
      </c>
    </row>
    <row r="454" spans="1:12" ht="47.25" x14ac:dyDescent="0.25">
      <c r="A454" s="100"/>
      <c r="B454" s="103"/>
      <c r="C454" s="103"/>
      <c r="D454" s="117" t="s">
        <v>39</v>
      </c>
      <c r="E454" s="118">
        <v>81133.45</v>
      </c>
      <c r="F454" s="118">
        <v>81070</v>
      </c>
      <c r="G454" s="118">
        <v>81070</v>
      </c>
      <c r="H454" s="26" t="s">
        <v>36</v>
      </c>
      <c r="I454" s="28" t="s">
        <v>1355</v>
      </c>
      <c r="J454" s="28" t="s">
        <v>33</v>
      </c>
      <c r="K454" s="28" t="s">
        <v>33</v>
      </c>
      <c r="L454" s="29" t="s">
        <v>33</v>
      </c>
    </row>
    <row r="455" spans="1:12" ht="31.5" x14ac:dyDescent="0.25">
      <c r="A455" s="100"/>
      <c r="B455" s="103"/>
      <c r="C455" s="103"/>
      <c r="D455" s="113"/>
      <c r="E455" s="119"/>
      <c r="F455" s="119"/>
      <c r="G455" s="119"/>
      <c r="H455" s="26" t="s">
        <v>30</v>
      </c>
      <c r="I455" s="28" t="s">
        <v>1356</v>
      </c>
      <c r="J455" s="28" t="s">
        <v>110</v>
      </c>
      <c r="K455" s="28" t="s">
        <v>69</v>
      </c>
      <c r="L455" s="29" t="s">
        <v>69</v>
      </c>
    </row>
    <row r="456" spans="1:12" ht="48" thickBot="1" x14ac:dyDescent="0.3">
      <c r="A456" s="101"/>
      <c r="B456" s="104"/>
      <c r="C456" s="104"/>
      <c r="D456" s="26" t="s">
        <v>16</v>
      </c>
      <c r="E456" s="27">
        <v>550439</v>
      </c>
      <c r="F456" s="27">
        <v>550439</v>
      </c>
      <c r="G456" s="27">
        <v>550439</v>
      </c>
      <c r="H456" s="26" t="s">
        <v>38</v>
      </c>
      <c r="I456" s="28" t="s">
        <v>1355</v>
      </c>
      <c r="J456" s="28" t="s">
        <v>51</v>
      </c>
      <c r="K456" s="28" t="s">
        <v>104</v>
      </c>
      <c r="L456" s="29" t="s">
        <v>33</v>
      </c>
    </row>
    <row r="457" spans="1:12" ht="45.95" customHeight="1" x14ac:dyDescent="0.25">
      <c r="A457" s="99" t="s">
        <v>332</v>
      </c>
      <c r="B457" s="102" t="s">
        <v>333</v>
      </c>
      <c r="C457" s="102" t="s">
        <v>29</v>
      </c>
      <c r="D457" s="102" t="s">
        <v>1357</v>
      </c>
      <c r="E457" s="114">
        <f>SUM(E458:E463)</f>
        <v>1412904.78</v>
      </c>
      <c r="F457" s="114">
        <f>SUM(F458:F463)</f>
        <v>1412809</v>
      </c>
      <c r="G457" s="114">
        <f>SUM(G458:G463)</f>
        <v>1412809</v>
      </c>
      <c r="H457" s="19" t="s">
        <v>280</v>
      </c>
      <c r="I457" s="22" t="s">
        <v>1355</v>
      </c>
      <c r="J457" s="22" t="s">
        <v>103</v>
      </c>
      <c r="K457" s="22" t="s">
        <v>103</v>
      </c>
      <c r="L457" s="23" t="s">
        <v>103</v>
      </c>
    </row>
    <row r="458" spans="1:12" ht="31.5" x14ac:dyDescent="0.25">
      <c r="A458" s="100"/>
      <c r="B458" s="103"/>
      <c r="C458" s="103"/>
      <c r="D458" s="113"/>
      <c r="E458" s="116"/>
      <c r="F458" s="116"/>
      <c r="G458" s="116"/>
      <c r="H458" s="26" t="s">
        <v>30</v>
      </c>
      <c r="I458" s="28" t="s">
        <v>1356</v>
      </c>
      <c r="J458" s="28" t="s">
        <v>56</v>
      </c>
      <c r="K458" s="28" t="s">
        <v>56</v>
      </c>
      <c r="L458" s="29" t="s">
        <v>56</v>
      </c>
    </row>
    <row r="459" spans="1:12" ht="47.25" x14ac:dyDescent="0.25">
      <c r="A459" s="100"/>
      <c r="B459" s="103"/>
      <c r="C459" s="103"/>
      <c r="D459" s="26" t="s">
        <v>18</v>
      </c>
      <c r="E459" s="27">
        <v>9600</v>
      </c>
      <c r="F459" s="27">
        <v>9600</v>
      </c>
      <c r="G459" s="27">
        <v>9600</v>
      </c>
      <c r="H459" s="26" t="s">
        <v>32</v>
      </c>
      <c r="I459" s="28" t="s">
        <v>1355</v>
      </c>
      <c r="J459" s="28" t="s">
        <v>35</v>
      </c>
      <c r="K459" s="28" t="s">
        <v>35</v>
      </c>
      <c r="L459" s="29" t="s">
        <v>35</v>
      </c>
    </row>
    <row r="460" spans="1:12" ht="47.25" x14ac:dyDescent="0.25">
      <c r="A460" s="100"/>
      <c r="B460" s="103"/>
      <c r="C460" s="103"/>
      <c r="D460" s="26" t="s">
        <v>39</v>
      </c>
      <c r="E460" s="27">
        <v>113095.78</v>
      </c>
      <c r="F460" s="27">
        <v>113000</v>
      </c>
      <c r="G460" s="27">
        <v>113000</v>
      </c>
      <c r="H460" s="26" t="s">
        <v>36</v>
      </c>
      <c r="I460" s="28" t="s">
        <v>1355</v>
      </c>
      <c r="J460" s="28" t="s">
        <v>35</v>
      </c>
      <c r="K460" s="28" t="s">
        <v>35</v>
      </c>
      <c r="L460" s="29" t="s">
        <v>35</v>
      </c>
    </row>
    <row r="461" spans="1:12" x14ac:dyDescent="0.25">
      <c r="A461" s="100"/>
      <c r="B461" s="103"/>
      <c r="C461" s="103"/>
      <c r="D461" s="117" t="s">
        <v>22</v>
      </c>
      <c r="E461" s="118">
        <v>686130</v>
      </c>
      <c r="F461" s="118">
        <v>686130</v>
      </c>
      <c r="G461" s="118">
        <v>686130</v>
      </c>
      <c r="H461" s="26" t="s">
        <v>282</v>
      </c>
      <c r="I461" s="28" t="s">
        <v>1355</v>
      </c>
      <c r="J461" s="28" t="s">
        <v>276</v>
      </c>
      <c r="K461" s="28" t="s">
        <v>276</v>
      </c>
      <c r="L461" s="29" t="s">
        <v>276</v>
      </c>
    </row>
    <row r="462" spans="1:12" ht="31.5" x14ac:dyDescent="0.25">
      <c r="A462" s="100"/>
      <c r="B462" s="103"/>
      <c r="C462" s="103"/>
      <c r="D462" s="113"/>
      <c r="E462" s="119"/>
      <c r="F462" s="119"/>
      <c r="G462" s="119"/>
      <c r="H462" s="26" t="s">
        <v>315</v>
      </c>
      <c r="I462" s="28" t="s">
        <v>1356</v>
      </c>
      <c r="J462" s="28" t="s">
        <v>277</v>
      </c>
      <c r="K462" s="28" t="s">
        <v>277</v>
      </c>
      <c r="L462" s="29" t="s">
        <v>277</v>
      </c>
    </row>
    <row r="463" spans="1:12" ht="48" thickBot="1" x14ac:dyDescent="0.3">
      <c r="A463" s="101"/>
      <c r="B463" s="104"/>
      <c r="C463" s="104"/>
      <c r="D463" s="26" t="s">
        <v>16</v>
      </c>
      <c r="E463" s="27">
        <v>604079</v>
      </c>
      <c r="F463" s="27">
        <v>604079</v>
      </c>
      <c r="G463" s="27">
        <v>604079</v>
      </c>
      <c r="H463" s="26" t="s">
        <v>38</v>
      </c>
      <c r="I463" s="28" t="s">
        <v>1355</v>
      </c>
      <c r="J463" s="28" t="s">
        <v>34</v>
      </c>
      <c r="K463" s="28" t="s">
        <v>34</v>
      </c>
      <c r="L463" s="29" t="s">
        <v>34</v>
      </c>
    </row>
    <row r="464" spans="1:12" ht="45.95" customHeight="1" x14ac:dyDescent="0.25">
      <c r="A464" s="99" t="s">
        <v>334</v>
      </c>
      <c r="B464" s="102" t="s">
        <v>335</v>
      </c>
      <c r="C464" s="102" t="s">
        <v>29</v>
      </c>
      <c r="D464" s="102" t="s">
        <v>1357</v>
      </c>
      <c r="E464" s="114">
        <f>SUM(E466:E469)</f>
        <v>950630.28</v>
      </c>
      <c r="F464" s="114">
        <f>SUM(F466:F469)</f>
        <v>950576</v>
      </c>
      <c r="G464" s="114">
        <f>SUM(G466:G469)</f>
        <v>950576</v>
      </c>
      <c r="H464" s="19" t="s">
        <v>280</v>
      </c>
      <c r="I464" s="22" t="s">
        <v>1355</v>
      </c>
      <c r="J464" s="22" t="s">
        <v>148</v>
      </c>
      <c r="K464" s="22" t="s">
        <v>148</v>
      </c>
      <c r="L464" s="23" t="s">
        <v>148</v>
      </c>
    </row>
    <row r="465" spans="1:12" ht="31.5" x14ac:dyDescent="0.25">
      <c r="A465" s="100"/>
      <c r="B465" s="103"/>
      <c r="C465" s="103"/>
      <c r="D465" s="113"/>
      <c r="E465" s="116"/>
      <c r="F465" s="116"/>
      <c r="G465" s="116"/>
      <c r="H465" s="26" t="s">
        <v>30</v>
      </c>
      <c r="I465" s="28" t="s">
        <v>1356</v>
      </c>
      <c r="J465" s="28" t="s">
        <v>47</v>
      </c>
      <c r="K465" s="28" t="s">
        <v>47</v>
      </c>
      <c r="L465" s="29" t="s">
        <v>47</v>
      </c>
    </row>
    <row r="466" spans="1:12" ht="47.25" x14ac:dyDescent="0.25">
      <c r="A466" s="100"/>
      <c r="B466" s="103"/>
      <c r="C466" s="103"/>
      <c r="D466" s="26" t="s">
        <v>39</v>
      </c>
      <c r="E466" s="27">
        <v>35154.28</v>
      </c>
      <c r="F466" s="27">
        <v>35100</v>
      </c>
      <c r="G466" s="27">
        <v>35100</v>
      </c>
      <c r="H466" s="26" t="s">
        <v>38</v>
      </c>
      <c r="I466" s="28" t="s">
        <v>1355</v>
      </c>
      <c r="J466" s="28" t="s">
        <v>15</v>
      </c>
      <c r="K466" s="28" t="s">
        <v>15</v>
      </c>
      <c r="L466" s="29" t="s">
        <v>15</v>
      </c>
    </row>
    <row r="467" spans="1:12" ht="47.25" x14ac:dyDescent="0.25">
      <c r="A467" s="100"/>
      <c r="B467" s="103"/>
      <c r="C467" s="103"/>
      <c r="D467" s="117" t="s">
        <v>16</v>
      </c>
      <c r="E467" s="118">
        <v>370382</v>
      </c>
      <c r="F467" s="118">
        <v>370382</v>
      </c>
      <c r="G467" s="118">
        <v>370382</v>
      </c>
      <c r="H467" s="26" t="s">
        <v>36</v>
      </c>
      <c r="I467" s="28" t="s">
        <v>1355</v>
      </c>
      <c r="J467" s="28" t="s">
        <v>99</v>
      </c>
      <c r="K467" s="28" t="s">
        <v>99</v>
      </c>
      <c r="L467" s="29" t="s">
        <v>99</v>
      </c>
    </row>
    <row r="468" spans="1:12" x14ac:dyDescent="0.25">
      <c r="A468" s="100"/>
      <c r="B468" s="103"/>
      <c r="C468" s="103"/>
      <c r="D468" s="113"/>
      <c r="E468" s="119"/>
      <c r="F468" s="119"/>
      <c r="G468" s="119"/>
      <c r="H468" s="26" t="s">
        <v>282</v>
      </c>
      <c r="I468" s="28" t="s">
        <v>1355</v>
      </c>
      <c r="J468" s="28" t="s">
        <v>243</v>
      </c>
      <c r="K468" s="28" t="s">
        <v>276</v>
      </c>
      <c r="L468" s="29" t="s">
        <v>276</v>
      </c>
    </row>
    <row r="469" spans="1:12" ht="48" thickBot="1" x14ac:dyDescent="0.3">
      <c r="A469" s="101"/>
      <c r="B469" s="104"/>
      <c r="C469" s="104"/>
      <c r="D469" s="26" t="s">
        <v>22</v>
      </c>
      <c r="E469" s="27">
        <v>545094</v>
      </c>
      <c r="F469" s="27">
        <v>545094</v>
      </c>
      <c r="G469" s="27">
        <v>545094</v>
      </c>
      <c r="H469" s="26" t="s">
        <v>32</v>
      </c>
      <c r="I469" s="28" t="s">
        <v>1355</v>
      </c>
      <c r="J469" s="28" t="s">
        <v>37</v>
      </c>
      <c r="K469" s="28" t="s">
        <v>37</v>
      </c>
      <c r="L469" s="29" t="s">
        <v>37</v>
      </c>
    </row>
    <row r="470" spans="1:12" ht="79.5" customHeight="1" x14ac:dyDescent="0.25">
      <c r="A470" s="99" t="s">
        <v>336</v>
      </c>
      <c r="B470" s="102" t="s">
        <v>337</v>
      </c>
      <c r="C470" s="102" t="s">
        <v>29</v>
      </c>
      <c r="D470" s="102" t="s">
        <v>1357</v>
      </c>
      <c r="E470" s="114">
        <f>SUM(E471:E478)</f>
        <v>647716.96</v>
      </c>
      <c r="F470" s="114">
        <f>SUM(F471:F478)</f>
        <v>647623</v>
      </c>
      <c r="G470" s="114">
        <f>SUM(G471:G478)</f>
        <v>647623</v>
      </c>
      <c r="H470" s="19" t="s">
        <v>324</v>
      </c>
      <c r="I470" s="22" t="s">
        <v>1355</v>
      </c>
      <c r="J470" s="22" t="s">
        <v>47</v>
      </c>
      <c r="K470" s="22" t="s">
        <v>69</v>
      </c>
      <c r="L470" s="23" t="s">
        <v>69</v>
      </c>
    </row>
    <row r="471" spans="1:12" ht="47.25" x14ac:dyDescent="0.25">
      <c r="A471" s="100"/>
      <c r="B471" s="103"/>
      <c r="C471" s="103"/>
      <c r="D471" s="103"/>
      <c r="E471" s="115"/>
      <c r="F471" s="115"/>
      <c r="G471" s="115"/>
      <c r="H471" s="26" t="s">
        <v>280</v>
      </c>
      <c r="I471" s="28" t="s">
        <v>1355</v>
      </c>
      <c r="J471" s="28" t="s">
        <v>81</v>
      </c>
      <c r="K471" s="28" t="s">
        <v>81</v>
      </c>
      <c r="L471" s="29" t="s">
        <v>81</v>
      </c>
    </row>
    <row r="472" spans="1:12" x14ac:dyDescent="0.25">
      <c r="A472" s="100"/>
      <c r="B472" s="103"/>
      <c r="C472" s="103"/>
      <c r="D472" s="113"/>
      <c r="E472" s="116"/>
      <c r="F472" s="116"/>
      <c r="G472" s="116"/>
      <c r="H472" s="26" t="s">
        <v>282</v>
      </c>
      <c r="I472" s="28" t="s">
        <v>1355</v>
      </c>
      <c r="J472" s="28" t="s">
        <v>69</v>
      </c>
      <c r="K472" s="28" t="s">
        <v>69</v>
      </c>
      <c r="L472" s="29" t="s">
        <v>69</v>
      </c>
    </row>
    <row r="473" spans="1:12" ht="47.25" x14ac:dyDescent="0.25">
      <c r="A473" s="100"/>
      <c r="B473" s="103"/>
      <c r="C473" s="103"/>
      <c r="D473" s="117" t="s">
        <v>22</v>
      </c>
      <c r="E473" s="118">
        <v>355414</v>
      </c>
      <c r="F473" s="118">
        <v>355414</v>
      </c>
      <c r="G473" s="118">
        <v>355414</v>
      </c>
      <c r="H473" s="26" t="s">
        <v>32</v>
      </c>
      <c r="I473" s="28" t="s">
        <v>1355</v>
      </c>
      <c r="J473" s="28" t="s">
        <v>83</v>
      </c>
      <c r="K473" s="28" t="s">
        <v>339</v>
      </c>
      <c r="L473" s="29" t="s">
        <v>65</v>
      </c>
    </row>
    <row r="474" spans="1:12" ht="31.5" x14ac:dyDescent="0.25">
      <c r="A474" s="100"/>
      <c r="B474" s="103"/>
      <c r="C474" s="103"/>
      <c r="D474" s="113"/>
      <c r="E474" s="119"/>
      <c r="F474" s="119"/>
      <c r="G474" s="119"/>
      <c r="H474" s="26" t="s">
        <v>30</v>
      </c>
      <c r="I474" s="28" t="s">
        <v>1356</v>
      </c>
      <c r="J474" s="28" t="s">
        <v>143</v>
      </c>
      <c r="K474" s="28" t="s">
        <v>47</v>
      </c>
      <c r="L474" s="29" t="s">
        <v>47</v>
      </c>
    </row>
    <row r="475" spans="1:12" ht="47.25" x14ac:dyDescent="0.25">
      <c r="A475" s="100"/>
      <c r="B475" s="103"/>
      <c r="C475" s="103"/>
      <c r="D475" s="117" t="s">
        <v>16</v>
      </c>
      <c r="E475" s="118">
        <v>270509</v>
      </c>
      <c r="F475" s="118">
        <v>270509</v>
      </c>
      <c r="G475" s="118">
        <v>270509</v>
      </c>
      <c r="H475" s="26" t="s">
        <v>36</v>
      </c>
      <c r="I475" s="28" t="s">
        <v>1355</v>
      </c>
      <c r="J475" s="28" t="s">
        <v>37</v>
      </c>
      <c r="K475" s="28" t="s">
        <v>83</v>
      </c>
      <c r="L475" s="29" t="s">
        <v>339</v>
      </c>
    </row>
    <row r="476" spans="1:12" ht="47.25" x14ac:dyDescent="0.25">
      <c r="A476" s="100"/>
      <c r="B476" s="103"/>
      <c r="C476" s="103"/>
      <c r="D476" s="113"/>
      <c r="E476" s="119"/>
      <c r="F476" s="119"/>
      <c r="G476" s="119"/>
      <c r="H476" s="26" t="s">
        <v>38</v>
      </c>
      <c r="I476" s="28" t="s">
        <v>1355</v>
      </c>
      <c r="J476" s="28" t="s">
        <v>86</v>
      </c>
      <c r="K476" s="28" t="s">
        <v>86</v>
      </c>
      <c r="L476" s="29" t="s">
        <v>86</v>
      </c>
    </row>
    <row r="477" spans="1:12" ht="48" customHeight="1" x14ac:dyDescent="0.25">
      <c r="A477" s="100"/>
      <c r="B477" s="103"/>
      <c r="C477" s="103"/>
      <c r="D477" s="117" t="s">
        <v>39</v>
      </c>
      <c r="E477" s="118">
        <v>21793.96</v>
      </c>
      <c r="F477" s="118">
        <v>21700</v>
      </c>
      <c r="G477" s="118">
        <v>21700</v>
      </c>
      <c r="H477" s="26" t="s">
        <v>338</v>
      </c>
      <c r="I477" s="28" t="s">
        <v>1355</v>
      </c>
      <c r="J477" s="28" t="s">
        <v>15</v>
      </c>
      <c r="K477" s="28" t="s">
        <v>15</v>
      </c>
      <c r="L477" s="29" t="s">
        <v>15</v>
      </c>
    </row>
    <row r="478" spans="1:12" ht="48" thickBot="1" x14ac:dyDescent="0.3">
      <c r="A478" s="101"/>
      <c r="B478" s="104"/>
      <c r="C478" s="104"/>
      <c r="D478" s="104"/>
      <c r="E478" s="80"/>
      <c r="F478" s="80"/>
      <c r="G478" s="80"/>
      <c r="H478" s="26" t="s">
        <v>38</v>
      </c>
      <c r="I478" s="28" t="s">
        <v>1355</v>
      </c>
      <c r="J478" s="28" t="s">
        <v>37</v>
      </c>
      <c r="K478" s="28" t="s">
        <v>83</v>
      </c>
      <c r="L478" s="29" t="s">
        <v>339</v>
      </c>
    </row>
    <row r="479" spans="1:12" ht="31.5" x14ac:dyDescent="0.25">
      <c r="A479" s="99" t="s">
        <v>340</v>
      </c>
      <c r="B479" s="102" t="s">
        <v>341</v>
      </c>
      <c r="C479" s="102" t="s">
        <v>29</v>
      </c>
      <c r="D479" s="102" t="s">
        <v>1357</v>
      </c>
      <c r="E479" s="114">
        <f>SUM(E480:E484)</f>
        <v>1834981.26</v>
      </c>
      <c r="F479" s="114">
        <f>SUM(F480:F484)</f>
        <v>1834870</v>
      </c>
      <c r="G479" s="114">
        <f>SUM(G480:G484)</f>
        <v>1834870</v>
      </c>
      <c r="H479" s="26" t="s">
        <v>30</v>
      </c>
      <c r="I479" s="28" t="s">
        <v>1356</v>
      </c>
      <c r="J479" s="28" t="s">
        <v>69</v>
      </c>
      <c r="K479" s="28" t="s">
        <v>69</v>
      </c>
      <c r="L479" s="29" t="s">
        <v>69</v>
      </c>
    </row>
    <row r="480" spans="1:12" ht="47.25" x14ac:dyDescent="0.25">
      <c r="A480" s="100"/>
      <c r="B480" s="103"/>
      <c r="C480" s="103"/>
      <c r="D480" s="113"/>
      <c r="E480" s="116"/>
      <c r="F480" s="116"/>
      <c r="G480" s="116"/>
      <c r="H480" s="26" t="s">
        <v>280</v>
      </c>
      <c r="I480" s="28" t="s">
        <v>1355</v>
      </c>
      <c r="J480" s="28" t="s">
        <v>148</v>
      </c>
      <c r="K480" s="28" t="s">
        <v>148</v>
      </c>
      <c r="L480" s="29" t="s">
        <v>148</v>
      </c>
    </row>
    <row r="481" spans="1:12" ht="48" thickBot="1" x14ac:dyDescent="0.3">
      <c r="A481" s="100"/>
      <c r="B481" s="103"/>
      <c r="C481" s="103"/>
      <c r="D481" s="117" t="s">
        <v>39</v>
      </c>
      <c r="E481" s="118">
        <v>102411.26</v>
      </c>
      <c r="F481" s="118">
        <v>102300</v>
      </c>
      <c r="G481" s="118">
        <v>102300</v>
      </c>
      <c r="H481" s="26" t="s">
        <v>38</v>
      </c>
      <c r="I481" s="28" t="s">
        <v>1355</v>
      </c>
      <c r="J481" s="28" t="s">
        <v>34</v>
      </c>
      <c r="K481" s="28" t="s">
        <v>34</v>
      </c>
      <c r="L481" s="29" t="s">
        <v>34</v>
      </c>
    </row>
    <row r="482" spans="1:12" x14ac:dyDescent="0.25">
      <c r="A482" s="100"/>
      <c r="B482" s="103"/>
      <c r="C482" s="103"/>
      <c r="D482" s="113"/>
      <c r="E482" s="119"/>
      <c r="F482" s="119"/>
      <c r="G482" s="119"/>
      <c r="H482" s="19" t="s">
        <v>282</v>
      </c>
      <c r="I482" s="22" t="s">
        <v>1355</v>
      </c>
      <c r="J482" s="22" t="s">
        <v>276</v>
      </c>
      <c r="K482" s="22" t="s">
        <v>276</v>
      </c>
      <c r="L482" s="23" t="s">
        <v>276</v>
      </c>
    </row>
    <row r="483" spans="1:12" ht="47.25" x14ac:dyDescent="0.25">
      <c r="A483" s="100"/>
      <c r="B483" s="103"/>
      <c r="C483" s="103"/>
      <c r="D483" s="26" t="s">
        <v>22</v>
      </c>
      <c r="E483" s="27">
        <v>1165891</v>
      </c>
      <c r="F483" s="27">
        <v>1165891</v>
      </c>
      <c r="G483" s="27">
        <v>1165891</v>
      </c>
      <c r="H483" s="26" t="s">
        <v>32</v>
      </c>
      <c r="I483" s="28" t="s">
        <v>1355</v>
      </c>
      <c r="J483" s="28" t="s">
        <v>34</v>
      </c>
      <c r="K483" s="28" t="s">
        <v>34</v>
      </c>
      <c r="L483" s="29" t="s">
        <v>34</v>
      </c>
    </row>
    <row r="484" spans="1:12" ht="48" thickBot="1" x14ac:dyDescent="0.3">
      <c r="A484" s="101"/>
      <c r="B484" s="104"/>
      <c r="C484" s="104"/>
      <c r="D484" s="26" t="s">
        <v>16</v>
      </c>
      <c r="E484" s="27">
        <v>566679</v>
      </c>
      <c r="F484" s="27">
        <v>566679</v>
      </c>
      <c r="G484" s="27">
        <v>566679</v>
      </c>
      <c r="H484" s="26" t="s">
        <v>36</v>
      </c>
      <c r="I484" s="28" t="s">
        <v>1355</v>
      </c>
      <c r="J484" s="28" t="s">
        <v>35</v>
      </c>
      <c r="K484" s="28" t="s">
        <v>35</v>
      </c>
      <c r="L484" s="29" t="s">
        <v>35</v>
      </c>
    </row>
    <row r="485" spans="1:12" ht="31.5" x14ac:dyDescent="0.25">
      <c r="A485" s="99" t="s">
        <v>342</v>
      </c>
      <c r="B485" s="102" t="s">
        <v>343</v>
      </c>
      <c r="C485" s="102" t="s">
        <v>29</v>
      </c>
      <c r="D485" s="19" t="s">
        <v>1357</v>
      </c>
      <c r="E485" s="25">
        <f>SUM(E486:E489)</f>
        <v>1691132</v>
      </c>
      <c r="F485" s="25">
        <f>SUM(F486:F489)</f>
        <v>1691132</v>
      </c>
      <c r="G485" s="25">
        <f>SUM(G486:G489)</f>
        <v>1691132</v>
      </c>
      <c r="H485" s="19" t="s">
        <v>344</v>
      </c>
      <c r="I485" s="22" t="s">
        <v>1355</v>
      </c>
      <c r="J485" s="22" t="s">
        <v>15</v>
      </c>
      <c r="K485" s="22" t="s">
        <v>15</v>
      </c>
      <c r="L485" s="23" t="s">
        <v>15</v>
      </c>
    </row>
    <row r="486" spans="1:12" ht="82.5" customHeight="1" x14ac:dyDescent="0.25">
      <c r="A486" s="100"/>
      <c r="B486" s="103"/>
      <c r="C486" s="103"/>
      <c r="D486" s="26" t="s">
        <v>22</v>
      </c>
      <c r="E486" s="27">
        <v>1290962</v>
      </c>
      <c r="F486" s="27">
        <v>1290962</v>
      </c>
      <c r="G486" s="27">
        <v>1290962</v>
      </c>
      <c r="H486" s="26" t="s">
        <v>324</v>
      </c>
      <c r="I486" s="28" t="s">
        <v>1355</v>
      </c>
      <c r="J486" s="28" t="s">
        <v>345</v>
      </c>
      <c r="K486" s="28" t="s">
        <v>345</v>
      </c>
      <c r="L486" s="29" t="s">
        <v>345</v>
      </c>
    </row>
    <row r="487" spans="1:12" ht="31.5" x14ac:dyDescent="0.25">
      <c r="A487" s="100"/>
      <c r="B487" s="103"/>
      <c r="C487" s="103"/>
      <c r="D487" s="117" t="s">
        <v>16</v>
      </c>
      <c r="E487" s="118">
        <v>376670</v>
      </c>
      <c r="F487" s="118">
        <v>376670</v>
      </c>
      <c r="G487" s="118">
        <v>376670</v>
      </c>
      <c r="H487" s="26" t="s">
        <v>30</v>
      </c>
      <c r="I487" s="28" t="s">
        <v>1356</v>
      </c>
      <c r="J487" s="28" t="s">
        <v>74</v>
      </c>
      <c r="K487" s="28" t="s">
        <v>74</v>
      </c>
      <c r="L487" s="29" t="s">
        <v>74</v>
      </c>
    </row>
    <row r="488" spans="1:12" ht="47.25" customHeight="1" x14ac:dyDescent="0.25">
      <c r="A488" s="100"/>
      <c r="B488" s="103"/>
      <c r="C488" s="103"/>
      <c r="D488" s="113"/>
      <c r="E488" s="119"/>
      <c r="F488" s="119"/>
      <c r="G488" s="119"/>
      <c r="H488" s="26" t="s">
        <v>338</v>
      </c>
      <c r="I488" s="28" t="s">
        <v>1355</v>
      </c>
      <c r="J488" s="28" t="s">
        <v>15</v>
      </c>
      <c r="K488" s="28" t="s">
        <v>15</v>
      </c>
      <c r="L488" s="29" t="s">
        <v>15</v>
      </c>
    </row>
    <row r="489" spans="1:12" ht="63.75" thickBot="1" x14ac:dyDescent="0.3">
      <c r="A489" s="101"/>
      <c r="B489" s="104"/>
      <c r="C489" s="104"/>
      <c r="D489" s="26" t="s">
        <v>39</v>
      </c>
      <c r="E489" s="27">
        <v>23500</v>
      </c>
      <c r="F489" s="27">
        <v>23500</v>
      </c>
      <c r="G489" s="27">
        <v>23500</v>
      </c>
      <c r="H489" s="26" t="s">
        <v>346</v>
      </c>
      <c r="I489" s="28" t="s">
        <v>1355</v>
      </c>
      <c r="J489" s="28" t="s">
        <v>347</v>
      </c>
      <c r="K489" s="28" t="s">
        <v>347</v>
      </c>
      <c r="L489" s="29" t="s">
        <v>347</v>
      </c>
    </row>
    <row r="490" spans="1:12" ht="49.5" customHeight="1" x14ac:dyDescent="0.25">
      <c r="A490" s="99" t="s">
        <v>348</v>
      </c>
      <c r="B490" s="102" t="s">
        <v>349</v>
      </c>
      <c r="C490" s="102" t="s">
        <v>29</v>
      </c>
      <c r="D490" s="102" t="s">
        <v>1357</v>
      </c>
      <c r="E490" s="114">
        <f>SUM(E491:E495)</f>
        <v>1009529</v>
      </c>
      <c r="F490" s="114">
        <f>SUM(F491:F495)</f>
        <v>1009529</v>
      </c>
      <c r="G490" s="114">
        <f>SUM(G491:G495)</f>
        <v>1009529</v>
      </c>
      <c r="H490" s="19" t="s">
        <v>338</v>
      </c>
      <c r="I490" s="22" t="s">
        <v>1355</v>
      </c>
      <c r="J490" s="22" t="s">
        <v>347</v>
      </c>
      <c r="K490" s="22" t="s">
        <v>347</v>
      </c>
      <c r="L490" s="23" t="s">
        <v>347</v>
      </c>
    </row>
    <row r="491" spans="1:12" ht="31.5" x14ac:dyDescent="0.25">
      <c r="A491" s="100"/>
      <c r="B491" s="103"/>
      <c r="C491" s="103"/>
      <c r="D491" s="113"/>
      <c r="E491" s="116"/>
      <c r="F491" s="116"/>
      <c r="G491" s="116"/>
      <c r="H491" s="26" t="s">
        <v>344</v>
      </c>
      <c r="I491" s="28" t="s">
        <v>1355</v>
      </c>
      <c r="J491" s="28" t="s">
        <v>350</v>
      </c>
      <c r="K491" s="28" t="s">
        <v>350</v>
      </c>
      <c r="L491" s="29" t="s">
        <v>350</v>
      </c>
    </row>
    <row r="492" spans="1:12" ht="81" customHeight="1" x14ac:dyDescent="0.25">
      <c r="A492" s="100"/>
      <c r="B492" s="103"/>
      <c r="C492" s="103"/>
      <c r="D492" s="26" t="s">
        <v>16</v>
      </c>
      <c r="E492" s="27">
        <v>241040</v>
      </c>
      <c r="F492" s="27">
        <v>241040</v>
      </c>
      <c r="G492" s="27">
        <v>241040</v>
      </c>
      <c r="H492" s="26" t="s">
        <v>324</v>
      </c>
      <c r="I492" s="28" t="s">
        <v>1355</v>
      </c>
      <c r="J492" s="28" t="s">
        <v>183</v>
      </c>
      <c r="K492" s="28" t="s">
        <v>183</v>
      </c>
      <c r="L492" s="29" t="s">
        <v>183</v>
      </c>
    </row>
    <row r="493" spans="1:12" ht="31.5" x14ac:dyDescent="0.25">
      <c r="A493" s="100"/>
      <c r="B493" s="103"/>
      <c r="C493" s="103"/>
      <c r="D493" s="117" t="s">
        <v>18</v>
      </c>
      <c r="E493" s="118">
        <v>1900</v>
      </c>
      <c r="F493" s="118">
        <v>1900</v>
      </c>
      <c r="G493" s="118">
        <v>1900</v>
      </c>
      <c r="H493" s="26" t="s">
        <v>30</v>
      </c>
      <c r="I493" s="28" t="s">
        <v>1355</v>
      </c>
      <c r="J493" s="28" t="s">
        <v>66</v>
      </c>
      <c r="K493" s="28" t="s">
        <v>66</v>
      </c>
      <c r="L493" s="29" t="s">
        <v>66</v>
      </c>
    </row>
    <row r="494" spans="1:12" x14ac:dyDescent="0.25">
      <c r="A494" s="100"/>
      <c r="B494" s="103"/>
      <c r="C494" s="103"/>
      <c r="D494" s="113"/>
      <c r="E494" s="119"/>
      <c r="F494" s="119"/>
      <c r="G494" s="119"/>
      <c r="H494" s="26" t="s">
        <v>351</v>
      </c>
      <c r="I494" s="28" t="s">
        <v>1355</v>
      </c>
      <c r="J494" s="28" t="s">
        <v>249</v>
      </c>
      <c r="K494" s="28" t="s">
        <v>249</v>
      </c>
      <c r="L494" s="29" t="s">
        <v>249</v>
      </c>
    </row>
    <row r="495" spans="1:12" ht="63.75" thickBot="1" x14ac:dyDescent="0.3">
      <c r="A495" s="101"/>
      <c r="B495" s="104"/>
      <c r="C495" s="104"/>
      <c r="D495" s="26" t="s">
        <v>22</v>
      </c>
      <c r="E495" s="27">
        <v>766589</v>
      </c>
      <c r="F495" s="27">
        <v>766589</v>
      </c>
      <c r="G495" s="27">
        <v>766589</v>
      </c>
      <c r="H495" s="26" t="s">
        <v>346</v>
      </c>
      <c r="I495" s="28" t="s">
        <v>1355</v>
      </c>
      <c r="J495" s="28" t="s">
        <v>352</v>
      </c>
      <c r="K495" s="28" t="s">
        <v>352</v>
      </c>
      <c r="L495" s="29" t="s">
        <v>352</v>
      </c>
    </row>
    <row r="496" spans="1:12" ht="84" customHeight="1" thickBot="1" x14ac:dyDescent="0.3">
      <c r="A496" s="99" t="s">
        <v>353</v>
      </c>
      <c r="B496" s="102" t="s">
        <v>354</v>
      </c>
      <c r="C496" s="102" t="s">
        <v>29</v>
      </c>
      <c r="D496" s="19" t="s">
        <v>1357</v>
      </c>
      <c r="E496" s="25">
        <f>SUM(E497:E500)</f>
        <v>1147048</v>
      </c>
      <c r="F496" s="25">
        <f>SUM(F497:F500)</f>
        <v>1147048</v>
      </c>
      <c r="G496" s="25">
        <f>SUM(G497:G500)</f>
        <v>1147048</v>
      </c>
      <c r="H496" s="26" t="s">
        <v>324</v>
      </c>
      <c r="I496" s="28" t="s">
        <v>1355</v>
      </c>
      <c r="J496" s="28" t="s">
        <v>260</v>
      </c>
      <c r="K496" s="28" t="s">
        <v>260</v>
      </c>
      <c r="L496" s="29" t="s">
        <v>260</v>
      </c>
    </row>
    <row r="497" spans="1:12" ht="48" customHeight="1" x14ac:dyDescent="0.25">
      <c r="A497" s="100"/>
      <c r="B497" s="103"/>
      <c r="C497" s="103"/>
      <c r="D497" s="117" t="s">
        <v>22</v>
      </c>
      <c r="E497" s="118">
        <v>931148</v>
      </c>
      <c r="F497" s="118">
        <v>931148</v>
      </c>
      <c r="G497" s="118">
        <v>931148</v>
      </c>
      <c r="H497" s="19" t="s">
        <v>338</v>
      </c>
      <c r="I497" s="22" t="s">
        <v>1355</v>
      </c>
      <c r="J497" s="22" t="s">
        <v>355</v>
      </c>
      <c r="K497" s="22" t="s">
        <v>355</v>
      </c>
      <c r="L497" s="23" t="s">
        <v>355</v>
      </c>
    </row>
    <row r="498" spans="1:12" ht="31.5" x14ac:dyDescent="0.25">
      <c r="A498" s="100"/>
      <c r="B498" s="103"/>
      <c r="C498" s="103"/>
      <c r="D498" s="113"/>
      <c r="E498" s="119"/>
      <c r="F498" s="119"/>
      <c r="G498" s="119"/>
      <c r="H498" s="26" t="s">
        <v>344</v>
      </c>
      <c r="I498" s="28" t="s">
        <v>1355</v>
      </c>
      <c r="J498" s="28" t="s">
        <v>256</v>
      </c>
      <c r="K498" s="28" t="s">
        <v>256</v>
      </c>
      <c r="L498" s="29" t="s">
        <v>256</v>
      </c>
    </row>
    <row r="499" spans="1:12" ht="63" x14ac:dyDescent="0.25">
      <c r="A499" s="100"/>
      <c r="B499" s="103"/>
      <c r="C499" s="103"/>
      <c r="D499" s="26" t="s">
        <v>39</v>
      </c>
      <c r="E499" s="27">
        <v>15000</v>
      </c>
      <c r="F499" s="27">
        <v>15000</v>
      </c>
      <c r="G499" s="27">
        <v>15000</v>
      </c>
      <c r="H499" s="26" t="s">
        <v>346</v>
      </c>
      <c r="I499" s="28" t="s">
        <v>1355</v>
      </c>
      <c r="J499" s="28" t="s">
        <v>347</v>
      </c>
      <c r="K499" s="28" t="s">
        <v>356</v>
      </c>
      <c r="L499" s="29" t="s">
        <v>356</v>
      </c>
    </row>
    <row r="500" spans="1:12" ht="32.25" thickBot="1" x14ac:dyDescent="0.3">
      <c r="A500" s="101"/>
      <c r="B500" s="104"/>
      <c r="C500" s="104"/>
      <c r="D500" s="26" t="s">
        <v>16</v>
      </c>
      <c r="E500" s="27">
        <v>200900</v>
      </c>
      <c r="F500" s="27">
        <v>200900</v>
      </c>
      <c r="G500" s="27">
        <v>200900</v>
      </c>
      <c r="H500" s="26" t="s">
        <v>30</v>
      </c>
      <c r="I500" s="28" t="s">
        <v>1356</v>
      </c>
      <c r="J500" s="28" t="s">
        <v>69</v>
      </c>
      <c r="K500" s="28" t="s">
        <v>69</v>
      </c>
      <c r="L500" s="29" t="s">
        <v>69</v>
      </c>
    </row>
    <row r="501" spans="1:12" ht="49.5" customHeight="1" x14ac:dyDescent="0.25">
      <c r="A501" s="99" t="s">
        <v>357</v>
      </c>
      <c r="B501" s="102" t="s">
        <v>358</v>
      </c>
      <c r="C501" s="102" t="s">
        <v>29</v>
      </c>
      <c r="D501" s="102" t="s">
        <v>1357</v>
      </c>
      <c r="E501" s="114">
        <f>SUM(E502:E505)</f>
        <v>1155551</v>
      </c>
      <c r="F501" s="114">
        <f>SUM(F502:F505)</f>
        <v>1155551</v>
      </c>
      <c r="G501" s="114">
        <f>SUM(G502:G505)</f>
        <v>1155551</v>
      </c>
      <c r="H501" s="19" t="s">
        <v>338</v>
      </c>
      <c r="I501" s="22" t="s">
        <v>1355</v>
      </c>
      <c r="J501" s="22" t="s">
        <v>15</v>
      </c>
      <c r="K501" s="22" t="s">
        <v>15</v>
      </c>
      <c r="L501" s="23" t="s">
        <v>15</v>
      </c>
    </row>
    <row r="502" spans="1:12" ht="31.5" x14ac:dyDescent="0.25">
      <c r="A502" s="100"/>
      <c r="B502" s="103"/>
      <c r="C502" s="103"/>
      <c r="D502" s="113"/>
      <c r="E502" s="116"/>
      <c r="F502" s="116"/>
      <c r="G502" s="116"/>
      <c r="H502" s="26" t="s">
        <v>344</v>
      </c>
      <c r="I502" s="28" t="s">
        <v>1355</v>
      </c>
      <c r="J502" s="28" t="s">
        <v>355</v>
      </c>
      <c r="K502" s="28" t="s">
        <v>355</v>
      </c>
      <c r="L502" s="29" t="s">
        <v>355</v>
      </c>
    </row>
    <row r="503" spans="1:12" ht="81" customHeight="1" x14ac:dyDescent="0.25">
      <c r="A503" s="100"/>
      <c r="B503" s="103"/>
      <c r="C503" s="103"/>
      <c r="D503" s="26" t="s">
        <v>39</v>
      </c>
      <c r="E503" s="27">
        <v>15300</v>
      </c>
      <c r="F503" s="27">
        <v>15300</v>
      </c>
      <c r="G503" s="27">
        <v>15300</v>
      </c>
      <c r="H503" s="26" t="s">
        <v>324</v>
      </c>
      <c r="I503" s="28" t="s">
        <v>1355</v>
      </c>
      <c r="J503" s="28" t="s">
        <v>359</v>
      </c>
      <c r="K503" s="28" t="s">
        <v>325</v>
      </c>
      <c r="L503" s="29" t="s">
        <v>325</v>
      </c>
    </row>
    <row r="504" spans="1:12" ht="31.5" x14ac:dyDescent="0.25">
      <c r="A504" s="100"/>
      <c r="B504" s="103"/>
      <c r="C504" s="103"/>
      <c r="D504" s="26" t="s">
        <v>22</v>
      </c>
      <c r="E504" s="27">
        <v>879061</v>
      </c>
      <c r="F504" s="27">
        <v>879061</v>
      </c>
      <c r="G504" s="27">
        <v>879061</v>
      </c>
      <c r="H504" s="26" t="s">
        <v>30</v>
      </c>
      <c r="I504" s="28" t="s">
        <v>1356</v>
      </c>
      <c r="J504" s="28" t="s">
        <v>31</v>
      </c>
      <c r="K504" s="28" t="s">
        <v>31</v>
      </c>
      <c r="L504" s="29" t="s">
        <v>31</v>
      </c>
    </row>
    <row r="505" spans="1:12" ht="63.75" thickBot="1" x14ac:dyDescent="0.3">
      <c r="A505" s="101"/>
      <c r="B505" s="104"/>
      <c r="C505" s="104"/>
      <c r="D505" s="26" t="s">
        <v>16</v>
      </c>
      <c r="E505" s="27">
        <v>261190</v>
      </c>
      <c r="F505" s="27">
        <v>261190</v>
      </c>
      <c r="G505" s="27">
        <v>261190</v>
      </c>
      <c r="H505" s="26" t="s">
        <v>346</v>
      </c>
      <c r="I505" s="28" t="s">
        <v>1355</v>
      </c>
      <c r="J505" s="28" t="s">
        <v>352</v>
      </c>
      <c r="K505" s="28" t="s">
        <v>52</v>
      </c>
      <c r="L505" s="29" t="s">
        <v>52</v>
      </c>
    </row>
    <row r="506" spans="1:12" ht="31.5" x14ac:dyDescent="0.25">
      <c r="A506" s="99" t="s">
        <v>360</v>
      </c>
      <c r="B506" s="102" t="s">
        <v>361</v>
      </c>
      <c r="C506" s="102" t="s">
        <v>29</v>
      </c>
      <c r="D506" s="102" t="s">
        <v>1357</v>
      </c>
      <c r="E506" s="114">
        <f>SUM(E507:E510)</f>
        <v>1198888</v>
      </c>
      <c r="F506" s="114">
        <f>SUM(F507:F510)</f>
        <v>1198888</v>
      </c>
      <c r="G506" s="114">
        <f>SUM(G507:G510)</f>
        <v>1198888</v>
      </c>
      <c r="H506" s="19" t="s">
        <v>30</v>
      </c>
      <c r="I506" s="22" t="s">
        <v>1356</v>
      </c>
      <c r="J506" s="22" t="s">
        <v>69</v>
      </c>
      <c r="K506" s="22" t="s">
        <v>69</v>
      </c>
      <c r="L506" s="23" t="s">
        <v>69</v>
      </c>
    </row>
    <row r="507" spans="1:12" ht="46.5" customHeight="1" x14ac:dyDescent="0.25">
      <c r="A507" s="100"/>
      <c r="B507" s="103"/>
      <c r="C507" s="103"/>
      <c r="D507" s="113"/>
      <c r="E507" s="116"/>
      <c r="F507" s="116"/>
      <c r="G507" s="116"/>
      <c r="H507" s="26" t="s">
        <v>338</v>
      </c>
      <c r="I507" s="28" t="s">
        <v>1355</v>
      </c>
      <c r="J507" s="28" t="s">
        <v>65</v>
      </c>
      <c r="K507" s="28" t="s">
        <v>65</v>
      </c>
      <c r="L507" s="29" t="s">
        <v>65</v>
      </c>
    </row>
    <row r="508" spans="1:12" ht="41.25" customHeight="1" x14ac:dyDescent="0.25">
      <c r="A508" s="100"/>
      <c r="B508" s="103"/>
      <c r="C508" s="103"/>
      <c r="D508" s="26" t="s">
        <v>22</v>
      </c>
      <c r="E508" s="27">
        <v>951588</v>
      </c>
      <c r="F508" s="27">
        <v>951588</v>
      </c>
      <c r="G508" s="27">
        <v>951588</v>
      </c>
      <c r="H508" s="26" t="s">
        <v>344</v>
      </c>
      <c r="I508" s="28" t="s">
        <v>1355</v>
      </c>
      <c r="J508" s="28" t="s">
        <v>65</v>
      </c>
      <c r="K508" s="28" t="s">
        <v>65</v>
      </c>
      <c r="L508" s="29" t="s">
        <v>65</v>
      </c>
    </row>
    <row r="509" spans="1:12" ht="78" customHeight="1" x14ac:dyDescent="0.25">
      <c r="A509" s="100"/>
      <c r="B509" s="103"/>
      <c r="C509" s="103"/>
      <c r="D509" s="26" t="s">
        <v>39</v>
      </c>
      <c r="E509" s="27">
        <v>8600</v>
      </c>
      <c r="F509" s="27">
        <v>8600</v>
      </c>
      <c r="G509" s="27">
        <v>8600</v>
      </c>
      <c r="H509" s="26" t="s">
        <v>324</v>
      </c>
      <c r="I509" s="28" t="s">
        <v>1355</v>
      </c>
      <c r="J509" s="28" t="s">
        <v>331</v>
      </c>
      <c r="K509" s="28" t="s">
        <v>277</v>
      </c>
      <c r="L509" s="29" t="s">
        <v>277</v>
      </c>
    </row>
    <row r="510" spans="1:12" ht="63.75" thickBot="1" x14ac:dyDescent="0.3">
      <c r="A510" s="101"/>
      <c r="B510" s="104"/>
      <c r="C510" s="104"/>
      <c r="D510" s="26" t="s">
        <v>16</v>
      </c>
      <c r="E510" s="27">
        <v>238700</v>
      </c>
      <c r="F510" s="27">
        <v>238700</v>
      </c>
      <c r="G510" s="27">
        <v>238700</v>
      </c>
      <c r="H510" s="26" t="s">
        <v>346</v>
      </c>
      <c r="I510" s="28" t="s">
        <v>1355</v>
      </c>
      <c r="J510" s="28" t="s">
        <v>294</v>
      </c>
      <c r="K510" s="28" t="s">
        <v>294</v>
      </c>
      <c r="L510" s="29" t="s">
        <v>294</v>
      </c>
    </row>
    <row r="511" spans="1:12" ht="31.5" x14ac:dyDescent="0.25">
      <c r="A511" s="99" t="s">
        <v>362</v>
      </c>
      <c r="B511" s="102" t="s">
        <v>363</v>
      </c>
      <c r="C511" s="102" t="s">
        <v>29</v>
      </c>
      <c r="D511" s="102" t="s">
        <v>1357</v>
      </c>
      <c r="E511" s="114">
        <f>SUM(E512:E515)</f>
        <v>1015910.35</v>
      </c>
      <c r="F511" s="114">
        <f>SUM(F512:F515)</f>
        <v>1015823</v>
      </c>
      <c r="G511" s="114">
        <f>SUM(G512:G515)</f>
        <v>1015823</v>
      </c>
      <c r="H511" s="19" t="s">
        <v>30</v>
      </c>
      <c r="I511" s="22" t="s">
        <v>1356</v>
      </c>
      <c r="J511" s="22" t="s">
        <v>69</v>
      </c>
      <c r="K511" s="22" t="s">
        <v>69</v>
      </c>
      <c r="L511" s="23" t="s">
        <v>69</v>
      </c>
    </row>
    <row r="512" spans="1:12" ht="47.25" customHeight="1" x14ac:dyDescent="0.25">
      <c r="A512" s="100"/>
      <c r="B512" s="103"/>
      <c r="C512" s="103"/>
      <c r="D512" s="113"/>
      <c r="E512" s="116"/>
      <c r="F512" s="116"/>
      <c r="G512" s="116"/>
      <c r="H512" s="26" t="s">
        <v>338</v>
      </c>
      <c r="I512" s="28" t="s">
        <v>1355</v>
      </c>
      <c r="J512" s="28" t="s">
        <v>83</v>
      </c>
      <c r="K512" s="28" t="s">
        <v>65</v>
      </c>
      <c r="L512" s="29" t="s">
        <v>65</v>
      </c>
    </row>
    <row r="513" spans="1:12" ht="34.9" customHeight="1" x14ac:dyDescent="0.25">
      <c r="A513" s="100"/>
      <c r="B513" s="103"/>
      <c r="C513" s="103"/>
      <c r="D513" s="26" t="s">
        <v>22</v>
      </c>
      <c r="E513" s="27">
        <v>737533</v>
      </c>
      <c r="F513" s="27">
        <v>737533</v>
      </c>
      <c r="G513" s="27">
        <v>737533</v>
      </c>
      <c r="H513" s="26" t="s">
        <v>344</v>
      </c>
      <c r="I513" s="28" t="s">
        <v>1355</v>
      </c>
      <c r="J513" s="28" t="s">
        <v>37</v>
      </c>
      <c r="K513" s="28" t="s">
        <v>65</v>
      </c>
      <c r="L513" s="29" t="s">
        <v>65</v>
      </c>
    </row>
    <row r="514" spans="1:12" ht="79.5" customHeight="1" x14ac:dyDescent="0.25">
      <c r="A514" s="100"/>
      <c r="B514" s="103"/>
      <c r="C514" s="103"/>
      <c r="D514" s="26" t="s">
        <v>39</v>
      </c>
      <c r="E514" s="27">
        <v>19587.349999999999</v>
      </c>
      <c r="F514" s="27">
        <v>19500</v>
      </c>
      <c r="G514" s="27">
        <v>19500</v>
      </c>
      <c r="H514" s="26" t="s">
        <v>324</v>
      </c>
      <c r="I514" s="28" t="s">
        <v>1355</v>
      </c>
      <c r="J514" s="28" t="s">
        <v>56</v>
      </c>
      <c r="K514" s="28" t="s">
        <v>56</v>
      </c>
      <c r="L514" s="29" t="s">
        <v>56</v>
      </c>
    </row>
    <row r="515" spans="1:12" ht="63.75" thickBot="1" x14ac:dyDescent="0.3">
      <c r="A515" s="101"/>
      <c r="B515" s="104"/>
      <c r="C515" s="104"/>
      <c r="D515" s="26" t="s">
        <v>16</v>
      </c>
      <c r="E515" s="27">
        <v>258790</v>
      </c>
      <c r="F515" s="27">
        <v>258790</v>
      </c>
      <c r="G515" s="27">
        <v>258790</v>
      </c>
      <c r="H515" s="26" t="s">
        <v>346</v>
      </c>
      <c r="I515" s="28" t="s">
        <v>1355</v>
      </c>
      <c r="J515" s="28" t="s">
        <v>293</v>
      </c>
      <c r="K515" s="28" t="s">
        <v>294</v>
      </c>
      <c r="L515" s="29" t="s">
        <v>294</v>
      </c>
    </row>
    <row r="516" spans="1:12" ht="31.5" x14ac:dyDescent="0.25">
      <c r="A516" s="99" t="s">
        <v>364</v>
      </c>
      <c r="B516" s="102" t="s">
        <v>365</v>
      </c>
      <c r="C516" s="102" t="s">
        <v>29</v>
      </c>
      <c r="D516" s="102" t="s">
        <v>1357</v>
      </c>
      <c r="E516" s="114">
        <f>SUM(E517:E520)</f>
        <v>2323544</v>
      </c>
      <c r="F516" s="114">
        <f>SUM(F517:F520)</f>
        <v>2323544</v>
      </c>
      <c r="G516" s="114">
        <f>SUM(G517:G520)</f>
        <v>2323544</v>
      </c>
      <c r="H516" s="19" t="s">
        <v>30</v>
      </c>
      <c r="I516" s="22" t="s">
        <v>1356</v>
      </c>
      <c r="J516" s="22" t="s">
        <v>74</v>
      </c>
      <c r="K516" s="22" t="s">
        <v>74</v>
      </c>
      <c r="L516" s="23" t="s">
        <v>74</v>
      </c>
    </row>
    <row r="517" spans="1:12" ht="51" customHeight="1" x14ac:dyDescent="0.25">
      <c r="A517" s="100"/>
      <c r="B517" s="103"/>
      <c r="C517" s="103"/>
      <c r="D517" s="113"/>
      <c r="E517" s="116"/>
      <c r="F517" s="116"/>
      <c r="G517" s="116"/>
      <c r="H517" s="26" t="s">
        <v>338</v>
      </c>
      <c r="I517" s="28" t="s">
        <v>1355</v>
      </c>
      <c r="J517" s="28" t="s">
        <v>15</v>
      </c>
      <c r="K517" s="28" t="s">
        <v>15</v>
      </c>
      <c r="L517" s="29" t="s">
        <v>15</v>
      </c>
    </row>
    <row r="518" spans="1:12" ht="40.15" customHeight="1" x14ac:dyDescent="0.25">
      <c r="A518" s="100"/>
      <c r="B518" s="103"/>
      <c r="C518" s="103"/>
      <c r="D518" s="26" t="s">
        <v>16</v>
      </c>
      <c r="E518" s="27">
        <v>429070</v>
      </c>
      <c r="F518" s="27">
        <v>429070</v>
      </c>
      <c r="G518" s="27">
        <v>429070</v>
      </c>
      <c r="H518" s="26" t="s">
        <v>344</v>
      </c>
      <c r="I518" s="28" t="s">
        <v>1355</v>
      </c>
      <c r="J518" s="28" t="s">
        <v>15</v>
      </c>
      <c r="K518" s="28" t="s">
        <v>15</v>
      </c>
      <c r="L518" s="29" t="s">
        <v>15</v>
      </c>
    </row>
    <row r="519" spans="1:12" ht="81" customHeight="1" x14ac:dyDescent="0.25">
      <c r="A519" s="100"/>
      <c r="B519" s="103"/>
      <c r="C519" s="103"/>
      <c r="D519" s="26" t="s">
        <v>39</v>
      </c>
      <c r="E519" s="27">
        <v>67800</v>
      </c>
      <c r="F519" s="27">
        <v>67800</v>
      </c>
      <c r="G519" s="27">
        <v>67800</v>
      </c>
      <c r="H519" s="26" t="s">
        <v>324</v>
      </c>
      <c r="I519" s="28" t="s">
        <v>1355</v>
      </c>
      <c r="J519" s="28" t="s">
        <v>366</v>
      </c>
      <c r="K519" s="28" t="s">
        <v>52</v>
      </c>
      <c r="L519" s="29" t="s">
        <v>52</v>
      </c>
    </row>
    <row r="520" spans="1:12" ht="63.75" thickBot="1" x14ac:dyDescent="0.3">
      <c r="A520" s="101"/>
      <c r="B520" s="104"/>
      <c r="C520" s="104"/>
      <c r="D520" s="26" t="s">
        <v>22</v>
      </c>
      <c r="E520" s="27">
        <v>1826674</v>
      </c>
      <c r="F520" s="27">
        <v>1826674</v>
      </c>
      <c r="G520" s="27">
        <v>1826674</v>
      </c>
      <c r="H520" s="26" t="s">
        <v>346</v>
      </c>
      <c r="I520" s="28" t="s">
        <v>1355</v>
      </c>
      <c r="J520" s="28" t="s">
        <v>352</v>
      </c>
      <c r="K520" s="28" t="s">
        <v>352</v>
      </c>
      <c r="L520" s="29" t="s">
        <v>352</v>
      </c>
    </row>
    <row r="521" spans="1:12" ht="31.5" x14ac:dyDescent="0.25">
      <c r="A521" s="99" t="s">
        <v>367</v>
      </c>
      <c r="B521" s="102" t="s">
        <v>368</v>
      </c>
      <c r="C521" s="102" t="s">
        <v>29</v>
      </c>
      <c r="D521" s="102" t="s">
        <v>1357</v>
      </c>
      <c r="E521" s="114">
        <f>SUM(E522:E525)</f>
        <v>3118262</v>
      </c>
      <c r="F521" s="114">
        <f>SUM(F522:F525)</f>
        <v>3118262</v>
      </c>
      <c r="G521" s="114">
        <f>SUM(G522:G525)</f>
        <v>3118262</v>
      </c>
      <c r="H521" s="19" t="s">
        <v>30</v>
      </c>
      <c r="I521" s="22" t="s">
        <v>1356</v>
      </c>
      <c r="J521" s="22" t="s">
        <v>31</v>
      </c>
      <c r="K521" s="22" t="s">
        <v>31</v>
      </c>
      <c r="L521" s="23" t="s">
        <v>31</v>
      </c>
    </row>
    <row r="522" spans="1:12" ht="48" customHeight="1" x14ac:dyDescent="0.25">
      <c r="A522" s="100"/>
      <c r="B522" s="103"/>
      <c r="C522" s="103"/>
      <c r="D522" s="113"/>
      <c r="E522" s="116"/>
      <c r="F522" s="116"/>
      <c r="G522" s="116"/>
      <c r="H522" s="26" t="s">
        <v>338</v>
      </c>
      <c r="I522" s="28" t="s">
        <v>1355</v>
      </c>
      <c r="J522" s="28" t="s">
        <v>15</v>
      </c>
      <c r="K522" s="28" t="s">
        <v>15</v>
      </c>
      <c r="L522" s="29" t="s">
        <v>15</v>
      </c>
    </row>
    <row r="523" spans="1:12" ht="38.450000000000003" customHeight="1" x14ac:dyDescent="0.25">
      <c r="A523" s="100"/>
      <c r="B523" s="103"/>
      <c r="C523" s="103"/>
      <c r="D523" s="26" t="s">
        <v>39</v>
      </c>
      <c r="E523" s="27">
        <v>45500</v>
      </c>
      <c r="F523" s="27">
        <v>45500</v>
      </c>
      <c r="G523" s="27">
        <v>45500</v>
      </c>
      <c r="H523" s="26" t="s">
        <v>344</v>
      </c>
      <c r="I523" s="28" t="s">
        <v>1355</v>
      </c>
      <c r="J523" s="28" t="s">
        <v>15</v>
      </c>
      <c r="K523" s="28" t="s">
        <v>15</v>
      </c>
      <c r="L523" s="29" t="s">
        <v>15</v>
      </c>
    </row>
    <row r="524" spans="1:12" ht="81" customHeight="1" x14ac:dyDescent="0.25">
      <c r="A524" s="100"/>
      <c r="B524" s="103"/>
      <c r="C524" s="103"/>
      <c r="D524" s="26" t="s">
        <v>16</v>
      </c>
      <c r="E524" s="27">
        <v>496940</v>
      </c>
      <c r="F524" s="27">
        <v>496940</v>
      </c>
      <c r="G524" s="27">
        <v>496940</v>
      </c>
      <c r="H524" s="26" t="s">
        <v>324</v>
      </c>
      <c r="I524" s="28" t="s">
        <v>1355</v>
      </c>
      <c r="J524" s="28" t="s">
        <v>81</v>
      </c>
      <c r="K524" s="28" t="s">
        <v>81</v>
      </c>
      <c r="L524" s="29" t="s">
        <v>81</v>
      </c>
    </row>
    <row r="525" spans="1:12" ht="63.75" thickBot="1" x14ac:dyDescent="0.3">
      <c r="A525" s="101"/>
      <c r="B525" s="104"/>
      <c r="C525" s="104"/>
      <c r="D525" s="26" t="s">
        <v>22</v>
      </c>
      <c r="E525" s="27">
        <v>2575822</v>
      </c>
      <c r="F525" s="27">
        <v>2575822</v>
      </c>
      <c r="G525" s="27">
        <v>2575822</v>
      </c>
      <c r="H525" s="26" t="s">
        <v>346</v>
      </c>
      <c r="I525" s="28" t="s">
        <v>1355</v>
      </c>
      <c r="J525" s="28" t="s">
        <v>352</v>
      </c>
      <c r="K525" s="28" t="s">
        <v>366</v>
      </c>
      <c r="L525" s="29" t="s">
        <v>366</v>
      </c>
    </row>
    <row r="526" spans="1:12" ht="31.5" x14ac:dyDescent="0.25">
      <c r="A526" s="99" t="s">
        <v>369</v>
      </c>
      <c r="B526" s="102" t="s">
        <v>370</v>
      </c>
      <c r="C526" s="102" t="s">
        <v>29</v>
      </c>
      <c r="D526" s="102" t="s">
        <v>1357</v>
      </c>
      <c r="E526" s="114">
        <f>SUM(E527:E530)</f>
        <v>1351174</v>
      </c>
      <c r="F526" s="114">
        <f>SUM(F527:F530)</f>
        <v>1351174</v>
      </c>
      <c r="G526" s="114">
        <f>SUM(G527:G530)</f>
        <v>1351174</v>
      </c>
      <c r="H526" s="19" t="s">
        <v>30</v>
      </c>
      <c r="I526" s="22" t="s">
        <v>1356</v>
      </c>
      <c r="J526" s="22" t="s">
        <v>47</v>
      </c>
      <c r="K526" s="22" t="s">
        <v>47</v>
      </c>
      <c r="L526" s="23" t="s">
        <v>47</v>
      </c>
    </row>
    <row r="527" spans="1:12" ht="48.75" customHeight="1" x14ac:dyDescent="0.25">
      <c r="A527" s="100"/>
      <c r="B527" s="103"/>
      <c r="C527" s="103"/>
      <c r="D527" s="113"/>
      <c r="E527" s="116"/>
      <c r="F527" s="116"/>
      <c r="G527" s="116"/>
      <c r="H527" s="26" t="s">
        <v>338</v>
      </c>
      <c r="I527" s="28" t="s">
        <v>1355</v>
      </c>
      <c r="J527" s="28" t="s">
        <v>15</v>
      </c>
      <c r="K527" s="28" t="s">
        <v>15</v>
      </c>
      <c r="L527" s="29" t="s">
        <v>15</v>
      </c>
    </row>
    <row r="528" spans="1:12" ht="40.9" customHeight="1" x14ac:dyDescent="0.25">
      <c r="A528" s="100"/>
      <c r="B528" s="103"/>
      <c r="C528" s="103"/>
      <c r="D528" s="26" t="s">
        <v>39</v>
      </c>
      <c r="E528" s="27">
        <v>12200</v>
      </c>
      <c r="F528" s="27">
        <v>12200</v>
      </c>
      <c r="G528" s="27">
        <v>12200</v>
      </c>
      <c r="H528" s="26" t="s">
        <v>344</v>
      </c>
      <c r="I528" s="28" t="s">
        <v>1355</v>
      </c>
      <c r="J528" s="28" t="s">
        <v>15</v>
      </c>
      <c r="K528" s="28" t="s">
        <v>15</v>
      </c>
      <c r="L528" s="29" t="s">
        <v>15</v>
      </c>
    </row>
    <row r="529" spans="1:12" ht="79.5" customHeight="1" x14ac:dyDescent="0.25">
      <c r="A529" s="100"/>
      <c r="B529" s="103"/>
      <c r="C529" s="103"/>
      <c r="D529" s="26" t="s">
        <v>16</v>
      </c>
      <c r="E529" s="27">
        <v>245070</v>
      </c>
      <c r="F529" s="27">
        <v>245070</v>
      </c>
      <c r="G529" s="27">
        <v>245070</v>
      </c>
      <c r="H529" s="26" t="s">
        <v>324</v>
      </c>
      <c r="I529" s="28" t="s">
        <v>1355</v>
      </c>
      <c r="J529" s="28" t="s">
        <v>204</v>
      </c>
      <c r="K529" s="28" t="s">
        <v>137</v>
      </c>
      <c r="L529" s="29" t="s">
        <v>137</v>
      </c>
    </row>
    <row r="530" spans="1:12" ht="63.75" thickBot="1" x14ac:dyDescent="0.3">
      <c r="A530" s="101"/>
      <c r="B530" s="104"/>
      <c r="C530" s="104"/>
      <c r="D530" s="26" t="s">
        <v>22</v>
      </c>
      <c r="E530" s="27">
        <v>1093904</v>
      </c>
      <c r="F530" s="27">
        <v>1093904</v>
      </c>
      <c r="G530" s="27">
        <v>1093904</v>
      </c>
      <c r="H530" s="26" t="s">
        <v>346</v>
      </c>
      <c r="I530" s="28" t="s">
        <v>1355</v>
      </c>
      <c r="J530" s="28" t="s">
        <v>352</v>
      </c>
      <c r="K530" s="28" t="s">
        <v>352</v>
      </c>
      <c r="L530" s="29" t="s">
        <v>352</v>
      </c>
    </row>
    <row r="531" spans="1:12" ht="31.5" x14ac:dyDescent="0.25">
      <c r="A531" s="99" t="s">
        <v>371</v>
      </c>
      <c r="B531" s="102" t="s">
        <v>372</v>
      </c>
      <c r="C531" s="102" t="s">
        <v>29</v>
      </c>
      <c r="D531" s="19" t="s">
        <v>1357</v>
      </c>
      <c r="E531" s="25">
        <f>SUM(E532:E535)</f>
        <v>1894258</v>
      </c>
      <c r="F531" s="25">
        <f>SUM(F532:F535)</f>
        <v>1894258</v>
      </c>
      <c r="G531" s="25">
        <f>SUM(G532:G535)</f>
        <v>1894258</v>
      </c>
      <c r="H531" s="19" t="s">
        <v>30</v>
      </c>
      <c r="I531" s="22" t="s">
        <v>1356</v>
      </c>
      <c r="J531" s="22" t="s">
        <v>69</v>
      </c>
      <c r="K531" s="22" t="s">
        <v>69</v>
      </c>
      <c r="L531" s="23" t="s">
        <v>69</v>
      </c>
    </row>
    <row r="532" spans="1:12" ht="46.5" customHeight="1" x14ac:dyDescent="0.25">
      <c r="A532" s="100"/>
      <c r="B532" s="103"/>
      <c r="C532" s="103"/>
      <c r="D532" s="26" t="s">
        <v>22</v>
      </c>
      <c r="E532" s="27">
        <v>1541538</v>
      </c>
      <c r="F532" s="27">
        <v>1541538</v>
      </c>
      <c r="G532" s="27">
        <v>1541538</v>
      </c>
      <c r="H532" s="26" t="s">
        <v>338</v>
      </c>
      <c r="I532" s="28" t="s">
        <v>1355</v>
      </c>
      <c r="J532" s="28" t="s">
        <v>35</v>
      </c>
      <c r="K532" s="28" t="s">
        <v>37</v>
      </c>
      <c r="L532" s="29" t="s">
        <v>37</v>
      </c>
    </row>
    <row r="533" spans="1:12" ht="31.5" x14ac:dyDescent="0.25">
      <c r="A533" s="100"/>
      <c r="B533" s="103"/>
      <c r="C533" s="103"/>
      <c r="D533" s="26" t="s">
        <v>16</v>
      </c>
      <c r="E533" s="27">
        <v>235020</v>
      </c>
      <c r="F533" s="27">
        <v>235020</v>
      </c>
      <c r="G533" s="27">
        <v>235020</v>
      </c>
      <c r="H533" s="26" t="s">
        <v>344</v>
      </c>
      <c r="I533" s="28" t="s">
        <v>1355</v>
      </c>
      <c r="J533" s="28" t="s">
        <v>35</v>
      </c>
      <c r="K533" s="28" t="s">
        <v>37</v>
      </c>
      <c r="L533" s="29" t="s">
        <v>37</v>
      </c>
    </row>
    <row r="534" spans="1:12" ht="81" customHeight="1" x14ac:dyDescent="0.25">
      <c r="A534" s="100"/>
      <c r="B534" s="103"/>
      <c r="C534" s="103"/>
      <c r="D534" s="26" t="s">
        <v>39</v>
      </c>
      <c r="E534" s="27">
        <v>15300</v>
      </c>
      <c r="F534" s="27">
        <v>15300</v>
      </c>
      <c r="G534" s="27">
        <v>15300</v>
      </c>
      <c r="H534" s="26" t="s">
        <v>324</v>
      </c>
      <c r="I534" s="28" t="s">
        <v>1355</v>
      </c>
      <c r="J534" s="28" t="s">
        <v>277</v>
      </c>
      <c r="K534" s="28" t="s">
        <v>263</v>
      </c>
      <c r="L534" s="29" t="s">
        <v>263</v>
      </c>
    </row>
    <row r="535" spans="1:12" ht="63.75" thickBot="1" x14ac:dyDescent="0.3">
      <c r="A535" s="101"/>
      <c r="B535" s="104"/>
      <c r="C535" s="104"/>
      <c r="D535" s="26" t="s">
        <v>18</v>
      </c>
      <c r="E535" s="27">
        <v>102400</v>
      </c>
      <c r="F535" s="27">
        <v>102400</v>
      </c>
      <c r="G535" s="27">
        <v>102400</v>
      </c>
      <c r="H535" s="26" t="s">
        <v>346</v>
      </c>
      <c r="I535" s="28" t="s">
        <v>1355</v>
      </c>
      <c r="J535" s="28" t="s">
        <v>81</v>
      </c>
      <c r="K535" s="28" t="s">
        <v>81</v>
      </c>
      <c r="L535" s="29" t="s">
        <v>81</v>
      </c>
    </row>
    <row r="536" spans="1:12" ht="31.5" x14ac:dyDescent="0.25">
      <c r="A536" s="99" t="s">
        <v>373</v>
      </c>
      <c r="B536" s="102" t="s">
        <v>374</v>
      </c>
      <c r="C536" s="102" t="s">
        <v>29</v>
      </c>
      <c r="D536" s="102" t="s">
        <v>1357</v>
      </c>
      <c r="E536" s="114">
        <f>SUM(E537:E540)</f>
        <v>1191765</v>
      </c>
      <c r="F536" s="114">
        <f>SUM(F537:F540)</f>
        <v>1191765</v>
      </c>
      <c r="G536" s="114">
        <f>SUM(G537:G540)</f>
        <v>1191765</v>
      </c>
      <c r="H536" s="19" t="s">
        <v>30</v>
      </c>
      <c r="I536" s="22" t="s">
        <v>1356</v>
      </c>
      <c r="J536" s="22" t="s">
        <v>31</v>
      </c>
      <c r="K536" s="22" t="s">
        <v>31</v>
      </c>
      <c r="L536" s="23" t="s">
        <v>31</v>
      </c>
    </row>
    <row r="537" spans="1:12" ht="31.5" x14ac:dyDescent="0.25">
      <c r="A537" s="100"/>
      <c r="B537" s="103"/>
      <c r="C537" s="103"/>
      <c r="D537" s="113"/>
      <c r="E537" s="116"/>
      <c r="F537" s="116"/>
      <c r="G537" s="116"/>
      <c r="H537" s="26" t="s">
        <v>338</v>
      </c>
      <c r="I537" s="28" t="s">
        <v>1355</v>
      </c>
      <c r="J537" s="28" t="s">
        <v>15</v>
      </c>
      <c r="K537" s="28" t="s">
        <v>15</v>
      </c>
      <c r="L537" s="29" t="s">
        <v>15</v>
      </c>
    </row>
    <row r="538" spans="1:12" ht="41.1" customHeight="1" x14ac:dyDescent="0.25">
      <c r="A538" s="100"/>
      <c r="B538" s="103"/>
      <c r="C538" s="103"/>
      <c r="D538" s="26" t="s">
        <v>39</v>
      </c>
      <c r="E538" s="27">
        <v>6200</v>
      </c>
      <c r="F538" s="27">
        <v>6200</v>
      </c>
      <c r="G538" s="27">
        <v>6200</v>
      </c>
      <c r="H538" s="26" t="s">
        <v>344</v>
      </c>
      <c r="I538" s="28" t="s">
        <v>1355</v>
      </c>
      <c r="J538" s="28" t="s">
        <v>37</v>
      </c>
      <c r="K538" s="28" t="s">
        <v>15</v>
      </c>
      <c r="L538" s="29" t="s">
        <v>15</v>
      </c>
    </row>
    <row r="539" spans="1:12" ht="63" x14ac:dyDescent="0.25">
      <c r="A539" s="100"/>
      <c r="B539" s="103"/>
      <c r="C539" s="103"/>
      <c r="D539" s="26" t="s">
        <v>22</v>
      </c>
      <c r="E539" s="27">
        <v>979825</v>
      </c>
      <c r="F539" s="27">
        <v>979825</v>
      </c>
      <c r="G539" s="27">
        <v>979825</v>
      </c>
      <c r="H539" s="26" t="s">
        <v>324</v>
      </c>
      <c r="I539" s="28" t="s">
        <v>1355</v>
      </c>
      <c r="J539" s="28" t="s">
        <v>183</v>
      </c>
      <c r="K539" s="28" t="s">
        <v>183</v>
      </c>
      <c r="L539" s="29" t="s">
        <v>183</v>
      </c>
    </row>
    <row r="540" spans="1:12" ht="63.75" thickBot="1" x14ac:dyDescent="0.3">
      <c r="A540" s="101"/>
      <c r="B540" s="104"/>
      <c r="C540" s="104"/>
      <c r="D540" s="26" t="s">
        <v>16</v>
      </c>
      <c r="E540" s="27">
        <v>205740</v>
      </c>
      <c r="F540" s="27">
        <v>205740</v>
      </c>
      <c r="G540" s="27">
        <v>205740</v>
      </c>
      <c r="H540" s="26" t="s">
        <v>346</v>
      </c>
      <c r="I540" s="28" t="s">
        <v>1355</v>
      </c>
      <c r="J540" s="28" t="s">
        <v>352</v>
      </c>
      <c r="K540" s="28" t="s">
        <v>352</v>
      </c>
      <c r="L540" s="29" t="s">
        <v>352</v>
      </c>
    </row>
    <row r="541" spans="1:12" ht="31.5" x14ac:dyDescent="0.25">
      <c r="A541" s="99" t="s">
        <v>375</v>
      </c>
      <c r="B541" s="102" t="s">
        <v>376</v>
      </c>
      <c r="C541" s="102" t="s">
        <v>29</v>
      </c>
      <c r="D541" s="102" t="s">
        <v>1357</v>
      </c>
      <c r="E541" s="114">
        <f>SUM(E542:E545)</f>
        <v>952349</v>
      </c>
      <c r="F541" s="114">
        <f>SUM(F542:F545)</f>
        <v>952349</v>
      </c>
      <c r="G541" s="114">
        <f>SUM(G542:G545)</f>
        <v>952349</v>
      </c>
      <c r="H541" s="19" t="s">
        <v>30</v>
      </c>
      <c r="I541" s="22" t="s">
        <v>1356</v>
      </c>
      <c r="J541" s="22" t="s">
        <v>143</v>
      </c>
      <c r="K541" s="22" t="s">
        <v>143</v>
      </c>
      <c r="L541" s="23" t="s">
        <v>143</v>
      </c>
    </row>
    <row r="542" spans="1:12" ht="50.25" customHeight="1" x14ac:dyDescent="0.25">
      <c r="A542" s="100"/>
      <c r="B542" s="103"/>
      <c r="C542" s="103"/>
      <c r="D542" s="113"/>
      <c r="E542" s="116"/>
      <c r="F542" s="116"/>
      <c r="G542" s="116"/>
      <c r="H542" s="26" t="s">
        <v>338</v>
      </c>
      <c r="I542" s="28" t="s">
        <v>1355</v>
      </c>
      <c r="J542" s="28" t="s">
        <v>37</v>
      </c>
      <c r="K542" s="28" t="s">
        <v>37</v>
      </c>
      <c r="L542" s="29" t="s">
        <v>37</v>
      </c>
    </row>
    <row r="543" spans="1:12" ht="38.1" customHeight="1" x14ac:dyDescent="0.25">
      <c r="A543" s="100"/>
      <c r="B543" s="103"/>
      <c r="C543" s="103"/>
      <c r="D543" s="26" t="s">
        <v>39</v>
      </c>
      <c r="E543" s="27">
        <v>12600</v>
      </c>
      <c r="F543" s="27">
        <v>12600</v>
      </c>
      <c r="G543" s="27">
        <v>12600</v>
      </c>
      <c r="H543" s="26" t="s">
        <v>344</v>
      </c>
      <c r="I543" s="28" t="s">
        <v>1355</v>
      </c>
      <c r="J543" s="28" t="s">
        <v>37</v>
      </c>
      <c r="K543" s="28" t="s">
        <v>37</v>
      </c>
      <c r="L543" s="29" t="s">
        <v>37</v>
      </c>
    </row>
    <row r="544" spans="1:12" ht="82.5" customHeight="1" x14ac:dyDescent="0.25">
      <c r="A544" s="100"/>
      <c r="B544" s="103"/>
      <c r="C544" s="103"/>
      <c r="D544" s="26" t="s">
        <v>22</v>
      </c>
      <c r="E544" s="27">
        <v>670129</v>
      </c>
      <c r="F544" s="27">
        <v>670129</v>
      </c>
      <c r="G544" s="27">
        <v>670129</v>
      </c>
      <c r="H544" s="26" t="s">
        <v>324</v>
      </c>
      <c r="I544" s="28" t="s">
        <v>1355</v>
      </c>
      <c r="J544" s="28" t="s">
        <v>325</v>
      </c>
      <c r="K544" s="28" t="s">
        <v>325</v>
      </c>
      <c r="L544" s="29" t="s">
        <v>325</v>
      </c>
    </row>
    <row r="545" spans="1:12" ht="63.75" thickBot="1" x14ac:dyDescent="0.3">
      <c r="A545" s="101"/>
      <c r="B545" s="104"/>
      <c r="C545" s="104"/>
      <c r="D545" s="26" t="s">
        <v>16</v>
      </c>
      <c r="E545" s="27">
        <v>269620</v>
      </c>
      <c r="F545" s="27">
        <v>269620</v>
      </c>
      <c r="G545" s="27">
        <v>269620</v>
      </c>
      <c r="H545" s="26" t="s">
        <v>346</v>
      </c>
      <c r="I545" s="28" t="s">
        <v>1355</v>
      </c>
      <c r="J545" s="28" t="s">
        <v>377</v>
      </c>
      <c r="K545" s="28" t="s">
        <v>81</v>
      </c>
      <c r="L545" s="29" t="s">
        <v>81</v>
      </c>
    </row>
    <row r="546" spans="1:12" ht="81.75" customHeight="1" x14ac:dyDescent="0.25">
      <c r="A546" s="99" t="s">
        <v>378</v>
      </c>
      <c r="B546" s="102" t="s">
        <v>379</v>
      </c>
      <c r="C546" s="102" t="s">
        <v>29</v>
      </c>
      <c r="D546" s="102" t="s">
        <v>1357</v>
      </c>
      <c r="E546" s="114">
        <f>SUM(E547:E550)</f>
        <v>1224681</v>
      </c>
      <c r="F546" s="114">
        <f>SUM(F547:F550)</f>
        <v>1224681</v>
      </c>
      <c r="G546" s="114">
        <f>SUM(G547:G550)</f>
        <v>1224681</v>
      </c>
      <c r="H546" s="19" t="s">
        <v>324</v>
      </c>
      <c r="I546" s="22" t="s">
        <v>1355</v>
      </c>
      <c r="J546" s="22" t="s">
        <v>380</v>
      </c>
      <c r="K546" s="22" t="s">
        <v>381</v>
      </c>
      <c r="L546" s="23" t="s">
        <v>381</v>
      </c>
    </row>
    <row r="547" spans="1:12" ht="31.5" x14ac:dyDescent="0.25">
      <c r="A547" s="100"/>
      <c r="B547" s="103"/>
      <c r="C547" s="103"/>
      <c r="D547" s="113"/>
      <c r="E547" s="116"/>
      <c r="F547" s="116"/>
      <c r="G547" s="116"/>
      <c r="H547" s="26" t="s">
        <v>30</v>
      </c>
      <c r="I547" s="28" t="s">
        <v>1356</v>
      </c>
      <c r="J547" s="28" t="s">
        <v>31</v>
      </c>
      <c r="K547" s="28" t="s">
        <v>56</v>
      </c>
      <c r="L547" s="29" t="s">
        <v>56</v>
      </c>
    </row>
    <row r="548" spans="1:12" ht="50.25" customHeight="1" x14ac:dyDescent="0.25">
      <c r="A548" s="100"/>
      <c r="B548" s="103"/>
      <c r="C548" s="103"/>
      <c r="D548" s="117" t="s">
        <v>16</v>
      </c>
      <c r="E548" s="118">
        <v>569156</v>
      </c>
      <c r="F548" s="118">
        <v>569156</v>
      </c>
      <c r="G548" s="118">
        <v>569156</v>
      </c>
      <c r="H548" s="26" t="s">
        <v>338</v>
      </c>
      <c r="I548" s="28" t="s">
        <v>1355</v>
      </c>
      <c r="J548" s="28" t="s">
        <v>15</v>
      </c>
      <c r="K548" s="28" t="s">
        <v>15</v>
      </c>
      <c r="L548" s="29" t="s">
        <v>15</v>
      </c>
    </row>
    <row r="549" spans="1:12" ht="31.5" x14ac:dyDescent="0.25">
      <c r="A549" s="100"/>
      <c r="B549" s="103"/>
      <c r="C549" s="103"/>
      <c r="D549" s="113"/>
      <c r="E549" s="119"/>
      <c r="F549" s="119"/>
      <c r="G549" s="119"/>
      <c r="H549" s="26" t="s">
        <v>344</v>
      </c>
      <c r="I549" s="28" t="s">
        <v>1355</v>
      </c>
      <c r="J549" s="28" t="s">
        <v>15</v>
      </c>
      <c r="K549" s="28" t="s">
        <v>15</v>
      </c>
      <c r="L549" s="29" t="s">
        <v>15</v>
      </c>
    </row>
    <row r="550" spans="1:12" ht="63.75" thickBot="1" x14ac:dyDescent="0.3">
      <c r="A550" s="101"/>
      <c r="B550" s="104"/>
      <c r="C550" s="104"/>
      <c r="D550" s="26" t="s">
        <v>22</v>
      </c>
      <c r="E550" s="27">
        <v>655525</v>
      </c>
      <c r="F550" s="27">
        <v>655525</v>
      </c>
      <c r="G550" s="27">
        <v>655525</v>
      </c>
      <c r="H550" s="26" t="s">
        <v>346</v>
      </c>
      <c r="I550" s="28" t="s">
        <v>1355</v>
      </c>
      <c r="J550" s="28" t="s">
        <v>382</v>
      </c>
      <c r="K550" s="28" t="s">
        <v>356</v>
      </c>
      <c r="L550" s="29" t="s">
        <v>356</v>
      </c>
    </row>
    <row r="551" spans="1:12" ht="31.5" x14ac:dyDescent="0.25">
      <c r="A551" s="99" t="s">
        <v>383</v>
      </c>
      <c r="B551" s="102" t="s">
        <v>384</v>
      </c>
      <c r="C551" s="102" t="s">
        <v>29</v>
      </c>
      <c r="D551" s="102" t="s">
        <v>1357</v>
      </c>
      <c r="E551" s="114">
        <f>SUM(E552:E555)</f>
        <v>1593095</v>
      </c>
      <c r="F551" s="114">
        <f>SUM(F552:F555)</f>
        <v>1593095</v>
      </c>
      <c r="G551" s="114">
        <f>SUM(G552:G555)</f>
        <v>1593095</v>
      </c>
      <c r="H551" s="19" t="s">
        <v>30</v>
      </c>
      <c r="I551" s="22" t="s">
        <v>1356</v>
      </c>
      <c r="J551" s="22" t="s">
        <v>74</v>
      </c>
      <c r="K551" s="22" t="s">
        <v>74</v>
      </c>
      <c r="L551" s="23" t="s">
        <v>74</v>
      </c>
    </row>
    <row r="552" spans="1:12" ht="47.25" customHeight="1" x14ac:dyDescent="0.25">
      <c r="A552" s="100"/>
      <c r="B552" s="103"/>
      <c r="C552" s="103"/>
      <c r="D552" s="103"/>
      <c r="E552" s="115"/>
      <c r="F552" s="115"/>
      <c r="G552" s="115"/>
      <c r="H552" s="26" t="s">
        <v>338</v>
      </c>
      <c r="I552" s="28" t="s">
        <v>1355</v>
      </c>
      <c r="J552" s="28" t="s">
        <v>173</v>
      </c>
      <c r="K552" s="28" t="s">
        <v>173</v>
      </c>
      <c r="L552" s="29" t="s">
        <v>173</v>
      </c>
    </row>
    <row r="553" spans="1:12" ht="31.5" x14ac:dyDescent="0.25">
      <c r="A553" s="100"/>
      <c r="B553" s="103"/>
      <c r="C553" s="103"/>
      <c r="D553" s="113"/>
      <c r="E553" s="116"/>
      <c r="F553" s="116"/>
      <c r="G553" s="116"/>
      <c r="H553" s="26" t="s">
        <v>344</v>
      </c>
      <c r="I553" s="28" t="s">
        <v>1355</v>
      </c>
      <c r="J553" s="28" t="s">
        <v>173</v>
      </c>
      <c r="K553" s="28" t="s">
        <v>173</v>
      </c>
      <c r="L553" s="29" t="s">
        <v>173</v>
      </c>
    </row>
    <row r="554" spans="1:12" ht="79.5" customHeight="1" x14ac:dyDescent="0.25">
      <c r="A554" s="100"/>
      <c r="B554" s="103"/>
      <c r="C554" s="103"/>
      <c r="D554" s="26" t="s">
        <v>16</v>
      </c>
      <c r="E554" s="27">
        <v>332387</v>
      </c>
      <c r="F554" s="27">
        <v>332387</v>
      </c>
      <c r="G554" s="27">
        <v>332387</v>
      </c>
      <c r="H554" s="26" t="s">
        <v>324</v>
      </c>
      <c r="I554" s="28" t="s">
        <v>1355</v>
      </c>
      <c r="J554" s="28" t="s">
        <v>263</v>
      </c>
      <c r="K554" s="28" t="s">
        <v>260</v>
      </c>
      <c r="L554" s="29" t="s">
        <v>260</v>
      </c>
    </row>
    <row r="555" spans="1:12" ht="63.75" thickBot="1" x14ac:dyDescent="0.3">
      <c r="A555" s="101"/>
      <c r="B555" s="104"/>
      <c r="C555" s="104"/>
      <c r="D555" s="26" t="s">
        <v>22</v>
      </c>
      <c r="E555" s="27">
        <v>1260708</v>
      </c>
      <c r="F555" s="27">
        <v>1260708</v>
      </c>
      <c r="G555" s="27">
        <v>1260708</v>
      </c>
      <c r="H555" s="26" t="s">
        <v>346</v>
      </c>
      <c r="I555" s="28" t="s">
        <v>1355</v>
      </c>
      <c r="J555" s="28" t="s">
        <v>137</v>
      </c>
      <c r="K555" s="28" t="s">
        <v>181</v>
      </c>
      <c r="L555" s="29" t="s">
        <v>181</v>
      </c>
    </row>
    <row r="556" spans="1:12" ht="31.5" x14ac:dyDescent="0.25">
      <c r="A556" s="99" t="s">
        <v>385</v>
      </c>
      <c r="B556" s="102" t="s">
        <v>386</v>
      </c>
      <c r="C556" s="102" t="s">
        <v>29</v>
      </c>
      <c r="D556" s="102" t="s">
        <v>1357</v>
      </c>
      <c r="E556" s="114">
        <f>SUM(E559:E563)</f>
        <v>3277279.5700000003</v>
      </c>
      <c r="F556" s="114">
        <f t="shared" ref="F556:G556" si="0">SUM(F559:F563)</f>
        <v>3277189</v>
      </c>
      <c r="G556" s="114">
        <f t="shared" si="0"/>
        <v>3277189</v>
      </c>
      <c r="H556" s="26" t="s">
        <v>30</v>
      </c>
      <c r="I556" s="28" t="s">
        <v>1356</v>
      </c>
      <c r="J556" s="28" t="s">
        <v>46</v>
      </c>
      <c r="K556" s="28" t="s">
        <v>46</v>
      </c>
      <c r="L556" s="29" t="s">
        <v>46</v>
      </c>
    </row>
    <row r="557" spans="1:12" ht="45.75" customHeight="1" x14ac:dyDescent="0.25">
      <c r="A557" s="100"/>
      <c r="B557" s="103"/>
      <c r="C557" s="103"/>
      <c r="D557" s="103"/>
      <c r="E557" s="115"/>
      <c r="F557" s="115"/>
      <c r="G557" s="115"/>
      <c r="H557" s="26" t="s">
        <v>338</v>
      </c>
      <c r="I557" s="28" t="s">
        <v>1355</v>
      </c>
      <c r="J557" s="28" t="s">
        <v>51</v>
      </c>
      <c r="K557" s="28" t="s">
        <v>51</v>
      </c>
      <c r="L557" s="29" t="s">
        <v>51</v>
      </c>
    </row>
    <row r="558" spans="1:12" ht="31.5" x14ac:dyDescent="0.25">
      <c r="A558" s="100"/>
      <c r="B558" s="103"/>
      <c r="C558" s="103"/>
      <c r="D558" s="113"/>
      <c r="E558" s="116"/>
      <c r="F558" s="116"/>
      <c r="G558" s="116"/>
      <c r="H558" s="26" t="s">
        <v>344</v>
      </c>
      <c r="I558" s="28" t="s">
        <v>1355</v>
      </c>
      <c r="J558" s="28" t="s">
        <v>33</v>
      </c>
      <c r="K558" s="28" t="s">
        <v>33</v>
      </c>
      <c r="L558" s="29" t="s">
        <v>33</v>
      </c>
    </row>
    <row r="559" spans="1:12" ht="78" customHeight="1" x14ac:dyDescent="0.25">
      <c r="A559" s="100"/>
      <c r="B559" s="103"/>
      <c r="C559" s="103"/>
      <c r="D559" s="26" t="s">
        <v>39</v>
      </c>
      <c r="E559" s="27">
        <v>92190.57</v>
      </c>
      <c r="F559" s="27">
        <v>92100</v>
      </c>
      <c r="G559" s="27">
        <v>92100</v>
      </c>
      <c r="H559" s="26" t="s">
        <v>324</v>
      </c>
      <c r="I559" s="28" t="s">
        <v>1355</v>
      </c>
      <c r="J559" s="28" t="s">
        <v>325</v>
      </c>
      <c r="K559" s="28" t="s">
        <v>325</v>
      </c>
      <c r="L559" s="29" t="s">
        <v>325</v>
      </c>
    </row>
    <row r="560" spans="1:12" ht="47.25" x14ac:dyDescent="0.25">
      <c r="A560" s="100"/>
      <c r="B560" s="103"/>
      <c r="C560" s="103"/>
      <c r="D560" s="32" t="s">
        <v>16</v>
      </c>
      <c r="E560" s="33">
        <v>641160</v>
      </c>
      <c r="F560" s="33">
        <v>641160</v>
      </c>
      <c r="G560" s="33">
        <v>641160</v>
      </c>
      <c r="H560" s="26" t="s">
        <v>32</v>
      </c>
      <c r="I560" s="28" t="s">
        <v>1355</v>
      </c>
      <c r="J560" s="28" t="s">
        <v>35</v>
      </c>
      <c r="K560" s="28" t="s">
        <v>35</v>
      </c>
      <c r="L560" s="29" t="s">
        <v>35</v>
      </c>
    </row>
    <row r="561" spans="1:12" ht="63" x14ac:dyDescent="0.25">
      <c r="A561" s="100"/>
      <c r="B561" s="103"/>
      <c r="C561" s="103"/>
      <c r="D561" s="32" t="s">
        <v>18</v>
      </c>
      <c r="E561" s="33">
        <v>51700</v>
      </c>
      <c r="F561" s="33">
        <v>51700</v>
      </c>
      <c r="G561" s="33">
        <v>51700</v>
      </c>
      <c r="H561" s="26" t="s">
        <v>346</v>
      </c>
      <c r="I561" s="28" t="s">
        <v>1355</v>
      </c>
      <c r="J561" s="28" t="s">
        <v>325</v>
      </c>
      <c r="K561" s="28" t="s">
        <v>325</v>
      </c>
      <c r="L561" s="29" t="s">
        <v>325</v>
      </c>
    </row>
    <row r="562" spans="1:12" ht="47.25" x14ac:dyDescent="0.25">
      <c r="A562" s="100"/>
      <c r="B562" s="103"/>
      <c r="C562" s="103"/>
      <c r="D562" s="117" t="s">
        <v>22</v>
      </c>
      <c r="E562" s="118">
        <v>2492229</v>
      </c>
      <c r="F562" s="118">
        <v>2492229</v>
      </c>
      <c r="G562" s="118">
        <v>2492229</v>
      </c>
      <c r="H562" s="26" t="s">
        <v>36</v>
      </c>
      <c r="I562" s="28" t="s">
        <v>1355</v>
      </c>
      <c r="J562" s="28" t="s">
        <v>50</v>
      </c>
      <c r="K562" s="28" t="s">
        <v>50</v>
      </c>
      <c r="L562" s="29" t="s">
        <v>50</v>
      </c>
    </row>
    <row r="563" spans="1:12" ht="48" thickBot="1" x14ac:dyDescent="0.3">
      <c r="A563" s="101"/>
      <c r="B563" s="104"/>
      <c r="C563" s="104"/>
      <c r="D563" s="104"/>
      <c r="E563" s="80"/>
      <c r="F563" s="80"/>
      <c r="G563" s="80"/>
      <c r="H563" s="26" t="s">
        <v>38</v>
      </c>
      <c r="I563" s="28" t="s">
        <v>1355</v>
      </c>
      <c r="J563" s="28" t="s">
        <v>37</v>
      </c>
      <c r="K563" s="28" t="s">
        <v>37</v>
      </c>
      <c r="L563" s="29" t="s">
        <v>37</v>
      </c>
    </row>
    <row r="564" spans="1:12" ht="31.5" x14ac:dyDescent="0.25">
      <c r="A564" s="99" t="s">
        <v>387</v>
      </c>
      <c r="B564" s="102" t="s">
        <v>388</v>
      </c>
      <c r="C564" s="102" t="s">
        <v>29</v>
      </c>
      <c r="D564" s="102" t="s">
        <v>1357</v>
      </c>
      <c r="E564" s="114">
        <f>SUM(E565:E568)</f>
        <v>1702810</v>
      </c>
      <c r="F564" s="114">
        <f>SUM(F565:F568)</f>
        <v>1702810</v>
      </c>
      <c r="G564" s="114">
        <f>SUM(G565:G568)</f>
        <v>1702810</v>
      </c>
      <c r="H564" s="19" t="s">
        <v>30</v>
      </c>
      <c r="I564" s="22" t="s">
        <v>1356</v>
      </c>
      <c r="J564" s="22" t="s">
        <v>56</v>
      </c>
      <c r="K564" s="22" t="s">
        <v>56</v>
      </c>
      <c r="L564" s="23" t="s">
        <v>56</v>
      </c>
    </row>
    <row r="565" spans="1:12" ht="48" customHeight="1" x14ac:dyDescent="0.25">
      <c r="A565" s="100"/>
      <c r="B565" s="103"/>
      <c r="C565" s="103"/>
      <c r="D565" s="103"/>
      <c r="E565" s="115"/>
      <c r="F565" s="115"/>
      <c r="G565" s="115"/>
      <c r="H565" s="26" t="s">
        <v>338</v>
      </c>
      <c r="I565" s="28" t="s">
        <v>1355</v>
      </c>
      <c r="J565" s="28" t="s">
        <v>355</v>
      </c>
      <c r="K565" s="28" t="s">
        <v>355</v>
      </c>
      <c r="L565" s="29" t="s">
        <v>355</v>
      </c>
    </row>
    <row r="566" spans="1:12" ht="31.5" x14ac:dyDescent="0.25">
      <c r="A566" s="100"/>
      <c r="B566" s="103"/>
      <c r="C566" s="103"/>
      <c r="D566" s="113"/>
      <c r="E566" s="116"/>
      <c r="F566" s="116"/>
      <c r="G566" s="116"/>
      <c r="H566" s="26" t="s">
        <v>344</v>
      </c>
      <c r="I566" s="28" t="s">
        <v>1355</v>
      </c>
      <c r="J566" s="28" t="s">
        <v>256</v>
      </c>
      <c r="K566" s="28" t="s">
        <v>256</v>
      </c>
      <c r="L566" s="29" t="s">
        <v>256</v>
      </c>
    </row>
    <row r="567" spans="1:12" ht="79.5" customHeight="1" x14ac:dyDescent="0.25">
      <c r="A567" s="100"/>
      <c r="B567" s="103"/>
      <c r="C567" s="103"/>
      <c r="D567" s="26" t="s">
        <v>22</v>
      </c>
      <c r="E567" s="27">
        <v>1400083</v>
      </c>
      <c r="F567" s="27">
        <v>1400083</v>
      </c>
      <c r="G567" s="27">
        <v>1400083</v>
      </c>
      <c r="H567" s="26" t="s">
        <v>324</v>
      </c>
      <c r="I567" s="28" t="s">
        <v>1355</v>
      </c>
      <c r="J567" s="28" t="s">
        <v>389</v>
      </c>
      <c r="K567" s="28" t="s">
        <v>182</v>
      </c>
      <c r="L567" s="29" t="s">
        <v>182</v>
      </c>
    </row>
    <row r="568" spans="1:12" ht="63.75" thickBot="1" x14ac:dyDescent="0.3">
      <c r="A568" s="101"/>
      <c r="B568" s="104"/>
      <c r="C568" s="104"/>
      <c r="D568" s="26" t="s">
        <v>16</v>
      </c>
      <c r="E568" s="27">
        <v>302727</v>
      </c>
      <c r="F568" s="27">
        <v>302727</v>
      </c>
      <c r="G568" s="27">
        <v>302727</v>
      </c>
      <c r="H568" s="26" t="s">
        <v>346</v>
      </c>
      <c r="I568" s="28" t="s">
        <v>1355</v>
      </c>
      <c r="J568" s="28" t="s">
        <v>390</v>
      </c>
      <c r="K568" s="28" t="s">
        <v>50</v>
      </c>
      <c r="L568" s="29" t="s">
        <v>50</v>
      </c>
    </row>
    <row r="569" spans="1:12" ht="31.5" x14ac:dyDescent="0.25">
      <c r="A569" s="99" t="s">
        <v>391</v>
      </c>
      <c r="B569" s="102" t="s">
        <v>392</v>
      </c>
      <c r="C569" s="102" t="s">
        <v>29</v>
      </c>
      <c r="D569" s="102" t="s">
        <v>1357</v>
      </c>
      <c r="E569" s="114">
        <f>SUM(E570:E573)</f>
        <v>1046498</v>
      </c>
      <c r="F569" s="114">
        <f>SUM(F570:F573)</f>
        <v>1046498</v>
      </c>
      <c r="G569" s="114">
        <f>SUM(G570:G573)</f>
        <v>1046498</v>
      </c>
      <c r="H569" s="19" t="s">
        <v>30</v>
      </c>
      <c r="I569" s="22" t="s">
        <v>1356</v>
      </c>
      <c r="J569" s="22" t="s">
        <v>69</v>
      </c>
      <c r="K569" s="22" t="s">
        <v>69</v>
      </c>
      <c r="L569" s="23" t="s">
        <v>69</v>
      </c>
    </row>
    <row r="570" spans="1:12" ht="49.5" customHeight="1" x14ac:dyDescent="0.25">
      <c r="A570" s="100"/>
      <c r="B570" s="103"/>
      <c r="C570" s="103"/>
      <c r="D570" s="113"/>
      <c r="E570" s="116"/>
      <c r="F570" s="116"/>
      <c r="G570" s="116"/>
      <c r="H570" s="26" t="s">
        <v>338</v>
      </c>
      <c r="I570" s="28" t="s">
        <v>1355</v>
      </c>
      <c r="J570" s="28" t="s">
        <v>65</v>
      </c>
      <c r="K570" s="28" t="s">
        <v>37</v>
      </c>
      <c r="L570" s="29" t="s">
        <v>37</v>
      </c>
    </row>
    <row r="571" spans="1:12" ht="31.5" x14ac:dyDescent="0.25">
      <c r="A571" s="100"/>
      <c r="B571" s="103"/>
      <c r="C571" s="103"/>
      <c r="D571" s="26" t="s">
        <v>22</v>
      </c>
      <c r="E571" s="27">
        <v>774778</v>
      </c>
      <c r="F571" s="27">
        <v>774778</v>
      </c>
      <c r="G571" s="27">
        <v>774778</v>
      </c>
      <c r="H571" s="26" t="s">
        <v>344</v>
      </c>
      <c r="I571" s="28" t="s">
        <v>1355</v>
      </c>
      <c r="J571" s="28" t="s">
        <v>34</v>
      </c>
      <c r="K571" s="28" t="s">
        <v>34</v>
      </c>
      <c r="L571" s="29" t="s">
        <v>34</v>
      </c>
    </row>
    <row r="572" spans="1:12" ht="81" customHeight="1" x14ac:dyDescent="0.25">
      <c r="A572" s="100"/>
      <c r="B572" s="103"/>
      <c r="C572" s="103"/>
      <c r="D572" s="26" t="s">
        <v>16</v>
      </c>
      <c r="E572" s="27">
        <v>264720</v>
      </c>
      <c r="F572" s="27">
        <v>264720</v>
      </c>
      <c r="G572" s="27">
        <v>264720</v>
      </c>
      <c r="H572" s="26" t="s">
        <v>324</v>
      </c>
      <c r="I572" s="28" t="s">
        <v>1355</v>
      </c>
      <c r="J572" s="28" t="s">
        <v>393</v>
      </c>
      <c r="K572" s="28" t="s">
        <v>393</v>
      </c>
      <c r="L572" s="29" t="s">
        <v>393</v>
      </c>
    </row>
    <row r="573" spans="1:12" ht="63.75" thickBot="1" x14ac:dyDescent="0.3">
      <c r="A573" s="101"/>
      <c r="B573" s="104"/>
      <c r="C573" s="104"/>
      <c r="D573" s="26" t="s">
        <v>39</v>
      </c>
      <c r="E573" s="27">
        <v>7000</v>
      </c>
      <c r="F573" s="27">
        <v>7000</v>
      </c>
      <c r="G573" s="27">
        <v>7000</v>
      </c>
      <c r="H573" s="26" t="s">
        <v>346</v>
      </c>
      <c r="I573" s="28" t="s">
        <v>1355</v>
      </c>
      <c r="J573" s="28" t="s">
        <v>347</v>
      </c>
      <c r="K573" s="28" t="s">
        <v>325</v>
      </c>
      <c r="L573" s="29" t="s">
        <v>325</v>
      </c>
    </row>
    <row r="574" spans="1:12" ht="31.5" x14ac:dyDescent="0.25">
      <c r="A574" s="99" t="s">
        <v>394</v>
      </c>
      <c r="B574" s="102" t="s">
        <v>395</v>
      </c>
      <c r="C574" s="102" t="s">
        <v>29</v>
      </c>
      <c r="D574" s="102" t="s">
        <v>1357</v>
      </c>
      <c r="E574" s="114">
        <f>SUM(E575:E578)</f>
        <v>857101</v>
      </c>
      <c r="F574" s="114">
        <f>SUM(F575:F578)</f>
        <v>857101</v>
      </c>
      <c r="G574" s="114">
        <f>SUM(G575:G578)</f>
        <v>857101</v>
      </c>
      <c r="H574" s="19" t="s">
        <v>30</v>
      </c>
      <c r="I574" s="22" t="s">
        <v>1356</v>
      </c>
      <c r="J574" s="22" t="s">
        <v>46</v>
      </c>
      <c r="K574" s="22" t="s">
        <v>46</v>
      </c>
      <c r="L574" s="23" t="s">
        <v>46</v>
      </c>
    </row>
    <row r="575" spans="1:12" ht="49.5" customHeight="1" x14ac:dyDescent="0.25">
      <c r="A575" s="100"/>
      <c r="B575" s="103"/>
      <c r="C575" s="103"/>
      <c r="D575" s="113"/>
      <c r="E575" s="116"/>
      <c r="F575" s="116"/>
      <c r="G575" s="116"/>
      <c r="H575" s="26" t="s">
        <v>338</v>
      </c>
      <c r="I575" s="28" t="s">
        <v>1355</v>
      </c>
      <c r="J575" s="28" t="s">
        <v>65</v>
      </c>
      <c r="K575" s="28" t="s">
        <v>171</v>
      </c>
      <c r="L575" s="29" t="s">
        <v>171</v>
      </c>
    </row>
    <row r="576" spans="1:12" ht="31.5" x14ac:dyDescent="0.25">
      <c r="A576" s="100"/>
      <c r="B576" s="103"/>
      <c r="C576" s="103"/>
      <c r="D576" s="26" t="s">
        <v>22</v>
      </c>
      <c r="E576" s="27">
        <v>593941</v>
      </c>
      <c r="F576" s="27">
        <v>593941</v>
      </c>
      <c r="G576" s="27">
        <v>593941</v>
      </c>
      <c r="H576" s="26" t="s">
        <v>344</v>
      </c>
      <c r="I576" s="28" t="s">
        <v>1355</v>
      </c>
      <c r="J576" s="28" t="s">
        <v>83</v>
      </c>
      <c r="K576" s="28" t="s">
        <v>396</v>
      </c>
      <c r="L576" s="29" t="s">
        <v>396</v>
      </c>
    </row>
    <row r="577" spans="1:12" ht="81.75" customHeight="1" x14ac:dyDescent="0.25">
      <c r="A577" s="100"/>
      <c r="B577" s="103"/>
      <c r="C577" s="103"/>
      <c r="D577" s="26" t="s">
        <v>39</v>
      </c>
      <c r="E577" s="27">
        <v>21700</v>
      </c>
      <c r="F577" s="27">
        <v>21700</v>
      </c>
      <c r="G577" s="27">
        <v>21700</v>
      </c>
      <c r="H577" s="26" t="s">
        <v>324</v>
      </c>
      <c r="I577" s="28" t="s">
        <v>1355</v>
      </c>
      <c r="J577" s="28" t="s">
        <v>377</v>
      </c>
      <c r="K577" s="28" t="s">
        <v>397</v>
      </c>
      <c r="L577" s="29" t="s">
        <v>397</v>
      </c>
    </row>
    <row r="578" spans="1:12" ht="63.75" thickBot="1" x14ac:dyDescent="0.3">
      <c r="A578" s="101"/>
      <c r="B578" s="104"/>
      <c r="C578" s="104"/>
      <c r="D578" s="26" t="s">
        <v>16</v>
      </c>
      <c r="E578" s="27">
        <v>241460</v>
      </c>
      <c r="F578" s="27">
        <v>241460</v>
      </c>
      <c r="G578" s="27">
        <v>241460</v>
      </c>
      <c r="H578" s="26" t="s">
        <v>346</v>
      </c>
      <c r="I578" s="28" t="s">
        <v>1355</v>
      </c>
      <c r="J578" s="28" t="s">
        <v>352</v>
      </c>
      <c r="K578" s="28" t="s">
        <v>352</v>
      </c>
      <c r="L578" s="29" t="s">
        <v>352</v>
      </c>
    </row>
    <row r="579" spans="1:12" ht="81" customHeight="1" x14ac:dyDescent="0.25">
      <c r="A579" s="99" t="s">
        <v>398</v>
      </c>
      <c r="B579" s="102" t="s">
        <v>399</v>
      </c>
      <c r="C579" s="102" t="s">
        <v>29</v>
      </c>
      <c r="D579" s="19" t="s">
        <v>1357</v>
      </c>
      <c r="E579" s="25">
        <f>SUM(E580:E583)</f>
        <v>1791559</v>
      </c>
      <c r="F579" s="25">
        <f>SUM(F580:F583)</f>
        <v>1791559</v>
      </c>
      <c r="G579" s="25">
        <f>SUM(G580:G583)</f>
        <v>1791559</v>
      </c>
      <c r="H579" s="19" t="s">
        <v>324</v>
      </c>
      <c r="I579" s="22" t="s">
        <v>1355</v>
      </c>
      <c r="J579" s="22" t="s">
        <v>182</v>
      </c>
      <c r="K579" s="22" t="s">
        <v>183</v>
      </c>
      <c r="L579" s="23" t="s">
        <v>183</v>
      </c>
    </row>
    <row r="580" spans="1:12" ht="31.5" x14ac:dyDescent="0.25">
      <c r="A580" s="100"/>
      <c r="B580" s="103"/>
      <c r="C580" s="103"/>
      <c r="D580" s="26" t="s">
        <v>22</v>
      </c>
      <c r="E580" s="27">
        <v>1530019</v>
      </c>
      <c r="F580" s="27">
        <v>1530019</v>
      </c>
      <c r="G580" s="27">
        <v>1530019</v>
      </c>
      <c r="H580" s="26" t="s">
        <v>30</v>
      </c>
      <c r="I580" s="28" t="s">
        <v>1356</v>
      </c>
      <c r="J580" s="28" t="s">
        <v>31</v>
      </c>
      <c r="K580" s="28" t="s">
        <v>31</v>
      </c>
      <c r="L580" s="29" t="s">
        <v>31</v>
      </c>
    </row>
    <row r="581" spans="1:12" ht="47.25" customHeight="1" x14ac:dyDescent="0.25">
      <c r="A581" s="100"/>
      <c r="B581" s="103"/>
      <c r="C581" s="103"/>
      <c r="D581" s="117" t="s">
        <v>16</v>
      </c>
      <c r="E581" s="118">
        <v>246040</v>
      </c>
      <c r="F581" s="118">
        <v>246040</v>
      </c>
      <c r="G581" s="118">
        <v>246040</v>
      </c>
      <c r="H581" s="26" t="s">
        <v>338</v>
      </c>
      <c r="I581" s="28" t="s">
        <v>1355</v>
      </c>
      <c r="J581" s="28" t="s">
        <v>15</v>
      </c>
      <c r="K581" s="28" t="s">
        <v>15</v>
      </c>
      <c r="L581" s="29" t="s">
        <v>15</v>
      </c>
    </row>
    <row r="582" spans="1:12" ht="31.5" x14ac:dyDescent="0.25">
      <c r="A582" s="100"/>
      <c r="B582" s="103"/>
      <c r="C582" s="103"/>
      <c r="D582" s="113"/>
      <c r="E582" s="119"/>
      <c r="F582" s="119"/>
      <c r="G582" s="119"/>
      <c r="H582" s="26" t="s">
        <v>344</v>
      </c>
      <c r="I582" s="28" t="s">
        <v>1355</v>
      </c>
      <c r="J582" s="28" t="s">
        <v>15</v>
      </c>
      <c r="K582" s="28" t="s">
        <v>15</v>
      </c>
      <c r="L582" s="29" t="s">
        <v>15</v>
      </c>
    </row>
    <row r="583" spans="1:12" ht="63.75" thickBot="1" x14ac:dyDescent="0.3">
      <c r="A583" s="101"/>
      <c r="B583" s="104"/>
      <c r="C583" s="104"/>
      <c r="D583" s="26" t="s">
        <v>39</v>
      </c>
      <c r="E583" s="27">
        <v>15500</v>
      </c>
      <c r="F583" s="27">
        <v>15500</v>
      </c>
      <c r="G583" s="27">
        <v>15500</v>
      </c>
      <c r="H583" s="26" t="s">
        <v>346</v>
      </c>
      <c r="I583" s="28" t="s">
        <v>1355</v>
      </c>
      <c r="J583" s="28" t="s">
        <v>366</v>
      </c>
      <c r="K583" s="28" t="s">
        <v>52</v>
      </c>
      <c r="L583" s="29" t="s">
        <v>52</v>
      </c>
    </row>
    <row r="584" spans="1:12" ht="81.75" customHeight="1" x14ac:dyDescent="0.25">
      <c r="A584" s="99" t="s">
        <v>400</v>
      </c>
      <c r="B584" s="102" t="s">
        <v>401</v>
      </c>
      <c r="C584" s="102" t="s">
        <v>29</v>
      </c>
      <c r="D584" s="19" t="s">
        <v>1357</v>
      </c>
      <c r="E584" s="25">
        <f>SUM(E585:E588)</f>
        <v>792540.92</v>
      </c>
      <c r="F584" s="25">
        <f>SUM(F585:F588)</f>
        <v>792456</v>
      </c>
      <c r="G584" s="25">
        <f>SUM(G585:G588)</f>
        <v>792456</v>
      </c>
      <c r="H584" s="19" t="s">
        <v>324</v>
      </c>
      <c r="I584" s="22" t="s">
        <v>1355</v>
      </c>
      <c r="J584" s="22" t="s">
        <v>78</v>
      </c>
      <c r="K584" s="22" t="s">
        <v>78</v>
      </c>
      <c r="L584" s="23" t="s">
        <v>78</v>
      </c>
    </row>
    <row r="585" spans="1:12" ht="31.5" x14ac:dyDescent="0.25">
      <c r="A585" s="100"/>
      <c r="B585" s="103"/>
      <c r="C585" s="103"/>
      <c r="D585" s="117" t="s">
        <v>39</v>
      </c>
      <c r="E585" s="118">
        <v>45084.92</v>
      </c>
      <c r="F585" s="118">
        <v>45000</v>
      </c>
      <c r="G585" s="118">
        <v>45000</v>
      </c>
      <c r="H585" s="26" t="s">
        <v>30</v>
      </c>
      <c r="I585" s="28" t="s">
        <v>1356</v>
      </c>
      <c r="J585" s="28" t="s">
        <v>47</v>
      </c>
      <c r="K585" s="28" t="s">
        <v>47</v>
      </c>
      <c r="L585" s="29" t="s">
        <v>47</v>
      </c>
    </row>
    <row r="586" spans="1:12" ht="50.25" customHeight="1" x14ac:dyDescent="0.25">
      <c r="A586" s="100"/>
      <c r="B586" s="103"/>
      <c r="C586" s="103"/>
      <c r="D586" s="113"/>
      <c r="E586" s="119"/>
      <c r="F586" s="119"/>
      <c r="G586" s="119"/>
      <c r="H586" s="26" t="s">
        <v>338</v>
      </c>
      <c r="I586" s="28" t="s">
        <v>1355</v>
      </c>
      <c r="J586" s="28" t="s">
        <v>65</v>
      </c>
      <c r="K586" s="28" t="s">
        <v>65</v>
      </c>
      <c r="L586" s="29" t="s">
        <v>65</v>
      </c>
    </row>
    <row r="587" spans="1:12" ht="31.5" x14ac:dyDescent="0.25">
      <c r="A587" s="100"/>
      <c r="B587" s="103"/>
      <c r="C587" s="103"/>
      <c r="D587" s="26" t="s">
        <v>22</v>
      </c>
      <c r="E587" s="27">
        <v>534436</v>
      </c>
      <c r="F587" s="27">
        <v>534436</v>
      </c>
      <c r="G587" s="27">
        <v>534436</v>
      </c>
      <c r="H587" s="26" t="s">
        <v>344</v>
      </c>
      <c r="I587" s="28" t="s">
        <v>1355</v>
      </c>
      <c r="J587" s="28" t="s">
        <v>65</v>
      </c>
      <c r="K587" s="28" t="s">
        <v>65</v>
      </c>
      <c r="L587" s="29" t="s">
        <v>65</v>
      </c>
    </row>
    <row r="588" spans="1:12" ht="63.75" thickBot="1" x14ac:dyDescent="0.3">
      <c r="A588" s="101"/>
      <c r="B588" s="104"/>
      <c r="C588" s="104"/>
      <c r="D588" s="26" t="s">
        <v>16</v>
      </c>
      <c r="E588" s="27">
        <v>213020</v>
      </c>
      <c r="F588" s="27">
        <v>213020</v>
      </c>
      <c r="G588" s="27">
        <v>213020</v>
      </c>
      <c r="H588" s="26" t="s">
        <v>346</v>
      </c>
      <c r="I588" s="28" t="s">
        <v>1355</v>
      </c>
      <c r="J588" s="28" t="s">
        <v>402</v>
      </c>
      <c r="K588" s="28" t="s">
        <v>347</v>
      </c>
      <c r="L588" s="29" t="s">
        <v>347</v>
      </c>
    </row>
    <row r="589" spans="1:12" ht="85.5" customHeight="1" thickBot="1" x14ac:dyDescent="0.3">
      <c r="A589" s="99" t="s">
        <v>403</v>
      </c>
      <c r="B589" s="102" t="s">
        <v>404</v>
      </c>
      <c r="C589" s="102" t="s">
        <v>29</v>
      </c>
      <c r="D589" s="19" t="s">
        <v>1357</v>
      </c>
      <c r="E589" s="25">
        <f>SUM(E590:E593)</f>
        <v>917625</v>
      </c>
      <c r="F589" s="25">
        <f>SUM(F590:F593)</f>
        <v>917625</v>
      </c>
      <c r="G589" s="25">
        <f>SUM(G590:G593)</f>
        <v>917625</v>
      </c>
      <c r="H589" s="26" t="s">
        <v>324</v>
      </c>
      <c r="I589" s="28" t="s">
        <v>1355</v>
      </c>
      <c r="J589" s="28" t="s">
        <v>260</v>
      </c>
      <c r="K589" s="28" t="s">
        <v>405</v>
      </c>
      <c r="L589" s="29" t="s">
        <v>405</v>
      </c>
    </row>
    <row r="590" spans="1:12" ht="31.5" x14ac:dyDescent="0.25">
      <c r="A590" s="100"/>
      <c r="B590" s="103"/>
      <c r="C590" s="103"/>
      <c r="D590" s="117" t="s">
        <v>22</v>
      </c>
      <c r="E590" s="118">
        <v>688665</v>
      </c>
      <c r="F590" s="118">
        <v>688665</v>
      </c>
      <c r="G590" s="118">
        <v>688665</v>
      </c>
      <c r="H590" s="19" t="s">
        <v>344</v>
      </c>
      <c r="I590" s="22" t="s">
        <v>1355</v>
      </c>
      <c r="J590" s="22" t="s">
        <v>35</v>
      </c>
      <c r="K590" s="22" t="s">
        <v>37</v>
      </c>
      <c r="L590" s="23" t="s">
        <v>37</v>
      </c>
    </row>
    <row r="591" spans="1:12" ht="31.5" x14ac:dyDescent="0.25">
      <c r="A591" s="100"/>
      <c r="B591" s="103"/>
      <c r="C591" s="103"/>
      <c r="D591" s="113"/>
      <c r="E591" s="119"/>
      <c r="F591" s="119"/>
      <c r="G591" s="119"/>
      <c r="H591" s="26" t="s">
        <v>30</v>
      </c>
      <c r="I591" s="28" t="s">
        <v>1356</v>
      </c>
      <c r="J591" s="28" t="s">
        <v>46</v>
      </c>
      <c r="K591" s="28" t="s">
        <v>46</v>
      </c>
      <c r="L591" s="29" t="s">
        <v>46</v>
      </c>
    </row>
    <row r="592" spans="1:12" ht="48" customHeight="1" x14ac:dyDescent="0.25">
      <c r="A592" s="100"/>
      <c r="B592" s="103"/>
      <c r="C592" s="103"/>
      <c r="D592" s="26" t="s">
        <v>16</v>
      </c>
      <c r="E592" s="27">
        <v>212960</v>
      </c>
      <c r="F592" s="27">
        <v>212960</v>
      </c>
      <c r="G592" s="27">
        <v>212960</v>
      </c>
      <c r="H592" s="26" t="s">
        <v>338</v>
      </c>
      <c r="I592" s="28" t="s">
        <v>1355</v>
      </c>
      <c r="J592" s="28" t="s">
        <v>15</v>
      </c>
      <c r="K592" s="28" t="s">
        <v>15</v>
      </c>
      <c r="L592" s="29" t="s">
        <v>15</v>
      </c>
    </row>
    <row r="593" spans="1:12" ht="63.75" thickBot="1" x14ac:dyDescent="0.3">
      <c r="A593" s="101"/>
      <c r="B593" s="104"/>
      <c r="C593" s="104"/>
      <c r="D593" s="26" t="s">
        <v>39</v>
      </c>
      <c r="E593" s="27">
        <v>16000</v>
      </c>
      <c r="F593" s="27">
        <v>16000</v>
      </c>
      <c r="G593" s="27">
        <v>16000</v>
      </c>
      <c r="H593" s="26" t="s">
        <v>346</v>
      </c>
      <c r="I593" s="28" t="s">
        <v>1355</v>
      </c>
      <c r="J593" s="28" t="s">
        <v>172</v>
      </c>
      <c r="K593" s="28" t="s">
        <v>71</v>
      </c>
      <c r="L593" s="29" t="s">
        <v>71</v>
      </c>
    </row>
    <row r="594" spans="1:12" ht="45.95" customHeight="1" x14ac:dyDescent="0.25">
      <c r="A594" s="99" t="s">
        <v>406</v>
      </c>
      <c r="B594" s="102" t="s">
        <v>407</v>
      </c>
      <c r="C594" s="102" t="s">
        <v>29</v>
      </c>
      <c r="D594" s="102" t="s">
        <v>1357</v>
      </c>
      <c r="E594" s="114">
        <f>SUM(E595:E598)</f>
        <v>2341422</v>
      </c>
      <c r="F594" s="114">
        <f>SUM(F595:F598)</f>
        <v>2341422</v>
      </c>
      <c r="G594" s="114">
        <f>SUM(G595:G598)</f>
        <v>2341422</v>
      </c>
      <c r="H594" s="19" t="s">
        <v>338</v>
      </c>
      <c r="I594" s="22" t="s">
        <v>1355</v>
      </c>
      <c r="J594" s="22" t="s">
        <v>173</v>
      </c>
      <c r="K594" s="22" t="s">
        <v>256</v>
      </c>
      <c r="L594" s="23" t="s">
        <v>256</v>
      </c>
    </row>
    <row r="595" spans="1:12" ht="31.5" x14ac:dyDescent="0.25">
      <c r="A595" s="100"/>
      <c r="B595" s="103"/>
      <c r="C595" s="103"/>
      <c r="D595" s="113"/>
      <c r="E595" s="116"/>
      <c r="F595" s="116"/>
      <c r="G595" s="116"/>
      <c r="H595" s="26" t="s">
        <v>344</v>
      </c>
      <c r="I595" s="28" t="s">
        <v>1355</v>
      </c>
      <c r="J595" s="28" t="s">
        <v>15</v>
      </c>
      <c r="K595" s="28" t="s">
        <v>15</v>
      </c>
      <c r="L595" s="29" t="s">
        <v>15</v>
      </c>
    </row>
    <row r="596" spans="1:12" ht="81.75" customHeight="1" x14ac:dyDescent="0.25">
      <c r="A596" s="100"/>
      <c r="B596" s="103"/>
      <c r="C596" s="103"/>
      <c r="D596" s="26" t="s">
        <v>16</v>
      </c>
      <c r="E596" s="27">
        <v>828288</v>
      </c>
      <c r="F596" s="27">
        <v>828288</v>
      </c>
      <c r="G596" s="27">
        <v>828288</v>
      </c>
      <c r="H596" s="26" t="s">
        <v>324</v>
      </c>
      <c r="I596" s="28" t="s">
        <v>1355</v>
      </c>
      <c r="J596" s="28" t="s">
        <v>377</v>
      </c>
      <c r="K596" s="28" t="s">
        <v>397</v>
      </c>
      <c r="L596" s="29" t="s">
        <v>397</v>
      </c>
    </row>
    <row r="597" spans="1:12" ht="31.5" x14ac:dyDescent="0.25">
      <c r="A597" s="100"/>
      <c r="B597" s="103"/>
      <c r="C597" s="103"/>
      <c r="D597" s="117" t="s">
        <v>22</v>
      </c>
      <c r="E597" s="118">
        <v>1513134</v>
      </c>
      <c r="F597" s="118">
        <v>1513134</v>
      </c>
      <c r="G597" s="118">
        <v>1513134</v>
      </c>
      <c r="H597" s="26" t="s">
        <v>30</v>
      </c>
      <c r="I597" s="28" t="s">
        <v>1356</v>
      </c>
      <c r="J597" s="28" t="s">
        <v>42</v>
      </c>
      <c r="K597" s="28" t="s">
        <v>42</v>
      </c>
      <c r="L597" s="29" t="s">
        <v>42</v>
      </c>
    </row>
    <row r="598" spans="1:12" ht="63.75" thickBot="1" x14ac:dyDescent="0.3">
      <c r="A598" s="101"/>
      <c r="B598" s="104"/>
      <c r="C598" s="104"/>
      <c r="D598" s="104"/>
      <c r="E598" s="80"/>
      <c r="F598" s="80"/>
      <c r="G598" s="80"/>
      <c r="H598" s="26" t="s">
        <v>346</v>
      </c>
      <c r="I598" s="28" t="s">
        <v>1355</v>
      </c>
      <c r="J598" s="28" t="s">
        <v>352</v>
      </c>
      <c r="K598" s="28" t="s">
        <v>352</v>
      </c>
      <c r="L598" s="29" t="s">
        <v>352</v>
      </c>
    </row>
    <row r="599" spans="1:12" ht="49.5" customHeight="1" x14ac:dyDescent="0.25">
      <c r="A599" s="99" t="s">
        <v>408</v>
      </c>
      <c r="B599" s="102" t="s">
        <v>409</v>
      </c>
      <c r="C599" s="102" t="s">
        <v>29</v>
      </c>
      <c r="D599" s="19" t="s">
        <v>1357</v>
      </c>
      <c r="E599" s="25">
        <f>SUM(E600:E602)</f>
        <v>350744</v>
      </c>
      <c r="F599" s="25">
        <f>SUM(F600:F602)</f>
        <v>350744</v>
      </c>
      <c r="G599" s="25">
        <f>SUM(G600:G602)</f>
        <v>350744</v>
      </c>
      <c r="H599" s="19" t="s">
        <v>338</v>
      </c>
      <c r="I599" s="22" t="s">
        <v>1355</v>
      </c>
      <c r="J599" s="22" t="s">
        <v>34</v>
      </c>
      <c r="K599" s="22" t="s">
        <v>34</v>
      </c>
      <c r="L599" s="23" t="s">
        <v>34</v>
      </c>
    </row>
    <row r="600" spans="1:12" ht="31.5" x14ac:dyDescent="0.25">
      <c r="A600" s="100"/>
      <c r="B600" s="103"/>
      <c r="C600" s="103"/>
      <c r="D600" s="26" t="s">
        <v>22</v>
      </c>
      <c r="E600" s="27">
        <v>311674</v>
      </c>
      <c r="F600" s="27">
        <v>311674</v>
      </c>
      <c r="G600" s="27">
        <v>311674</v>
      </c>
      <c r="H600" s="26" t="s">
        <v>344</v>
      </c>
      <c r="I600" s="28" t="s">
        <v>1355</v>
      </c>
      <c r="J600" s="28" t="s">
        <v>81</v>
      </c>
      <c r="K600" s="28" t="s">
        <v>81</v>
      </c>
      <c r="L600" s="29" t="s">
        <v>81</v>
      </c>
    </row>
    <row r="601" spans="1:12" ht="31.5" x14ac:dyDescent="0.25">
      <c r="A601" s="100"/>
      <c r="B601" s="103"/>
      <c r="C601" s="103"/>
      <c r="D601" s="26" t="s">
        <v>16</v>
      </c>
      <c r="E601" s="27">
        <v>35970</v>
      </c>
      <c r="F601" s="27">
        <v>35970</v>
      </c>
      <c r="G601" s="27">
        <v>35970</v>
      </c>
      <c r="H601" s="26" t="s">
        <v>30</v>
      </c>
      <c r="I601" s="28" t="s">
        <v>1356</v>
      </c>
      <c r="J601" s="28" t="s">
        <v>410</v>
      </c>
      <c r="K601" s="28" t="s">
        <v>410</v>
      </c>
      <c r="L601" s="29" t="s">
        <v>410</v>
      </c>
    </row>
    <row r="602" spans="1:12" ht="64.5" customHeight="1" thickBot="1" x14ac:dyDescent="0.3">
      <c r="A602" s="101"/>
      <c r="B602" s="104"/>
      <c r="C602" s="104"/>
      <c r="D602" s="26" t="s">
        <v>18</v>
      </c>
      <c r="E602" s="27">
        <v>3100</v>
      </c>
      <c r="F602" s="27">
        <v>3100</v>
      </c>
      <c r="G602" s="27">
        <v>3100</v>
      </c>
      <c r="H602" s="26" t="s">
        <v>411</v>
      </c>
      <c r="I602" s="28" t="s">
        <v>1356</v>
      </c>
      <c r="J602" s="28" t="s">
        <v>86</v>
      </c>
      <c r="K602" s="28" t="s">
        <v>86</v>
      </c>
      <c r="L602" s="29" t="s">
        <v>86</v>
      </c>
    </row>
    <row r="603" spans="1:12" ht="30.6" customHeight="1" x14ac:dyDescent="0.25">
      <c r="A603" s="99" t="s">
        <v>412</v>
      </c>
      <c r="B603" s="102" t="s">
        <v>413</v>
      </c>
      <c r="C603" s="102" t="s">
        <v>29</v>
      </c>
      <c r="D603" s="19" t="s">
        <v>1357</v>
      </c>
      <c r="E603" s="25">
        <f>SUM(E604:E607)</f>
        <v>1810353.83</v>
      </c>
      <c r="F603" s="25">
        <f t="shared" ref="F603:G603" si="1">SUM(F604:F607)</f>
        <v>1810287</v>
      </c>
      <c r="G603" s="25">
        <f t="shared" si="1"/>
        <v>1810287</v>
      </c>
      <c r="H603" s="102" t="s">
        <v>30</v>
      </c>
      <c r="I603" s="81" t="s">
        <v>1356</v>
      </c>
      <c r="J603" s="81" t="s">
        <v>410</v>
      </c>
      <c r="K603" s="81" t="s">
        <v>410</v>
      </c>
      <c r="L603" s="124" t="s">
        <v>410</v>
      </c>
    </row>
    <row r="604" spans="1:12" x14ac:dyDescent="0.25">
      <c r="A604" s="100"/>
      <c r="B604" s="103"/>
      <c r="C604" s="103"/>
      <c r="D604" s="26" t="s">
        <v>22</v>
      </c>
      <c r="E604" s="27">
        <v>820987</v>
      </c>
      <c r="F604" s="27">
        <v>820987</v>
      </c>
      <c r="G604" s="27">
        <v>820987</v>
      </c>
      <c r="H604" s="113"/>
      <c r="I604" s="121"/>
      <c r="J604" s="121"/>
      <c r="K604" s="121"/>
      <c r="L604" s="123"/>
    </row>
    <row r="605" spans="1:12" x14ac:dyDescent="0.25">
      <c r="A605" s="100"/>
      <c r="B605" s="103"/>
      <c r="C605" s="103"/>
      <c r="D605" s="26" t="s">
        <v>39</v>
      </c>
      <c r="E605" s="27">
        <v>30366.83</v>
      </c>
      <c r="F605" s="27">
        <v>30300</v>
      </c>
      <c r="G605" s="27">
        <v>30300</v>
      </c>
      <c r="H605" s="117" t="s">
        <v>414</v>
      </c>
      <c r="I605" s="120" t="s">
        <v>1356</v>
      </c>
      <c r="J605" s="120" t="s">
        <v>415</v>
      </c>
      <c r="K605" s="120" t="s">
        <v>47</v>
      </c>
      <c r="L605" s="122" t="s">
        <v>47</v>
      </c>
    </row>
    <row r="606" spans="1:12" x14ac:dyDescent="0.25">
      <c r="A606" s="100"/>
      <c r="B606" s="103"/>
      <c r="C606" s="103"/>
      <c r="D606" s="26" t="s">
        <v>16</v>
      </c>
      <c r="E606" s="27">
        <v>442700</v>
      </c>
      <c r="F606" s="27">
        <v>442700</v>
      </c>
      <c r="G606" s="27">
        <v>442700</v>
      </c>
      <c r="H606" s="113"/>
      <c r="I606" s="121"/>
      <c r="J606" s="121"/>
      <c r="K606" s="121"/>
      <c r="L606" s="123"/>
    </row>
    <row r="607" spans="1:12" ht="16.5" thickBot="1" x14ac:dyDescent="0.3">
      <c r="A607" s="101"/>
      <c r="B607" s="104"/>
      <c r="C607" s="104"/>
      <c r="D607" s="26" t="s">
        <v>18</v>
      </c>
      <c r="E607" s="27">
        <v>516300</v>
      </c>
      <c r="F607" s="27">
        <v>516300</v>
      </c>
      <c r="G607" s="27">
        <v>516300</v>
      </c>
      <c r="H607" s="26" t="s">
        <v>416</v>
      </c>
      <c r="I607" s="28" t="s">
        <v>1356</v>
      </c>
      <c r="J607" s="28" t="s">
        <v>42</v>
      </c>
      <c r="K607" s="28" t="s">
        <v>42</v>
      </c>
      <c r="L607" s="29" t="s">
        <v>42</v>
      </c>
    </row>
    <row r="608" spans="1:12" ht="31.5" x14ac:dyDescent="0.25">
      <c r="A608" s="99" t="s">
        <v>417</v>
      </c>
      <c r="B608" s="102" t="s">
        <v>418</v>
      </c>
      <c r="C608" s="102" t="s">
        <v>29</v>
      </c>
      <c r="D608" s="19" t="s">
        <v>1357</v>
      </c>
      <c r="E608" s="25">
        <f>SUM(E609:E612)</f>
        <v>1121039.74</v>
      </c>
      <c r="F608" s="25">
        <f>SUM(F609:F612)</f>
        <v>1120975</v>
      </c>
      <c r="G608" s="25">
        <f>SUM(G609:G612)</f>
        <v>1120975</v>
      </c>
      <c r="H608" s="19" t="s">
        <v>30</v>
      </c>
      <c r="I608" s="22" t="s">
        <v>1356</v>
      </c>
      <c r="J608" s="22" t="s">
        <v>410</v>
      </c>
      <c r="K608" s="22" t="s">
        <v>410</v>
      </c>
      <c r="L608" s="23" t="s">
        <v>410</v>
      </c>
    </row>
    <row r="609" spans="1:12" x14ac:dyDescent="0.25">
      <c r="A609" s="100"/>
      <c r="B609" s="103"/>
      <c r="C609" s="103"/>
      <c r="D609" s="26" t="s">
        <v>18</v>
      </c>
      <c r="E609" s="27">
        <v>360600</v>
      </c>
      <c r="F609" s="27">
        <v>360600</v>
      </c>
      <c r="G609" s="27">
        <v>360600</v>
      </c>
      <c r="H609" s="117" t="s">
        <v>414</v>
      </c>
      <c r="I609" s="120" t="s">
        <v>1356</v>
      </c>
      <c r="J609" s="120" t="s">
        <v>143</v>
      </c>
      <c r="K609" s="120" t="s">
        <v>110</v>
      </c>
      <c r="L609" s="122" t="s">
        <v>110</v>
      </c>
    </row>
    <row r="610" spans="1:12" x14ac:dyDescent="0.25">
      <c r="A610" s="100"/>
      <c r="B610" s="103"/>
      <c r="C610" s="103"/>
      <c r="D610" s="26" t="s">
        <v>22</v>
      </c>
      <c r="E610" s="27">
        <v>410675</v>
      </c>
      <c r="F610" s="27">
        <v>410675</v>
      </c>
      <c r="G610" s="27">
        <v>410675</v>
      </c>
      <c r="H610" s="113"/>
      <c r="I610" s="121"/>
      <c r="J610" s="121"/>
      <c r="K610" s="121"/>
      <c r="L610" s="123"/>
    </row>
    <row r="611" spans="1:12" x14ac:dyDescent="0.25">
      <c r="A611" s="100"/>
      <c r="B611" s="103"/>
      <c r="C611" s="103"/>
      <c r="D611" s="26" t="s">
        <v>16</v>
      </c>
      <c r="E611" s="27">
        <v>340300</v>
      </c>
      <c r="F611" s="27">
        <v>340300</v>
      </c>
      <c r="G611" s="27">
        <v>340300</v>
      </c>
      <c r="H611" s="117" t="s">
        <v>416</v>
      </c>
      <c r="I611" s="120" t="s">
        <v>1356</v>
      </c>
      <c r="J611" s="120" t="s">
        <v>66</v>
      </c>
      <c r="K611" s="120" t="s">
        <v>66</v>
      </c>
      <c r="L611" s="122" t="s">
        <v>66</v>
      </c>
    </row>
    <row r="612" spans="1:12" ht="16.5" thickBot="1" x14ac:dyDescent="0.3">
      <c r="A612" s="101"/>
      <c r="B612" s="104"/>
      <c r="C612" s="104"/>
      <c r="D612" s="26" t="s">
        <v>39</v>
      </c>
      <c r="E612" s="27">
        <v>9464.74</v>
      </c>
      <c r="F612" s="27">
        <v>9400</v>
      </c>
      <c r="G612" s="27">
        <v>9400</v>
      </c>
      <c r="H612" s="104"/>
      <c r="I612" s="82"/>
      <c r="J612" s="82"/>
      <c r="K612" s="82"/>
      <c r="L612" s="125"/>
    </row>
    <row r="613" spans="1:12" ht="31.5" x14ac:dyDescent="0.25">
      <c r="A613" s="99" t="s">
        <v>419</v>
      </c>
      <c r="B613" s="102" t="s">
        <v>420</v>
      </c>
      <c r="C613" s="102" t="s">
        <v>29</v>
      </c>
      <c r="D613" s="19" t="s">
        <v>1357</v>
      </c>
      <c r="E613" s="25">
        <f>SUM(E614:E616)</f>
        <v>1573973.88</v>
      </c>
      <c r="F613" s="25">
        <f>SUM(F614:F616)</f>
        <v>1573926</v>
      </c>
      <c r="G613" s="25">
        <f>SUM(G614:G616)</f>
        <v>1573926</v>
      </c>
      <c r="H613" s="19" t="s">
        <v>414</v>
      </c>
      <c r="I613" s="22" t="s">
        <v>1356</v>
      </c>
      <c r="J613" s="22" t="s">
        <v>421</v>
      </c>
      <c r="K613" s="22" t="s">
        <v>74</v>
      </c>
      <c r="L613" s="23" t="s">
        <v>74</v>
      </c>
    </row>
    <row r="614" spans="1:12" ht="31.5" x14ac:dyDescent="0.25">
      <c r="A614" s="100"/>
      <c r="B614" s="103"/>
      <c r="C614" s="103"/>
      <c r="D614" s="26" t="s">
        <v>18</v>
      </c>
      <c r="E614" s="27">
        <v>680000</v>
      </c>
      <c r="F614" s="27">
        <v>680000</v>
      </c>
      <c r="G614" s="27">
        <v>680000</v>
      </c>
      <c r="H614" s="26" t="s">
        <v>30</v>
      </c>
      <c r="I614" s="28" t="s">
        <v>1356</v>
      </c>
      <c r="J614" s="28" t="s">
        <v>421</v>
      </c>
      <c r="K614" s="28" t="s">
        <v>421</v>
      </c>
      <c r="L614" s="29" t="s">
        <v>421</v>
      </c>
    </row>
    <row r="615" spans="1:12" x14ac:dyDescent="0.25">
      <c r="A615" s="100"/>
      <c r="B615" s="103"/>
      <c r="C615" s="103"/>
      <c r="D615" s="26" t="s">
        <v>39</v>
      </c>
      <c r="E615" s="27">
        <v>22447.88</v>
      </c>
      <c r="F615" s="27">
        <v>22400</v>
      </c>
      <c r="G615" s="27">
        <v>22400</v>
      </c>
      <c r="H615" s="117" t="s">
        <v>416</v>
      </c>
      <c r="I615" s="120" t="s">
        <v>1356</v>
      </c>
      <c r="J615" s="120" t="s">
        <v>31</v>
      </c>
      <c r="K615" s="120" t="s">
        <v>31</v>
      </c>
      <c r="L615" s="122" t="s">
        <v>31</v>
      </c>
    </row>
    <row r="616" spans="1:12" ht="16.5" thickBot="1" x14ac:dyDescent="0.3">
      <c r="A616" s="101"/>
      <c r="B616" s="104"/>
      <c r="C616" s="104"/>
      <c r="D616" s="26" t="s">
        <v>22</v>
      </c>
      <c r="E616" s="27">
        <v>871526</v>
      </c>
      <c r="F616" s="27">
        <v>871526</v>
      </c>
      <c r="G616" s="27">
        <v>871526</v>
      </c>
      <c r="H616" s="104"/>
      <c r="I616" s="82"/>
      <c r="J616" s="82"/>
      <c r="K616" s="82"/>
      <c r="L616" s="125"/>
    </row>
    <row r="617" spans="1:12" ht="31.5" x14ac:dyDescent="0.25">
      <c r="A617" s="99" t="s">
        <v>422</v>
      </c>
      <c r="B617" s="102" t="s">
        <v>423</v>
      </c>
      <c r="C617" s="102" t="s">
        <v>29</v>
      </c>
      <c r="D617" s="19" t="s">
        <v>1357</v>
      </c>
      <c r="E617" s="25">
        <f>SUM(E618:E621)</f>
        <v>2131177.9900000002</v>
      </c>
      <c r="F617" s="25">
        <f>SUM(F618:F621)</f>
        <v>2131166</v>
      </c>
      <c r="G617" s="25">
        <f>SUM(G618:G621)</f>
        <v>2131166</v>
      </c>
      <c r="H617" s="19" t="s">
        <v>414</v>
      </c>
      <c r="I617" s="22" t="s">
        <v>1356</v>
      </c>
      <c r="J617" s="22" t="s">
        <v>124</v>
      </c>
      <c r="K617" s="22" t="s">
        <v>47</v>
      </c>
      <c r="L617" s="23" t="s">
        <v>47</v>
      </c>
    </row>
    <row r="618" spans="1:12" x14ac:dyDescent="0.25">
      <c r="A618" s="100"/>
      <c r="B618" s="103"/>
      <c r="C618" s="103"/>
      <c r="D618" s="26" t="s">
        <v>16</v>
      </c>
      <c r="E618" s="27">
        <v>568237</v>
      </c>
      <c r="F618" s="27">
        <v>568237</v>
      </c>
      <c r="G618" s="27">
        <v>568237</v>
      </c>
      <c r="H618" s="117" t="s">
        <v>30</v>
      </c>
      <c r="I618" s="120" t="s">
        <v>1356</v>
      </c>
      <c r="J618" s="120" t="s">
        <v>424</v>
      </c>
      <c r="K618" s="120" t="s">
        <v>424</v>
      </c>
      <c r="L618" s="122" t="s">
        <v>424</v>
      </c>
    </row>
    <row r="619" spans="1:12" x14ac:dyDescent="0.25">
      <c r="A619" s="100"/>
      <c r="B619" s="103"/>
      <c r="C619" s="103"/>
      <c r="D619" s="26" t="s">
        <v>39</v>
      </c>
      <c r="E619" s="27">
        <v>35811.99</v>
      </c>
      <c r="F619" s="27">
        <v>35800</v>
      </c>
      <c r="G619" s="27">
        <v>35800</v>
      </c>
      <c r="H619" s="113"/>
      <c r="I619" s="121"/>
      <c r="J619" s="121"/>
      <c r="K619" s="121"/>
      <c r="L619" s="123"/>
    </row>
    <row r="620" spans="1:12" x14ac:dyDescent="0.25">
      <c r="A620" s="100"/>
      <c r="B620" s="103"/>
      <c r="C620" s="103"/>
      <c r="D620" s="26" t="s">
        <v>18</v>
      </c>
      <c r="E620" s="27">
        <v>667600</v>
      </c>
      <c r="F620" s="27">
        <v>667600</v>
      </c>
      <c r="G620" s="27">
        <v>667600</v>
      </c>
      <c r="H620" s="26" t="s">
        <v>416</v>
      </c>
      <c r="I620" s="28" t="s">
        <v>1356</v>
      </c>
      <c r="J620" s="28" t="s">
        <v>415</v>
      </c>
      <c r="K620" s="28" t="s">
        <v>415</v>
      </c>
      <c r="L620" s="29" t="s">
        <v>415</v>
      </c>
    </row>
    <row r="621" spans="1:12" ht="32.25" thickBot="1" x14ac:dyDescent="0.3">
      <c r="A621" s="101"/>
      <c r="B621" s="104"/>
      <c r="C621" s="104"/>
      <c r="D621" s="26" t="s">
        <v>22</v>
      </c>
      <c r="E621" s="27">
        <v>859529</v>
      </c>
      <c r="F621" s="27">
        <v>859529</v>
      </c>
      <c r="G621" s="27">
        <v>859529</v>
      </c>
      <c r="H621" s="26" t="s">
        <v>425</v>
      </c>
      <c r="I621" s="28" t="s">
        <v>1356</v>
      </c>
      <c r="J621" s="28" t="s">
        <v>415</v>
      </c>
      <c r="K621" s="28" t="s">
        <v>415</v>
      </c>
      <c r="L621" s="29" t="s">
        <v>415</v>
      </c>
    </row>
    <row r="622" spans="1:12" ht="49.5" customHeight="1" x14ac:dyDescent="0.25">
      <c r="A622" s="99" t="s">
        <v>426</v>
      </c>
      <c r="B622" s="102" t="s">
        <v>427</v>
      </c>
      <c r="C622" s="102" t="s">
        <v>29</v>
      </c>
      <c r="D622" s="19" t="s">
        <v>1357</v>
      </c>
      <c r="E622" s="25">
        <f>SUM(E623:E626)</f>
        <v>1521383.98</v>
      </c>
      <c r="F622" s="25">
        <f>SUM(F623:F626)</f>
        <v>1521360</v>
      </c>
      <c r="G622" s="25">
        <f>SUM(G623:G626)</f>
        <v>1521360</v>
      </c>
      <c r="H622" s="19" t="s">
        <v>428</v>
      </c>
      <c r="I622" s="22" t="s">
        <v>1356</v>
      </c>
      <c r="J622" s="22" t="s">
        <v>429</v>
      </c>
      <c r="K622" s="22" t="s">
        <v>429</v>
      </c>
      <c r="L622" s="23" t="s">
        <v>429</v>
      </c>
    </row>
    <row r="623" spans="1:12" ht="31.5" x14ac:dyDescent="0.25">
      <c r="A623" s="100"/>
      <c r="B623" s="103"/>
      <c r="C623" s="103"/>
      <c r="D623" s="26" t="s">
        <v>39</v>
      </c>
      <c r="E623" s="27">
        <v>141123.98000000001</v>
      </c>
      <c r="F623" s="27">
        <v>141100</v>
      </c>
      <c r="G623" s="27">
        <v>141100</v>
      </c>
      <c r="H623" s="26" t="s">
        <v>430</v>
      </c>
      <c r="I623" s="28" t="s">
        <v>1356</v>
      </c>
      <c r="J623" s="28" t="s">
        <v>164</v>
      </c>
      <c r="K623" s="28" t="s">
        <v>277</v>
      </c>
      <c r="L623" s="29" t="s">
        <v>277</v>
      </c>
    </row>
    <row r="624" spans="1:12" ht="31.5" x14ac:dyDescent="0.25">
      <c r="A624" s="100"/>
      <c r="B624" s="103"/>
      <c r="C624" s="103"/>
      <c r="D624" s="26" t="s">
        <v>18</v>
      </c>
      <c r="E624" s="27">
        <v>70816</v>
      </c>
      <c r="F624" s="27">
        <v>70816</v>
      </c>
      <c r="G624" s="27">
        <v>70816</v>
      </c>
      <c r="H624" s="26" t="s">
        <v>30</v>
      </c>
      <c r="I624" s="28" t="s">
        <v>1356</v>
      </c>
      <c r="J624" s="28" t="s">
        <v>47</v>
      </c>
      <c r="K624" s="28" t="s">
        <v>47</v>
      </c>
      <c r="L624" s="29" t="s">
        <v>47</v>
      </c>
    </row>
    <row r="625" spans="1:12" x14ac:dyDescent="0.25">
      <c r="A625" s="100"/>
      <c r="B625" s="103"/>
      <c r="C625" s="103"/>
      <c r="D625" s="26" t="s">
        <v>22</v>
      </c>
      <c r="E625" s="27">
        <v>69148</v>
      </c>
      <c r="F625" s="27">
        <v>69148</v>
      </c>
      <c r="G625" s="27">
        <v>69148</v>
      </c>
      <c r="H625" s="117" t="s">
        <v>431</v>
      </c>
      <c r="I625" s="120" t="s">
        <v>1355</v>
      </c>
      <c r="J625" s="120" t="s">
        <v>269</v>
      </c>
      <c r="K625" s="120" t="s">
        <v>269</v>
      </c>
      <c r="L625" s="122" t="s">
        <v>269</v>
      </c>
    </row>
    <row r="626" spans="1:12" ht="16.5" thickBot="1" x14ac:dyDescent="0.3">
      <c r="A626" s="101"/>
      <c r="B626" s="104"/>
      <c r="C626" s="104"/>
      <c r="D626" s="26" t="s">
        <v>16</v>
      </c>
      <c r="E626" s="27">
        <v>1240296</v>
      </c>
      <c r="F626" s="27">
        <v>1240296</v>
      </c>
      <c r="G626" s="27">
        <v>1240296</v>
      </c>
      <c r="H626" s="104"/>
      <c r="I626" s="82"/>
      <c r="J626" s="82"/>
      <c r="K626" s="82"/>
      <c r="L626" s="125"/>
    </row>
    <row r="627" spans="1:12" ht="49.5" customHeight="1" x14ac:dyDescent="0.25">
      <c r="A627" s="99" t="s">
        <v>432</v>
      </c>
      <c r="B627" s="102" t="s">
        <v>433</v>
      </c>
      <c r="C627" s="102" t="s">
        <v>29</v>
      </c>
      <c r="D627" s="19" t="s">
        <v>1357</v>
      </c>
      <c r="E627" s="25">
        <f>SUM(E628:E631)</f>
        <v>918916.02</v>
      </c>
      <c r="F627" s="25">
        <f>SUM(F628:F631)</f>
        <v>918852</v>
      </c>
      <c r="G627" s="25">
        <f>SUM(G628:G631)</f>
        <v>918852</v>
      </c>
      <c r="H627" s="19" t="s">
        <v>428</v>
      </c>
      <c r="I627" s="22" t="s">
        <v>1356</v>
      </c>
      <c r="J627" s="22" t="s">
        <v>434</v>
      </c>
      <c r="K627" s="22" t="s">
        <v>435</v>
      </c>
      <c r="L627" s="23" t="s">
        <v>435</v>
      </c>
    </row>
    <row r="628" spans="1:12" ht="31.5" x14ac:dyDescent="0.25">
      <c r="A628" s="100"/>
      <c r="B628" s="103"/>
      <c r="C628" s="103"/>
      <c r="D628" s="26" t="s">
        <v>18</v>
      </c>
      <c r="E628" s="27">
        <v>39138</v>
      </c>
      <c r="F628" s="27">
        <v>39138</v>
      </c>
      <c r="G628" s="27">
        <v>39138</v>
      </c>
      <c r="H628" s="26" t="s">
        <v>431</v>
      </c>
      <c r="I628" s="28" t="s">
        <v>1355</v>
      </c>
      <c r="J628" s="28" t="s">
        <v>124</v>
      </c>
      <c r="K628" s="28" t="s">
        <v>421</v>
      </c>
      <c r="L628" s="29" t="s">
        <v>421</v>
      </c>
    </row>
    <row r="629" spans="1:12" ht="31.5" x14ac:dyDescent="0.25">
      <c r="A629" s="100"/>
      <c r="B629" s="103"/>
      <c r="C629" s="103"/>
      <c r="D629" s="26" t="s">
        <v>39</v>
      </c>
      <c r="E629" s="27">
        <v>83564.02</v>
      </c>
      <c r="F629" s="27">
        <v>83500</v>
      </c>
      <c r="G629" s="27">
        <v>83500</v>
      </c>
      <c r="H629" s="26" t="s">
        <v>430</v>
      </c>
      <c r="I629" s="28" t="s">
        <v>1356</v>
      </c>
      <c r="J629" s="28" t="s">
        <v>347</v>
      </c>
      <c r="K629" s="28" t="s">
        <v>325</v>
      </c>
      <c r="L629" s="29" t="s">
        <v>325</v>
      </c>
    </row>
    <row r="630" spans="1:12" x14ac:dyDescent="0.25">
      <c r="A630" s="100"/>
      <c r="B630" s="103"/>
      <c r="C630" s="103"/>
      <c r="D630" s="26" t="s">
        <v>22</v>
      </c>
      <c r="E630" s="27">
        <v>37910</v>
      </c>
      <c r="F630" s="27">
        <v>37910</v>
      </c>
      <c r="G630" s="27">
        <v>37910</v>
      </c>
      <c r="H630" s="117" t="s">
        <v>30</v>
      </c>
      <c r="I630" s="120" t="s">
        <v>1356</v>
      </c>
      <c r="J630" s="120" t="s">
        <v>47</v>
      </c>
      <c r="K630" s="120" t="s">
        <v>47</v>
      </c>
      <c r="L630" s="122" t="s">
        <v>47</v>
      </c>
    </row>
    <row r="631" spans="1:12" ht="16.5" thickBot="1" x14ac:dyDescent="0.3">
      <c r="A631" s="101"/>
      <c r="B631" s="104"/>
      <c r="C631" s="104"/>
      <c r="D631" s="26" t="s">
        <v>16</v>
      </c>
      <c r="E631" s="27">
        <v>758304</v>
      </c>
      <c r="F631" s="27">
        <v>758304</v>
      </c>
      <c r="G631" s="27">
        <v>758304</v>
      </c>
      <c r="H631" s="104"/>
      <c r="I631" s="82"/>
      <c r="J631" s="82"/>
      <c r="K631" s="82"/>
      <c r="L631" s="125"/>
    </row>
    <row r="632" spans="1:12" ht="49.5" customHeight="1" x14ac:dyDescent="0.25">
      <c r="A632" s="99" t="s">
        <v>436</v>
      </c>
      <c r="B632" s="102" t="s">
        <v>437</v>
      </c>
      <c r="C632" s="102" t="s">
        <v>29</v>
      </c>
      <c r="D632" s="19" t="s">
        <v>1357</v>
      </c>
      <c r="E632" s="25">
        <f>SUM(E633:E636)</f>
        <v>657179.93000000005</v>
      </c>
      <c r="F632" s="25">
        <f>SUM(F633:F636)</f>
        <v>657096</v>
      </c>
      <c r="G632" s="25">
        <f>SUM(G633:G636)</f>
        <v>657096</v>
      </c>
      <c r="H632" s="19" t="s">
        <v>428</v>
      </c>
      <c r="I632" s="22" t="s">
        <v>1356</v>
      </c>
      <c r="J632" s="22" t="s">
        <v>438</v>
      </c>
      <c r="K632" s="22" t="s">
        <v>439</v>
      </c>
      <c r="L632" s="23" t="s">
        <v>439</v>
      </c>
    </row>
    <row r="633" spans="1:12" ht="31.5" x14ac:dyDescent="0.25">
      <c r="A633" s="100"/>
      <c r="B633" s="103"/>
      <c r="C633" s="103"/>
      <c r="D633" s="26" t="s">
        <v>16</v>
      </c>
      <c r="E633" s="27">
        <v>588527</v>
      </c>
      <c r="F633" s="27">
        <v>588527</v>
      </c>
      <c r="G633" s="27">
        <v>588527</v>
      </c>
      <c r="H633" s="26" t="s">
        <v>30</v>
      </c>
      <c r="I633" s="28" t="s">
        <v>1356</v>
      </c>
      <c r="J633" s="28" t="s">
        <v>42</v>
      </c>
      <c r="K633" s="28" t="s">
        <v>74</v>
      </c>
      <c r="L633" s="29" t="s">
        <v>74</v>
      </c>
    </row>
    <row r="634" spans="1:12" ht="31.5" x14ac:dyDescent="0.25">
      <c r="A634" s="100"/>
      <c r="B634" s="103"/>
      <c r="C634" s="103"/>
      <c r="D634" s="26" t="s">
        <v>39</v>
      </c>
      <c r="E634" s="27">
        <v>26683.93</v>
      </c>
      <c r="F634" s="27">
        <v>26600</v>
      </c>
      <c r="G634" s="27">
        <v>26600</v>
      </c>
      <c r="H634" s="26" t="s">
        <v>431</v>
      </c>
      <c r="I634" s="28" t="s">
        <v>1355</v>
      </c>
      <c r="J634" s="28" t="s">
        <v>269</v>
      </c>
      <c r="K634" s="28" t="s">
        <v>269</v>
      </c>
      <c r="L634" s="29" t="s">
        <v>269</v>
      </c>
    </row>
    <row r="635" spans="1:12" x14ac:dyDescent="0.25">
      <c r="A635" s="100"/>
      <c r="B635" s="103"/>
      <c r="C635" s="103"/>
      <c r="D635" s="26" t="s">
        <v>22</v>
      </c>
      <c r="E635" s="27">
        <v>23150</v>
      </c>
      <c r="F635" s="27">
        <v>23150</v>
      </c>
      <c r="G635" s="27">
        <v>23150</v>
      </c>
      <c r="H635" s="117" t="s">
        <v>430</v>
      </c>
      <c r="I635" s="120" t="s">
        <v>1356</v>
      </c>
      <c r="J635" s="120" t="s">
        <v>74</v>
      </c>
      <c r="K635" s="120" t="s">
        <v>42</v>
      </c>
      <c r="L635" s="122" t="s">
        <v>42</v>
      </c>
    </row>
    <row r="636" spans="1:12" ht="16.5" thickBot="1" x14ac:dyDescent="0.3">
      <c r="A636" s="101"/>
      <c r="B636" s="104"/>
      <c r="C636" s="104"/>
      <c r="D636" s="26" t="s">
        <v>18</v>
      </c>
      <c r="E636" s="27">
        <v>18819</v>
      </c>
      <c r="F636" s="27">
        <v>18819</v>
      </c>
      <c r="G636" s="27">
        <v>18819</v>
      </c>
      <c r="H636" s="104"/>
      <c r="I636" s="82"/>
      <c r="J636" s="82"/>
      <c r="K636" s="82"/>
      <c r="L636" s="125"/>
    </row>
    <row r="637" spans="1:12" ht="45.95" customHeight="1" x14ac:dyDescent="0.25">
      <c r="A637" s="99" t="s">
        <v>440</v>
      </c>
      <c r="B637" s="102" t="s">
        <v>441</v>
      </c>
      <c r="C637" s="102" t="s">
        <v>29</v>
      </c>
      <c r="D637" s="19" t="s">
        <v>1357</v>
      </c>
      <c r="E637" s="25">
        <f>SUM(E638:E641)</f>
        <v>670786.34</v>
      </c>
      <c r="F637" s="25">
        <f>SUM(F638:F641)</f>
        <v>670660</v>
      </c>
      <c r="G637" s="25">
        <f>SUM(G638:G641)</f>
        <v>670660</v>
      </c>
      <c r="H637" s="19" t="s">
        <v>428</v>
      </c>
      <c r="I637" s="22" t="s">
        <v>1356</v>
      </c>
      <c r="J637" s="22" t="s">
        <v>442</v>
      </c>
      <c r="K637" s="22" t="s">
        <v>442</v>
      </c>
      <c r="L637" s="23" t="s">
        <v>442</v>
      </c>
    </row>
    <row r="638" spans="1:12" ht="31.5" x14ac:dyDescent="0.25">
      <c r="A638" s="100"/>
      <c r="B638" s="103"/>
      <c r="C638" s="103"/>
      <c r="D638" s="26" t="s">
        <v>22</v>
      </c>
      <c r="E638" s="27">
        <v>20623</v>
      </c>
      <c r="F638" s="27">
        <v>20623</v>
      </c>
      <c r="G638" s="27">
        <v>20623</v>
      </c>
      <c r="H638" s="26" t="s">
        <v>430</v>
      </c>
      <c r="I638" s="28" t="s">
        <v>1356</v>
      </c>
      <c r="J638" s="28" t="s">
        <v>294</v>
      </c>
      <c r="K638" s="28" t="s">
        <v>294</v>
      </c>
      <c r="L638" s="29" t="s">
        <v>294</v>
      </c>
    </row>
    <row r="639" spans="1:12" ht="31.5" x14ac:dyDescent="0.25">
      <c r="A639" s="100"/>
      <c r="B639" s="103"/>
      <c r="C639" s="103"/>
      <c r="D639" s="26" t="s">
        <v>39</v>
      </c>
      <c r="E639" s="27">
        <v>44626.34</v>
      </c>
      <c r="F639" s="27">
        <v>44500</v>
      </c>
      <c r="G639" s="27">
        <v>44500</v>
      </c>
      <c r="H639" s="26" t="s">
        <v>30</v>
      </c>
      <c r="I639" s="28" t="s">
        <v>1356</v>
      </c>
      <c r="J639" s="28" t="s">
        <v>331</v>
      </c>
      <c r="K639" s="28" t="s">
        <v>331</v>
      </c>
      <c r="L639" s="29" t="s">
        <v>331</v>
      </c>
    </row>
    <row r="640" spans="1:12" x14ac:dyDescent="0.25">
      <c r="A640" s="100"/>
      <c r="B640" s="103"/>
      <c r="C640" s="103"/>
      <c r="D640" s="26" t="s">
        <v>16</v>
      </c>
      <c r="E640" s="27">
        <v>584504</v>
      </c>
      <c r="F640" s="27">
        <v>584504</v>
      </c>
      <c r="G640" s="27">
        <v>584504</v>
      </c>
      <c r="H640" s="117" t="s">
        <v>431</v>
      </c>
      <c r="I640" s="120" t="s">
        <v>1355</v>
      </c>
      <c r="J640" s="120" t="s">
        <v>443</v>
      </c>
      <c r="K640" s="120" t="s">
        <v>415</v>
      </c>
      <c r="L640" s="122" t="s">
        <v>415</v>
      </c>
    </row>
    <row r="641" spans="1:12" ht="16.5" thickBot="1" x14ac:dyDescent="0.3">
      <c r="A641" s="101"/>
      <c r="B641" s="104"/>
      <c r="C641" s="104"/>
      <c r="D641" s="26" t="s">
        <v>18</v>
      </c>
      <c r="E641" s="27">
        <v>21033</v>
      </c>
      <c r="F641" s="27">
        <v>21033</v>
      </c>
      <c r="G641" s="27">
        <v>21033</v>
      </c>
      <c r="H641" s="104"/>
      <c r="I641" s="82"/>
      <c r="J641" s="82"/>
      <c r="K641" s="82"/>
      <c r="L641" s="125"/>
    </row>
    <row r="642" spans="1:12" ht="49.5" customHeight="1" x14ac:dyDescent="0.25">
      <c r="A642" s="99" t="s">
        <v>444</v>
      </c>
      <c r="B642" s="102" t="s">
        <v>445</v>
      </c>
      <c r="C642" s="102" t="s">
        <v>29</v>
      </c>
      <c r="D642" s="19" t="s">
        <v>1357</v>
      </c>
      <c r="E642" s="25">
        <f>SUM(E643:E646)</f>
        <v>2358322.2400000002</v>
      </c>
      <c r="F642" s="25">
        <f>SUM(F643:F646)</f>
        <v>2358274</v>
      </c>
      <c r="G642" s="25">
        <f>SUM(G643:G646)</f>
        <v>2358274</v>
      </c>
      <c r="H642" s="19" t="s">
        <v>428</v>
      </c>
      <c r="I642" s="22" t="s">
        <v>1356</v>
      </c>
      <c r="J642" s="22" t="s">
        <v>446</v>
      </c>
      <c r="K642" s="22" t="s">
        <v>446</v>
      </c>
      <c r="L642" s="23" t="s">
        <v>446</v>
      </c>
    </row>
    <row r="643" spans="1:12" ht="31.5" x14ac:dyDescent="0.25">
      <c r="A643" s="100"/>
      <c r="B643" s="103"/>
      <c r="C643" s="103"/>
      <c r="D643" s="26" t="s">
        <v>16</v>
      </c>
      <c r="E643" s="27">
        <v>1852988</v>
      </c>
      <c r="F643" s="27">
        <v>1852988</v>
      </c>
      <c r="G643" s="27">
        <v>1852988</v>
      </c>
      <c r="H643" s="26" t="s">
        <v>431</v>
      </c>
      <c r="I643" s="28" t="s">
        <v>1355</v>
      </c>
      <c r="J643" s="28" t="s">
        <v>269</v>
      </c>
      <c r="K643" s="28" t="s">
        <v>269</v>
      </c>
      <c r="L643" s="29" t="s">
        <v>269</v>
      </c>
    </row>
    <row r="644" spans="1:12" ht="31.5" x14ac:dyDescent="0.25">
      <c r="A644" s="100"/>
      <c r="B644" s="103"/>
      <c r="C644" s="103"/>
      <c r="D644" s="26" t="s">
        <v>39</v>
      </c>
      <c r="E644" s="27">
        <v>261548.24</v>
      </c>
      <c r="F644" s="27">
        <v>261500</v>
      </c>
      <c r="G644" s="27">
        <v>261500</v>
      </c>
      <c r="H644" s="26" t="s">
        <v>430</v>
      </c>
      <c r="I644" s="28" t="s">
        <v>1356</v>
      </c>
      <c r="J644" s="28" t="s">
        <v>294</v>
      </c>
      <c r="K644" s="28" t="s">
        <v>293</v>
      </c>
      <c r="L644" s="29" t="s">
        <v>293</v>
      </c>
    </row>
    <row r="645" spans="1:12" x14ac:dyDescent="0.25">
      <c r="A645" s="100"/>
      <c r="B645" s="103"/>
      <c r="C645" s="103"/>
      <c r="D645" s="26" t="s">
        <v>22</v>
      </c>
      <c r="E645" s="27">
        <v>119694</v>
      </c>
      <c r="F645" s="27">
        <v>119694</v>
      </c>
      <c r="G645" s="27">
        <v>119694</v>
      </c>
      <c r="H645" s="117" t="s">
        <v>30</v>
      </c>
      <c r="I645" s="120" t="s">
        <v>1356</v>
      </c>
      <c r="J645" s="120" t="s">
        <v>69</v>
      </c>
      <c r="K645" s="120" t="s">
        <v>69</v>
      </c>
      <c r="L645" s="122" t="s">
        <v>69</v>
      </c>
    </row>
    <row r="646" spans="1:12" ht="16.5" thickBot="1" x14ac:dyDescent="0.3">
      <c r="A646" s="101"/>
      <c r="B646" s="104"/>
      <c r="C646" s="104"/>
      <c r="D646" s="26" t="s">
        <v>18</v>
      </c>
      <c r="E646" s="27">
        <v>124092</v>
      </c>
      <c r="F646" s="27">
        <v>124092</v>
      </c>
      <c r="G646" s="27">
        <v>124092</v>
      </c>
      <c r="H646" s="104"/>
      <c r="I646" s="82"/>
      <c r="J646" s="82"/>
      <c r="K646" s="82"/>
      <c r="L646" s="125"/>
    </row>
    <row r="647" spans="1:12" ht="45" customHeight="1" x14ac:dyDescent="0.25">
      <c r="A647" s="99" t="s">
        <v>447</v>
      </c>
      <c r="B647" s="102" t="s">
        <v>448</v>
      </c>
      <c r="C647" s="102" t="s">
        <v>29</v>
      </c>
      <c r="D647" s="34" t="s">
        <v>1357</v>
      </c>
      <c r="E647" s="35">
        <f>SUM(E648:E651)</f>
        <v>740299.45</v>
      </c>
      <c r="F647" s="35">
        <f>SUM(F648:F651)</f>
        <v>740243</v>
      </c>
      <c r="G647" s="35">
        <f>SUM(G648:G651)</f>
        <v>740243</v>
      </c>
      <c r="H647" s="34" t="s">
        <v>428</v>
      </c>
      <c r="I647" s="36" t="s">
        <v>1356</v>
      </c>
      <c r="J647" s="36" t="s">
        <v>449</v>
      </c>
      <c r="K647" s="36" t="s">
        <v>449</v>
      </c>
      <c r="L647" s="37" t="s">
        <v>449</v>
      </c>
    </row>
    <row r="648" spans="1:12" x14ac:dyDescent="0.25">
      <c r="A648" s="100"/>
      <c r="B648" s="103"/>
      <c r="C648" s="103"/>
      <c r="D648" s="26" t="s">
        <v>16</v>
      </c>
      <c r="E648" s="27">
        <v>533193</v>
      </c>
      <c r="F648" s="27">
        <v>533193</v>
      </c>
      <c r="G648" s="27">
        <v>533193</v>
      </c>
      <c r="H648" s="117" t="s">
        <v>430</v>
      </c>
      <c r="I648" s="120" t="s">
        <v>1356</v>
      </c>
      <c r="J648" s="120" t="s">
        <v>421</v>
      </c>
      <c r="K648" s="120" t="s">
        <v>69</v>
      </c>
      <c r="L648" s="122" t="s">
        <v>69</v>
      </c>
    </row>
    <row r="649" spans="1:12" x14ac:dyDescent="0.25">
      <c r="A649" s="100"/>
      <c r="B649" s="103"/>
      <c r="C649" s="103"/>
      <c r="D649" s="26" t="s">
        <v>39</v>
      </c>
      <c r="E649" s="27">
        <v>100156.45</v>
      </c>
      <c r="F649" s="27">
        <v>100100</v>
      </c>
      <c r="G649" s="27">
        <v>100100</v>
      </c>
      <c r="H649" s="113"/>
      <c r="I649" s="121"/>
      <c r="J649" s="121"/>
      <c r="K649" s="121"/>
      <c r="L649" s="123"/>
    </row>
    <row r="650" spans="1:12" x14ac:dyDescent="0.25">
      <c r="A650" s="100"/>
      <c r="B650" s="103"/>
      <c r="C650" s="103"/>
      <c r="D650" s="26" t="s">
        <v>22</v>
      </c>
      <c r="E650" s="27">
        <v>83098</v>
      </c>
      <c r="F650" s="27">
        <v>83098</v>
      </c>
      <c r="G650" s="27">
        <v>83098</v>
      </c>
      <c r="H650" s="117" t="s">
        <v>30</v>
      </c>
      <c r="I650" s="120" t="s">
        <v>1356</v>
      </c>
      <c r="J650" s="120" t="s">
        <v>293</v>
      </c>
      <c r="K650" s="120" t="s">
        <v>293</v>
      </c>
      <c r="L650" s="122" t="s">
        <v>293</v>
      </c>
    </row>
    <row r="651" spans="1:12" ht="16.5" thickBot="1" x14ac:dyDescent="0.3">
      <c r="A651" s="101"/>
      <c r="B651" s="104"/>
      <c r="C651" s="104"/>
      <c r="D651" s="26" t="s">
        <v>18</v>
      </c>
      <c r="E651" s="27">
        <v>23852</v>
      </c>
      <c r="F651" s="27">
        <v>23852</v>
      </c>
      <c r="G651" s="27">
        <v>23852</v>
      </c>
      <c r="H651" s="104"/>
      <c r="I651" s="82"/>
      <c r="J651" s="82"/>
      <c r="K651" s="82"/>
      <c r="L651" s="125"/>
    </row>
    <row r="652" spans="1:12" ht="49.5" customHeight="1" x14ac:dyDescent="0.25">
      <c r="A652" s="99" t="s">
        <v>450</v>
      </c>
      <c r="B652" s="102" t="s">
        <v>451</v>
      </c>
      <c r="C652" s="102" t="s">
        <v>29</v>
      </c>
      <c r="D652" s="34" t="s">
        <v>1357</v>
      </c>
      <c r="E652" s="35">
        <f>SUM(E653:E656)</f>
        <v>394557.58</v>
      </c>
      <c r="F652" s="35">
        <f>SUM(F653:F656)</f>
        <v>394421</v>
      </c>
      <c r="G652" s="35">
        <f>SUM(G653:G656)</f>
        <v>394421</v>
      </c>
      <c r="H652" s="34" t="s">
        <v>428</v>
      </c>
      <c r="I652" s="36" t="s">
        <v>1356</v>
      </c>
      <c r="J652" s="36" t="s">
        <v>452</v>
      </c>
      <c r="K652" s="36" t="s">
        <v>452</v>
      </c>
      <c r="L652" s="37" t="s">
        <v>452</v>
      </c>
    </row>
    <row r="653" spans="1:12" x14ac:dyDescent="0.25">
      <c r="A653" s="100"/>
      <c r="B653" s="103"/>
      <c r="C653" s="103"/>
      <c r="D653" s="26" t="s">
        <v>22</v>
      </c>
      <c r="E653" s="27">
        <v>39628</v>
      </c>
      <c r="F653" s="27">
        <v>39628</v>
      </c>
      <c r="G653" s="27">
        <v>39628</v>
      </c>
      <c r="H653" s="117" t="s">
        <v>430</v>
      </c>
      <c r="I653" s="120" t="s">
        <v>1356</v>
      </c>
      <c r="J653" s="120" t="s">
        <v>56</v>
      </c>
      <c r="K653" s="120" t="s">
        <v>56</v>
      </c>
      <c r="L653" s="122" t="s">
        <v>56</v>
      </c>
    </row>
    <row r="654" spans="1:12" x14ac:dyDescent="0.25">
      <c r="A654" s="100"/>
      <c r="B654" s="103"/>
      <c r="C654" s="103"/>
      <c r="D654" s="26" t="s">
        <v>39</v>
      </c>
      <c r="E654" s="27">
        <v>48636.58</v>
      </c>
      <c r="F654" s="27">
        <v>48500</v>
      </c>
      <c r="G654" s="27">
        <v>48500</v>
      </c>
      <c r="H654" s="113"/>
      <c r="I654" s="121"/>
      <c r="J654" s="121"/>
      <c r="K654" s="121"/>
      <c r="L654" s="123"/>
    </row>
    <row r="655" spans="1:12" x14ac:dyDescent="0.25">
      <c r="A655" s="100"/>
      <c r="B655" s="103"/>
      <c r="C655" s="103"/>
      <c r="D655" s="26" t="s">
        <v>16</v>
      </c>
      <c r="E655" s="27">
        <v>299037</v>
      </c>
      <c r="F655" s="27">
        <v>299037</v>
      </c>
      <c r="G655" s="27">
        <v>299037</v>
      </c>
      <c r="H655" s="117" t="s">
        <v>30</v>
      </c>
      <c r="I655" s="120" t="s">
        <v>1356</v>
      </c>
      <c r="J655" s="120" t="s">
        <v>263</v>
      </c>
      <c r="K655" s="120" t="s">
        <v>263</v>
      </c>
      <c r="L655" s="122" t="s">
        <v>263</v>
      </c>
    </row>
    <row r="656" spans="1:12" ht="16.5" thickBot="1" x14ac:dyDescent="0.3">
      <c r="A656" s="101"/>
      <c r="B656" s="104"/>
      <c r="C656" s="104"/>
      <c r="D656" s="26" t="s">
        <v>18</v>
      </c>
      <c r="E656" s="27">
        <v>7256</v>
      </c>
      <c r="F656" s="27">
        <v>7256</v>
      </c>
      <c r="G656" s="27">
        <v>7256</v>
      </c>
      <c r="H656" s="104"/>
      <c r="I656" s="82"/>
      <c r="J656" s="82"/>
      <c r="K656" s="82"/>
      <c r="L656" s="125"/>
    </row>
    <row r="657" spans="1:12" ht="26.65" customHeight="1" x14ac:dyDescent="0.25">
      <c r="A657" s="99" t="s">
        <v>453</v>
      </c>
      <c r="B657" s="102" t="s">
        <v>454</v>
      </c>
      <c r="C657" s="102" t="s">
        <v>29</v>
      </c>
      <c r="D657" s="19" t="s">
        <v>1357</v>
      </c>
      <c r="E657" s="25">
        <f>SUM(E658:E660)</f>
        <v>589066.5</v>
      </c>
      <c r="F657" s="25">
        <f>SUM(F658:F660)</f>
        <v>588862</v>
      </c>
      <c r="G657" s="25">
        <f>SUM(G658:G660)</f>
        <v>588862</v>
      </c>
      <c r="H657" s="102" t="s">
        <v>428</v>
      </c>
      <c r="I657" s="81" t="s">
        <v>1356</v>
      </c>
      <c r="J657" s="81" t="s">
        <v>455</v>
      </c>
      <c r="K657" s="81" t="s">
        <v>456</v>
      </c>
      <c r="L657" s="124" t="s">
        <v>456</v>
      </c>
    </row>
    <row r="658" spans="1:12" ht="22.5" customHeight="1" x14ac:dyDescent="0.25">
      <c r="A658" s="100"/>
      <c r="B658" s="103"/>
      <c r="C658" s="103"/>
      <c r="D658" s="26" t="s">
        <v>39</v>
      </c>
      <c r="E658" s="27">
        <v>51454.5</v>
      </c>
      <c r="F658" s="27">
        <v>51250</v>
      </c>
      <c r="G658" s="27">
        <v>51250</v>
      </c>
      <c r="H658" s="113"/>
      <c r="I658" s="121"/>
      <c r="J658" s="121"/>
      <c r="K658" s="121"/>
      <c r="L658" s="123"/>
    </row>
    <row r="659" spans="1:12" ht="31.5" x14ac:dyDescent="0.25">
      <c r="A659" s="100"/>
      <c r="B659" s="103"/>
      <c r="C659" s="103"/>
      <c r="D659" s="26" t="s">
        <v>16</v>
      </c>
      <c r="E659" s="27">
        <v>526952</v>
      </c>
      <c r="F659" s="27">
        <v>526952</v>
      </c>
      <c r="G659" s="27">
        <v>526952</v>
      </c>
      <c r="H659" s="26" t="s">
        <v>430</v>
      </c>
      <c r="I659" s="28" t="s">
        <v>1356</v>
      </c>
      <c r="J659" s="28" t="s">
        <v>81</v>
      </c>
      <c r="K659" s="28" t="s">
        <v>81</v>
      </c>
      <c r="L659" s="29" t="s">
        <v>81</v>
      </c>
    </row>
    <row r="660" spans="1:12" ht="32.25" thickBot="1" x14ac:dyDescent="0.3">
      <c r="A660" s="101"/>
      <c r="B660" s="104"/>
      <c r="C660" s="104"/>
      <c r="D660" s="26" t="s">
        <v>18</v>
      </c>
      <c r="E660" s="27">
        <v>10660</v>
      </c>
      <c r="F660" s="27">
        <v>10660</v>
      </c>
      <c r="G660" s="27">
        <v>10660</v>
      </c>
      <c r="H660" s="26" t="s">
        <v>30</v>
      </c>
      <c r="I660" s="28" t="s">
        <v>1356</v>
      </c>
      <c r="J660" s="28" t="s">
        <v>124</v>
      </c>
      <c r="K660" s="28" t="s">
        <v>124</v>
      </c>
      <c r="L660" s="29" t="s">
        <v>124</v>
      </c>
    </row>
    <row r="661" spans="1:12" ht="27.6" customHeight="1" x14ac:dyDescent="0.25">
      <c r="A661" s="99" t="s">
        <v>457</v>
      </c>
      <c r="B661" s="102" t="s">
        <v>458</v>
      </c>
      <c r="C661" s="102" t="s">
        <v>29</v>
      </c>
      <c r="D661" s="19" t="s">
        <v>1357</v>
      </c>
      <c r="E661" s="25">
        <f>SUM(E662:E664)</f>
        <v>711617.17</v>
      </c>
      <c r="F661" s="25">
        <f t="shared" ref="F661:G661" si="2">SUM(F662:F664)</f>
        <v>711537</v>
      </c>
      <c r="G661" s="25">
        <f t="shared" si="2"/>
        <v>711537</v>
      </c>
      <c r="H661" s="102" t="s">
        <v>428</v>
      </c>
      <c r="I661" s="81" t="s">
        <v>1356</v>
      </c>
      <c r="J661" s="81" t="s">
        <v>459</v>
      </c>
      <c r="K661" s="81" t="s">
        <v>459</v>
      </c>
      <c r="L661" s="124" t="s">
        <v>459</v>
      </c>
    </row>
    <row r="662" spans="1:12" x14ac:dyDescent="0.25">
      <c r="A662" s="100"/>
      <c r="B662" s="103"/>
      <c r="C662" s="103"/>
      <c r="D662" s="26" t="s">
        <v>39</v>
      </c>
      <c r="E662" s="27">
        <v>43580.17</v>
      </c>
      <c r="F662" s="27">
        <v>43500</v>
      </c>
      <c r="G662" s="27">
        <v>43500</v>
      </c>
      <c r="H662" s="113"/>
      <c r="I662" s="121"/>
      <c r="J662" s="121"/>
      <c r="K662" s="121"/>
      <c r="L662" s="123"/>
    </row>
    <row r="663" spans="1:12" ht="31.5" x14ac:dyDescent="0.25">
      <c r="A663" s="100"/>
      <c r="B663" s="103"/>
      <c r="C663" s="103"/>
      <c r="D663" s="26" t="s">
        <v>18</v>
      </c>
      <c r="E663" s="27">
        <v>20598</v>
      </c>
      <c r="F663" s="27">
        <v>20598</v>
      </c>
      <c r="G663" s="27">
        <v>20598</v>
      </c>
      <c r="H663" s="26" t="s">
        <v>430</v>
      </c>
      <c r="I663" s="28" t="s">
        <v>1356</v>
      </c>
      <c r="J663" s="28" t="s">
        <v>294</v>
      </c>
      <c r="K663" s="28" t="s">
        <v>294</v>
      </c>
      <c r="L663" s="38">
        <v>28</v>
      </c>
    </row>
    <row r="664" spans="1:12" ht="32.25" thickBot="1" x14ac:dyDescent="0.3">
      <c r="A664" s="101"/>
      <c r="B664" s="104"/>
      <c r="C664" s="104"/>
      <c r="D664" s="26" t="s">
        <v>16</v>
      </c>
      <c r="E664" s="27">
        <v>647439</v>
      </c>
      <c r="F664" s="27">
        <v>647439</v>
      </c>
      <c r="G664" s="27">
        <v>647439</v>
      </c>
      <c r="H664" s="26" t="s">
        <v>30</v>
      </c>
      <c r="I664" s="28" t="s">
        <v>1356</v>
      </c>
      <c r="J664" s="28" t="s">
        <v>331</v>
      </c>
      <c r="K664" s="28" t="s">
        <v>331</v>
      </c>
      <c r="L664" s="29" t="s">
        <v>331</v>
      </c>
    </row>
    <row r="665" spans="1:12" ht="30" customHeight="1" x14ac:dyDescent="0.25">
      <c r="A665" s="99" t="s">
        <v>460</v>
      </c>
      <c r="B665" s="102" t="s">
        <v>1367</v>
      </c>
      <c r="C665" s="102" t="s">
        <v>29</v>
      </c>
      <c r="D665" s="19" t="s">
        <v>1357</v>
      </c>
      <c r="E665" s="25">
        <f>SUM(E666:E668)</f>
        <v>714659.98</v>
      </c>
      <c r="F665" s="25">
        <f t="shared" ref="F665:G665" si="3">SUM(F666:F668)</f>
        <v>714561</v>
      </c>
      <c r="G665" s="25">
        <f t="shared" si="3"/>
        <v>714561</v>
      </c>
      <c r="H665" s="102" t="s">
        <v>428</v>
      </c>
      <c r="I665" s="81" t="s">
        <v>1356</v>
      </c>
      <c r="J665" s="81" t="s">
        <v>461</v>
      </c>
      <c r="K665" s="81" t="s">
        <v>449</v>
      </c>
      <c r="L665" s="124" t="s">
        <v>449</v>
      </c>
    </row>
    <row r="666" spans="1:12" x14ac:dyDescent="0.25">
      <c r="A666" s="100"/>
      <c r="B666" s="103"/>
      <c r="C666" s="103"/>
      <c r="D666" s="26" t="s">
        <v>16</v>
      </c>
      <c r="E666" s="27">
        <v>646830</v>
      </c>
      <c r="F666" s="27">
        <v>646830</v>
      </c>
      <c r="G666" s="27">
        <v>646830</v>
      </c>
      <c r="H666" s="113"/>
      <c r="I666" s="121"/>
      <c r="J666" s="121"/>
      <c r="K666" s="121"/>
      <c r="L666" s="123"/>
    </row>
    <row r="667" spans="1:12" ht="31.5" x14ac:dyDescent="0.25">
      <c r="A667" s="100"/>
      <c r="B667" s="103"/>
      <c r="C667" s="103"/>
      <c r="D667" s="26" t="s">
        <v>39</v>
      </c>
      <c r="E667" s="27">
        <v>54348.98</v>
      </c>
      <c r="F667" s="27">
        <v>54250</v>
      </c>
      <c r="G667" s="27">
        <v>54250</v>
      </c>
      <c r="H667" s="26" t="s">
        <v>430</v>
      </c>
      <c r="I667" s="28" t="s">
        <v>1356</v>
      </c>
      <c r="J667" s="28" t="s">
        <v>293</v>
      </c>
      <c r="K667" s="28" t="s">
        <v>405</v>
      </c>
      <c r="L667" s="29" t="s">
        <v>405</v>
      </c>
    </row>
    <row r="668" spans="1:12" ht="32.25" thickBot="1" x14ac:dyDescent="0.3">
      <c r="A668" s="101"/>
      <c r="B668" s="104"/>
      <c r="C668" s="104"/>
      <c r="D668" s="26" t="s">
        <v>18</v>
      </c>
      <c r="E668" s="27">
        <v>13481</v>
      </c>
      <c r="F668" s="27">
        <v>13481</v>
      </c>
      <c r="G668" s="27">
        <v>13481</v>
      </c>
      <c r="H668" s="26" t="s">
        <v>30</v>
      </c>
      <c r="I668" s="28" t="s">
        <v>1356</v>
      </c>
      <c r="J668" s="28" t="s">
        <v>462</v>
      </c>
      <c r="K668" s="28" t="s">
        <v>294</v>
      </c>
      <c r="L668" s="29" t="s">
        <v>294</v>
      </c>
    </row>
    <row r="669" spans="1:12" ht="52.5" customHeight="1" x14ac:dyDescent="0.25">
      <c r="A669" s="99" t="s">
        <v>463</v>
      </c>
      <c r="B669" s="102" t="s">
        <v>464</v>
      </c>
      <c r="C669" s="102" t="s">
        <v>29</v>
      </c>
      <c r="D669" s="19" t="s">
        <v>1357</v>
      </c>
      <c r="E669" s="25">
        <f>SUM(E670:E672)</f>
        <v>1088666.56</v>
      </c>
      <c r="F669" s="25">
        <f>SUM(F670:F672)</f>
        <v>1088509</v>
      </c>
      <c r="G669" s="25">
        <f>SUM(G670:G672)</f>
        <v>1088509</v>
      </c>
      <c r="H669" s="19" t="s">
        <v>428</v>
      </c>
      <c r="I669" s="22" t="s">
        <v>1356</v>
      </c>
      <c r="J669" s="22" t="s">
        <v>465</v>
      </c>
      <c r="K669" s="22" t="s">
        <v>465</v>
      </c>
      <c r="L669" s="23" t="s">
        <v>465</v>
      </c>
    </row>
    <row r="670" spans="1:12" x14ac:dyDescent="0.25">
      <c r="A670" s="100"/>
      <c r="B670" s="103"/>
      <c r="C670" s="103"/>
      <c r="D670" s="26" t="s">
        <v>16</v>
      </c>
      <c r="E670" s="27">
        <v>993575</v>
      </c>
      <c r="F670" s="27">
        <v>993575</v>
      </c>
      <c r="G670" s="27">
        <v>993575</v>
      </c>
      <c r="H670" s="117" t="s">
        <v>466</v>
      </c>
      <c r="I670" s="120" t="s">
        <v>1356</v>
      </c>
      <c r="J670" s="120" t="s">
        <v>467</v>
      </c>
      <c r="K670" s="120" t="s">
        <v>467</v>
      </c>
      <c r="L670" s="122" t="s">
        <v>467</v>
      </c>
    </row>
    <row r="671" spans="1:12" x14ac:dyDescent="0.25">
      <c r="A671" s="100"/>
      <c r="B671" s="103"/>
      <c r="C671" s="103"/>
      <c r="D671" s="26" t="s">
        <v>39</v>
      </c>
      <c r="E671" s="27">
        <v>70157.56</v>
      </c>
      <c r="F671" s="27">
        <v>70000</v>
      </c>
      <c r="G671" s="27">
        <v>70000</v>
      </c>
      <c r="H671" s="113"/>
      <c r="I671" s="121"/>
      <c r="J671" s="121"/>
      <c r="K671" s="121"/>
      <c r="L671" s="123"/>
    </row>
    <row r="672" spans="1:12" ht="32.25" thickBot="1" x14ac:dyDescent="0.3">
      <c r="A672" s="101"/>
      <c r="B672" s="104"/>
      <c r="C672" s="104"/>
      <c r="D672" s="26" t="s">
        <v>18</v>
      </c>
      <c r="E672" s="27">
        <v>24934</v>
      </c>
      <c r="F672" s="27">
        <v>24934</v>
      </c>
      <c r="G672" s="27">
        <v>24934</v>
      </c>
      <c r="H672" s="26" t="s">
        <v>30</v>
      </c>
      <c r="I672" s="28" t="s">
        <v>1356</v>
      </c>
      <c r="J672" s="28" t="s">
        <v>78</v>
      </c>
      <c r="K672" s="28" t="s">
        <v>78</v>
      </c>
      <c r="L672" s="29" t="s">
        <v>78</v>
      </c>
    </row>
    <row r="673" spans="1:12" ht="31.5" x14ac:dyDescent="0.25">
      <c r="A673" s="99" t="s">
        <v>468</v>
      </c>
      <c r="B673" s="102" t="s">
        <v>469</v>
      </c>
      <c r="C673" s="102" t="s">
        <v>29</v>
      </c>
      <c r="D673" s="19" t="s">
        <v>1357</v>
      </c>
      <c r="E673" s="25">
        <f>SUM(E674:E675)</f>
        <v>707633.41999999993</v>
      </c>
      <c r="F673" s="25">
        <f>SUM(F674:F675)</f>
        <v>707595</v>
      </c>
      <c r="G673" s="25">
        <f>SUM(G674:G675)</f>
        <v>707595</v>
      </c>
      <c r="H673" s="19" t="s">
        <v>470</v>
      </c>
      <c r="I673" s="22" t="s">
        <v>1356</v>
      </c>
      <c r="J673" s="39" t="s">
        <v>471</v>
      </c>
      <c r="K673" s="39" t="s">
        <v>471</v>
      </c>
      <c r="L673" s="40" t="s">
        <v>471</v>
      </c>
    </row>
    <row r="674" spans="1:12" x14ac:dyDescent="0.25">
      <c r="A674" s="100"/>
      <c r="B674" s="103"/>
      <c r="C674" s="103"/>
      <c r="D674" s="26" t="s">
        <v>39</v>
      </c>
      <c r="E674" s="27">
        <v>383708.42</v>
      </c>
      <c r="F674" s="27">
        <v>383670</v>
      </c>
      <c r="G674" s="27">
        <v>383670</v>
      </c>
      <c r="H674" s="117" t="s">
        <v>472</v>
      </c>
      <c r="I674" s="120" t="s">
        <v>473</v>
      </c>
      <c r="J674" s="128" t="s">
        <v>474</v>
      </c>
      <c r="K674" s="128" t="s">
        <v>474</v>
      </c>
      <c r="L674" s="126" t="s">
        <v>474</v>
      </c>
    </row>
    <row r="675" spans="1:12" ht="16.5" thickBot="1" x14ac:dyDescent="0.3">
      <c r="A675" s="101"/>
      <c r="B675" s="104"/>
      <c r="C675" s="104"/>
      <c r="D675" s="26" t="s">
        <v>16</v>
      </c>
      <c r="E675" s="27">
        <v>323925</v>
      </c>
      <c r="F675" s="27">
        <v>323925</v>
      </c>
      <c r="G675" s="27">
        <v>323925</v>
      </c>
      <c r="H675" s="104"/>
      <c r="I675" s="82"/>
      <c r="J675" s="129"/>
      <c r="K675" s="129"/>
      <c r="L675" s="127"/>
    </row>
    <row r="676" spans="1:12" ht="47.25" x14ac:dyDescent="0.25">
      <c r="A676" s="99" t="s">
        <v>475</v>
      </c>
      <c r="B676" s="102" t="s">
        <v>476</v>
      </c>
      <c r="C676" s="102" t="s">
        <v>29</v>
      </c>
      <c r="D676" s="19" t="s">
        <v>1357</v>
      </c>
      <c r="E676" s="25">
        <f>SUM(E677:E679)</f>
        <v>904765.9</v>
      </c>
      <c r="F676" s="25">
        <f>SUM(F677:F679)</f>
        <v>904707</v>
      </c>
      <c r="G676" s="25">
        <f>SUM(G677:G679)</f>
        <v>904707</v>
      </c>
      <c r="H676" s="19" t="s">
        <v>477</v>
      </c>
      <c r="I676" s="22" t="s">
        <v>1356</v>
      </c>
      <c r="J676" s="22" t="s">
        <v>478</v>
      </c>
      <c r="K676" s="22" t="s">
        <v>479</v>
      </c>
      <c r="L676" s="23" t="s">
        <v>479</v>
      </c>
    </row>
    <row r="677" spans="1:12" ht="31.5" x14ac:dyDescent="0.25">
      <c r="A677" s="100"/>
      <c r="B677" s="103"/>
      <c r="C677" s="103"/>
      <c r="D677" s="26" t="s">
        <v>22</v>
      </c>
      <c r="E677" s="27">
        <v>839500</v>
      </c>
      <c r="F677" s="27">
        <v>839500</v>
      </c>
      <c r="G677" s="27">
        <v>839500</v>
      </c>
      <c r="H677" s="26" t="s">
        <v>480</v>
      </c>
      <c r="I677" s="28" t="s">
        <v>1356</v>
      </c>
      <c r="J677" s="28" t="s">
        <v>481</v>
      </c>
      <c r="K677" s="28" t="s">
        <v>482</v>
      </c>
      <c r="L677" s="29" t="s">
        <v>482</v>
      </c>
    </row>
    <row r="678" spans="1:12" ht="31.5" x14ac:dyDescent="0.25">
      <c r="A678" s="100"/>
      <c r="B678" s="103"/>
      <c r="C678" s="103"/>
      <c r="D678" s="26" t="s">
        <v>39</v>
      </c>
      <c r="E678" s="27">
        <v>858.9</v>
      </c>
      <c r="F678" s="27">
        <v>800</v>
      </c>
      <c r="G678" s="27">
        <v>800</v>
      </c>
      <c r="H678" s="26" t="s">
        <v>483</v>
      </c>
      <c r="I678" s="28" t="s">
        <v>1356</v>
      </c>
      <c r="J678" s="28" t="s">
        <v>484</v>
      </c>
      <c r="K678" s="28" t="s">
        <v>484</v>
      </c>
      <c r="L678" s="29" t="s">
        <v>484</v>
      </c>
    </row>
    <row r="679" spans="1:12" ht="32.25" thickBot="1" x14ac:dyDescent="0.3">
      <c r="A679" s="101"/>
      <c r="B679" s="104"/>
      <c r="C679" s="104"/>
      <c r="D679" s="26" t="s">
        <v>16</v>
      </c>
      <c r="E679" s="27">
        <v>64407</v>
      </c>
      <c r="F679" s="27">
        <v>64407</v>
      </c>
      <c r="G679" s="27">
        <v>64407</v>
      </c>
      <c r="H679" s="26" t="s">
        <v>485</v>
      </c>
      <c r="I679" s="28" t="s">
        <v>1356</v>
      </c>
      <c r="J679" s="28" t="s">
        <v>486</v>
      </c>
      <c r="K679" s="28" t="s">
        <v>487</v>
      </c>
      <c r="L679" s="29" t="s">
        <v>487</v>
      </c>
    </row>
    <row r="680" spans="1:12" ht="47.25" x14ac:dyDescent="0.25">
      <c r="A680" s="99" t="s">
        <v>488</v>
      </c>
      <c r="B680" s="102" t="s">
        <v>489</v>
      </c>
      <c r="C680" s="102" t="s">
        <v>29</v>
      </c>
      <c r="D680" s="34" t="s">
        <v>1357</v>
      </c>
      <c r="E680" s="35">
        <f>SUM(E681:E683)</f>
        <v>494226.44</v>
      </c>
      <c r="F680" s="35">
        <f>SUM(F681:F683)</f>
        <v>494207</v>
      </c>
      <c r="G680" s="35">
        <f>SUM(G681:G683)</f>
        <v>494207</v>
      </c>
      <c r="H680" s="26" t="s">
        <v>32</v>
      </c>
      <c r="I680" s="28" t="s">
        <v>1355</v>
      </c>
      <c r="J680" s="28" t="s">
        <v>37</v>
      </c>
      <c r="K680" s="28" t="s">
        <v>37</v>
      </c>
      <c r="L680" s="29" t="s">
        <v>37</v>
      </c>
    </row>
    <row r="681" spans="1:12" ht="47.25" x14ac:dyDescent="0.25">
      <c r="A681" s="100"/>
      <c r="B681" s="103"/>
      <c r="C681" s="103"/>
      <c r="D681" s="32" t="s">
        <v>39</v>
      </c>
      <c r="E681" s="33">
        <v>58719.44</v>
      </c>
      <c r="F681" s="33">
        <v>58700</v>
      </c>
      <c r="G681" s="33">
        <v>58700</v>
      </c>
      <c r="H681" s="26" t="s">
        <v>36</v>
      </c>
      <c r="I681" s="28" t="s">
        <v>1355</v>
      </c>
      <c r="J681" s="28" t="s">
        <v>35</v>
      </c>
      <c r="K681" s="28" t="s">
        <v>35</v>
      </c>
      <c r="L681" s="29" t="s">
        <v>35</v>
      </c>
    </row>
    <row r="682" spans="1:12" ht="31.5" x14ac:dyDescent="0.25">
      <c r="A682" s="100"/>
      <c r="B682" s="103"/>
      <c r="C682" s="103"/>
      <c r="D682" s="32" t="s">
        <v>22</v>
      </c>
      <c r="E682" s="33">
        <v>114217</v>
      </c>
      <c r="F682" s="33">
        <v>114217</v>
      </c>
      <c r="G682" s="33">
        <v>114217</v>
      </c>
      <c r="H682" s="26" t="s">
        <v>30</v>
      </c>
      <c r="I682" s="28" t="s">
        <v>1356</v>
      </c>
      <c r="J682" s="28" t="s">
        <v>46</v>
      </c>
      <c r="K682" s="28" t="s">
        <v>46</v>
      </c>
      <c r="L682" s="29" t="s">
        <v>46</v>
      </c>
    </row>
    <row r="683" spans="1:12" ht="48" thickBot="1" x14ac:dyDescent="0.3">
      <c r="A683" s="101"/>
      <c r="B683" s="104"/>
      <c r="C683" s="104"/>
      <c r="D683" s="26" t="s">
        <v>16</v>
      </c>
      <c r="E683" s="27">
        <v>321290</v>
      </c>
      <c r="F683" s="27">
        <v>321290</v>
      </c>
      <c r="G683" s="27">
        <v>321290</v>
      </c>
      <c r="H683" s="26" t="s">
        <v>38</v>
      </c>
      <c r="I683" s="28" t="s">
        <v>1355</v>
      </c>
      <c r="J683" s="28" t="s">
        <v>33</v>
      </c>
      <c r="K683" s="28" t="s">
        <v>129</v>
      </c>
      <c r="L683" s="29" t="s">
        <v>129</v>
      </c>
    </row>
    <row r="684" spans="1:12" ht="26.25" customHeight="1" x14ac:dyDescent="0.25">
      <c r="A684" s="99" t="s">
        <v>490</v>
      </c>
      <c r="B684" s="102" t="s">
        <v>491</v>
      </c>
      <c r="C684" s="102" t="s">
        <v>492</v>
      </c>
      <c r="D684" s="19" t="s">
        <v>1357</v>
      </c>
      <c r="E684" s="25">
        <f>SUM(E685:E687)</f>
        <v>716196</v>
      </c>
      <c r="F684" s="25">
        <f t="shared" ref="F684:G684" si="4">SUM(F685:F687)</f>
        <v>0</v>
      </c>
      <c r="G684" s="25">
        <f t="shared" si="4"/>
        <v>0</v>
      </c>
      <c r="H684" s="102" t="s">
        <v>493</v>
      </c>
      <c r="I684" s="81" t="s">
        <v>1355</v>
      </c>
      <c r="J684" s="81" t="s">
        <v>467</v>
      </c>
      <c r="K684" s="81" t="s">
        <v>86</v>
      </c>
      <c r="L684" s="124" t="s">
        <v>86</v>
      </c>
    </row>
    <row r="685" spans="1:12" ht="17.25" customHeight="1" x14ac:dyDescent="0.25">
      <c r="A685" s="100"/>
      <c r="B685" s="103"/>
      <c r="C685" s="103"/>
      <c r="D685" s="26" t="s">
        <v>151</v>
      </c>
      <c r="E685" s="27">
        <v>53866</v>
      </c>
      <c r="F685" s="41"/>
      <c r="G685" s="41"/>
      <c r="H685" s="113"/>
      <c r="I685" s="121"/>
      <c r="J685" s="121"/>
      <c r="K685" s="121"/>
      <c r="L685" s="123"/>
    </row>
    <row r="686" spans="1:12" ht="16.5" customHeight="1" x14ac:dyDescent="0.25">
      <c r="A686" s="100"/>
      <c r="B686" s="103"/>
      <c r="C686" s="103"/>
      <c r="D686" s="26" t="s">
        <v>16</v>
      </c>
      <c r="E686" s="27">
        <v>51848</v>
      </c>
      <c r="F686" s="27">
        <v>0</v>
      </c>
      <c r="G686" s="27">
        <v>0</v>
      </c>
      <c r="H686" s="117" t="s">
        <v>494</v>
      </c>
      <c r="I686" s="120" t="s">
        <v>1355</v>
      </c>
      <c r="J686" s="120" t="s">
        <v>56</v>
      </c>
      <c r="K686" s="120" t="s">
        <v>86</v>
      </c>
      <c r="L686" s="122" t="s">
        <v>86</v>
      </c>
    </row>
    <row r="687" spans="1:12" ht="20.25" customHeight="1" thickBot="1" x14ac:dyDescent="0.3">
      <c r="A687" s="101"/>
      <c r="B687" s="104"/>
      <c r="C687" s="104"/>
      <c r="D687" s="26" t="s">
        <v>43</v>
      </c>
      <c r="E687" s="27">
        <v>610482</v>
      </c>
      <c r="F687" s="27">
        <v>0</v>
      </c>
      <c r="G687" s="27">
        <v>0</v>
      </c>
      <c r="H687" s="104"/>
      <c r="I687" s="82"/>
      <c r="J687" s="82"/>
      <c r="K687" s="82"/>
      <c r="L687" s="125"/>
    </row>
    <row r="688" spans="1:12" x14ac:dyDescent="0.25">
      <c r="A688" s="99" t="s">
        <v>495</v>
      </c>
      <c r="B688" s="102" t="s">
        <v>496</v>
      </c>
      <c r="C688" s="102" t="s">
        <v>492</v>
      </c>
      <c r="D688" s="19" t="s">
        <v>1357</v>
      </c>
      <c r="E688" s="25">
        <f>SUM(E689:E691)</f>
        <v>433665</v>
      </c>
      <c r="F688" s="25">
        <f t="shared" ref="F688:G688" si="5">SUM(F689:F691)</f>
        <v>0</v>
      </c>
      <c r="G688" s="25">
        <f t="shared" si="5"/>
        <v>0</v>
      </c>
      <c r="H688" s="102" t="s">
        <v>494</v>
      </c>
      <c r="I688" s="81" t="s">
        <v>1355</v>
      </c>
      <c r="J688" s="81" t="s">
        <v>56</v>
      </c>
      <c r="K688" s="81" t="s">
        <v>86</v>
      </c>
      <c r="L688" s="124" t="s">
        <v>86</v>
      </c>
    </row>
    <row r="689" spans="1:12" x14ac:dyDescent="0.25">
      <c r="A689" s="100"/>
      <c r="B689" s="103"/>
      <c r="C689" s="103"/>
      <c r="D689" s="26" t="s">
        <v>43</v>
      </c>
      <c r="E689" s="27">
        <v>382112</v>
      </c>
      <c r="F689" s="41"/>
      <c r="G689" s="41"/>
      <c r="H689" s="113"/>
      <c r="I689" s="121"/>
      <c r="J689" s="121"/>
      <c r="K689" s="121"/>
      <c r="L689" s="123"/>
    </row>
    <row r="690" spans="1:12" ht="15.6" customHeight="1" x14ac:dyDescent="0.25">
      <c r="A690" s="100"/>
      <c r="B690" s="103"/>
      <c r="C690" s="103"/>
      <c r="D690" s="26" t="s">
        <v>151</v>
      </c>
      <c r="E690" s="27">
        <v>33716</v>
      </c>
      <c r="F690" s="27">
        <v>0</v>
      </c>
      <c r="G690" s="27">
        <v>0</v>
      </c>
      <c r="H690" s="117" t="s">
        <v>493</v>
      </c>
      <c r="I690" s="120" t="s">
        <v>1355</v>
      </c>
      <c r="J690" s="120" t="s">
        <v>47</v>
      </c>
      <c r="K690" s="120" t="s">
        <v>86</v>
      </c>
      <c r="L690" s="122" t="s">
        <v>86</v>
      </c>
    </row>
    <row r="691" spans="1:12" ht="16.5" thickBot="1" x14ac:dyDescent="0.3">
      <c r="A691" s="101"/>
      <c r="B691" s="104"/>
      <c r="C691" s="104"/>
      <c r="D691" s="26" t="s">
        <v>16</v>
      </c>
      <c r="E691" s="27">
        <v>17837</v>
      </c>
      <c r="F691" s="27">
        <v>0</v>
      </c>
      <c r="G691" s="27">
        <v>0</v>
      </c>
      <c r="H691" s="104"/>
      <c r="I691" s="82"/>
      <c r="J691" s="82"/>
      <c r="K691" s="82"/>
      <c r="L691" s="125"/>
    </row>
    <row r="692" spans="1:12" x14ac:dyDescent="0.25">
      <c r="A692" s="99" t="s">
        <v>497</v>
      </c>
      <c r="B692" s="102" t="s">
        <v>498</v>
      </c>
      <c r="C692" s="102" t="s">
        <v>492</v>
      </c>
      <c r="D692" s="19" t="s">
        <v>1357</v>
      </c>
      <c r="E692" s="25">
        <f>SUM(E693:E695)</f>
        <v>280882</v>
      </c>
      <c r="F692" s="25">
        <f t="shared" ref="F692:G692" si="6">SUM(F693:F695)</f>
        <v>0</v>
      </c>
      <c r="G692" s="25">
        <f t="shared" si="6"/>
        <v>0</v>
      </c>
      <c r="H692" s="102" t="s">
        <v>493</v>
      </c>
      <c r="I692" s="81" t="s">
        <v>1355</v>
      </c>
      <c r="J692" s="81" t="s">
        <v>325</v>
      </c>
      <c r="K692" s="81" t="s">
        <v>86</v>
      </c>
      <c r="L692" s="124" t="s">
        <v>86</v>
      </c>
    </row>
    <row r="693" spans="1:12" x14ac:dyDescent="0.25">
      <c r="A693" s="100"/>
      <c r="B693" s="103"/>
      <c r="C693" s="103"/>
      <c r="D693" s="26" t="s">
        <v>151</v>
      </c>
      <c r="E693" s="27">
        <v>18978</v>
      </c>
      <c r="F693" s="41"/>
      <c r="G693" s="41"/>
      <c r="H693" s="113"/>
      <c r="I693" s="121"/>
      <c r="J693" s="121"/>
      <c r="K693" s="121"/>
      <c r="L693" s="123"/>
    </row>
    <row r="694" spans="1:12" x14ac:dyDescent="0.25">
      <c r="A694" s="100"/>
      <c r="B694" s="103"/>
      <c r="C694" s="103"/>
      <c r="D694" s="26" t="s">
        <v>16</v>
      </c>
      <c r="E694" s="27">
        <v>46817</v>
      </c>
      <c r="F694" s="27">
        <v>0</v>
      </c>
      <c r="G694" s="27">
        <v>0</v>
      </c>
      <c r="H694" s="117" t="s">
        <v>494</v>
      </c>
      <c r="I694" s="120" t="s">
        <v>1355</v>
      </c>
      <c r="J694" s="120" t="s">
        <v>381</v>
      </c>
      <c r="K694" s="120" t="s">
        <v>86</v>
      </c>
      <c r="L694" s="122" t="s">
        <v>86</v>
      </c>
    </row>
    <row r="695" spans="1:12" ht="16.5" thickBot="1" x14ac:dyDescent="0.3">
      <c r="A695" s="101"/>
      <c r="B695" s="104"/>
      <c r="C695" s="104"/>
      <c r="D695" s="26" t="s">
        <v>43</v>
      </c>
      <c r="E695" s="27">
        <v>215087</v>
      </c>
      <c r="F695" s="27">
        <v>0</v>
      </c>
      <c r="G695" s="27">
        <v>0</v>
      </c>
      <c r="H695" s="104"/>
      <c r="I695" s="82"/>
      <c r="J695" s="82"/>
      <c r="K695" s="82"/>
      <c r="L695" s="125"/>
    </row>
    <row r="696" spans="1:12" x14ac:dyDescent="0.25">
      <c r="A696" s="99" t="s">
        <v>499</v>
      </c>
      <c r="B696" s="102" t="s">
        <v>500</v>
      </c>
      <c r="C696" s="102" t="s">
        <v>492</v>
      </c>
      <c r="D696" s="19" t="s">
        <v>1357</v>
      </c>
      <c r="E696" s="25">
        <f>SUM(E697:E699)</f>
        <v>629674</v>
      </c>
      <c r="F696" s="25">
        <f>SUM(F697:F699)</f>
        <v>0</v>
      </c>
      <c r="G696" s="25">
        <f>SUM(G697:G699)</f>
        <v>0</v>
      </c>
      <c r="H696" s="102" t="s">
        <v>494</v>
      </c>
      <c r="I696" s="81" t="s">
        <v>1355</v>
      </c>
      <c r="J696" s="81" t="s">
        <v>501</v>
      </c>
      <c r="K696" s="81" t="s">
        <v>86</v>
      </c>
      <c r="L696" s="124" t="s">
        <v>86</v>
      </c>
    </row>
    <row r="697" spans="1:12" x14ac:dyDescent="0.25">
      <c r="A697" s="100"/>
      <c r="B697" s="103"/>
      <c r="C697" s="103"/>
      <c r="D697" s="26" t="s">
        <v>151</v>
      </c>
      <c r="E697" s="27">
        <v>48468</v>
      </c>
      <c r="F697" s="27">
        <v>0</v>
      </c>
      <c r="G697" s="27">
        <v>0</v>
      </c>
      <c r="H697" s="113"/>
      <c r="I697" s="121"/>
      <c r="J697" s="121"/>
      <c r="K697" s="121"/>
      <c r="L697" s="123"/>
    </row>
    <row r="698" spans="1:12" x14ac:dyDescent="0.25">
      <c r="A698" s="100"/>
      <c r="B698" s="103"/>
      <c r="C698" s="103"/>
      <c r="D698" s="26" t="s">
        <v>16</v>
      </c>
      <c r="E698" s="27">
        <v>31906</v>
      </c>
      <c r="F698" s="27">
        <v>0</v>
      </c>
      <c r="G698" s="27">
        <v>0</v>
      </c>
      <c r="H698" s="117" t="s">
        <v>493</v>
      </c>
      <c r="I698" s="120" t="s">
        <v>1355</v>
      </c>
      <c r="J698" s="120" t="s">
        <v>74</v>
      </c>
      <c r="K698" s="120" t="s">
        <v>86</v>
      </c>
      <c r="L698" s="122" t="s">
        <v>86</v>
      </c>
    </row>
    <row r="699" spans="1:12" ht="16.5" thickBot="1" x14ac:dyDescent="0.3">
      <c r="A699" s="101"/>
      <c r="B699" s="104"/>
      <c r="C699" s="104"/>
      <c r="D699" s="26" t="s">
        <v>43</v>
      </c>
      <c r="E699" s="27">
        <v>549300</v>
      </c>
      <c r="F699" s="27">
        <v>0</v>
      </c>
      <c r="G699" s="27">
        <v>0</v>
      </c>
      <c r="H699" s="104"/>
      <c r="I699" s="82"/>
      <c r="J699" s="82"/>
      <c r="K699" s="82"/>
      <c r="L699" s="125"/>
    </row>
    <row r="700" spans="1:12" x14ac:dyDescent="0.25">
      <c r="A700" s="99" t="s">
        <v>502</v>
      </c>
      <c r="B700" s="102" t="s">
        <v>503</v>
      </c>
      <c r="C700" s="102" t="s">
        <v>492</v>
      </c>
      <c r="D700" s="19" t="s">
        <v>1357</v>
      </c>
      <c r="E700" s="25">
        <f>SUM(E701:E703)</f>
        <v>424121</v>
      </c>
      <c r="F700" s="25">
        <f>SUM(F701:F703)</f>
        <v>0</v>
      </c>
      <c r="G700" s="25">
        <f>SUM(G701:G703)</f>
        <v>0</v>
      </c>
      <c r="H700" s="102" t="s">
        <v>504</v>
      </c>
      <c r="I700" s="81" t="s">
        <v>1355</v>
      </c>
      <c r="J700" s="81" t="s">
        <v>405</v>
      </c>
      <c r="K700" s="81" t="s">
        <v>86</v>
      </c>
      <c r="L700" s="124" t="s">
        <v>86</v>
      </c>
    </row>
    <row r="701" spans="1:12" x14ac:dyDescent="0.25">
      <c r="A701" s="100"/>
      <c r="B701" s="103"/>
      <c r="C701" s="103"/>
      <c r="D701" s="26" t="s">
        <v>151</v>
      </c>
      <c r="E701" s="27">
        <v>30702</v>
      </c>
      <c r="F701" s="27">
        <v>0</v>
      </c>
      <c r="G701" s="27">
        <v>0</v>
      </c>
      <c r="H701" s="113"/>
      <c r="I701" s="121"/>
      <c r="J701" s="121"/>
      <c r="K701" s="121"/>
      <c r="L701" s="123"/>
    </row>
    <row r="702" spans="1:12" x14ac:dyDescent="0.25">
      <c r="A702" s="100"/>
      <c r="B702" s="103"/>
      <c r="C702" s="103"/>
      <c r="D702" s="26" t="s">
        <v>16</v>
      </c>
      <c r="E702" s="27">
        <v>45466</v>
      </c>
      <c r="F702" s="27">
        <v>0</v>
      </c>
      <c r="G702" s="27">
        <v>0</v>
      </c>
      <c r="H702" s="117" t="s">
        <v>494</v>
      </c>
      <c r="I702" s="120" t="s">
        <v>1355</v>
      </c>
      <c r="J702" s="120" t="s">
        <v>205</v>
      </c>
      <c r="K702" s="120" t="s">
        <v>86</v>
      </c>
      <c r="L702" s="122" t="s">
        <v>86</v>
      </c>
    </row>
    <row r="703" spans="1:12" ht="16.5" thickBot="1" x14ac:dyDescent="0.3">
      <c r="A703" s="101"/>
      <c r="B703" s="104"/>
      <c r="C703" s="104"/>
      <c r="D703" s="26" t="s">
        <v>43</v>
      </c>
      <c r="E703" s="27">
        <v>347953</v>
      </c>
      <c r="F703" s="27">
        <v>0</v>
      </c>
      <c r="G703" s="27">
        <v>0</v>
      </c>
      <c r="H703" s="104"/>
      <c r="I703" s="82"/>
      <c r="J703" s="82"/>
      <c r="K703" s="82"/>
      <c r="L703" s="125"/>
    </row>
    <row r="704" spans="1:12" s="46" customFormat="1" ht="31.5" x14ac:dyDescent="0.25">
      <c r="A704" s="136" t="s">
        <v>505</v>
      </c>
      <c r="B704" s="132" t="s">
        <v>506</v>
      </c>
      <c r="C704" s="132" t="s">
        <v>29</v>
      </c>
      <c r="D704" s="132"/>
      <c r="E704" s="134">
        <f t="shared" ref="E704:G704" si="7">SUM(E705:E705)</f>
        <v>0</v>
      </c>
      <c r="F704" s="134">
        <f t="shared" si="7"/>
        <v>0</v>
      </c>
      <c r="G704" s="134">
        <f t="shared" si="7"/>
        <v>0</v>
      </c>
      <c r="H704" s="42" t="s">
        <v>507</v>
      </c>
      <c r="I704" s="43" t="s">
        <v>1356</v>
      </c>
      <c r="J704" s="44" t="s">
        <v>508</v>
      </c>
      <c r="K704" s="44" t="s">
        <v>508</v>
      </c>
      <c r="L704" s="45" t="s">
        <v>508</v>
      </c>
    </row>
    <row r="705" spans="1:12" ht="48" thickBot="1" x14ac:dyDescent="0.3">
      <c r="A705" s="137"/>
      <c r="B705" s="133"/>
      <c r="C705" s="133"/>
      <c r="D705" s="133"/>
      <c r="E705" s="135"/>
      <c r="F705" s="135"/>
      <c r="G705" s="135"/>
      <c r="H705" s="26" t="s">
        <v>509</v>
      </c>
      <c r="I705" s="28" t="s">
        <v>1355</v>
      </c>
      <c r="J705" s="28" t="s">
        <v>138</v>
      </c>
      <c r="K705" s="28" t="s">
        <v>159</v>
      </c>
      <c r="L705" s="29" t="s">
        <v>159</v>
      </c>
    </row>
    <row r="706" spans="1:12" ht="63.75" thickBot="1" x14ac:dyDescent="0.3">
      <c r="A706" s="18" t="s">
        <v>510</v>
      </c>
      <c r="B706" s="19" t="s">
        <v>511</v>
      </c>
      <c r="C706" s="19" t="s">
        <v>21</v>
      </c>
      <c r="D706" s="19" t="s">
        <v>16</v>
      </c>
      <c r="E706" s="24">
        <v>580000</v>
      </c>
      <c r="F706" s="24">
        <v>580000</v>
      </c>
      <c r="G706" s="24">
        <v>620000</v>
      </c>
      <c r="H706" s="19" t="s">
        <v>512</v>
      </c>
      <c r="I706" s="22" t="s">
        <v>1356</v>
      </c>
      <c r="J706" s="22" t="s">
        <v>513</v>
      </c>
      <c r="K706" s="22" t="s">
        <v>513</v>
      </c>
      <c r="L706" s="23" t="s">
        <v>513</v>
      </c>
    </row>
    <row r="707" spans="1:12" ht="21.75" customHeight="1" x14ac:dyDescent="0.25">
      <c r="A707" s="99" t="s">
        <v>514</v>
      </c>
      <c r="B707" s="102" t="s">
        <v>515</v>
      </c>
      <c r="C707" s="102" t="s">
        <v>21</v>
      </c>
      <c r="D707" s="19" t="s">
        <v>1357</v>
      </c>
      <c r="E707" s="25">
        <f>SUM(E708:E709)</f>
        <v>2675334</v>
      </c>
      <c r="F707" s="25">
        <f>SUM(F708:F709)</f>
        <v>2158124</v>
      </c>
      <c r="G707" s="25">
        <f>SUM(G708:G709)</f>
        <v>2258124</v>
      </c>
      <c r="H707" s="102" t="s">
        <v>516</v>
      </c>
      <c r="I707" s="81" t="s">
        <v>1356</v>
      </c>
      <c r="J707" s="81" t="s">
        <v>15</v>
      </c>
      <c r="K707" s="81" t="s">
        <v>15</v>
      </c>
      <c r="L707" s="124" t="s">
        <v>15</v>
      </c>
    </row>
    <row r="708" spans="1:12" ht="23.25" customHeight="1" x14ac:dyDescent="0.25">
      <c r="A708" s="100"/>
      <c r="B708" s="103"/>
      <c r="C708" s="103"/>
      <c r="D708" s="26" t="s">
        <v>16</v>
      </c>
      <c r="E708" s="27">
        <v>967210</v>
      </c>
      <c r="F708" s="27">
        <v>350000</v>
      </c>
      <c r="G708" s="27">
        <v>350000</v>
      </c>
      <c r="H708" s="103"/>
      <c r="I708" s="131"/>
      <c r="J708" s="131"/>
      <c r="K708" s="131"/>
      <c r="L708" s="130"/>
    </row>
    <row r="709" spans="1:12" ht="23.25" customHeight="1" thickBot="1" x14ac:dyDescent="0.3">
      <c r="A709" s="101"/>
      <c r="B709" s="104"/>
      <c r="C709" s="104"/>
      <c r="D709" s="47" t="s">
        <v>22</v>
      </c>
      <c r="E709" s="48">
        <v>1708124</v>
      </c>
      <c r="F709" s="27">
        <v>1808124</v>
      </c>
      <c r="G709" s="27">
        <v>1908124</v>
      </c>
      <c r="H709" s="104"/>
      <c r="I709" s="82"/>
      <c r="J709" s="82"/>
      <c r="K709" s="82"/>
      <c r="L709" s="125"/>
    </row>
    <row r="710" spans="1:12" ht="31.5" x14ac:dyDescent="0.25">
      <c r="A710" s="99" t="s">
        <v>517</v>
      </c>
      <c r="B710" s="102" t="s">
        <v>518</v>
      </c>
      <c r="C710" s="102" t="s">
        <v>10</v>
      </c>
      <c r="D710" s="103" t="s">
        <v>17</v>
      </c>
      <c r="E710" s="139">
        <v>250000</v>
      </c>
      <c r="F710" s="114">
        <f>SUM(F711:F711)</f>
        <v>0</v>
      </c>
      <c r="G710" s="114">
        <f>SUM(G711:G711)</f>
        <v>0</v>
      </c>
      <c r="H710" s="19" t="s">
        <v>519</v>
      </c>
      <c r="I710" s="22" t="s">
        <v>1355</v>
      </c>
      <c r="J710" s="22" t="s">
        <v>42</v>
      </c>
      <c r="K710" s="22" t="s">
        <v>86</v>
      </c>
      <c r="L710" s="23" t="s">
        <v>86</v>
      </c>
    </row>
    <row r="711" spans="1:12" ht="32.25" thickBot="1" x14ac:dyDescent="0.3">
      <c r="A711" s="101"/>
      <c r="B711" s="104"/>
      <c r="C711" s="104"/>
      <c r="D711" s="104"/>
      <c r="E711" s="80"/>
      <c r="F711" s="138"/>
      <c r="G711" s="138"/>
      <c r="H711" s="26" t="s">
        <v>494</v>
      </c>
      <c r="I711" s="28" t="s">
        <v>1355</v>
      </c>
      <c r="J711" s="28" t="s">
        <v>69</v>
      </c>
      <c r="K711" s="28" t="s">
        <v>86</v>
      </c>
      <c r="L711" s="29" t="s">
        <v>86</v>
      </c>
    </row>
    <row r="712" spans="1:12" ht="63.75" thickBot="1" x14ac:dyDescent="0.3">
      <c r="A712" s="18" t="s">
        <v>520</v>
      </c>
      <c r="B712" s="19" t="s">
        <v>521</v>
      </c>
      <c r="C712" s="19" t="s">
        <v>10</v>
      </c>
      <c r="D712" s="19" t="s">
        <v>16</v>
      </c>
      <c r="E712" s="24">
        <v>1000000</v>
      </c>
      <c r="F712" s="24">
        <v>2550000</v>
      </c>
      <c r="G712" s="24">
        <v>0</v>
      </c>
      <c r="H712" s="19" t="s">
        <v>494</v>
      </c>
      <c r="I712" s="22" t="s">
        <v>1355</v>
      </c>
      <c r="J712" s="22" t="s">
        <v>263</v>
      </c>
      <c r="K712" s="22" t="s">
        <v>350</v>
      </c>
      <c r="L712" s="23" t="s">
        <v>86</v>
      </c>
    </row>
    <row r="713" spans="1:12" ht="55.5" customHeight="1" thickBot="1" x14ac:dyDescent="0.3">
      <c r="A713" s="18" t="s">
        <v>522</v>
      </c>
      <c r="B713" s="19" t="s">
        <v>523</v>
      </c>
      <c r="C713" s="19"/>
      <c r="D713" s="19"/>
      <c r="E713" s="24">
        <v>0</v>
      </c>
      <c r="F713" s="24">
        <v>0</v>
      </c>
      <c r="G713" s="24">
        <v>0</v>
      </c>
      <c r="H713" s="19" t="s">
        <v>524</v>
      </c>
      <c r="I713" s="22" t="s">
        <v>1355</v>
      </c>
      <c r="J713" s="22" t="s">
        <v>37</v>
      </c>
      <c r="K713" s="22" t="s">
        <v>65</v>
      </c>
      <c r="L713" s="23" t="s">
        <v>15</v>
      </c>
    </row>
    <row r="714" spans="1:12" ht="31.5" x14ac:dyDescent="0.25">
      <c r="A714" s="99" t="s">
        <v>525</v>
      </c>
      <c r="B714" s="102" t="s">
        <v>526</v>
      </c>
      <c r="C714" s="102" t="s">
        <v>29</v>
      </c>
      <c r="D714" s="102"/>
      <c r="E714" s="114">
        <f t="shared" ref="E714:G714" si="8">SUM(E715:E716)</f>
        <v>0</v>
      </c>
      <c r="F714" s="114">
        <f t="shared" si="8"/>
        <v>0</v>
      </c>
      <c r="G714" s="114">
        <f t="shared" si="8"/>
        <v>0</v>
      </c>
      <c r="H714" s="19" t="s">
        <v>527</v>
      </c>
      <c r="I714" s="22" t="s">
        <v>1356</v>
      </c>
      <c r="J714" s="22" t="s">
        <v>528</v>
      </c>
      <c r="K714" s="22" t="s">
        <v>380</v>
      </c>
      <c r="L714" s="23" t="s">
        <v>294</v>
      </c>
    </row>
    <row r="715" spans="1:12" ht="31.5" x14ac:dyDescent="0.25">
      <c r="A715" s="100"/>
      <c r="B715" s="103"/>
      <c r="C715" s="103"/>
      <c r="D715" s="103"/>
      <c r="E715" s="115"/>
      <c r="F715" s="115"/>
      <c r="G715" s="115"/>
      <c r="H715" s="26" t="s">
        <v>529</v>
      </c>
      <c r="I715" s="28" t="s">
        <v>1355</v>
      </c>
      <c r="J715" s="28" t="s">
        <v>69</v>
      </c>
      <c r="K715" s="28" t="s">
        <v>56</v>
      </c>
      <c r="L715" s="29" t="s">
        <v>69</v>
      </c>
    </row>
    <row r="716" spans="1:12" ht="32.25" thickBot="1" x14ac:dyDescent="0.3">
      <c r="A716" s="101"/>
      <c r="B716" s="104"/>
      <c r="C716" s="104"/>
      <c r="D716" s="104"/>
      <c r="E716" s="138"/>
      <c r="F716" s="138"/>
      <c r="G716" s="138"/>
      <c r="H716" s="26" t="s">
        <v>530</v>
      </c>
      <c r="I716" s="28" t="s">
        <v>1356</v>
      </c>
      <c r="J716" s="28" t="s">
        <v>377</v>
      </c>
      <c r="K716" s="28" t="s">
        <v>377</v>
      </c>
      <c r="L716" s="29" t="s">
        <v>356</v>
      </c>
    </row>
    <row r="717" spans="1:12" ht="49.5" customHeight="1" thickBot="1" x14ac:dyDescent="0.3">
      <c r="A717" s="18" t="s">
        <v>531</v>
      </c>
      <c r="B717" s="19" t="s">
        <v>532</v>
      </c>
      <c r="C717" s="19" t="s">
        <v>29</v>
      </c>
      <c r="D717" s="19"/>
      <c r="E717" s="24">
        <v>0</v>
      </c>
      <c r="F717" s="24">
        <v>0</v>
      </c>
      <c r="G717" s="24">
        <v>0</v>
      </c>
      <c r="H717" s="19" t="s">
        <v>533</v>
      </c>
      <c r="I717" s="22" t="s">
        <v>1356</v>
      </c>
      <c r="J717" s="22" t="s">
        <v>66</v>
      </c>
      <c r="K717" s="22" t="s">
        <v>66</v>
      </c>
      <c r="L717" s="23" t="s">
        <v>56</v>
      </c>
    </row>
    <row r="718" spans="1:12" x14ac:dyDescent="0.25">
      <c r="A718" s="99" t="s">
        <v>534</v>
      </c>
      <c r="B718" s="102" t="s">
        <v>535</v>
      </c>
      <c r="C718" s="102" t="s">
        <v>29</v>
      </c>
      <c r="D718" s="102"/>
      <c r="E718" s="114">
        <f t="shared" ref="E718:G718" si="9">SUM(E719:E719)</f>
        <v>0</v>
      </c>
      <c r="F718" s="114">
        <f t="shared" si="9"/>
        <v>0</v>
      </c>
      <c r="G718" s="114">
        <f t="shared" si="9"/>
        <v>0</v>
      </c>
      <c r="H718" s="19" t="s">
        <v>466</v>
      </c>
      <c r="I718" s="22" t="s">
        <v>1356</v>
      </c>
      <c r="J718" s="22" t="s">
        <v>467</v>
      </c>
      <c r="K718" s="22" t="s">
        <v>467</v>
      </c>
      <c r="L718" s="23" t="s">
        <v>410</v>
      </c>
    </row>
    <row r="719" spans="1:12" ht="16.5" thickBot="1" x14ac:dyDescent="0.3">
      <c r="A719" s="101"/>
      <c r="B719" s="104"/>
      <c r="C719" s="104"/>
      <c r="D719" s="104"/>
      <c r="E719" s="138"/>
      <c r="F719" s="138"/>
      <c r="G719" s="138"/>
      <c r="H719" s="26" t="s">
        <v>536</v>
      </c>
      <c r="I719" s="28" t="s">
        <v>1356</v>
      </c>
      <c r="J719" s="28" t="s">
        <v>382</v>
      </c>
      <c r="K719" s="28" t="s">
        <v>382</v>
      </c>
      <c r="L719" s="29" t="s">
        <v>294</v>
      </c>
    </row>
    <row r="720" spans="1:12" ht="32.25" thickBot="1" x14ac:dyDescent="0.3">
      <c r="A720" s="18" t="s">
        <v>537</v>
      </c>
      <c r="B720" s="19" t="s">
        <v>538</v>
      </c>
      <c r="C720" s="19" t="s">
        <v>29</v>
      </c>
      <c r="D720" s="19"/>
      <c r="E720" s="24">
        <v>0</v>
      </c>
      <c r="F720" s="24">
        <v>0</v>
      </c>
      <c r="G720" s="24">
        <v>0</v>
      </c>
      <c r="H720" s="19" t="s">
        <v>539</v>
      </c>
      <c r="I720" s="22" t="s">
        <v>1356</v>
      </c>
      <c r="J720" s="22" t="s">
        <v>467</v>
      </c>
      <c r="K720" s="22" t="s">
        <v>467</v>
      </c>
      <c r="L720" s="23" t="s">
        <v>467</v>
      </c>
    </row>
    <row r="721" spans="1:12" ht="31.5" x14ac:dyDescent="0.25">
      <c r="A721" s="99" t="s">
        <v>540</v>
      </c>
      <c r="B721" s="102" t="s">
        <v>541</v>
      </c>
      <c r="C721" s="102" t="s">
        <v>492</v>
      </c>
      <c r="D721" s="19" t="s">
        <v>1357</v>
      </c>
      <c r="E721" s="25">
        <f>SUM(E722:E723)</f>
        <v>384159</v>
      </c>
      <c r="F721" s="25">
        <f>SUM(F722:F723)</f>
        <v>0</v>
      </c>
      <c r="G721" s="25">
        <f>SUM(G722:G723)</f>
        <v>0</v>
      </c>
      <c r="H721" s="19" t="s">
        <v>519</v>
      </c>
      <c r="I721" s="22" t="s">
        <v>1355</v>
      </c>
      <c r="J721" s="22" t="s">
        <v>51</v>
      </c>
      <c r="K721" s="22" t="s">
        <v>294</v>
      </c>
      <c r="L721" s="23" t="s">
        <v>86</v>
      </c>
    </row>
    <row r="722" spans="1:12" x14ac:dyDescent="0.25">
      <c r="A722" s="100"/>
      <c r="B722" s="103"/>
      <c r="C722" s="103"/>
      <c r="D722" s="26" t="s">
        <v>16</v>
      </c>
      <c r="E722" s="27">
        <v>54061</v>
      </c>
      <c r="F722" s="27">
        <v>0</v>
      </c>
      <c r="G722" s="27">
        <v>0</v>
      </c>
      <c r="H722" s="117" t="s">
        <v>542</v>
      </c>
      <c r="I722" s="120" t="s">
        <v>1355</v>
      </c>
      <c r="J722" s="120" t="s">
        <v>263</v>
      </c>
      <c r="K722" s="120" t="s">
        <v>66</v>
      </c>
      <c r="L722" s="122" t="s">
        <v>86</v>
      </c>
    </row>
    <row r="723" spans="1:12" ht="16.5" thickBot="1" x14ac:dyDescent="0.3">
      <c r="A723" s="101"/>
      <c r="B723" s="104"/>
      <c r="C723" s="104"/>
      <c r="D723" s="26" t="s">
        <v>43</v>
      </c>
      <c r="E723" s="27">
        <v>330098</v>
      </c>
      <c r="F723" s="27">
        <v>0</v>
      </c>
      <c r="G723" s="27">
        <v>0</v>
      </c>
      <c r="H723" s="104"/>
      <c r="I723" s="82"/>
      <c r="J723" s="82"/>
      <c r="K723" s="82"/>
      <c r="L723" s="125"/>
    </row>
    <row r="724" spans="1:12" ht="68.25" customHeight="1" thickBot="1" x14ac:dyDescent="0.3">
      <c r="A724" s="18" t="s">
        <v>543</v>
      </c>
      <c r="B724" s="19" t="s">
        <v>544</v>
      </c>
      <c r="C724" s="19" t="s">
        <v>10</v>
      </c>
      <c r="D724" s="26" t="s">
        <v>16</v>
      </c>
      <c r="E724" s="27">
        <v>300000</v>
      </c>
      <c r="F724" s="27">
        <v>700000</v>
      </c>
      <c r="G724" s="27">
        <v>1000000</v>
      </c>
      <c r="H724" s="19" t="s">
        <v>494</v>
      </c>
      <c r="I724" s="22" t="s">
        <v>1355</v>
      </c>
      <c r="J724" s="22" t="s">
        <v>350</v>
      </c>
      <c r="K724" s="22" t="s">
        <v>137</v>
      </c>
      <c r="L724" s="23" t="s">
        <v>86</v>
      </c>
    </row>
    <row r="725" spans="1:12" ht="28.5" customHeight="1" x14ac:dyDescent="0.25">
      <c r="A725" s="99" t="s">
        <v>545</v>
      </c>
      <c r="B725" s="102" t="s">
        <v>546</v>
      </c>
      <c r="C725" s="102" t="s">
        <v>492</v>
      </c>
      <c r="D725" s="19" t="s">
        <v>1357</v>
      </c>
      <c r="E725" s="25">
        <f>SUM(E726:E727)</f>
        <v>368686</v>
      </c>
      <c r="F725" s="25">
        <f>SUM(F726:F727)</f>
        <v>83190</v>
      </c>
      <c r="G725" s="25">
        <f>SUM(G726:G727)</f>
        <v>0</v>
      </c>
      <c r="H725" s="19" t="s">
        <v>533</v>
      </c>
      <c r="I725" s="22" t="s">
        <v>1356</v>
      </c>
      <c r="J725" s="22" t="s">
        <v>467</v>
      </c>
      <c r="K725" s="22" t="s">
        <v>467</v>
      </c>
      <c r="L725" s="23" t="s">
        <v>467</v>
      </c>
    </row>
    <row r="726" spans="1:12" ht="21.75" customHeight="1" x14ac:dyDescent="0.25">
      <c r="A726" s="100"/>
      <c r="B726" s="103"/>
      <c r="C726" s="103"/>
      <c r="D726" s="26" t="s">
        <v>16</v>
      </c>
      <c r="E726" s="27">
        <v>55302</v>
      </c>
      <c r="F726" s="27">
        <v>12478</v>
      </c>
      <c r="G726" s="27">
        <v>0</v>
      </c>
      <c r="H726" s="117" t="s">
        <v>547</v>
      </c>
      <c r="I726" s="120" t="s">
        <v>1355</v>
      </c>
      <c r="J726" s="120" t="s">
        <v>15</v>
      </c>
      <c r="K726" s="120" t="s">
        <v>15</v>
      </c>
      <c r="L726" s="122" t="s">
        <v>15</v>
      </c>
    </row>
    <row r="727" spans="1:12" ht="21.75" customHeight="1" thickBot="1" x14ac:dyDescent="0.3">
      <c r="A727" s="101"/>
      <c r="B727" s="104"/>
      <c r="C727" s="104"/>
      <c r="D727" s="26" t="s">
        <v>43</v>
      </c>
      <c r="E727" s="27">
        <v>313384</v>
      </c>
      <c r="F727" s="27">
        <v>70712</v>
      </c>
      <c r="G727" s="27">
        <v>0</v>
      </c>
      <c r="H727" s="104"/>
      <c r="I727" s="82"/>
      <c r="J727" s="82"/>
      <c r="K727" s="82"/>
      <c r="L727" s="125"/>
    </row>
    <row r="728" spans="1:12" ht="31.5" x14ac:dyDescent="0.25">
      <c r="A728" s="99" t="s">
        <v>548</v>
      </c>
      <c r="B728" s="102" t="s">
        <v>549</v>
      </c>
      <c r="C728" s="102" t="s">
        <v>492</v>
      </c>
      <c r="D728" s="19" t="s">
        <v>1357</v>
      </c>
      <c r="E728" s="25">
        <f>SUM(E729:E730)</f>
        <v>322774</v>
      </c>
      <c r="F728" s="25">
        <f>SUM(F729:F730)</f>
        <v>0</v>
      </c>
      <c r="G728" s="25">
        <f>SUM(G729:G730)</f>
        <v>0</v>
      </c>
      <c r="H728" s="19" t="s">
        <v>550</v>
      </c>
      <c r="I728" s="22" t="s">
        <v>1355</v>
      </c>
      <c r="J728" s="22" t="s">
        <v>86</v>
      </c>
      <c r="K728" s="22" t="s">
        <v>331</v>
      </c>
      <c r="L728" s="23" t="s">
        <v>86</v>
      </c>
    </row>
    <row r="729" spans="1:12" x14ac:dyDescent="0.25">
      <c r="A729" s="100"/>
      <c r="B729" s="103"/>
      <c r="C729" s="103"/>
      <c r="D729" s="26" t="s">
        <v>43</v>
      </c>
      <c r="E729" s="27">
        <v>273848</v>
      </c>
      <c r="F729" s="27">
        <v>0</v>
      </c>
      <c r="G729" s="27">
        <v>0</v>
      </c>
      <c r="H729" s="117" t="s">
        <v>542</v>
      </c>
      <c r="I729" s="120" t="s">
        <v>1355</v>
      </c>
      <c r="J729" s="120" t="s">
        <v>100</v>
      </c>
      <c r="K729" s="120" t="s">
        <v>56</v>
      </c>
      <c r="L729" s="122" t="s">
        <v>86</v>
      </c>
    </row>
    <row r="730" spans="1:12" ht="16.5" thickBot="1" x14ac:dyDescent="0.3">
      <c r="A730" s="101"/>
      <c r="B730" s="104"/>
      <c r="C730" s="104"/>
      <c r="D730" s="26" t="s">
        <v>16</v>
      </c>
      <c r="E730" s="27">
        <v>48926</v>
      </c>
      <c r="F730" s="27">
        <v>0</v>
      </c>
      <c r="G730" s="27">
        <v>0</v>
      </c>
      <c r="H730" s="104"/>
      <c r="I730" s="82"/>
      <c r="J730" s="82"/>
      <c r="K730" s="82"/>
      <c r="L730" s="125"/>
    </row>
    <row r="731" spans="1:12" ht="63.75" thickBot="1" x14ac:dyDescent="0.3">
      <c r="A731" s="18" t="s">
        <v>551</v>
      </c>
      <c r="B731" s="19" t="s">
        <v>552</v>
      </c>
      <c r="C731" s="19" t="s">
        <v>492</v>
      </c>
      <c r="D731" s="19" t="s">
        <v>43</v>
      </c>
      <c r="E731" s="24">
        <v>32865</v>
      </c>
      <c r="F731" s="24">
        <v>0</v>
      </c>
      <c r="G731" s="24">
        <v>0</v>
      </c>
      <c r="H731" s="19" t="s">
        <v>553</v>
      </c>
      <c r="I731" s="22" t="s">
        <v>1356</v>
      </c>
      <c r="J731" s="22" t="s">
        <v>424</v>
      </c>
      <c r="K731" s="22" t="s">
        <v>86</v>
      </c>
      <c r="L731" s="23" t="s">
        <v>86</v>
      </c>
    </row>
    <row r="732" spans="1:12" ht="99" customHeight="1" thickBot="1" x14ac:dyDescent="0.3">
      <c r="A732" s="18" t="s">
        <v>554</v>
      </c>
      <c r="B732" s="19" t="s">
        <v>555</v>
      </c>
      <c r="C732" s="19" t="s">
        <v>492</v>
      </c>
      <c r="D732" s="19" t="s">
        <v>43</v>
      </c>
      <c r="E732" s="24">
        <v>41251</v>
      </c>
      <c r="F732" s="24">
        <v>41248</v>
      </c>
      <c r="G732" s="24">
        <v>0</v>
      </c>
      <c r="H732" s="19" t="s">
        <v>553</v>
      </c>
      <c r="I732" s="22" t="s">
        <v>1356</v>
      </c>
      <c r="J732" s="22" t="s">
        <v>86</v>
      </c>
      <c r="K732" s="22" t="s">
        <v>467</v>
      </c>
      <c r="L732" s="23" t="s">
        <v>86</v>
      </c>
    </row>
    <row r="733" spans="1:12" ht="63.75" thickBot="1" x14ac:dyDescent="0.3">
      <c r="A733" s="18" t="s">
        <v>556</v>
      </c>
      <c r="B733" s="19" t="s">
        <v>557</v>
      </c>
      <c r="C733" s="19" t="s">
        <v>492</v>
      </c>
      <c r="D733" s="19" t="s">
        <v>43</v>
      </c>
      <c r="E733" s="24">
        <v>36044</v>
      </c>
      <c r="F733" s="24">
        <v>29800</v>
      </c>
      <c r="G733" s="24">
        <v>0</v>
      </c>
      <c r="H733" s="19" t="s">
        <v>553</v>
      </c>
      <c r="I733" s="22" t="s">
        <v>1356</v>
      </c>
      <c r="J733" s="22" t="s">
        <v>86</v>
      </c>
      <c r="K733" s="22" t="s">
        <v>415</v>
      </c>
      <c r="L733" s="23" t="s">
        <v>86</v>
      </c>
    </row>
    <row r="734" spans="1:12" ht="79.5" thickBot="1" x14ac:dyDescent="0.3">
      <c r="A734" s="18" t="s">
        <v>558</v>
      </c>
      <c r="B734" s="19" t="s">
        <v>559</v>
      </c>
      <c r="C734" s="19" t="s">
        <v>492</v>
      </c>
      <c r="D734" s="19" t="s">
        <v>43</v>
      </c>
      <c r="E734" s="24">
        <v>36589</v>
      </c>
      <c r="F734" s="24">
        <v>36592</v>
      </c>
      <c r="G734" s="24">
        <v>0</v>
      </c>
      <c r="H734" s="19" t="s">
        <v>553</v>
      </c>
      <c r="I734" s="22" t="s">
        <v>1356</v>
      </c>
      <c r="J734" s="22" t="s">
        <v>86</v>
      </c>
      <c r="K734" s="22" t="s">
        <v>467</v>
      </c>
      <c r="L734" s="23" t="s">
        <v>86</v>
      </c>
    </row>
    <row r="735" spans="1:12" ht="63.75" thickBot="1" x14ac:dyDescent="0.3">
      <c r="A735" s="18" t="s">
        <v>560</v>
      </c>
      <c r="B735" s="19" t="s">
        <v>561</v>
      </c>
      <c r="C735" s="19" t="s">
        <v>492</v>
      </c>
      <c r="D735" s="19" t="s">
        <v>43</v>
      </c>
      <c r="E735" s="24">
        <v>115500</v>
      </c>
      <c r="F735" s="24">
        <v>0</v>
      </c>
      <c r="G735" s="24">
        <v>0</v>
      </c>
      <c r="H735" s="19" t="s">
        <v>553</v>
      </c>
      <c r="I735" s="22" t="s">
        <v>1356</v>
      </c>
      <c r="J735" s="22" t="s">
        <v>86</v>
      </c>
      <c r="K735" s="22" t="s">
        <v>467</v>
      </c>
      <c r="L735" s="23" t="s">
        <v>86</v>
      </c>
    </row>
    <row r="736" spans="1:12" ht="30.95" customHeight="1" thickBot="1" x14ac:dyDescent="0.3">
      <c r="A736" s="13" t="s">
        <v>562</v>
      </c>
      <c r="B736" s="176" t="s">
        <v>563</v>
      </c>
      <c r="C736" s="177"/>
      <c r="D736" s="178"/>
      <c r="E736" s="49">
        <f t="shared" ref="E736:G736" si="10">E737+E738+E739+E741+E742+E743+E744+E745+E746+E747+E748+E749+E751+E755+E757+E759+E761+E762+E763</f>
        <v>2111506</v>
      </c>
      <c r="F736" s="49">
        <f t="shared" si="10"/>
        <v>3275787</v>
      </c>
      <c r="G736" s="49">
        <f t="shared" si="10"/>
        <v>2866537</v>
      </c>
      <c r="H736" s="140"/>
      <c r="I736" s="141"/>
      <c r="J736" s="141"/>
      <c r="K736" s="141"/>
      <c r="L736" s="142"/>
    </row>
    <row r="737" spans="1:12" ht="79.5" thickBot="1" x14ac:dyDescent="0.3">
      <c r="A737" s="18" t="s">
        <v>564</v>
      </c>
      <c r="B737" s="19" t="s">
        <v>565</v>
      </c>
      <c r="C737" s="19" t="s">
        <v>29</v>
      </c>
      <c r="D737" s="19" t="s">
        <v>16</v>
      </c>
      <c r="E737" s="24">
        <v>58070</v>
      </c>
      <c r="F737" s="24">
        <v>67070</v>
      </c>
      <c r="G737" s="24">
        <v>67070</v>
      </c>
      <c r="H737" s="19" t="s">
        <v>566</v>
      </c>
      <c r="I737" s="22" t="s">
        <v>1356</v>
      </c>
      <c r="J737" s="22" t="s">
        <v>567</v>
      </c>
      <c r="K737" s="22" t="s">
        <v>567</v>
      </c>
      <c r="L737" s="23" t="s">
        <v>568</v>
      </c>
    </row>
    <row r="738" spans="1:12" ht="48" thickBot="1" x14ac:dyDescent="0.3">
      <c r="A738" s="18" t="s">
        <v>569</v>
      </c>
      <c r="B738" s="19" t="s">
        <v>570</v>
      </c>
      <c r="C738" s="19" t="s">
        <v>492</v>
      </c>
      <c r="D738" s="19" t="s">
        <v>16</v>
      </c>
      <c r="E738" s="24">
        <v>1111617</v>
      </c>
      <c r="F738" s="24">
        <v>2109250</v>
      </c>
      <c r="G738" s="24">
        <v>1700000</v>
      </c>
      <c r="H738" s="19" t="s">
        <v>494</v>
      </c>
      <c r="I738" s="22" t="s">
        <v>1355</v>
      </c>
      <c r="J738" s="22" t="s">
        <v>421</v>
      </c>
      <c r="K738" s="22" t="s">
        <v>66</v>
      </c>
      <c r="L738" s="23" t="s">
        <v>86</v>
      </c>
    </row>
    <row r="739" spans="1:12" ht="36.75" customHeight="1" x14ac:dyDescent="0.25">
      <c r="A739" s="99" t="s">
        <v>571</v>
      </c>
      <c r="B739" s="102" t="s">
        <v>572</v>
      </c>
      <c r="C739" s="102" t="s">
        <v>29</v>
      </c>
      <c r="D739" s="102" t="s">
        <v>16</v>
      </c>
      <c r="E739" s="114">
        <f>SUM(E740:E740)+89000</f>
        <v>89000</v>
      </c>
      <c r="F739" s="114">
        <f>SUM(F740:F740)+120000</f>
        <v>120000</v>
      </c>
      <c r="G739" s="114">
        <f>SUM(G740:G740)+120000</f>
        <v>120000</v>
      </c>
      <c r="H739" s="19" t="s">
        <v>566</v>
      </c>
      <c r="I739" s="22" t="s">
        <v>1356</v>
      </c>
      <c r="J739" s="44" t="s">
        <v>573</v>
      </c>
      <c r="K739" s="44" t="s">
        <v>574</v>
      </c>
      <c r="L739" s="45" t="s">
        <v>574</v>
      </c>
    </row>
    <row r="740" spans="1:12" ht="32.25" thickBot="1" x14ac:dyDescent="0.3">
      <c r="A740" s="101"/>
      <c r="B740" s="104"/>
      <c r="C740" s="104"/>
      <c r="D740" s="104"/>
      <c r="E740" s="138"/>
      <c r="F740" s="138"/>
      <c r="G740" s="138"/>
      <c r="H740" s="26" t="s">
        <v>575</v>
      </c>
      <c r="I740" s="28" t="s">
        <v>1356</v>
      </c>
      <c r="J740" s="28" t="s">
        <v>467</v>
      </c>
      <c r="K740" s="28" t="s">
        <v>467</v>
      </c>
      <c r="L740" s="29" t="s">
        <v>467</v>
      </c>
    </row>
    <row r="741" spans="1:12" ht="63.75" customHeight="1" thickBot="1" x14ac:dyDescent="0.3">
      <c r="A741" s="18" t="s">
        <v>576</v>
      </c>
      <c r="B741" s="19" t="s">
        <v>577</v>
      </c>
      <c r="C741" s="19" t="s">
        <v>29</v>
      </c>
      <c r="D741" s="19" t="s">
        <v>16</v>
      </c>
      <c r="E741" s="24">
        <v>2000</v>
      </c>
      <c r="F741" s="24">
        <v>4000</v>
      </c>
      <c r="G741" s="24">
        <v>4000</v>
      </c>
      <c r="H741" s="19" t="s">
        <v>566</v>
      </c>
      <c r="I741" s="22" t="s">
        <v>1356</v>
      </c>
      <c r="J741" s="22" t="s">
        <v>446</v>
      </c>
      <c r="K741" s="22" t="s">
        <v>446</v>
      </c>
      <c r="L741" s="23" t="s">
        <v>578</v>
      </c>
    </row>
    <row r="742" spans="1:12" ht="48" thickBot="1" x14ac:dyDescent="0.3">
      <c r="A742" s="18" t="s">
        <v>579</v>
      </c>
      <c r="B742" s="19" t="s">
        <v>580</v>
      </c>
      <c r="C742" s="19" t="s">
        <v>29</v>
      </c>
      <c r="D742" s="19" t="s">
        <v>16</v>
      </c>
      <c r="E742" s="24">
        <v>15700</v>
      </c>
      <c r="F742" s="24">
        <v>26700</v>
      </c>
      <c r="G742" s="24">
        <v>26700</v>
      </c>
      <c r="H742" s="19" t="s">
        <v>566</v>
      </c>
      <c r="I742" s="22" t="s">
        <v>1356</v>
      </c>
      <c r="J742" s="44" t="s">
        <v>581</v>
      </c>
      <c r="K742" s="44" t="s">
        <v>581</v>
      </c>
      <c r="L742" s="45" t="s">
        <v>581</v>
      </c>
    </row>
    <row r="743" spans="1:12" ht="48" thickBot="1" x14ac:dyDescent="0.3">
      <c r="A743" s="18" t="s">
        <v>582</v>
      </c>
      <c r="B743" s="19" t="s">
        <v>583</v>
      </c>
      <c r="C743" s="19" t="s">
        <v>29</v>
      </c>
      <c r="D743" s="19" t="s">
        <v>16</v>
      </c>
      <c r="E743" s="24">
        <v>6000</v>
      </c>
      <c r="F743" s="24">
        <v>11200</v>
      </c>
      <c r="G743" s="24">
        <v>11200</v>
      </c>
      <c r="H743" s="19" t="s">
        <v>566</v>
      </c>
      <c r="I743" s="22" t="s">
        <v>1356</v>
      </c>
      <c r="J743" s="22" t="s">
        <v>486</v>
      </c>
      <c r="K743" s="22" t="s">
        <v>486</v>
      </c>
      <c r="L743" s="23" t="s">
        <v>584</v>
      </c>
    </row>
    <row r="744" spans="1:12" ht="63.75" thickBot="1" x14ac:dyDescent="0.3">
      <c r="A744" s="18" t="s">
        <v>585</v>
      </c>
      <c r="B744" s="19" t="s">
        <v>586</v>
      </c>
      <c r="C744" s="19" t="s">
        <v>29</v>
      </c>
      <c r="D744" s="19" t="s">
        <v>16</v>
      </c>
      <c r="E744" s="24">
        <v>23000</v>
      </c>
      <c r="F744" s="24">
        <v>29000</v>
      </c>
      <c r="G744" s="24">
        <v>29000</v>
      </c>
      <c r="H744" s="19" t="s">
        <v>587</v>
      </c>
      <c r="I744" s="22" t="s">
        <v>1355</v>
      </c>
      <c r="J744" s="22" t="s">
        <v>415</v>
      </c>
      <c r="K744" s="22" t="s">
        <v>415</v>
      </c>
      <c r="L744" s="23" t="s">
        <v>415</v>
      </c>
    </row>
    <row r="745" spans="1:12" ht="63.75" thickBot="1" x14ac:dyDescent="0.3">
      <c r="A745" s="18" t="s">
        <v>588</v>
      </c>
      <c r="B745" s="19" t="s">
        <v>589</v>
      </c>
      <c r="C745" s="19" t="s">
        <v>29</v>
      </c>
      <c r="D745" s="19" t="s">
        <v>16</v>
      </c>
      <c r="E745" s="24">
        <v>17520</v>
      </c>
      <c r="F745" s="24">
        <v>19000</v>
      </c>
      <c r="G745" s="24">
        <v>19000</v>
      </c>
      <c r="H745" s="19" t="s">
        <v>566</v>
      </c>
      <c r="I745" s="22" t="s">
        <v>1356</v>
      </c>
      <c r="J745" s="44" t="s">
        <v>590</v>
      </c>
      <c r="K745" s="44" t="s">
        <v>590</v>
      </c>
      <c r="L745" s="45" t="s">
        <v>591</v>
      </c>
    </row>
    <row r="746" spans="1:12" ht="82.5" customHeight="1" thickBot="1" x14ac:dyDescent="0.3">
      <c r="A746" s="18" t="s">
        <v>592</v>
      </c>
      <c r="B746" s="19" t="s">
        <v>593</v>
      </c>
      <c r="C746" s="19" t="s">
        <v>29</v>
      </c>
      <c r="D746" s="19" t="s">
        <v>16</v>
      </c>
      <c r="E746" s="24">
        <v>8500</v>
      </c>
      <c r="F746" s="24">
        <v>14500</v>
      </c>
      <c r="G746" s="24">
        <v>14500</v>
      </c>
      <c r="H746" s="19" t="s">
        <v>566</v>
      </c>
      <c r="I746" s="22" t="s">
        <v>1356</v>
      </c>
      <c r="J746" s="22" t="s">
        <v>578</v>
      </c>
      <c r="K746" s="22" t="s">
        <v>578</v>
      </c>
      <c r="L746" s="23" t="s">
        <v>578</v>
      </c>
    </row>
    <row r="747" spans="1:12" ht="63.75" thickBot="1" x14ac:dyDescent="0.3">
      <c r="A747" s="18" t="s">
        <v>594</v>
      </c>
      <c r="B747" s="19" t="s">
        <v>595</v>
      </c>
      <c r="C747" s="19" t="s">
        <v>29</v>
      </c>
      <c r="D747" s="19" t="s">
        <v>16</v>
      </c>
      <c r="E747" s="24">
        <v>95423</v>
      </c>
      <c r="F747" s="24">
        <v>109423</v>
      </c>
      <c r="G747" s="24">
        <v>109423</v>
      </c>
      <c r="H747" s="19" t="s">
        <v>566</v>
      </c>
      <c r="I747" s="22" t="s">
        <v>1356</v>
      </c>
      <c r="J747" s="22" t="s">
        <v>596</v>
      </c>
      <c r="K747" s="22" t="s">
        <v>581</v>
      </c>
      <c r="L747" s="23" t="s">
        <v>597</v>
      </c>
    </row>
    <row r="748" spans="1:12" ht="48" thickBot="1" x14ac:dyDescent="0.3">
      <c r="A748" s="18" t="s">
        <v>598</v>
      </c>
      <c r="B748" s="19" t="s">
        <v>599</v>
      </c>
      <c r="C748" s="19" t="s">
        <v>29</v>
      </c>
      <c r="D748" s="19" t="s">
        <v>16</v>
      </c>
      <c r="E748" s="24">
        <v>190000</v>
      </c>
      <c r="F748" s="24">
        <v>190000</v>
      </c>
      <c r="G748" s="24">
        <v>190000</v>
      </c>
      <c r="H748" s="19" t="s">
        <v>600</v>
      </c>
      <c r="I748" s="22" t="s">
        <v>1356</v>
      </c>
      <c r="J748" s="22" t="s">
        <v>260</v>
      </c>
      <c r="K748" s="22" t="s">
        <v>260</v>
      </c>
      <c r="L748" s="23" t="s">
        <v>263</v>
      </c>
    </row>
    <row r="749" spans="1:12" ht="28.5" customHeight="1" x14ac:dyDescent="0.25">
      <c r="A749" s="99" t="s">
        <v>601</v>
      </c>
      <c r="B749" s="102" t="s">
        <v>1361</v>
      </c>
      <c r="C749" s="102" t="s">
        <v>29</v>
      </c>
      <c r="D749" s="102" t="s">
        <v>16</v>
      </c>
      <c r="E749" s="114">
        <f>SUM(E750:E750)+16200</f>
        <v>16200</v>
      </c>
      <c r="F749" s="114">
        <f>SUM(F750:F750)+19200</f>
        <v>19200</v>
      </c>
      <c r="G749" s="114">
        <f>SUM(G750:G750)+19200</f>
        <v>19200</v>
      </c>
      <c r="H749" s="19" t="s">
        <v>602</v>
      </c>
      <c r="I749" s="22" t="s">
        <v>1356</v>
      </c>
      <c r="J749" s="22" t="s">
        <v>452</v>
      </c>
      <c r="K749" s="22" t="s">
        <v>435</v>
      </c>
      <c r="L749" s="23" t="s">
        <v>452</v>
      </c>
    </row>
    <row r="750" spans="1:12" ht="27.6" customHeight="1" thickBot="1" x14ac:dyDescent="0.3">
      <c r="A750" s="101"/>
      <c r="B750" s="104"/>
      <c r="C750" s="104"/>
      <c r="D750" s="104"/>
      <c r="E750" s="138"/>
      <c r="F750" s="138"/>
      <c r="G750" s="138"/>
      <c r="H750" s="26" t="s">
        <v>603</v>
      </c>
      <c r="I750" s="28" t="s">
        <v>1356</v>
      </c>
      <c r="J750" s="28" t="s">
        <v>604</v>
      </c>
      <c r="K750" s="28" t="s">
        <v>604</v>
      </c>
      <c r="L750" s="29" t="s">
        <v>604</v>
      </c>
    </row>
    <row r="751" spans="1:12" x14ac:dyDescent="0.25">
      <c r="A751" s="99" t="s">
        <v>605</v>
      </c>
      <c r="B751" s="102" t="s">
        <v>606</v>
      </c>
      <c r="C751" s="102" t="s">
        <v>29</v>
      </c>
      <c r="D751" s="102" t="s">
        <v>16</v>
      </c>
      <c r="E751" s="114">
        <f>SUM(E752:E754)+264000</f>
        <v>264000</v>
      </c>
      <c r="F751" s="114">
        <f>SUM(F752:F754)+300000</f>
        <v>300000</v>
      </c>
      <c r="G751" s="114">
        <f>SUM(G752:G754)+300000</f>
        <v>300000</v>
      </c>
      <c r="H751" s="19" t="s">
        <v>607</v>
      </c>
      <c r="I751" s="22" t="s">
        <v>1356</v>
      </c>
      <c r="J751" s="22" t="s">
        <v>110</v>
      </c>
      <c r="K751" s="22" t="s">
        <v>110</v>
      </c>
      <c r="L751" s="23" t="s">
        <v>110</v>
      </c>
    </row>
    <row r="752" spans="1:12" ht="34.5" customHeight="1" x14ac:dyDescent="0.25">
      <c r="A752" s="100"/>
      <c r="B752" s="103"/>
      <c r="C752" s="103"/>
      <c r="D752" s="103"/>
      <c r="E752" s="115"/>
      <c r="F752" s="115"/>
      <c r="G752" s="115"/>
      <c r="H752" s="26" t="s">
        <v>608</v>
      </c>
      <c r="I752" s="28" t="s">
        <v>1356</v>
      </c>
      <c r="J752" s="28" t="s">
        <v>609</v>
      </c>
      <c r="K752" s="28" t="s">
        <v>609</v>
      </c>
      <c r="L752" s="29" t="s">
        <v>609</v>
      </c>
    </row>
    <row r="753" spans="1:12" x14ac:dyDescent="0.25">
      <c r="A753" s="100"/>
      <c r="B753" s="103"/>
      <c r="C753" s="103"/>
      <c r="D753" s="103"/>
      <c r="E753" s="115"/>
      <c r="F753" s="115"/>
      <c r="G753" s="115"/>
      <c r="H753" s="26" t="s">
        <v>610</v>
      </c>
      <c r="I753" s="28" t="s">
        <v>1355</v>
      </c>
      <c r="J753" s="28" t="s">
        <v>102</v>
      </c>
      <c r="K753" s="28" t="s">
        <v>99</v>
      </c>
      <c r="L753" s="29" t="s">
        <v>99</v>
      </c>
    </row>
    <row r="754" spans="1:12" ht="32.25" thickBot="1" x14ac:dyDescent="0.3">
      <c r="A754" s="101"/>
      <c r="B754" s="104"/>
      <c r="C754" s="104"/>
      <c r="D754" s="104"/>
      <c r="E754" s="138"/>
      <c r="F754" s="138"/>
      <c r="G754" s="138"/>
      <c r="H754" s="26" t="s">
        <v>611</v>
      </c>
      <c r="I754" s="28" t="s">
        <v>1356</v>
      </c>
      <c r="J754" s="28" t="s">
        <v>74</v>
      </c>
      <c r="K754" s="28" t="s">
        <v>56</v>
      </c>
      <c r="L754" s="29" t="s">
        <v>56</v>
      </c>
    </row>
    <row r="755" spans="1:12" ht="27.6" customHeight="1" x14ac:dyDescent="0.25">
      <c r="A755" s="99" t="s">
        <v>612</v>
      </c>
      <c r="B755" s="102" t="s">
        <v>613</v>
      </c>
      <c r="C755" s="102" t="s">
        <v>29</v>
      </c>
      <c r="D755" s="102" t="s">
        <v>16</v>
      </c>
      <c r="E755" s="114">
        <f>SUM(E756:E756)+4000</f>
        <v>4000</v>
      </c>
      <c r="F755" s="114">
        <f>SUM(F756:F756)+6000</f>
        <v>6000</v>
      </c>
      <c r="G755" s="114">
        <f>SUM(G756:G756)+6000</f>
        <v>6000</v>
      </c>
      <c r="H755" s="19" t="s">
        <v>614</v>
      </c>
      <c r="I755" s="22" t="s">
        <v>1356</v>
      </c>
      <c r="J755" s="22" t="s">
        <v>69</v>
      </c>
      <c r="K755" s="22" t="s">
        <v>69</v>
      </c>
      <c r="L755" s="23" t="s">
        <v>69</v>
      </c>
    </row>
    <row r="756" spans="1:12" ht="24" customHeight="1" thickBot="1" x14ac:dyDescent="0.3">
      <c r="A756" s="101"/>
      <c r="B756" s="104"/>
      <c r="C756" s="104"/>
      <c r="D756" s="104"/>
      <c r="E756" s="138"/>
      <c r="F756" s="138"/>
      <c r="G756" s="138"/>
      <c r="H756" s="26" t="s">
        <v>615</v>
      </c>
      <c r="I756" s="28" t="s">
        <v>1356</v>
      </c>
      <c r="J756" s="28" t="s">
        <v>578</v>
      </c>
      <c r="K756" s="28" t="s">
        <v>578</v>
      </c>
      <c r="L756" s="29" t="s">
        <v>578</v>
      </c>
    </row>
    <row r="757" spans="1:12" ht="24.4" customHeight="1" x14ac:dyDescent="0.25">
      <c r="A757" s="99" t="s">
        <v>616</v>
      </c>
      <c r="B757" s="102" t="s">
        <v>617</v>
      </c>
      <c r="C757" s="102" t="s">
        <v>29</v>
      </c>
      <c r="D757" s="102" t="s">
        <v>16</v>
      </c>
      <c r="E757" s="114">
        <f>SUM(E758:E758)+3000</f>
        <v>3000</v>
      </c>
      <c r="F757" s="114">
        <f>SUM(F758:F758)+3500</f>
        <v>3500</v>
      </c>
      <c r="G757" s="114">
        <f>SUM(G758:G758)+3500</f>
        <v>3500</v>
      </c>
      <c r="H757" s="19" t="s">
        <v>614</v>
      </c>
      <c r="I757" s="22" t="s">
        <v>1356</v>
      </c>
      <c r="J757" s="22" t="s">
        <v>618</v>
      </c>
      <c r="K757" s="22" t="s">
        <v>618</v>
      </c>
      <c r="L757" s="23" t="s">
        <v>618</v>
      </c>
    </row>
    <row r="758" spans="1:12" ht="27.95" customHeight="1" thickBot="1" x14ac:dyDescent="0.3">
      <c r="A758" s="101"/>
      <c r="B758" s="104"/>
      <c r="C758" s="104"/>
      <c r="D758" s="104"/>
      <c r="E758" s="138"/>
      <c r="F758" s="138"/>
      <c r="G758" s="138"/>
      <c r="H758" s="26" t="s">
        <v>619</v>
      </c>
      <c r="I758" s="28" t="s">
        <v>1356</v>
      </c>
      <c r="J758" s="28" t="s">
        <v>424</v>
      </c>
      <c r="K758" s="28" t="s">
        <v>424</v>
      </c>
      <c r="L758" s="29" t="s">
        <v>424</v>
      </c>
    </row>
    <row r="759" spans="1:12" ht="31.5" customHeight="1" x14ac:dyDescent="0.25">
      <c r="A759" s="99" t="s">
        <v>620</v>
      </c>
      <c r="B759" s="102" t="s">
        <v>621</v>
      </c>
      <c r="C759" s="102" t="s">
        <v>29</v>
      </c>
      <c r="D759" s="102" t="s">
        <v>16</v>
      </c>
      <c r="E759" s="114">
        <f>SUM(E760:E760)+4000</f>
        <v>4000</v>
      </c>
      <c r="F759" s="114">
        <f>SUM(F760:F760)+6400</f>
        <v>6400</v>
      </c>
      <c r="G759" s="114">
        <f>SUM(G760:G760)+6400</f>
        <v>6400</v>
      </c>
      <c r="H759" s="19" t="s">
        <v>614</v>
      </c>
      <c r="I759" s="22" t="s">
        <v>1356</v>
      </c>
      <c r="J759" s="22" t="s">
        <v>66</v>
      </c>
      <c r="K759" s="22" t="s">
        <v>66</v>
      </c>
      <c r="L759" s="23" t="s">
        <v>66</v>
      </c>
    </row>
    <row r="760" spans="1:12" ht="36.75" customHeight="1" thickBot="1" x14ac:dyDescent="0.3">
      <c r="A760" s="101"/>
      <c r="B760" s="104"/>
      <c r="C760" s="104"/>
      <c r="D760" s="104"/>
      <c r="E760" s="138"/>
      <c r="F760" s="138"/>
      <c r="G760" s="138"/>
      <c r="H760" s="26" t="s">
        <v>619</v>
      </c>
      <c r="I760" s="28" t="s">
        <v>1356</v>
      </c>
      <c r="J760" s="28" t="s">
        <v>424</v>
      </c>
      <c r="K760" s="28" t="s">
        <v>424</v>
      </c>
      <c r="L760" s="29" t="s">
        <v>424</v>
      </c>
    </row>
    <row r="761" spans="1:12" ht="48" thickBot="1" x14ac:dyDescent="0.3">
      <c r="A761" s="18" t="s">
        <v>622</v>
      </c>
      <c r="B761" s="19" t="s">
        <v>623</v>
      </c>
      <c r="C761" s="19" t="s">
        <v>29</v>
      </c>
      <c r="D761" s="19" t="s">
        <v>16</v>
      </c>
      <c r="E761" s="24">
        <v>96706</v>
      </c>
      <c r="F761" s="24">
        <v>110986</v>
      </c>
      <c r="G761" s="24">
        <v>110986</v>
      </c>
      <c r="H761" s="19" t="s">
        <v>624</v>
      </c>
      <c r="I761" s="22" t="s">
        <v>1356</v>
      </c>
      <c r="J761" s="22" t="s">
        <v>66</v>
      </c>
      <c r="K761" s="22" t="s">
        <v>66</v>
      </c>
      <c r="L761" s="23" t="s">
        <v>66</v>
      </c>
    </row>
    <row r="762" spans="1:12" ht="48" thickBot="1" x14ac:dyDescent="0.3">
      <c r="A762" s="18" t="s">
        <v>625</v>
      </c>
      <c r="B762" s="19" t="s">
        <v>626</v>
      </c>
      <c r="C762" s="19" t="s">
        <v>29</v>
      </c>
      <c r="D762" s="19" t="s">
        <v>16</v>
      </c>
      <c r="E762" s="24">
        <v>65250</v>
      </c>
      <c r="F762" s="24">
        <v>79530</v>
      </c>
      <c r="G762" s="24">
        <v>79530</v>
      </c>
      <c r="H762" s="19" t="s">
        <v>624</v>
      </c>
      <c r="I762" s="22" t="s">
        <v>1356</v>
      </c>
      <c r="J762" s="22" t="s">
        <v>66</v>
      </c>
      <c r="K762" s="22" t="s">
        <v>66</v>
      </c>
      <c r="L762" s="23" t="s">
        <v>66</v>
      </c>
    </row>
    <row r="763" spans="1:12" x14ac:dyDescent="0.25">
      <c r="A763" s="99" t="s">
        <v>627</v>
      </c>
      <c r="B763" s="102" t="s">
        <v>628</v>
      </c>
      <c r="C763" s="102" t="s">
        <v>29</v>
      </c>
      <c r="D763" s="102" t="s">
        <v>16</v>
      </c>
      <c r="E763" s="114">
        <f>SUM(E764:E764)+41520</f>
        <v>41520</v>
      </c>
      <c r="F763" s="114">
        <f>SUM(F764:F764)+50028</f>
        <v>50028</v>
      </c>
      <c r="G763" s="114">
        <f>SUM(G764:G764)+50028</f>
        <v>50028</v>
      </c>
      <c r="H763" s="19" t="s">
        <v>629</v>
      </c>
      <c r="I763" s="22" t="s">
        <v>1356</v>
      </c>
      <c r="J763" s="22" t="s">
        <v>294</v>
      </c>
      <c r="K763" s="22" t="s">
        <v>294</v>
      </c>
      <c r="L763" s="23" t="s">
        <v>294</v>
      </c>
    </row>
    <row r="764" spans="1:12" ht="16.5" thickBot="1" x14ac:dyDescent="0.3">
      <c r="A764" s="101"/>
      <c r="B764" s="104"/>
      <c r="C764" s="104"/>
      <c r="D764" s="104"/>
      <c r="E764" s="138"/>
      <c r="F764" s="138"/>
      <c r="G764" s="138"/>
      <c r="H764" s="26" t="s">
        <v>630</v>
      </c>
      <c r="I764" s="28" t="s">
        <v>1356</v>
      </c>
      <c r="J764" s="28" t="s">
        <v>421</v>
      </c>
      <c r="K764" s="28" t="s">
        <v>421</v>
      </c>
      <c r="L764" s="29" t="s">
        <v>421</v>
      </c>
    </row>
    <row r="765" spans="1:12" ht="37.5" customHeight="1" thickBot="1" x14ac:dyDescent="0.3">
      <c r="A765" s="13" t="s">
        <v>631</v>
      </c>
      <c r="B765" s="182" t="s">
        <v>632</v>
      </c>
      <c r="C765" s="183"/>
      <c r="D765" s="184"/>
      <c r="E765" s="49">
        <f>E766+E772</f>
        <v>192361.12</v>
      </c>
      <c r="F765" s="49">
        <f>F766+F772</f>
        <v>191700</v>
      </c>
      <c r="G765" s="49">
        <f>G766+G772</f>
        <v>191700</v>
      </c>
      <c r="H765" s="140"/>
      <c r="I765" s="141"/>
      <c r="J765" s="141"/>
      <c r="K765" s="141"/>
      <c r="L765" s="142"/>
    </row>
    <row r="766" spans="1:12" ht="47.25" x14ac:dyDescent="0.25">
      <c r="A766" s="99" t="s">
        <v>633</v>
      </c>
      <c r="B766" s="102" t="s">
        <v>634</v>
      </c>
      <c r="C766" s="102" t="s">
        <v>635</v>
      </c>
      <c r="D766" s="117" t="s">
        <v>16</v>
      </c>
      <c r="E766" s="118">
        <v>167661.12</v>
      </c>
      <c r="F766" s="118">
        <v>167000</v>
      </c>
      <c r="G766" s="118">
        <v>167000</v>
      </c>
      <c r="H766" s="19" t="s">
        <v>636</v>
      </c>
      <c r="I766" s="22" t="s">
        <v>1356</v>
      </c>
      <c r="J766" s="22" t="s">
        <v>269</v>
      </c>
      <c r="K766" s="22" t="s">
        <v>269</v>
      </c>
      <c r="L766" s="23" t="s">
        <v>269</v>
      </c>
    </row>
    <row r="767" spans="1:12" ht="48.75" customHeight="1" x14ac:dyDescent="0.25">
      <c r="A767" s="100"/>
      <c r="B767" s="103"/>
      <c r="C767" s="103"/>
      <c r="D767" s="103"/>
      <c r="E767" s="139"/>
      <c r="F767" s="139"/>
      <c r="G767" s="139"/>
      <c r="H767" s="26" t="s">
        <v>637</v>
      </c>
      <c r="I767" s="28" t="s">
        <v>1356</v>
      </c>
      <c r="J767" s="28" t="s">
        <v>415</v>
      </c>
      <c r="K767" s="28" t="s">
        <v>467</v>
      </c>
      <c r="L767" s="29" t="s">
        <v>110</v>
      </c>
    </row>
    <row r="768" spans="1:12" ht="31.5" x14ac:dyDescent="0.25">
      <c r="A768" s="100"/>
      <c r="B768" s="103"/>
      <c r="C768" s="103"/>
      <c r="D768" s="103"/>
      <c r="E768" s="139"/>
      <c r="F768" s="139"/>
      <c r="G768" s="139"/>
      <c r="H768" s="26" t="s">
        <v>638</v>
      </c>
      <c r="I768" s="28" t="s">
        <v>1356</v>
      </c>
      <c r="J768" s="28" t="s">
        <v>86</v>
      </c>
      <c r="K768" s="28" t="s">
        <v>269</v>
      </c>
      <c r="L768" s="29" t="s">
        <v>86</v>
      </c>
    </row>
    <row r="769" spans="1:12" ht="48" thickBot="1" x14ac:dyDescent="0.3">
      <c r="A769" s="100"/>
      <c r="B769" s="103"/>
      <c r="C769" s="103"/>
      <c r="D769" s="103"/>
      <c r="E769" s="139"/>
      <c r="F769" s="139"/>
      <c r="G769" s="139"/>
      <c r="H769" s="26" t="s">
        <v>639</v>
      </c>
      <c r="I769" s="28" t="s">
        <v>1356</v>
      </c>
      <c r="J769" s="28" t="s">
        <v>31</v>
      </c>
      <c r="K769" s="28" t="s">
        <v>56</v>
      </c>
      <c r="L769" s="29" t="s">
        <v>42</v>
      </c>
    </row>
    <row r="770" spans="1:12" ht="31.5" x14ac:dyDescent="0.25">
      <c r="A770" s="100"/>
      <c r="B770" s="103"/>
      <c r="C770" s="103"/>
      <c r="D770" s="103"/>
      <c r="E770" s="139"/>
      <c r="F770" s="139"/>
      <c r="G770" s="139"/>
      <c r="H770" s="26" t="s">
        <v>640</v>
      </c>
      <c r="I770" s="28" t="s">
        <v>1356</v>
      </c>
      <c r="J770" s="44" t="s">
        <v>508</v>
      </c>
      <c r="K770" s="44" t="s">
        <v>641</v>
      </c>
      <c r="L770" s="45" t="s">
        <v>642</v>
      </c>
    </row>
    <row r="771" spans="1:12" ht="32.25" thickBot="1" x14ac:dyDescent="0.3">
      <c r="A771" s="101"/>
      <c r="B771" s="104"/>
      <c r="C771" s="104"/>
      <c r="D771" s="104"/>
      <c r="E771" s="80"/>
      <c r="F771" s="80"/>
      <c r="G771" s="80"/>
      <c r="H771" s="26" t="s">
        <v>643</v>
      </c>
      <c r="I771" s="28" t="s">
        <v>1356</v>
      </c>
      <c r="J771" s="28" t="s">
        <v>439</v>
      </c>
      <c r="K771" s="28" t="s">
        <v>644</v>
      </c>
      <c r="L771" s="29" t="s">
        <v>645</v>
      </c>
    </row>
    <row r="772" spans="1:12" ht="32.25" thickBot="1" x14ac:dyDescent="0.3">
      <c r="A772" s="18" t="s">
        <v>646</v>
      </c>
      <c r="B772" s="19" t="s">
        <v>647</v>
      </c>
      <c r="C772" s="19" t="s">
        <v>635</v>
      </c>
      <c r="D772" s="19" t="s">
        <v>40</v>
      </c>
      <c r="E772" s="24">
        <v>24700</v>
      </c>
      <c r="F772" s="24">
        <v>24700</v>
      </c>
      <c r="G772" s="24">
        <v>24700</v>
      </c>
      <c r="H772" s="19" t="s">
        <v>648</v>
      </c>
      <c r="I772" s="22" t="s">
        <v>1356</v>
      </c>
      <c r="J772" s="22" t="s">
        <v>277</v>
      </c>
      <c r="K772" s="22" t="s">
        <v>164</v>
      </c>
      <c r="L772" s="23" t="s">
        <v>164</v>
      </c>
    </row>
    <row r="773" spans="1:12" ht="30.95" customHeight="1" thickBot="1" x14ac:dyDescent="0.3">
      <c r="A773" s="8" t="s">
        <v>649</v>
      </c>
      <c r="B773" s="152" t="s">
        <v>650</v>
      </c>
      <c r="C773" s="153"/>
      <c r="D773" s="154"/>
      <c r="E773" s="9">
        <f>E774+E826</f>
        <v>33877463.509999998</v>
      </c>
      <c r="F773" s="9">
        <f>F774+F826</f>
        <v>40719841</v>
      </c>
      <c r="G773" s="9">
        <f>G774+G826</f>
        <v>41283841</v>
      </c>
      <c r="H773" s="146"/>
      <c r="I773" s="147"/>
      <c r="J773" s="147"/>
      <c r="K773" s="147"/>
      <c r="L773" s="148"/>
    </row>
    <row r="774" spans="1:12" ht="46.15" customHeight="1" thickBot="1" x14ac:dyDescent="0.3">
      <c r="A774" s="13" t="s">
        <v>651</v>
      </c>
      <c r="B774" s="149" t="s">
        <v>652</v>
      </c>
      <c r="C774" s="150"/>
      <c r="D774" s="151"/>
      <c r="E774" s="49">
        <f>E775+E782+E790+E798+E806+E814+E818</f>
        <v>9667551.5099999998</v>
      </c>
      <c r="F774" s="49">
        <f>F775+F782+F790+F798+F806+F814+F818</f>
        <v>9479070</v>
      </c>
      <c r="G774" s="49">
        <f>G775+G782+G790+G798+G806+G814+G818</f>
        <v>9479070</v>
      </c>
      <c r="H774" s="140"/>
      <c r="I774" s="141"/>
      <c r="J774" s="141"/>
      <c r="K774" s="141"/>
      <c r="L774" s="142"/>
    </row>
    <row r="775" spans="1:12" ht="31.5" x14ac:dyDescent="0.25">
      <c r="A775" s="99" t="s">
        <v>653</v>
      </c>
      <c r="B775" s="102" t="s">
        <v>654</v>
      </c>
      <c r="C775" s="102" t="s">
        <v>655</v>
      </c>
      <c r="D775" s="102" t="s">
        <v>1357</v>
      </c>
      <c r="E775" s="114">
        <f>SUM(E776:E781)</f>
        <v>2123408.66</v>
      </c>
      <c r="F775" s="114">
        <f>SUM(F776:F781)</f>
        <v>2123294</v>
      </c>
      <c r="G775" s="114">
        <f>SUM(G776:G781)</f>
        <v>2123294</v>
      </c>
      <c r="H775" s="19" t="s">
        <v>656</v>
      </c>
      <c r="I775" s="22" t="s">
        <v>473</v>
      </c>
      <c r="J775" s="44" t="s">
        <v>657</v>
      </c>
      <c r="K775" s="44" t="s">
        <v>658</v>
      </c>
      <c r="L775" s="45" t="s">
        <v>658</v>
      </c>
    </row>
    <row r="776" spans="1:12" ht="31.5" x14ac:dyDescent="0.25">
      <c r="A776" s="100"/>
      <c r="B776" s="103"/>
      <c r="C776" s="103"/>
      <c r="D776" s="113"/>
      <c r="E776" s="116"/>
      <c r="F776" s="116"/>
      <c r="G776" s="116"/>
      <c r="H776" s="26" t="s">
        <v>659</v>
      </c>
      <c r="I776" s="28" t="s">
        <v>1356</v>
      </c>
      <c r="J776" s="28" t="s">
        <v>660</v>
      </c>
      <c r="K776" s="28" t="s">
        <v>660</v>
      </c>
      <c r="L776" s="29" t="s">
        <v>660</v>
      </c>
    </row>
    <row r="777" spans="1:12" ht="47.25" x14ac:dyDescent="0.25">
      <c r="A777" s="100"/>
      <c r="B777" s="103"/>
      <c r="C777" s="103"/>
      <c r="D777" s="117" t="s">
        <v>39</v>
      </c>
      <c r="E777" s="118">
        <v>76014.66</v>
      </c>
      <c r="F777" s="118">
        <v>75900</v>
      </c>
      <c r="G777" s="118">
        <v>75900</v>
      </c>
      <c r="H777" s="26" t="s">
        <v>661</v>
      </c>
      <c r="I777" s="28" t="s">
        <v>1355</v>
      </c>
      <c r="J777" s="28" t="s">
        <v>331</v>
      </c>
      <c r="K777" s="28" t="s">
        <v>331</v>
      </c>
      <c r="L777" s="29" t="s">
        <v>331</v>
      </c>
    </row>
    <row r="778" spans="1:12" x14ac:dyDescent="0.25">
      <c r="A778" s="100"/>
      <c r="B778" s="103"/>
      <c r="C778" s="103"/>
      <c r="D778" s="103"/>
      <c r="E778" s="139"/>
      <c r="F778" s="139"/>
      <c r="G778" s="139"/>
      <c r="H778" s="26" t="s">
        <v>662</v>
      </c>
      <c r="I778" s="28" t="s">
        <v>473</v>
      </c>
      <c r="J778" s="28" t="s">
        <v>446</v>
      </c>
      <c r="K778" s="28" t="s">
        <v>663</v>
      </c>
      <c r="L778" s="29" t="s">
        <v>663</v>
      </c>
    </row>
    <row r="779" spans="1:12" ht="47.25" x14ac:dyDescent="0.25">
      <c r="A779" s="100"/>
      <c r="B779" s="103"/>
      <c r="C779" s="103"/>
      <c r="D779" s="113"/>
      <c r="E779" s="119"/>
      <c r="F779" s="119"/>
      <c r="G779" s="119"/>
      <c r="H779" s="26" t="s">
        <v>664</v>
      </c>
      <c r="I779" s="28" t="s">
        <v>1356</v>
      </c>
      <c r="J779" s="28" t="s">
        <v>52</v>
      </c>
      <c r="K779" s="28" t="s">
        <v>50</v>
      </c>
      <c r="L779" s="29" t="s">
        <v>50</v>
      </c>
    </row>
    <row r="780" spans="1:12" ht="31.5" x14ac:dyDescent="0.25">
      <c r="A780" s="100"/>
      <c r="B780" s="103"/>
      <c r="C780" s="103"/>
      <c r="D780" s="117" t="s">
        <v>16</v>
      </c>
      <c r="E780" s="118">
        <v>2047394</v>
      </c>
      <c r="F780" s="118">
        <v>2047394</v>
      </c>
      <c r="G780" s="118">
        <v>2047394</v>
      </c>
      <c r="H780" s="26" t="s">
        <v>665</v>
      </c>
      <c r="I780" s="28" t="s">
        <v>473</v>
      </c>
      <c r="J780" s="28" t="s">
        <v>666</v>
      </c>
      <c r="K780" s="28" t="s">
        <v>666</v>
      </c>
      <c r="L780" s="29" t="s">
        <v>666</v>
      </c>
    </row>
    <row r="781" spans="1:12" ht="48" thickBot="1" x14ac:dyDescent="0.3">
      <c r="A781" s="101"/>
      <c r="B781" s="104"/>
      <c r="C781" s="104"/>
      <c r="D781" s="104"/>
      <c r="E781" s="80"/>
      <c r="F781" s="80"/>
      <c r="G781" s="80"/>
      <c r="H781" s="26" t="s">
        <v>667</v>
      </c>
      <c r="I781" s="28" t="s">
        <v>473</v>
      </c>
      <c r="J781" s="28" t="s">
        <v>668</v>
      </c>
      <c r="K781" s="28" t="s">
        <v>668</v>
      </c>
      <c r="L781" s="29" t="s">
        <v>668</v>
      </c>
    </row>
    <row r="782" spans="1:12" ht="31.5" x14ac:dyDescent="0.25">
      <c r="A782" s="99" t="s">
        <v>669</v>
      </c>
      <c r="B782" s="102" t="s">
        <v>670</v>
      </c>
      <c r="C782" s="102" t="s">
        <v>655</v>
      </c>
      <c r="D782" s="102" t="s">
        <v>1357</v>
      </c>
      <c r="E782" s="114">
        <f>SUM(E783:E789)</f>
        <v>1972450.48</v>
      </c>
      <c r="F782" s="114">
        <f>SUM(F783:F789)</f>
        <v>1972399</v>
      </c>
      <c r="G782" s="114">
        <f>SUM(G783:G789)</f>
        <v>1972399</v>
      </c>
      <c r="H782" s="19" t="s">
        <v>656</v>
      </c>
      <c r="I782" s="22" t="s">
        <v>473</v>
      </c>
      <c r="J782" s="44" t="s">
        <v>671</v>
      </c>
      <c r="K782" s="44" t="s">
        <v>672</v>
      </c>
      <c r="L782" s="45" t="s">
        <v>672</v>
      </c>
    </row>
    <row r="783" spans="1:12" ht="63" x14ac:dyDescent="0.25">
      <c r="A783" s="100"/>
      <c r="B783" s="103"/>
      <c r="C783" s="103"/>
      <c r="D783" s="113"/>
      <c r="E783" s="116"/>
      <c r="F783" s="116"/>
      <c r="G783" s="116"/>
      <c r="H783" s="26" t="s">
        <v>673</v>
      </c>
      <c r="I783" s="28" t="s">
        <v>1356</v>
      </c>
      <c r="J783" s="28" t="s">
        <v>294</v>
      </c>
      <c r="K783" s="28" t="s">
        <v>294</v>
      </c>
      <c r="L783" s="29" t="s">
        <v>294</v>
      </c>
    </row>
    <row r="784" spans="1:12" ht="31.5" x14ac:dyDescent="0.25">
      <c r="A784" s="100"/>
      <c r="B784" s="103"/>
      <c r="C784" s="103"/>
      <c r="D784" s="117" t="s">
        <v>39</v>
      </c>
      <c r="E784" s="118">
        <v>328151.48</v>
      </c>
      <c r="F784" s="118">
        <v>328100</v>
      </c>
      <c r="G784" s="118">
        <v>328100</v>
      </c>
      <c r="H784" s="26" t="s">
        <v>659</v>
      </c>
      <c r="I784" s="28" t="s">
        <v>1356</v>
      </c>
      <c r="J784" s="28" t="s">
        <v>674</v>
      </c>
      <c r="K784" s="28" t="s">
        <v>674</v>
      </c>
      <c r="L784" s="29" t="s">
        <v>674</v>
      </c>
    </row>
    <row r="785" spans="1:12" ht="47.25" x14ac:dyDescent="0.25">
      <c r="A785" s="100"/>
      <c r="B785" s="103"/>
      <c r="C785" s="103"/>
      <c r="D785" s="103"/>
      <c r="E785" s="139"/>
      <c r="F785" s="139"/>
      <c r="G785" s="139"/>
      <c r="H785" s="26" t="s">
        <v>661</v>
      </c>
      <c r="I785" s="28" t="s">
        <v>1355</v>
      </c>
      <c r="J785" s="28" t="s">
        <v>421</v>
      </c>
      <c r="K785" s="28" t="s">
        <v>421</v>
      </c>
      <c r="L785" s="29" t="s">
        <v>421</v>
      </c>
    </row>
    <row r="786" spans="1:12" ht="47.25" x14ac:dyDescent="0.25">
      <c r="A786" s="100"/>
      <c r="B786" s="103"/>
      <c r="C786" s="103"/>
      <c r="D786" s="113"/>
      <c r="E786" s="119"/>
      <c r="F786" s="119"/>
      <c r="G786" s="119"/>
      <c r="H786" s="26" t="s">
        <v>667</v>
      </c>
      <c r="I786" s="28" t="s">
        <v>473</v>
      </c>
      <c r="J786" s="28" t="s">
        <v>675</v>
      </c>
      <c r="K786" s="28" t="s">
        <v>675</v>
      </c>
      <c r="L786" s="29" t="s">
        <v>675</v>
      </c>
    </row>
    <row r="787" spans="1:12" ht="47.25" x14ac:dyDescent="0.25">
      <c r="A787" s="100"/>
      <c r="B787" s="103"/>
      <c r="C787" s="103"/>
      <c r="D787" s="117" t="s">
        <v>16</v>
      </c>
      <c r="E787" s="118">
        <v>1644299</v>
      </c>
      <c r="F787" s="118">
        <v>1644299</v>
      </c>
      <c r="G787" s="118">
        <v>1644299</v>
      </c>
      <c r="H787" s="26" t="s">
        <v>664</v>
      </c>
      <c r="I787" s="28" t="s">
        <v>1356</v>
      </c>
      <c r="J787" s="28" t="s">
        <v>66</v>
      </c>
      <c r="K787" s="28" t="s">
        <v>66</v>
      </c>
      <c r="L787" s="29" t="s">
        <v>66</v>
      </c>
    </row>
    <row r="788" spans="1:12" x14ac:dyDescent="0.25">
      <c r="A788" s="100"/>
      <c r="B788" s="103"/>
      <c r="C788" s="103"/>
      <c r="D788" s="103"/>
      <c r="E788" s="139"/>
      <c r="F788" s="139"/>
      <c r="G788" s="139"/>
      <c r="H788" s="26" t="s">
        <v>662</v>
      </c>
      <c r="I788" s="28" t="s">
        <v>473</v>
      </c>
      <c r="J788" s="28" t="s">
        <v>676</v>
      </c>
      <c r="K788" s="28" t="s">
        <v>676</v>
      </c>
      <c r="L788" s="29" t="s">
        <v>676</v>
      </c>
    </row>
    <row r="789" spans="1:12" ht="32.25" thickBot="1" x14ac:dyDescent="0.3">
      <c r="A789" s="101"/>
      <c r="B789" s="104"/>
      <c r="C789" s="104"/>
      <c r="D789" s="104"/>
      <c r="E789" s="80"/>
      <c r="F789" s="80"/>
      <c r="G789" s="80"/>
      <c r="H789" s="26" t="s">
        <v>665</v>
      </c>
      <c r="I789" s="28" t="s">
        <v>473</v>
      </c>
      <c r="J789" s="28" t="s">
        <v>677</v>
      </c>
      <c r="K789" s="28" t="s">
        <v>677</v>
      </c>
      <c r="L789" s="29" t="s">
        <v>677</v>
      </c>
    </row>
    <row r="790" spans="1:12" ht="31.5" x14ac:dyDescent="0.25">
      <c r="A790" s="99" t="s">
        <v>678</v>
      </c>
      <c r="B790" s="102" t="s">
        <v>679</v>
      </c>
      <c r="C790" s="102" t="s">
        <v>655</v>
      </c>
      <c r="D790" s="102" t="s">
        <v>1357</v>
      </c>
      <c r="E790" s="114">
        <f>SUM(E792:E797)</f>
        <v>938952.52</v>
      </c>
      <c r="F790" s="114">
        <f>SUM(F792:F797)</f>
        <v>938782</v>
      </c>
      <c r="G790" s="114">
        <f>SUM(G792:G797)</f>
        <v>938782</v>
      </c>
      <c r="H790" s="19" t="s">
        <v>659</v>
      </c>
      <c r="I790" s="22" t="s">
        <v>1356</v>
      </c>
      <c r="J790" s="22" t="s">
        <v>479</v>
      </c>
      <c r="K790" s="22" t="s">
        <v>479</v>
      </c>
      <c r="L790" s="23" t="s">
        <v>479</v>
      </c>
    </row>
    <row r="791" spans="1:12" ht="16.5" thickBot="1" x14ac:dyDescent="0.3">
      <c r="A791" s="100"/>
      <c r="B791" s="103"/>
      <c r="C791" s="103"/>
      <c r="D791" s="103"/>
      <c r="E791" s="115"/>
      <c r="F791" s="115"/>
      <c r="G791" s="115"/>
      <c r="H791" s="26" t="s">
        <v>662</v>
      </c>
      <c r="I791" s="28" t="s">
        <v>473</v>
      </c>
      <c r="J791" s="28" t="s">
        <v>663</v>
      </c>
      <c r="K791" s="28" t="s">
        <v>663</v>
      </c>
      <c r="L791" s="29" t="s">
        <v>663</v>
      </c>
    </row>
    <row r="792" spans="1:12" ht="31.5" x14ac:dyDescent="0.25">
      <c r="A792" s="100"/>
      <c r="B792" s="103"/>
      <c r="C792" s="103"/>
      <c r="D792" s="113"/>
      <c r="E792" s="116"/>
      <c r="F792" s="116"/>
      <c r="G792" s="116"/>
      <c r="H792" s="26" t="s">
        <v>656</v>
      </c>
      <c r="I792" s="28" t="s">
        <v>473</v>
      </c>
      <c r="J792" s="44" t="s">
        <v>680</v>
      </c>
      <c r="K792" s="44" t="s">
        <v>680</v>
      </c>
      <c r="L792" s="45" t="s">
        <v>680</v>
      </c>
    </row>
    <row r="793" spans="1:12" ht="81" customHeight="1" x14ac:dyDescent="0.25">
      <c r="A793" s="100"/>
      <c r="B793" s="103"/>
      <c r="C793" s="103"/>
      <c r="D793" s="117" t="s">
        <v>39</v>
      </c>
      <c r="E793" s="118">
        <v>138870.51999999999</v>
      </c>
      <c r="F793" s="118">
        <v>138700</v>
      </c>
      <c r="G793" s="118">
        <v>138700</v>
      </c>
      <c r="H793" s="26" t="s">
        <v>673</v>
      </c>
      <c r="I793" s="28" t="s">
        <v>1356</v>
      </c>
      <c r="J793" s="28" t="s">
        <v>345</v>
      </c>
      <c r="K793" s="28" t="s">
        <v>345</v>
      </c>
      <c r="L793" s="29" t="s">
        <v>345</v>
      </c>
    </row>
    <row r="794" spans="1:12" ht="31.5" x14ac:dyDescent="0.25">
      <c r="A794" s="100"/>
      <c r="B794" s="103"/>
      <c r="C794" s="103"/>
      <c r="D794" s="103"/>
      <c r="E794" s="139"/>
      <c r="F794" s="139"/>
      <c r="G794" s="139"/>
      <c r="H794" s="26" t="s">
        <v>665</v>
      </c>
      <c r="I794" s="28" t="s">
        <v>473</v>
      </c>
      <c r="J794" s="28" t="s">
        <v>681</v>
      </c>
      <c r="K794" s="28" t="s">
        <v>682</v>
      </c>
      <c r="L794" s="29" t="s">
        <v>682</v>
      </c>
    </row>
    <row r="795" spans="1:12" ht="47.25" x14ac:dyDescent="0.25">
      <c r="A795" s="100"/>
      <c r="B795" s="103"/>
      <c r="C795" s="103"/>
      <c r="D795" s="117" t="s">
        <v>16</v>
      </c>
      <c r="E795" s="118">
        <v>800082</v>
      </c>
      <c r="F795" s="118">
        <v>800082</v>
      </c>
      <c r="G795" s="118">
        <v>800082</v>
      </c>
      <c r="H795" s="26" t="s">
        <v>661</v>
      </c>
      <c r="I795" s="28" t="s">
        <v>1355</v>
      </c>
      <c r="J795" s="28" t="s">
        <v>181</v>
      </c>
      <c r="K795" s="28" t="s">
        <v>181</v>
      </c>
      <c r="L795" s="29" t="s">
        <v>181</v>
      </c>
    </row>
    <row r="796" spans="1:12" ht="47.25" x14ac:dyDescent="0.25">
      <c r="A796" s="100"/>
      <c r="B796" s="103"/>
      <c r="C796" s="103"/>
      <c r="D796" s="103"/>
      <c r="E796" s="139"/>
      <c r="F796" s="139"/>
      <c r="G796" s="139"/>
      <c r="H796" s="26" t="s">
        <v>667</v>
      </c>
      <c r="I796" s="28" t="s">
        <v>473</v>
      </c>
      <c r="J796" s="28" t="s">
        <v>683</v>
      </c>
      <c r="K796" s="28" t="s">
        <v>683</v>
      </c>
      <c r="L796" s="29" t="s">
        <v>683</v>
      </c>
    </row>
    <row r="797" spans="1:12" ht="48" thickBot="1" x14ac:dyDescent="0.3">
      <c r="A797" s="101"/>
      <c r="B797" s="104"/>
      <c r="C797" s="104"/>
      <c r="D797" s="104"/>
      <c r="E797" s="80"/>
      <c r="F797" s="80"/>
      <c r="G797" s="80"/>
      <c r="H797" s="26" t="s">
        <v>664</v>
      </c>
      <c r="I797" s="28" t="s">
        <v>1356</v>
      </c>
      <c r="J797" s="28" t="s">
        <v>415</v>
      </c>
      <c r="K797" s="28" t="s">
        <v>467</v>
      </c>
      <c r="L797" s="29" t="s">
        <v>467</v>
      </c>
    </row>
    <row r="798" spans="1:12" ht="32.25" thickBot="1" x14ac:dyDescent="0.3">
      <c r="A798" s="99" t="s">
        <v>684</v>
      </c>
      <c r="B798" s="102" t="s">
        <v>685</v>
      </c>
      <c r="C798" s="102" t="s">
        <v>655</v>
      </c>
      <c r="D798" s="102" t="s">
        <v>1357</v>
      </c>
      <c r="E798" s="114">
        <f>SUM(E799:E805)</f>
        <v>963744.54</v>
      </c>
      <c r="F798" s="114">
        <f>SUM(F799:F805)</f>
        <v>960639</v>
      </c>
      <c r="G798" s="114">
        <f>SUM(G799:G805)</f>
        <v>960639</v>
      </c>
      <c r="H798" s="19" t="s">
        <v>659</v>
      </c>
      <c r="I798" s="22" t="s">
        <v>1356</v>
      </c>
      <c r="J798" s="22" t="s">
        <v>686</v>
      </c>
      <c r="K798" s="22" t="s">
        <v>687</v>
      </c>
      <c r="L798" s="23" t="s">
        <v>687</v>
      </c>
    </row>
    <row r="799" spans="1:12" ht="31.5" x14ac:dyDescent="0.25">
      <c r="A799" s="100"/>
      <c r="B799" s="103"/>
      <c r="C799" s="103"/>
      <c r="D799" s="103"/>
      <c r="E799" s="115"/>
      <c r="F799" s="115"/>
      <c r="G799" s="115"/>
      <c r="H799" s="26" t="s">
        <v>656</v>
      </c>
      <c r="I799" s="28" t="s">
        <v>473</v>
      </c>
      <c r="J799" s="44" t="s">
        <v>688</v>
      </c>
      <c r="K799" s="44" t="s">
        <v>689</v>
      </c>
      <c r="L799" s="45" t="s">
        <v>689</v>
      </c>
    </row>
    <row r="800" spans="1:12" ht="83.25" customHeight="1" x14ac:dyDescent="0.25">
      <c r="A800" s="100"/>
      <c r="B800" s="103"/>
      <c r="C800" s="103"/>
      <c r="D800" s="113"/>
      <c r="E800" s="116"/>
      <c r="F800" s="116"/>
      <c r="G800" s="116"/>
      <c r="H800" s="26" t="s">
        <v>673</v>
      </c>
      <c r="I800" s="28" t="s">
        <v>1356</v>
      </c>
      <c r="J800" s="28" t="s">
        <v>690</v>
      </c>
      <c r="K800" s="28" t="s">
        <v>690</v>
      </c>
      <c r="L800" s="29" t="s">
        <v>690</v>
      </c>
    </row>
    <row r="801" spans="1:12" ht="47.25" x14ac:dyDescent="0.25">
      <c r="A801" s="100"/>
      <c r="B801" s="103"/>
      <c r="C801" s="103"/>
      <c r="D801" s="117" t="s">
        <v>39</v>
      </c>
      <c r="E801" s="118">
        <v>25605.54</v>
      </c>
      <c r="F801" s="118">
        <v>22500</v>
      </c>
      <c r="G801" s="118">
        <v>22500</v>
      </c>
      <c r="H801" s="26" t="s">
        <v>667</v>
      </c>
      <c r="I801" s="28" t="s">
        <v>473</v>
      </c>
      <c r="J801" s="28" t="s">
        <v>691</v>
      </c>
      <c r="K801" s="28" t="s">
        <v>691</v>
      </c>
      <c r="L801" s="29" t="s">
        <v>691</v>
      </c>
    </row>
    <row r="802" spans="1:12" ht="47.25" x14ac:dyDescent="0.25">
      <c r="A802" s="100"/>
      <c r="B802" s="103"/>
      <c r="C802" s="103"/>
      <c r="D802" s="113"/>
      <c r="E802" s="119"/>
      <c r="F802" s="119"/>
      <c r="G802" s="119"/>
      <c r="H802" s="26" t="s">
        <v>664</v>
      </c>
      <c r="I802" s="28" t="s">
        <v>1356</v>
      </c>
      <c r="J802" s="28" t="s">
        <v>266</v>
      </c>
      <c r="K802" s="28" t="s">
        <v>266</v>
      </c>
      <c r="L802" s="29" t="s">
        <v>266</v>
      </c>
    </row>
    <row r="803" spans="1:12" ht="31.5" x14ac:dyDescent="0.25">
      <c r="A803" s="100"/>
      <c r="B803" s="103"/>
      <c r="C803" s="103"/>
      <c r="D803" s="117" t="s">
        <v>16</v>
      </c>
      <c r="E803" s="118">
        <v>938139</v>
      </c>
      <c r="F803" s="118">
        <v>938139</v>
      </c>
      <c r="G803" s="118">
        <v>938139</v>
      </c>
      <c r="H803" s="26" t="s">
        <v>665</v>
      </c>
      <c r="I803" s="28" t="s">
        <v>473</v>
      </c>
      <c r="J803" s="28" t="s">
        <v>692</v>
      </c>
      <c r="K803" s="28" t="s">
        <v>692</v>
      </c>
      <c r="L803" s="29" t="s">
        <v>692</v>
      </c>
    </row>
    <row r="804" spans="1:12" x14ac:dyDescent="0.25">
      <c r="A804" s="100"/>
      <c r="B804" s="103"/>
      <c r="C804" s="103"/>
      <c r="D804" s="103"/>
      <c r="E804" s="139"/>
      <c r="F804" s="139"/>
      <c r="G804" s="139"/>
      <c r="H804" s="26" t="s">
        <v>662</v>
      </c>
      <c r="I804" s="28" t="s">
        <v>473</v>
      </c>
      <c r="J804" s="28" t="s">
        <v>676</v>
      </c>
      <c r="K804" s="28" t="s">
        <v>676</v>
      </c>
      <c r="L804" s="29" t="s">
        <v>676</v>
      </c>
    </row>
    <row r="805" spans="1:12" ht="48" thickBot="1" x14ac:dyDescent="0.3">
      <c r="A805" s="101"/>
      <c r="B805" s="104"/>
      <c r="C805" s="104"/>
      <c r="D805" s="104"/>
      <c r="E805" s="80"/>
      <c r="F805" s="80"/>
      <c r="G805" s="80"/>
      <c r="H805" s="26" t="s">
        <v>661</v>
      </c>
      <c r="I805" s="28" t="s">
        <v>1355</v>
      </c>
      <c r="J805" s="28" t="s">
        <v>347</v>
      </c>
      <c r="K805" s="28" t="s">
        <v>347</v>
      </c>
      <c r="L805" s="29" t="s">
        <v>347</v>
      </c>
    </row>
    <row r="806" spans="1:12" ht="31.5" x14ac:dyDescent="0.25">
      <c r="A806" s="99" t="s">
        <v>693</v>
      </c>
      <c r="B806" s="102" t="s">
        <v>694</v>
      </c>
      <c r="C806" s="102" t="s">
        <v>655</v>
      </c>
      <c r="D806" s="102" t="s">
        <v>1357</v>
      </c>
      <c r="E806" s="114">
        <f>SUM(E807:E813)</f>
        <v>1139701.8599999999</v>
      </c>
      <c r="F806" s="114">
        <f>SUM(F807:F813)</f>
        <v>1139610</v>
      </c>
      <c r="G806" s="114">
        <f>SUM(G807:G813)</f>
        <v>1139610</v>
      </c>
      <c r="H806" s="19" t="s">
        <v>659</v>
      </c>
      <c r="I806" s="22" t="s">
        <v>1356</v>
      </c>
      <c r="J806" s="39" t="s">
        <v>695</v>
      </c>
      <c r="K806" s="39" t="s">
        <v>696</v>
      </c>
      <c r="L806" s="40" t="s">
        <v>696</v>
      </c>
    </row>
    <row r="807" spans="1:12" ht="31.5" x14ac:dyDescent="0.25">
      <c r="A807" s="100"/>
      <c r="B807" s="103"/>
      <c r="C807" s="103"/>
      <c r="D807" s="103"/>
      <c r="E807" s="115"/>
      <c r="F807" s="115"/>
      <c r="G807" s="115"/>
      <c r="H807" s="26" t="s">
        <v>656</v>
      </c>
      <c r="I807" s="28" t="s">
        <v>473</v>
      </c>
      <c r="J807" s="50" t="s">
        <v>697</v>
      </c>
      <c r="K807" s="50" t="s">
        <v>697</v>
      </c>
      <c r="L807" s="51" t="s">
        <v>697</v>
      </c>
    </row>
    <row r="808" spans="1:12" ht="78.75" customHeight="1" x14ac:dyDescent="0.25">
      <c r="A808" s="100"/>
      <c r="B808" s="103"/>
      <c r="C808" s="103"/>
      <c r="D808" s="113"/>
      <c r="E808" s="116"/>
      <c r="F808" s="116"/>
      <c r="G808" s="116"/>
      <c r="H808" s="26" t="s">
        <v>673</v>
      </c>
      <c r="I808" s="28" t="s">
        <v>1356</v>
      </c>
      <c r="J808" s="50" t="s">
        <v>56</v>
      </c>
      <c r="K808" s="50" t="s">
        <v>56</v>
      </c>
      <c r="L808" s="51" t="s">
        <v>66</v>
      </c>
    </row>
    <row r="809" spans="1:12" x14ac:dyDescent="0.25">
      <c r="A809" s="100"/>
      <c r="B809" s="103"/>
      <c r="C809" s="103"/>
      <c r="D809" s="117" t="s">
        <v>39</v>
      </c>
      <c r="E809" s="118">
        <v>328191.86</v>
      </c>
      <c r="F809" s="118">
        <v>328100</v>
      </c>
      <c r="G809" s="118">
        <v>328100</v>
      </c>
      <c r="H809" s="26" t="s">
        <v>662</v>
      </c>
      <c r="I809" s="28" t="s">
        <v>473</v>
      </c>
      <c r="J809" s="50" t="s">
        <v>597</v>
      </c>
      <c r="K809" s="50" t="s">
        <v>597</v>
      </c>
      <c r="L809" s="51" t="s">
        <v>597</v>
      </c>
    </row>
    <row r="810" spans="1:12" ht="31.5" x14ac:dyDescent="0.25">
      <c r="A810" s="100"/>
      <c r="B810" s="103"/>
      <c r="C810" s="103"/>
      <c r="D810" s="103"/>
      <c r="E810" s="139"/>
      <c r="F810" s="139"/>
      <c r="G810" s="139"/>
      <c r="H810" s="26" t="s">
        <v>665</v>
      </c>
      <c r="I810" s="28" t="s">
        <v>473</v>
      </c>
      <c r="J810" s="50" t="s">
        <v>698</v>
      </c>
      <c r="K810" s="50" t="s">
        <v>698</v>
      </c>
      <c r="L810" s="51" t="s">
        <v>698</v>
      </c>
    </row>
    <row r="811" spans="1:12" ht="47.25" x14ac:dyDescent="0.25">
      <c r="A811" s="100"/>
      <c r="B811" s="103"/>
      <c r="C811" s="103"/>
      <c r="D811" s="113"/>
      <c r="E811" s="119"/>
      <c r="F811" s="119"/>
      <c r="G811" s="119"/>
      <c r="H811" s="26" t="s">
        <v>661</v>
      </c>
      <c r="I811" s="28" t="s">
        <v>1355</v>
      </c>
      <c r="J811" s="50" t="s">
        <v>294</v>
      </c>
      <c r="K811" s="50" t="s">
        <v>294</v>
      </c>
      <c r="L811" s="51" t="s">
        <v>294</v>
      </c>
    </row>
    <row r="812" spans="1:12" ht="47.25" x14ac:dyDescent="0.25">
      <c r="A812" s="100"/>
      <c r="B812" s="103"/>
      <c r="C812" s="103"/>
      <c r="D812" s="117" t="s">
        <v>16</v>
      </c>
      <c r="E812" s="118">
        <v>811510</v>
      </c>
      <c r="F812" s="118">
        <v>811510</v>
      </c>
      <c r="G812" s="118">
        <v>811510</v>
      </c>
      <c r="H812" s="26" t="s">
        <v>667</v>
      </c>
      <c r="I812" s="28" t="s">
        <v>473</v>
      </c>
      <c r="J812" s="50" t="s">
        <v>699</v>
      </c>
      <c r="K812" s="50" t="s">
        <v>699</v>
      </c>
      <c r="L812" s="51" t="s">
        <v>699</v>
      </c>
    </row>
    <row r="813" spans="1:12" ht="48" thickBot="1" x14ac:dyDescent="0.3">
      <c r="A813" s="101"/>
      <c r="B813" s="104"/>
      <c r="C813" s="104"/>
      <c r="D813" s="104"/>
      <c r="E813" s="80"/>
      <c r="F813" s="80"/>
      <c r="G813" s="80"/>
      <c r="H813" s="26" t="s">
        <v>664</v>
      </c>
      <c r="I813" s="28" t="s">
        <v>1356</v>
      </c>
      <c r="J813" s="50" t="s">
        <v>31</v>
      </c>
      <c r="K813" s="50" t="s">
        <v>31</v>
      </c>
      <c r="L813" s="51" t="s">
        <v>31</v>
      </c>
    </row>
    <row r="814" spans="1:12" ht="31.5" x14ac:dyDescent="0.25">
      <c r="A814" s="99" t="s">
        <v>700</v>
      </c>
      <c r="B814" s="102" t="s">
        <v>701</v>
      </c>
      <c r="C814" s="102" t="s">
        <v>655</v>
      </c>
      <c r="D814" s="102" t="s">
        <v>1357</v>
      </c>
      <c r="E814" s="114">
        <f>SUM(E815:E817)</f>
        <v>184754.22</v>
      </c>
      <c r="F814" s="114">
        <f>SUM(F815:F817)</f>
        <v>0</v>
      </c>
      <c r="G814" s="114">
        <f>SUM(G815:G817)</f>
        <v>0</v>
      </c>
      <c r="H814" s="19" t="s">
        <v>656</v>
      </c>
      <c r="I814" s="22" t="s">
        <v>473</v>
      </c>
      <c r="J814" s="39" t="s">
        <v>702</v>
      </c>
      <c r="K814" s="39" t="s">
        <v>86</v>
      </c>
      <c r="L814" s="40" t="s">
        <v>86</v>
      </c>
    </row>
    <row r="815" spans="1:12" ht="31.5" x14ac:dyDescent="0.25">
      <c r="A815" s="100"/>
      <c r="B815" s="103"/>
      <c r="C815" s="103"/>
      <c r="D815" s="113"/>
      <c r="E815" s="116"/>
      <c r="F815" s="116"/>
      <c r="G815" s="116"/>
      <c r="H815" s="26" t="s">
        <v>659</v>
      </c>
      <c r="I815" s="28" t="s">
        <v>1356</v>
      </c>
      <c r="J815" s="50" t="s">
        <v>578</v>
      </c>
      <c r="K815" s="50" t="s">
        <v>86</v>
      </c>
      <c r="L815" s="51" t="s">
        <v>86</v>
      </c>
    </row>
    <row r="816" spans="1:12" ht="31.5" x14ac:dyDescent="0.25">
      <c r="A816" s="100"/>
      <c r="B816" s="103"/>
      <c r="C816" s="103"/>
      <c r="D816" s="26" t="s">
        <v>39</v>
      </c>
      <c r="E816" s="27">
        <v>12189.22</v>
      </c>
      <c r="F816" s="27">
        <v>0</v>
      </c>
      <c r="G816" s="27">
        <v>0</v>
      </c>
      <c r="H816" s="26" t="s">
        <v>665</v>
      </c>
      <c r="I816" s="28" t="s">
        <v>473</v>
      </c>
      <c r="J816" s="50" t="s">
        <v>703</v>
      </c>
      <c r="K816" s="50" t="s">
        <v>86</v>
      </c>
      <c r="L816" s="51" t="s">
        <v>86</v>
      </c>
    </row>
    <row r="817" spans="1:12" ht="48" thickBot="1" x14ac:dyDescent="0.3">
      <c r="A817" s="101"/>
      <c r="B817" s="104"/>
      <c r="C817" s="104"/>
      <c r="D817" s="26" t="s">
        <v>16</v>
      </c>
      <c r="E817" s="27">
        <v>172565</v>
      </c>
      <c r="F817" s="27">
        <v>0</v>
      </c>
      <c r="G817" s="27">
        <v>0</v>
      </c>
      <c r="H817" s="26" t="s">
        <v>667</v>
      </c>
      <c r="I817" s="28" t="s">
        <v>473</v>
      </c>
      <c r="J817" s="50" t="s">
        <v>704</v>
      </c>
      <c r="K817" s="50" t="s">
        <v>86</v>
      </c>
      <c r="L817" s="51" t="s">
        <v>86</v>
      </c>
    </row>
    <row r="818" spans="1:12" ht="78.75" customHeight="1" x14ac:dyDescent="0.25">
      <c r="A818" s="99" t="s">
        <v>705</v>
      </c>
      <c r="B818" s="102" t="s">
        <v>706</v>
      </c>
      <c r="C818" s="102" t="s">
        <v>655</v>
      </c>
      <c r="D818" s="102" t="s">
        <v>1357</v>
      </c>
      <c r="E818" s="114">
        <f>SUM(E819:E825)</f>
        <v>2344539.23</v>
      </c>
      <c r="F818" s="114">
        <f>SUM(F819:F825)</f>
        <v>2344346</v>
      </c>
      <c r="G818" s="114">
        <f>SUM(G819:G825)</f>
        <v>2344346</v>
      </c>
      <c r="H818" s="19" t="s">
        <v>673</v>
      </c>
      <c r="I818" s="22" t="s">
        <v>1356</v>
      </c>
      <c r="J818" s="39" t="s">
        <v>104</v>
      </c>
      <c r="K818" s="39" t="s">
        <v>104</v>
      </c>
      <c r="L818" s="40" t="s">
        <v>104</v>
      </c>
    </row>
    <row r="819" spans="1:12" ht="31.5" x14ac:dyDescent="0.25">
      <c r="A819" s="100"/>
      <c r="B819" s="103"/>
      <c r="C819" s="103"/>
      <c r="D819" s="103"/>
      <c r="E819" s="115"/>
      <c r="F819" s="115"/>
      <c r="G819" s="115"/>
      <c r="H819" s="26" t="s">
        <v>659</v>
      </c>
      <c r="I819" s="28" t="s">
        <v>1356</v>
      </c>
      <c r="J819" s="50" t="s">
        <v>707</v>
      </c>
      <c r="K819" s="50" t="s">
        <v>707</v>
      </c>
      <c r="L819" s="51" t="s">
        <v>707</v>
      </c>
    </row>
    <row r="820" spans="1:12" ht="31.5" x14ac:dyDescent="0.25">
      <c r="A820" s="100"/>
      <c r="B820" s="103"/>
      <c r="C820" s="103"/>
      <c r="D820" s="113"/>
      <c r="E820" s="116"/>
      <c r="F820" s="116"/>
      <c r="G820" s="116"/>
      <c r="H820" s="26" t="s">
        <v>656</v>
      </c>
      <c r="I820" s="28" t="s">
        <v>473</v>
      </c>
      <c r="J820" s="50" t="s">
        <v>708</v>
      </c>
      <c r="K820" s="50" t="s">
        <v>709</v>
      </c>
      <c r="L820" s="51" t="s">
        <v>709</v>
      </c>
    </row>
    <row r="821" spans="1:12" ht="47.25" x14ac:dyDescent="0.25">
      <c r="A821" s="100"/>
      <c r="B821" s="103"/>
      <c r="C821" s="103"/>
      <c r="D821" s="117" t="s">
        <v>39</v>
      </c>
      <c r="E821" s="118">
        <v>265693.23</v>
      </c>
      <c r="F821" s="118">
        <v>265500</v>
      </c>
      <c r="G821" s="118">
        <v>265500</v>
      </c>
      <c r="H821" s="26" t="s">
        <v>664</v>
      </c>
      <c r="I821" s="28" t="s">
        <v>1356</v>
      </c>
      <c r="J821" s="50" t="s">
        <v>421</v>
      </c>
      <c r="K821" s="50" t="s">
        <v>421</v>
      </c>
      <c r="L821" s="51" t="s">
        <v>421</v>
      </c>
    </row>
    <row r="822" spans="1:12" x14ac:dyDescent="0.25">
      <c r="A822" s="100"/>
      <c r="B822" s="103"/>
      <c r="C822" s="103"/>
      <c r="D822" s="103"/>
      <c r="E822" s="139"/>
      <c r="F822" s="139"/>
      <c r="G822" s="139"/>
      <c r="H822" s="26" t="s">
        <v>662</v>
      </c>
      <c r="I822" s="28" t="s">
        <v>473</v>
      </c>
      <c r="J822" s="50" t="s">
        <v>591</v>
      </c>
      <c r="K822" s="50" t="s">
        <v>591</v>
      </c>
      <c r="L822" s="51" t="s">
        <v>591</v>
      </c>
    </row>
    <row r="823" spans="1:12" ht="31.5" x14ac:dyDescent="0.25">
      <c r="A823" s="100"/>
      <c r="B823" s="103"/>
      <c r="C823" s="103"/>
      <c r="D823" s="113"/>
      <c r="E823" s="119"/>
      <c r="F823" s="119"/>
      <c r="G823" s="119"/>
      <c r="H823" s="26" t="s">
        <v>665</v>
      </c>
      <c r="I823" s="28" t="s">
        <v>473</v>
      </c>
      <c r="J823" s="50" t="s">
        <v>710</v>
      </c>
      <c r="K823" s="50" t="s">
        <v>710</v>
      </c>
      <c r="L823" s="51" t="s">
        <v>710</v>
      </c>
    </row>
    <row r="824" spans="1:12" ht="47.25" x14ac:dyDescent="0.25">
      <c r="A824" s="100"/>
      <c r="B824" s="103"/>
      <c r="C824" s="103"/>
      <c r="D824" s="117" t="s">
        <v>16</v>
      </c>
      <c r="E824" s="118">
        <v>2078846</v>
      </c>
      <c r="F824" s="118">
        <v>2078846</v>
      </c>
      <c r="G824" s="118">
        <v>2078846</v>
      </c>
      <c r="H824" s="26" t="s">
        <v>667</v>
      </c>
      <c r="I824" s="28" t="s">
        <v>473</v>
      </c>
      <c r="J824" s="50" t="s">
        <v>711</v>
      </c>
      <c r="K824" s="50" t="s">
        <v>711</v>
      </c>
      <c r="L824" s="51" t="s">
        <v>711</v>
      </c>
    </row>
    <row r="825" spans="1:12" ht="48" thickBot="1" x14ac:dyDescent="0.3">
      <c r="A825" s="101"/>
      <c r="B825" s="104"/>
      <c r="C825" s="104"/>
      <c r="D825" s="104"/>
      <c r="E825" s="80"/>
      <c r="F825" s="80"/>
      <c r="G825" s="80"/>
      <c r="H825" s="26" t="s">
        <v>661</v>
      </c>
      <c r="I825" s="28" t="s">
        <v>1355</v>
      </c>
      <c r="J825" s="50" t="s">
        <v>356</v>
      </c>
      <c r="K825" s="50" t="s">
        <v>356</v>
      </c>
      <c r="L825" s="51" t="s">
        <v>356</v>
      </c>
    </row>
    <row r="826" spans="1:12" ht="46.15" customHeight="1" thickBot="1" x14ac:dyDescent="0.3">
      <c r="A826" s="13" t="s">
        <v>712</v>
      </c>
      <c r="B826" s="176" t="s">
        <v>713</v>
      </c>
      <c r="C826" s="177"/>
      <c r="D826" s="178"/>
      <c r="E826" s="49">
        <f>E827+E835+E836+E839+E845+E848+E851+E852+E853+E855+E857+E861+E864+E866+E869+E870+E873+E874+E875+E878+E880+E881</f>
        <v>24209912</v>
      </c>
      <c r="F826" s="49">
        <f>F827+F835+F836+F839+F845+F848+F851+F852+F853+F855+F857+F861+F864+F866+F869+F870+F873+F874+F875+F878+F880+F881</f>
        <v>31240771</v>
      </c>
      <c r="G826" s="49">
        <f>G827+G835+G836+G839+G845+G848+G851+G852+G853+G855+G857+G861+G864+G866+G869+G870+G873+G874+G875+G878+G880+G881</f>
        <v>31804771</v>
      </c>
      <c r="H826" s="140"/>
      <c r="I826" s="141"/>
      <c r="J826" s="141"/>
      <c r="K826" s="141"/>
      <c r="L826" s="142"/>
    </row>
    <row r="827" spans="1:12" ht="63" x14ac:dyDescent="0.25">
      <c r="A827" s="99" t="s">
        <v>714</v>
      </c>
      <c r="B827" s="102" t="s">
        <v>715</v>
      </c>
      <c r="C827" s="102" t="s">
        <v>655</v>
      </c>
      <c r="D827" s="102" t="s">
        <v>16</v>
      </c>
      <c r="E827" s="114">
        <f>SUM(E828:E834)+150000</f>
        <v>150000</v>
      </c>
      <c r="F827" s="114">
        <f>SUM(F828:F834)+150000</f>
        <v>150000</v>
      </c>
      <c r="G827" s="114">
        <f>SUM(G828:G834)+300000</f>
        <v>300000</v>
      </c>
      <c r="H827" s="19" t="s">
        <v>1368</v>
      </c>
      <c r="I827" s="22" t="s">
        <v>473</v>
      </c>
      <c r="J827" s="39" t="s">
        <v>716</v>
      </c>
      <c r="K827" s="39" t="s">
        <v>716</v>
      </c>
      <c r="L827" s="40" t="s">
        <v>716</v>
      </c>
    </row>
    <row r="828" spans="1:12" ht="31.5" x14ac:dyDescent="0.25">
      <c r="A828" s="100"/>
      <c r="B828" s="103"/>
      <c r="C828" s="103"/>
      <c r="D828" s="103"/>
      <c r="E828" s="115"/>
      <c r="F828" s="115"/>
      <c r="G828" s="115"/>
      <c r="H828" s="26" t="s">
        <v>717</v>
      </c>
      <c r="I828" s="28" t="s">
        <v>1356</v>
      </c>
      <c r="J828" s="50" t="s">
        <v>439</v>
      </c>
      <c r="K828" s="50" t="s">
        <v>439</v>
      </c>
      <c r="L828" s="51" t="s">
        <v>439</v>
      </c>
    </row>
    <row r="829" spans="1:12" ht="47.25" x14ac:dyDescent="0.25">
      <c r="A829" s="100"/>
      <c r="B829" s="103"/>
      <c r="C829" s="103"/>
      <c r="D829" s="103"/>
      <c r="E829" s="115"/>
      <c r="F829" s="115"/>
      <c r="G829" s="115"/>
      <c r="H829" s="26" t="s">
        <v>718</v>
      </c>
      <c r="I829" s="28" t="s">
        <v>1356</v>
      </c>
      <c r="J829" s="50" t="s">
        <v>719</v>
      </c>
      <c r="K829" s="50" t="s">
        <v>719</v>
      </c>
      <c r="L829" s="51" t="s">
        <v>719</v>
      </c>
    </row>
    <row r="830" spans="1:12" ht="31.5" x14ac:dyDescent="0.25">
      <c r="A830" s="100"/>
      <c r="B830" s="103"/>
      <c r="C830" s="103"/>
      <c r="D830" s="103"/>
      <c r="E830" s="115"/>
      <c r="F830" s="115"/>
      <c r="G830" s="115"/>
      <c r="H830" s="26" t="s">
        <v>720</v>
      </c>
      <c r="I830" s="28" t="s">
        <v>1356</v>
      </c>
      <c r="J830" s="50" t="s">
        <v>421</v>
      </c>
      <c r="K830" s="50" t="s">
        <v>421</v>
      </c>
      <c r="L830" s="51" t="s">
        <v>421</v>
      </c>
    </row>
    <row r="831" spans="1:12" ht="31.5" x14ac:dyDescent="0.25">
      <c r="A831" s="100"/>
      <c r="B831" s="103"/>
      <c r="C831" s="103"/>
      <c r="D831" s="103"/>
      <c r="E831" s="115"/>
      <c r="F831" s="115"/>
      <c r="G831" s="115"/>
      <c r="H831" s="26" t="s">
        <v>721</v>
      </c>
      <c r="I831" s="28" t="s">
        <v>1356</v>
      </c>
      <c r="J831" s="50" t="s">
        <v>424</v>
      </c>
      <c r="K831" s="50" t="s">
        <v>424</v>
      </c>
      <c r="L831" s="51" t="s">
        <v>86</v>
      </c>
    </row>
    <row r="832" spans="1:12" ht="62.25" customHeight="1" x14ac:dyDescent="0.25">
      <c r="A832" s="100"/>
      <c r="B832" s="103"/>
      <c r="C832" s="103"/>
      <c r="D832" s="103"/>
      <c r="E832" s="115"/>
      <c r="F832" s="115"/>
      <c r="G832" s="115"/>
      <c r="H832" s="26" t="s">
        <v>722</v>
      </c>
      <c r="I832" s="28" t="s">
        <v>1356</v>
      </c>
      <c r="J832" s="50" t="s">
        <v>439</v>
      </c>
      <c r="K832" s="50" t="s">
        <v>439</v>
      </c>
      <c r="L832" s="51" t="s">
        <v>439</v>
      </c>
    </row>
    <row r="833" spans="1:12" ht="31.5" x14ac:dyDescent="0.25">
      <c r="A833" s="100"/>
      <c r="B833" s="103"/>
      <c r="C833" s="103"/>
      <c r="D833" s="103"/>
      <c r="E833" s="115"/>
      <c r="F833" s="115"/>
      <c r="G833" s="115"/>
      <c r="H833" s="26" t="s">
        <v>723</v>
      </c>
      <c r="I833" s="28" t="s">
        <v>1356</v>
      </c>
      <c r="J833" s="50" t="s">
        <v>467</v>
      </c>
      <c r="K833" s="50" t="s">
        <v>467</v>
      </c>
      <c r="L833" s="51" t="s">
        <v>424</v>
      </c>
    </row>
    <row r="834" spans="1:12" ht="32.25" thickBot="1" x14ac:dyDescent="0.3">
      <c r="A834" s="101"/>
      <c r="B834" s="104"/>
      <c r="C834" s="104"/>
      <c r="D834" s="104"/>
      <c r="E834" s="138"/>
      <c r="F834" s="138"/>
      <c r="G834" s="138"/>
      <c r="H834" s="26" t="s">
        <v>724</v>
      </c>
      <c r="I834" s="28" t="s">
        <v>1356</v>
      </c>
      <c r="J834" s="50" t="s">
        <v>15</v>
      </c>
      <c r="K834" s="50" t="s">
        <v>15</v>
      </c>
      <c r="L834" s="51" t="s">
        <v>15</v>
      </c>
    </row>
    <row r="835" spans="1:12" ht="95.25" thickBot="1" x14ac:dyDescent="0.3">
      <c r="A835" s="18" t="s">
        <v>725</v>
      </c>
      <c r="B835" s="19" t="s">
        <v>726</v>
      </c>
      <c r="C835" s="19" t="s">
        <v>13</v>
      </c>
      <c r="D835" s="19" t="s">
        <v>16</v>
      </c>
      <c r="E835" s="24">
        <v>73000</v>
      </c>
      <c r="F835" s="24">
        <v>543000</v>
      </c>
      <c r="G835" s="24">
        <v>2570000</v>
      </c>
      <c r="H835" s="19" t="s">
        <v>1369</v>
      </c>
      <c r="I835" s="22" t="s">
        <v>1356</v>
      </c>
      <c r="J835" s="39" t="s">
        <v>269</v>
      </c>
      <c r="K835" s="39" t="s">
        <v>415</v>
      </c>
      <c r="L835" s="40" t="s">
        <v>415</v>
      </c>
    </row>
    <row r="836" spans="1:12" ht="47.25" x14ac:dyDescent="0.25">
      <c r="A836" s="99" t="s">
        <v>727</v>
      </c>
      <c r="B836" s="102" t="s">
        <v>728</v>
      </c>
      <c r="C836" s="102" t="s">
        <v>655</v>
      </c>
      <c r="D836" s="19" t="s">
        <v>1357</v>
      </c>
      <c r="E836" s="25">
        <f>SUM(E837:E838)</f>
        <v>988175</v>
      </c>
      <c r="F836" s="25">
        <f>SUM(F837:F838)</f>
        <v>0</v>
      </c>
      <c r="G836" s="25">
        <f>SUM(G837:G838)</f>
        <v>0</v>
      </c>
      <c r="H836" s="19" t="s">
        <v>729</v>
      </c>
      <c r="I836" s="22" t="s">
        <v>1355</v>
      </c>
      <c r="J836" s="39" t="s">
        <v>15</v>
      </c>
      <c r="K836" s="39" t="s">
        <v>86</v>
      </c>
      <c r="L836" s="40" t="s">
        <v>86</v>
      </c>
    </row>
    <row r="837" spans="1:12" x14ac:dyDescent="0.25">
      <c r="A837" s="100"/>
      <c r="B837" s="103"/>
      <c r="C837" s="103"/>
      <c r="D837" s="26" t="s">
        <v>16</v>
      </c>
      <c r="E837" s="27">
        <v>438175</v>
      </c>
      <c r="F837" s="27">
        <v>0</v>
      </c>
      <c r="G837" s="27">
        <v>0</v>
      </c>
      <c r="H837" s="117" t="s">
        <v>494</v>
      </c>
      <c r="I837" s="120" t="s">
        <v>1355</v>
      </c>
      <c r="J837" s="128" t="s">
        <v>15</v>
      </c>
      <c r="K837" s="128" t="s">
        <v>86</v>
      </c>
      <c r="L837" s="126" t="s">
        <v>86</v>
      </c>
    </row>
    <row r="838" spans="1:12" ht="16.5" thickBot="1" x14ac:dyDescent="0.3">
      <c r="A838" s="101"/>
      <c r="B838" s="104"/>
      <c r="C838" s="104"/>
      <c r="D838" s="26" t="s">
        <v>17</v>
      </c>
      <c r="E838" s="27">
        <v>550000</v>
      </c>
      <c r="F838" s="27">
        <v>0</v>
      </c>
      <c r="G838" s="27">
        <v>0</v>
      </c>
      <c r="H838" s="104"/>
      <c r="I838" s="82"/>
      <c r="J838" s="129"/>
      <c r="K838" s="129"/>
      <c r="L838" s="127"/>
    </row>
    <row r="839" spans="1:12" x14ac:dyDescent="0.25">
      <c r="A839" s="99" t="s">
        <v>730</v>
      </c>
      <c r="B839" s="102" t="s">
        <v>731</v>
      </c>
      <c r="C839" s="102" t="s">
        <v>655</v>
      </c>
      <c r="D839" s="102" t="s">
        <v>16</v>
      </c>
      <c r="E839" s="114">
        <f>SUM(E840:E844)+4800000</f>
        <v>4800000</v>
      </c>
      <c r="F839" s="114">
        <f>SUM(F840:F844)+3800000</f>
        <v>3800000</v>
      </c>
      <c r="G839" s="114">
        <f>SUM(G840:G844)+3800000</f>
        <v>3800000</v>
      </c>
      <c r="H839" s="19" t="s">
        <v>732</v>
      </c>
      <c r="I839" s="22" t="s">
        <v>1356</v>
      </c>
      <c r="J839" s="39" t="s">
        <v>733</v>
      </c>
      <c r="K839" s="39" t="s">
        <v>733</v>
      </c>
      <c r="L839" s="40" t="s">
        <v>733</v>
      </c>
    </row>
    <row r="840" spans="1:12" ht="31.5" x14ac:dyDescent="0.25">
      <c r="A840" s="100"/>
      <c r="B840" s="103"/>
      <c r="C840" s="103"/>
      <c r="D840" s="103"/>
      <c r="E840" s="115"/>
      <c r="F840" s="115"/>
      <c r="G840" s="115"/>
      <c r="H840" s="26" t="s">
        <v>734</v>
      </c>
      <c r="I840" s="28" t="s">
        <v>1356</v>
      </c>
      <c r="J840" s="50" t="s">
        <v>467</v>
      </c>
      <c r="K840" s="50" t="s">
        <v>467</v>
      </c>
      <c r="L840" s="51" t="s">
        <v>467</v>
      </c>
    </row>
    <row r="841" spans="1:12" ht="31.5" x14ac:dyDescent="0.25">
      <c r="A841" s="100"/>
      <c r="B841" s="103"/>
      <c r="C841" s="103"/>
      <c r="D841" s="103"/>
      <c r="E841" s="115"/>
      <c r="F841" s="115"/>
      <c r="G841" s="115"/>
      <c r="H841" s="26" t="s">
        <v>735</v>
      </c>
      <c r="I841" s="28" t="s">
        <v>1356</v>
      </c>
      <c r="J841" s="50" t="s">
        <v>736</v>
      </c>
      <c r="K841" s="50" t="s">
        <v>736</v>
      </c>
      <c r="L841" s="51" t="s">
        <v>736</v>
      </c>
    </row>
    <row r="842" spans="1:12" ht="31.5" x14ac:dyDescent="0.25">
      <c r="A842" s="100"/>
      <c r="B842" s="103"/>
      <c r="C842" s="103"/>
      <c r="D842" s="103"/>
      <c r="E842" s="115"/>
      <c r="F842" s="115"/>
      <c r="G842" s="115"/>
      <c r="H842" s="26" t="s">
        <v>737</v>
      </c>
      <c r="I842" s="28" t="s">
        <v>1356</v>
      </c>
      <c r="J842" s="50" t="s">
        <v>689</v>
      </c>
      <c r="K842" s="50" t="s">
        <v>689</v>
      </c>
      <c r="L842" s="51" t="s">
        <v>689</v>
      </c>
    </row>
    <row r="843" spans="1:12" ht="31.5" x14ac:dyDescent="0.25">
      <c r="A843" s="100"/>
      <c r="B843" s="103"/>
      <c r="C843" s="103"/>
      <c r="D843" s="103"/>
      <c r="E843" s="115"/>
      <c r="F843" s="115"/>
      <c r="G843" s="115"/>
      <c r="H843" s="26" t="s">
        <v>738</v>
      </c>
      <c r="I843" s="28" t="s">
        <v>1356</v>
      </c>
      <c r="J843" s="50" t="s">
        <v>410</v>
      </c>
      <c r="K843" s="50" t="s">
        <v>410</v>
      </c>
      <c r="L843" s="51" t="s">
        <v>410</v>
      </c>
    </row>
    <row r="844" spans="1:12" ht="81.75" customHeight="1" thickBot="1" x14ac:dyDescent="0.3">
      <c r="A844" s="101"/>
      <c r="B844" s="104"/>
      <c r="C844" s="104"/>
      <c r="D844" s="104"/>
      <c r="E844" s="138"/>
      <c r="F844" s="138"/>
      <c r="G844" s="138"/>
      <c r="H844" s="26" t="s">
        <v>739</v>
      </c>
      <c r="I844" s="28" t="s">
        <v>1356</v>
      </c>
      <c r="J844" s="50" t="s">
        <v>110</v>
      </c>
      <c r="K844" s="50" t="s">
        <v>110</v>
      </c>
      <c r="L844" s="51" t="s">
        <v>110</v>
      </c>
    </row>
    <row r="845" spans="1:12" ht="31.5" x14ac:dyDescent="0.25">
      <c r="A845" s="99" t="s">
        <v>740</v>
      </c>
      <c r="B845" s="102" t="s">
        <v>741</v>
      </c>
      <c r="C845" s="102" t="s">
        <v>655</v>
      </c>
      <c r="D845" s="19" t="s">
        <v>1357</v>
      </c>
      <c r="E845" s="25">
        <f>SUM(E846:E847)</f>
        <v>183511</v>
      </c>
      <c r="F845" s="25">
        <f>SUM(F846:F847)</f>
        <v>155000</v>
      </c>
      <c r="G845" s="25">
        <f>SUM(G846:G847)</f>
        <v>155000</v>
      </c>
      <c r="H845" s="19" t="s">
        <v>742</v>
      </c>
      <c r="I845" s="22" t="s">
        <v>1356</v>
      </c>
      <c r="J845" s="39" t="s">
        <v>578</v>
      </c>
      <c r="K845" s="39" t="s">
        <v>578</v>
      </c>
      <c r="L845" s="40" t="s">
        <v>578</v>
      </c>
    </row>
    <row r="846" spans="1:12" ht="24.75" customHeight="1" x14ac:dyDescent="0.25">
      <c r="A846" s="100"/>
      <c r="B846" s="103"/>
      <c r="C846" s="103"/>
      <c r="D846" s="26" t="s">
        <v>16</v>
      </c>
      <c r="E846" s="27">
        <v>120000</v>
      </c>
      <c r="F846" s="27">
        <v>120000</v>
      </c>
      <c r="G846" s="27">
        <v>120000</v>
      </c>
      <c r="H846" s="117" t="s">
        <v>743</v>
      </c>
      <c r="I846" s="120" t="s">
        <v>473</v>
      </c>
      <c r="J846" s="128" t="s">
        <v>744</v>
      </c>
      <c r="K846" s="128" t="s">
        <v>744</v>
      </c>
      <c r="L846" s="126" t="s">
        <v>744</v>
      </c>
    </row>
    <row r="847" spans="1:12" ht="24.75" customHeight="1" thickBot="1" x14ac:dyDescent="0.3">
      <c r="A847" s="101"/>
      <c r="B847" s="104"/>
      <c r="C847" s="104"/>
      <c r="D847" s="26" t="s">
        <v>151</v>
      </c>
      <c r="E847" s="27">
        <v>63511</v>
      </c>
      <c r="F847" s="27">
        <v>35000</v>
      </c>
      <c r="G847" s="27">
        <v>35000</v>
      </c>
      <c r="H847" s="104"/>
      <c r="I847" s="82"/>
      <c r="J847" s="129"/>
      <c r="K847" s="129"/>
      <c r="L847" s="127"/>
    </row>
    <row r="848" spans="1:12" ht="47.25" x14ac:dyDescent="0.25">
      <c r="A848" s="99" t="s">
        <v>745</v>
      </c>
      <c r="B848" s="102" t="s">
        <v>746</v>
      </c>
      <c r="C848" s="102" t="s">
        <v>655</v>
      </c>
      <c r="D848" s="19" t="s">
        <v>1357</v>
      </c>
      <c r="E848" s="25">
        <f>SUM(E849:E850)</f>
        <v>80000</v>
      </c>
      <c r="F848" s="25">
        <f>SUM(F849:F850)</f>
        <v>200000</v>
      </c>
      <c r="G848" s="25">
        <f>SUM(G849:G850)</f>
        <v>3000000</v>
      </c>
      <c r="H848" s="19" t="s">
        <v>729</v>
      </c>
      <c r="I848" s="22" t="s">
        <v>1355</v>
      </c>
      <c r="J848" s="39" t="s">
        <v>69</v>
      </c>
      <c r="K848" s="39" t="s">
        <v>347</v>
      </c>
      <c r="L848" s="40" t="s">
        <v>15</v>
      </c>
    </row>
    <row r="849" spans="1:12" x14ac:dyDescent="0.25">
      <c r="A849" s="100"/>
      <c r="B849" s="103"/>
      <c r="C849" s="103"/>
      <c r="D849" s="26" t="s">
        <v>16</v>
      </c>
      <c r="E849" s="27">
        <v>80000</v>
      </c>
      <c r="F849" s="27">
        <v>200000</v>
      </c>
      <c r="G849" s="27">
        <v>2000000</v>
      </c>
      <c r="H849" s="117" t="s">
        <v>494</v>
      </c>
      <c r="I849" s="120" t="s">
        <v>1355</v>
      </c>
      <c r="J849" s="128" t="s">
        <v>69</v>
      </c>
      <c r="K849" s="128" t="s">
        <v>347</v>
      </c>
      <c r="L849" s="126" t="s">
        <v>15</v>
      </c>
    </row>
    <row r="850" spans="1:12" ht="16.5" thickBot="1" x14ac:dyDescent="0.3">
      <c r="A850" s="101"/>
      <c r="B850" s="104"/>
      <c r="C850" s="104"/>
      <c r="D850" s="47" t="s">
        <v>17</v>
      </c>
      <c r="E850" s="48">
        <v>0</v>
      </c>
      <c r="F850" s="48">
        <v>0</v>
      </c>
      <c r="G850" s="48">
        <v>1000000</v>
      </c>
      <c r="H850" s="104"/>
      <c r="I850" s="82"/>
      <c r="J850" s="129"/>
      <c r="K850" s="129"/>
      <c r="L850" s="127"/>
    </row>
    <row r="851" spans="1:12" ht="48" thickBot="1" x14ac:dyDescent="0.3">
      <c r="A851" s="18" t="s">
        <v>747</v>
      </c>
      <c r="B851" s="19" t="s">
        <v>748</v>
      </c>
      <c r="C851" s="19" t="s">
        <v>655</v>
      </c>
      <c r="D851" s="52" t="s">
        <v>17</v>
      </c>
      <c r="E851" s="53">
        <v>1700000</v>
      </c>
      <c r="F851" s="53">
        <v>0</v>
      </c>
      <c r="G851" s="53">
        <v>0</v>
      </c>
      <c r="H851" s="19" t="s">
        <v>749</v>
      </c>
      <c r="I851" s="22" t="s">
        <v>1356</v>
      </c>
      <c r="J851" s="39" t="s">
        <v>269</v>
      </c>
      <c r="K851" s="39" t="s">
        <v>86</v>
      </c>
      <c r="L851" s="40" t="s">
        <v>86</v>
      </c>
    </row>
    <row r="852" spans="1:12" ht="49.5" customHeight="1" thickBot="1" x14ac:dyDescent="0.3">
      <c r="A852" s="18" t="s">
        <v>750</v>
      </c>
      <c r="B852" s="19" t="s">
        <v>751</v>
      </c>
      <c r="C852" s="19" t="s">
        <v>655</v>
      </c>
      <c r="D852" s="20" t="s">
        <v>16</v>
      </c>
      <c r="E852" s="21">
        <v>40000</v>
      </c>
      <c r="F852" s="21">
        <v>0</v>
      </c>
      <c r="G852" s="21">
        <v>560000</v>
      </c>
      <c r="H852" s="19" t="s">
        <v>494</v>
      </c>
      <c r="I852" s="22" t="s">
        <v>1355</v>
      </c>
      <c r="J852" s="39" t="s">
        <v>421</v>
      </c>
      <c r="K852" s="39" t="s">
        <v>51</v>
      </c>
      <c r="L852" s="40" t="s">
        <v>15</v>
      </c>
    </row>
    <row r="853" spans="1:12" ht="47.25" x14ac:dyDescent="0.25">
      <c r="A853" s="99" t="s">
        <v>752</v>
      </c>
      <c r="B853" s="102" t="s">
        <v>753</v>
      </c>
      <c r="C853" s="102" t="s">
        <v>655</v>
      </c>
      <c r="D853" s="102" t="s">
        <v>16</v>
      </c>
      <c r="E853" s="114">
        <f>SUM(E854:E854)</f>
        <v>0</v>
      </c>
      <c r="F853" s="114">
        <f>SUM(F854:F854)</f>
        <v>0</v>
      </c>
      <c r="G853" s="114">
        <f>SUM(G854:G854)+3500000</f>
        <v>3500000</v>
      </c>
      <c r="H853" s="19" t="s">
        <v>754</v>
      </c>
      <c r="I853" s="22" t="s">
        <v>1355</v>
      </c>
      <c r="J853" s="39" t="s">
        <v>86</v>
      </c>
      <c r="K853" s="39" t="s">
        <v>86</v>
      </c>
      <c r="L853" s="40" t="s">
        <v>663</v>
      </c>
    </row>
    <row r="854" spans="1:12" ht="32.25" thickBot="1" x14ac:dyDescent="0.3">
      <c r="A854" s="101"/>
      <c r="B854" s="104"/>
      <c r="C854" s="104"/>
      <c r="D854" s="104"/>
      <c r="E854" s="138"/>
      <c r="F854" s="138"/>
      <c r="G854" s="138"/>
      <c r="H854" s="26" t="s">
        <v>494</v>
      </c>
      <c r="I854" s="28" t="s">
        <v>1355</v>
      </c>
      <c r="J854" s="50" t="s">
        <v>86</v>
      </c>
      <c r="K854" s="50" t="s">
        <v>86</v>
      </c>
      <c r="L854" s="51" t="s">
        <v>294</v>
      </c>
    </row>
    <row r="855" spans="1:12" ht="31.5" x14ac:dyDescent="0.25">
      <c r="A855" s="99" t="s">
        <v>755</v>
      </c>
      <c r="B855" s="102" t="s">
        <v>756</v>
      </c>
      <c r="C855" s="102" t="s">
        <v>655</v>
      </c>
      <c r="D855" s="102" t="s">
        <v>16</v>
      </c>
      <c r="E855" s="114">
        <f>SUM(E856:E856)+96000</f>
        <v>96000</v>
      </c>
      <c r="F855" s="114">
        <f>SUM(F856:F856)+500000</f>
        <v>500000</v>
      </c>
      <c r="G855" s="114">
        <f>SUM(G856:G856)+2500000</f>
        <v>2500000</v>
      </c>
      <c r="H855" s="19" t="s">
        <v>494</v>
      </c>
      <c r="I855" s="22" t="s">
        <v>1355</v>
      </c>
      <c r="J855" s="39" t="s">
        <v>15</v>
      </c>
      <c r="K855" s="39" t="s">
        <v>86</v>
      </c>
      <c r="L855" s="40" t="s">
        <v>86</v>
      </c>
    </row>
    <row r="856" spans="1:12" ht="36.75" customHeight="1" thickBot="1" x14ac:dyDescent="0.3">
      <c r="A856" s="101"/>
      <c r="B856" s="104"/>
      <c r="C856" s="104"/>
      <c r="D856" s="104"/>
      <c r="E856" s="138"/>
      <c r="F856" s="138"/>
      <c r="G856" s="138"/>
      <c r="H856" s="26" t="s">
        <v>757</v>
      </c>
      <c r="I856" s="28" t="s">
        <v>1354</v>
      </c>
      <c r="J856" s="50" t="s">
        <v>15</v>
      </c>
      <c r="K856" s="50" t="s">
        <v>86</v>
      </c>
      <c r="L856" s="51" t="s">
        <v>86</v>
      </c>
    </row>
    <row r="857" spans="1:12" x14ac:dyDescent="0.25">
      <c r="A857" s="99" t="s">
        <v>758</v>
      </c>
      <c r="B857" s="102" t="s">
        <v>759</v>
      </c>
      <c r="C857" s="102" t="s">
        <v>655</v>
      </c>
      <c r="D857" s="19" t="s">
        <v>1357</v>
      </c>
      <c r="E857" s="25">
        <f t="shared" ref="E857:G857" si="11">SUM(E858:E860)</f>
        <v>9200000</v>
      </c>
      <c r="F857" s="25">
        <f t="shared" si="11"/>
        <v>17318000</v>
      </c>
      <c r="G857" s="25">
        <f t="shared" si="11"/>
        <v>0</v>
      </c>
      <c r="H857" s="102" t="s">
        <v>494</v>
      </c>
      <c r="I857" s="81" t="s">
        <v>1355</v>
      </c>
      <c r="J857" s="157" t="s">
        <v>421</v>
      </c>
      <c r="K857" s="157" t="s">
        <v>263</v>
      </c>
      <c r="L857" s="155" t="s">
        <v>86</v>
      </c>
    </row>
    <row r="858" spans="1:12" x14ac:dyDescent="0.25">
      <c r="A858" s="100"/>
      <c r="B858" s="103"/>
      <c r="C858" s="103"/>
      <c r="D858" s="26" t="s">
        <v>760</v>
      </c>
      <c r="E858" s="27">
        <v>4200000</v>
      </c>
      <c r="F858" s="27">
        <v>2318000</v>
      </c>
      <c r="G858" s="27">
        <v>0</v>
      </c>
      <c r="H858" s="103"/>
      <c r="I858" s="131"/>
      <c r="J858" s="158"/>
      <c r="K858" s="158"/>
      <c r="L858" s="156"/>
    </row>
    <row r="859" spans="1:12" x14ac:dyDescent="0.25">
      <c r="A859" s="100"/>
      <c r="B859" s="103"/>
      <c r="C859" s="103"/>
      <c r="D859" s="26" t="s">
        <v>16</v>
      </c>
      <c r="E859" s="27">
        <v>0</v>
      </c>
      <c r="F859" s="27">
        <v>10000000</v>
      </c>
      <c r="G859" s="27">
        <v>0</v>
      </c>
      <c r="H859" s="103"/>
      <c r="I859" s="131"/>
      <c r="J859" s="158"/>
      <c r="K859" s="158"/>
      <c r="L859" s="156"/>
    </row>
    <row r="860" spans="1:12" ht="16.5" thickBot="1" x14ac:dyDescent="0.3">
      <c r="A860" s="101"/>
      <c r="B860" s="104"/>
      <c r="C860" s="104"/>
      <c r="D860" s="26" t="s">
        <v>17</v>
      </c>
      <c r="E860" s="27">
        <v>5000000</v>
      </c>
      <c r="F860" s="27">
        <v>5000000</v>
      </c>
      <c r="G860" s="27">
        <v>0</v>
      </c>
      <c r="H860" s="104"/>
      <c r="I860" s="82"/>
      <c r="J860" s="129"/>
      <c r="K860" s="129"/>
      <c r="L860" s="127"/>
    </row>
    <row r="861" spans="1:12" ht="47.25" x14ac:dyDescent="0.25">
      <c r="A861" s="99" t="s">
        <v>761</v>
      </c>
      <c r="B861" s="102" t="s">
        <v>762</v>
      </c>
      <c r="C861" s="102" t="s">
        <v>655</v>
      </c>
      <c r="D861" s="102" t="s">
        <v>16</v>
      </c>
      <c r="E861" s="114">
        <f>SUM(E862:E863)+90000</f>
        <v>90000</v>
      </c>
      <c r="F861" s="114">
        <f>SUM(F862:F863)+90000</f>
        <v>90000</v>
      </c>
      <c r="G861" s="114">
        <f>SUM(G862:G863)+90000</f>
        <v>90000</v>
      </c>
      <c r="H861" s="19" t="s">
        <v>763</v>
      </c>
      <c r="I861" s="22" t="s">
        <v>1355</v>
      </c>
      <c r="J861" s="39" t="s">
        <v>764</v>
      </c>
      <c r="K861" s="39" t="s">
        <v>764</v>
      </c>
      <c r="L861" s="40" t="s">
        <v>764</v>
      </c>
    </row>
    <row r="862" spans="1:12" ht="81.75" customHeight="1" x14ac:dyDescent="0.25">
      <c r="A862" s="100"/>
      <c r="B862" s="103"/>
      <c r="C862" s="103"/>
      <c r="D862" s="103"/>
      <c r="E862" s="115"/>
      <c r="F862" s="115"/>
      <c r="G862" s="115"/>
      <c r="H862" s="26" t="s">
        <v>765</v>
      </c>
      <c r="I862" s="28" t="s">
        <v>1355</v>
      </c>
      <c r="J862" s="50" t="s">
        <v>410</v>
      </c>
      <c r="K862" s="50" t="s">
        <v>410</v>
      </c>
      <c r="L862" s="51" t="s">
        <v>410</v>
      </c>
    </row>
    <row r="863" spans="1:12" ht="82.5" customHeight="1" thickBot="1" x14ac:dyDescent="0.3">
      <c r="A863" s="101"/>
      <c r="B863" s="104"/>
      <c r="C863" s="104"/>
      <c r="D863" s="104"/>
      <c r="E863" s="138"/>
      <c r="F863" s="138"/>
      <c r="G863" s="138"/>
      <c r="H863" s="26" t="s">
        <v>766</v>
      </c>
      <c r="I863" s="28" t="s">
        <v>1356</v>
      </c>
      <c r="J863" s="50" t="s">
        <v>767</v>
      </c>
      <c r="K863" s="50" t="s">
        <v>767</v>
      </c>
      <c r="L863" s="51" t="s">
        <v>767</v>
      </c>
    </row>
    <row r="864" spans="1:12" ht="31.5" x14ac:dyDescent="0.25">
      <c r="A864" s="99" t="s">
        <v>768</v>
      </c>
      <c r="B864" s="102" t="s">
        <v>769</v>
      </c>
      <c r="C864" s="102" t="s">
        <v>29</v>
      </c>
      <c r="D864" s="102" t="s">
        <v>16</v>
      </c>
      <c r="E864" s="114">
        <f>SUM(E865:E865)+94771</f>
        <v>94771</v>
      </c>
      <c r="F864" s="114">
        <f>SUM(F865:F865)+94771</f>
        <v>94771</v>
      </c>
      <c r="G864" s="114">
        <f>SUM(G865:G865)+94771</f>
        <v>94771</v>
      </c>
      <c r="H864" s="19" t="s">
        <v>770</v>
      </c>
      <c r="I864" s="22" t="s">
        <v>1355</v>
      </c>
      <c r="J864" s="39" t="s">
        <v>47</v>
      </c>
      <c r="K864" s="39" t="s">
        <v>110</v>
      </c>
      <c r="L864" s="40" t="s">
        <v>467</v>
      </c>
    </row>
    <row r="865" spans="1:12" ht="48" thickBot="1" x14ac:dyDescent="0.3">
      <c r="A865" s="101"/>
      <c r="B865" s="104"/>
      <c r="C865" s="104"/>
      <c r="D865" s="104"/>
      <c r="E865" s="138"/>
      <c r="F865" s="138"/>
      <c r="G865" s="138"/>
      <c r="H865" s="26" t="s">
        <v>771</v>
      </c>
      <c r="I865" s="28" t="s">
        <v>1355</v>
      </c>
      <c r="J865" s="50" t="s">
        <v>83</v>
      </c>
      <c r="K865" s="50" t="s">
        <v>339</v>
      </c>
      <c r="L865" s="51" t="s">
        <v>171</v>
      </c>
    </row>
    <row r="866" spans="1:12" x14ac:dyDescent="0.25">
      <c r="A866" s="99" t="s">
        <v>772</v>
      </c>
      <c r="B866" s="102" t="s">
        <v>773</v>
      </c>
      <c r="C866" s="102" t="s">
        <v>655</v>
      </c>
      <c r="D866" s="19" t="s">
        <v>1357</v>
      </c>
      <c r="E866" s="25">
        <f t="shared" ref="E866:G866" si="12">SUM(E867:E868)</f>
        <v>6300000</v>
      </c>
      <c r="F866" s="25">
        <f t="shared" si="12"/>
        <v>8000000</v>
      </c>
      <c r="G866" s="25">
        <f t="shared" si="12"/>
        <v>0</v>
      </c>
      <c r="H866" s="102" t="s">
        <v>774</v>
      </c>
      <c r="I866" s="81" t="s">
        <v>1356</v>
      </c>
      <c r="J866" s="157" t="s">
        <v>86</v>
      </c>
      <c r="K866" s="157" t="s">
        <v>424</v>
      </c>
      <c r="L866" s="155" t="s">
        <v>86</v>
      </c>
    </row>
    <row r="867" spans="1:12" x14ac:dyDescent="0.25">
      <c r="A867" s="100"/>
      <c r="B867" s="103"/>
      <c r="C867" s="103"/>
      <c r="D867" s="26" t="s">
        <v>16</v>
      </c>
      <c r="E867" s="27">
        <v>1600000</v>
      </c>
      <c r="F867" s="27">
        <v>8000000</v>
      </c>
      <c r="G867" s="27">
        <v>0</v>
      </c>
      <c r="H867" s="103"/>
      <c r="I867" s="131"/>
      <c r="J867" s="158"/>
      <c r="K867" s="158"/>
      <c r="L867" s="156"/>
    </row>
    <row r="868" spans="1:12" ht="16.5" thickBot="1" x14ac:dyDescent="0.3">
      <c r="A868" s="101"/>
      <c r="B868" s="104"/>
      <c r="C868" s="104"/>
      <c r="D868" s="26" t="s">
        <v>17</v>
      </c>
      <c r="E868" s="27">
        <v>4700000</v>
      </c>
      <c r="F868" s="27">
        <v>0</v>
      </c>
      <c r="G868" s="27">
        <v>0</v>
      </c>
      <c r="H868" s="104"/>
      <c r="I868" s="82"/>
      <c r="J868" s="129"/>
      <c r="K868" s="129"/>
      <c r="L868" s="127"/>
    </row>
    <row r="869" spans="1:12" ht="48" thickBot="1" x14ac:dyDescent="0.3">
      <c r="A869" s="18" t="s">
        <v>775</v>
      </c>
      <c r="B869" s="19" t="s">
        <v>776</v>
      </c>
      <c r="C869" s="19" t="s">
        <v>10</v>
      </c>
      <c r="D869" s="19" t="s">
        <v>16</v>
      </c>
      <c r="E869" s="24">
        <v>28200</v>
      </c>
      <c r="F869" s="24">
        <v>0</v>
      </c>
      <c r="G869" s="24">
        <v>0</v>
      </c>
      <c r="H869" s="19" t="s">
        <v>494</v>
      </c>
      <c r="I869" s="22" t="s">
        <v>1355</v>
      </c>
      <c r="J869" s="39" t="s">
        <v>15</v>
      </c>
      <c r="K869" s="39" t="s">
        <v>86</v>
      </c>
      <c r="L869" s="40" t="s">
        <v>86</v>
      </c>
    </row>
    <row r="870" spans="1:12" x14ac:dyDescent="0.25">
      <c r="A870" s="99" t="s">
        <v>777</v>
      </c>
      <c r="B870" s="102" t="s">
        <v>778</v>
      </c>
      <c r="C870" s="102" t="s">
        <v>492</v>
      </c>
      <c r="D870" s="19" t="s">
        <v>1357</v>
      </c>
      <c r="E870" s="25">
        <f>SUM(E871:E872)</f>
        <v>10000</v>
      </c>
      <c r="F870" s="25">
        <f>SUM(F871:F872)</f>
        <v>0</v>
      </c>
      <c r="G870" s="25">
        <f>SUM(G871:G872)</f>
        <v>0</v>
      </c>
      <c r="H870" s="102" t="s">
        <v>494</v>
      </c>
      <c r="I870" s="81" t="s">
        <v>1355</v>
      </c>
      <c r="J870" s="157" t="s">
        <v>69</v>
      </c>
      <c r="K870" s="157" t="s">
        <v>86</v>
      </c>
      <c r="L870" s="155" t="s">
        <v>86</v>
      </c>
    </row>
    <row r="871" spans="1:12" x14ac:dyDescent="0.25">
      <c r="A871" s="100"/>
      <c r="B871" s="103"/>
      <c r="C871" s="103"/>
      <c r="D871" s="26" t="s">
        <v>16</v>
      </c>
      <c r="E871" s="27">
        <v>1500</v>
      </c>
      <c r="F871" s="27">
        <v>0</v>
      </c>
      <c r="G871" s="27">
        <v>0</v>
      </c>
      <c r="H871" s="103"/>
      <c r="I871" s="131"/>
      <c r="J871" s="158"/>
      <c r="K871" s="158"/>
      <c r="L871" s="156"/>
    </row>
    <row r="872" spans="1:12" ht="35.25" customHeight="1" thickBot="1" x14ac:dyDescent="0.3">
      <c r="A872" s="100"/>
      <c r="B872" s="103"/>
      <c r="C872" s="103"/>
      <c r="D872" s="26" t="s">
        <v>43</v>
      </c>
      <c r="E872" s="27">
        <v>8500</v>
      </c>
      <c r="F872" s="27">
        <v>0</v>
      </c>
      <c r="G872" s="27">
        <v>0</v>
      </c>
      <c r="H872" s="103"/>
      <c r="I872" s="131"/>
      <c r="J872" s="129"/>
      <c r="K872" s="129"/>
      <c r="L872" s="127"/>
    </row>
    <row r="873" spans="1:12" ht="69" customHeight="1" thickBot="1" x14ac:dyDescent="0.3">
      <c r="A873" s="18" t="s">
        <v>779</v>
      </c>
      <c r="B873" s="19" t="s">
        <v>780</v>
      </c>
      <c r="C873" s="19" t="s">
        <v>10</v>
      </c>
      <c r="D873" s="19" t="s">
        <v>16</v>
      </c>
      <c r="E873" s="24">
        <v>100000</v>
      </c>
      <c r="F873" s="24">
        <v>0</v>
      </c>
      <c r="G873" s="24">
        <v>15000000</v>
      </c>
      <c r="H873" s="19" t="s">
        <v>542</v>
      </c>
      <c r="I873" s="22" t="s">
        <v>1355</v>
      </c>
      <c r="J873" s="39" t="s">
        <v>66</v>
      </c>
      <c r="K873" s="39" t="s">
        <v>263</v>
      </c>
      <c r="L873" s="40" t="s">
        <v>294</v>
      </c>
    </row>
    <row r="874" spans="1:12" ht="32.25" thickBot="1" x14ac:dyDescent="0.3">
      <c r="A874" s="18" t="s">
        <v>781</v>
      </c>
      <c r="B874" s="19" t="s">
        <v>782</v>
      </c>
      <c r="C874" s="19" t="s">
        <v>13</v>
      </c>
      <c r="D874" s="19" t="s">
        <v>16</v>
      </c>
      <c r="E874" s="24">
        <v>37480</v>
      </c>
      <c r="F874" s="24">
        <v>40000</v>
      </c>
      <c r="G874" s="24">
        <v>235000</v>
      </c>
      <c r="H874" s="19" t="s">
        <v>14</v>
      </c>
      <c r="I874" s="22" t="s">
        <v>1355</v>
      </c>
      <c r="J874" s="39" t="s">
        <v>15</v>
      </c>
      <c r="K874" s="39" t="s">
        <v>15</v>
      </c>
      <c r="L874" s="40" t="s">
        <v>15</v>
      </c>
    </row>
    <row r="875" spans="1:12" x14ac:dyDescent="0.25">
      <c r="A875" s="99" t="s">
        <v>783</v>
      </c>
      <c r="B875" s="102" t="s">
        <v>784</v>
      </c>
      <c r="C875" s="102" t="s">
        <v>492</v>
      </c>
      <c r="D875" s="19" t="s">
        <v>1357</v>
      </c>
      <c r="E875" s="25">
        <f t="shared" ref="E875:G875" si="13">SUM(E876:E877)</f>
        <v>180000</v>
      </c>
      <c r="F875" s="25">
        <f t="shared" si="13"/>
        <v>0</v>
      </c>
      <c r="G875" s="25">
        <f t="shared" si="13"/>
        <v>0</v>
      </c>
      <c r="H875" s="102" t="s">
        <v>785</v>
      </c>
      <c r="I875" s="81" t="s">
        <v>1356</v>
      </c>
      <c r="J875" s="157" t="s">
        <v>269</v>
      </c>
      <c r="K875" s="157" t="s">
        <v>86</v>
      </c>
      <c r="L875" s="155" t="s">
        <v>86</v>
      </c>
    </row>
    <row r="876" spans="1:12" x14ac:dyDescent="0.25">
      <c r="A876" s="100"/>
      <c r="B876" s="103"/>
      <c r="C876" s="103"/>
      <c r="D876" s="26" t="s">
        <v>16</v>
      </c>
      <c r="E876" s="27">
        <v>36000</v>
      </c>
      <c r="F876" s="27">
        <v>0</v>
      </c>
      <c r="G876" s="27">
        <v>0</v>
      </c>
      <c r="H876" s="103"/>
      <c r="I876" s="131"/>
      <c r="J876" s="158"/>
      <c r="K876" s="158"/>
      <c r="L876" s="156"/>
    </row>
    <row r="877" spans="1:12" ht="16.5" thickBot="1" x14ac:dyDescent="0.3">
      <c r="A877" s="101"/>
      <c r="B877" s="104"/>
      <c r="C877" s="104"/>
      <c r="D877" s="26" t="s">
        <v>43</v>
      </c>
      <c r="E877" s="27">
        <v>144000</v>
      </c>
      <c r="F877" s="27">
        <v>0</v>
      </c>
      <c r="G877" s="27">
        <v>0</v>
      </c>
      <c r="H877" s="104"/>
      <c r="I877" s="82"/>
      <c r="J877" s="129"/>
      <c r="K877" s="129"/>
      <c r="L877" s="127"/>
    </row>
    <row r="878" spans="1:12" ht="31.5" x14ac:dyDescent="0.25">
      <c r="A878" s="99" t="s">
        <v>786</v>
      </c>
      <c r="B878" s="102" t="s">
        <v>787</v>
      </c>
      <c r="C878" s="102" t="s">
        <v>655</v>
      </c>
      <c r="D878" s="102" t="s">
        <v>16</v>
      </c>
      <c r="E878" s="114">
        <f>SUM(E879:E879)+40000</f>
        <v>40000</v>
      </c>
      <c r="F878" s="114">
        <f>SUM(F879:F879)+260000</f>
        <v>260000</v>
      </c>
      <c r="G878" s="114">
        <f>SUM(G879:G879)</f>
        <v>0</v>
      </c>
      <c r="H878" s="19" t="s">
        <v>788</v>
      </c>
      <c r="I878" s="22" t="s">
        <v>1355</v>
      </c>
      <c r="J878" s="39" t="s">
        <v>294</v>
      </c>
      <c r="K878" s="39" t="s">
        <v>51</v>
      </c>
      <c r="L878" s="40" t="s">
        <v>86</v>
      </c>
    </row>
    <row r="879" spans="1:12" ht="31.5" customHeight="1" thickBot="1" x14ac:dyDescent="0.3">
      <c r="A879" s="101"/>
      <c r="B879" s="104"/>
      <c r="C879" s="104"/>
      <c r="D879" s="104"/>
      <c r="E879" s="138"/>
      <c r="F879" s="138"/>
      <c r="G879" s="138"/>
      <c r="H879" s="26" t="s">
        <v>789</v>
      </c>
      <c r="I879" s="28" t="s">
        <v>1355</v>
      </c>
      <c r="J879" s="50" t="s">
        <v>347</v>
      </c>
      <c r="K879" s="50" t="s">
        <v>81</v>
      </c>
      <c r="L879" s="51" t="s">
        <v>86</v>
      </c>
    </row>
    <row r="880" spans="1:12" ht="48" thickBot="1" x14ac:dyDescent="0.3">
      <c r="A880" s="18" t="s">
        <v>790</v>
      </c>
      <c r="B880" s="19" t="s">
        <v>791</v>
      </c>
      <c r="C880" s="19"/>
      <c r="D880" s="26" t="s">
        <v>43</v>
      </c>
      <c r="E880" s="27">
        <v>8775</v>
      </c>
      <c r="F880" s="27">
        <v>0</v>
      </c>
      <c r="G880" s="27">
        <v>0</v>
      </c>
      <c r="H880" s="19" t="s">
        <v>792</v>
      </c>
      <c r="I880" s="22" t="s">
        <v>1356</v>
      </c>
      <c r="J880" s="39" t="s">
        <v>269</v>
      </c>
      <c r="K880" s="39" t="s">
        <v>86</v>
      </c>
      <c r="L880" s="40" t="s">
        <v>86</v>
      </c>
    </row>
    <row r="881" spans="1:12" ht="63.75" customHeight="1" thickBot="1" x14ac:dyDescent="0.3">
      <c r="A881" s="18" t="s">
        <v>793</v>
      </c>
      <c r="B881" s="19" t="s">
        <v>1362</v>
      </c>
      <c r="C881" s="19" t="s">
        <v>655</v>
      </c>
      <c r="D881" s="19" t="s">
        <v>16</v>
      </c>
      <c r="E881" s="24">
        <v>10000</v>
      </c>
      <c r="F881" s="24">
        <v>90000</v>
      </c>
      <c r="G881" s="24">
        <v>0</v>
      </c>
      <c r="H881" s="19" t="s">
        <v>794</v>
      </c>
      <c r="I881" s="22" t="s">
        <v>1355</v>
      </c>
      <c r="J881" s="39" t="s">
        <v>69</v>
      </c>
      <c r="K881" s="39" t="s">
        <v>421</v>
      </c>
      <c r="L881" s="40" t="s">
        <v>81</v>
      </c>
    </row>
    <row r="882" spans="1:12" ht="61.5" customHeight="1" thickBot="1" x14ac:dyDescent="0.3">
      <c r="A882" s="8" t="s">
        <v>795</v>
      </c>
      <c r="B882" s="179" t="s">
        <v>796</v>
      </c>
      <c r="C882" s="180"/>
      <c r="D882" s="181"/>
      <c r="E882" s="9">
        <f>E883+E912+E938+E963</f>
        <v>98707535.480000004</v>
      </c>
      <c r="F882" s="9">
        <f>F883+F912+F938+F963</f>
        <v>99651122</v>
      </c>
      <c r="G882" s="9">
        <f>G883+G912+G938+G963</f>
        <v>101963237</v>
      </c>
      <c r="H882" s="146"/>
      <c r="I882" s="147"/>
      <c r="J882" s="147"/>
      <c r="K882" s="147"/>
      <c r="L882" s="148"/>
    </row>
    <row r="883" spans="1:12" ht="30.95" customHeight="1" thickBot="1" x14ac:dyDescent="0.3">
      <c r="A883" s="13" t="s">
        <v>797</v>
      </c>
      <c r="B883" s="176" t="s">
        <v>798</v>
      </c>
      <c r="C883" s="177"/>
      <c r="D883" s="178"/>
      <c r="E883" s="49">
        <f>E884+E885+E886+E887+E888+E889+E892+E893+E894+E895+E897+E899+E903+E904+E905+E908+E911</f>
        <v>3755806</v>
      </c>
      <c r="F883" s="49">
        <f>F884+F885+F886+F887+F888+F889+F892+F893+F894+F895+F897+F899+F903+F904+F905+F908+F911</f>
        <v>3963173</v>
      </c>
      <c r="G883" s="49">
        <f>G884+G885+G886+G887+G888+G889+G892+G893+G894+G895+G897+G899+G903+G904+G905+G908+G911</f>
        <v>7198710</v>
      </c>
      <c r="H883" s="140"/>
      <c r="I883" s="141"/>
      <c r="J883" s="141"/>
      <c r="K883" s="141"/>
      <c r="L883" s="142"/>
    </row>
    <row r="884" spans="1:12" ht="63.75" customHeight="1" thickBot="1" x14ac:dyDescent="0.3">
      <c r="A884" s="18" t="s">
        <v>799</v>
      </c>
      <c r="B884" s="19" t="s">
        <v>800</v>
      </c>
      <c r="C884" s="19" t="s">
        <v>801</v>
      </c>
      <c r="D884" s="19" t="s">
        <v>16</v>
      </c>
      <c r="E884" s="24">
        <v>546000</v>
      </c>
      <c r="F884" s="24">
        <v>506000</v>
      </c>
      <c r="G884" s="24">
        <v>506000</v>
      </c>
      <c r="H884" s="19" t="s">
        <v>802</v>
      </c>
      <c r="I884" s="22" t="s">
        <v>1356</v>
      </c>
      <c r="J884" s="39" t="s">
        <v>578</v>
      </c>
      <c r="K884" s="39" t="s">
        <v>578</v>
      </c>
      <c r="L884" s="40" t="s">
        <v>578</v>
      </c>
    </row>
    <row r="885" spans="1:12" ht="100.5" customHeight="1" thickBot="1" x14ac:dyDescent="0.3">
      <c r="A885" s="18" t="s">
        <v>803</v>
      </c>
      <c r="B885" s="19" t="s">
        <v>804</v>
      </c>
      <c r="C885" s="19" t="s">
        <v>801</v>
      </c>
      <c r="D885" s="19" t="s">
        <v>16</v>
      </c>
      <c r="E885" s="24">
        <v>295850</v>
      </c>
      <c r="F885" s="24">
        <v>295850</v>
      </c>
      <c r="G885" s="24">
        <v>295850</v>
      </c>
      <c r="H885" s="19" t="s">
        <v>805</v>
      </c>
      <c r="I885" s="22" t="s">
        <v>1355</v>
      </c>
      <c r="J885" s="39" t="s">
        <v>37</v>
      </c>
      <c r="K885" s="39" t="s">
        <v>154</v>
      </c>
      <c r="L885" s="40" t="s">
        <v>83</v>
      </c>
    </row>
    <row r="886" spans="1:12" ht="48" thickBot="1" x14ac:dyDescent="0.3">
      <c r="A886" s="18" t="s">
        <v>806</v>
      </c>
      <c r="B886" s="19" t="s">
        <v>807</v>
      </c>
      <c r="C886" s="19" t="s">
        <v>808</v>
      </c>
      <c r="D886" s="19" t="s">
        <v>16</v>
      </c>
      <c r="E886" s="24">
        <v>1750</v>
      </c>
      <c r="F886" s="24">
        <v>2000</v>
      </c>
      <c r="G886" s="24">
        <v>2000</v>
      </c>
      <c r="H886" s="19" t="s">
        <v>809</v>
      </c>
      <c r="I886" s="22" t="s">
        <v>1354</v>
      </c>
      <c r="J886" s="39" t="s">
        <v>810</v>
      </c>
      <c r="K886" s="39" t="s">
        <v>811</v>
      </c>
      <c r="L886" s="40" t="s">
        <v>811</v>
      </c>
    </row>
    <row r="887" spans="1:12" ht="48" thickBot="1" x14ac:dyDescent="0.3">
      <c r="A887" s="18" t="s">
        <v>812</v>
      </c>
      <c r="B887" s="19" t="s">
        <v>813</v>
      </c>
      <c r="C887" s="19" t="s">
        <v>801</v>
      </c>
      <c r="D887" s="26" t="s">
        <v>16</v>
      </c>
      <c r="E887" s="27">
        <v>5350</v>
      </c>
      <c r="F887" s="27">
        <v>5350</v>
      </c>
      <c r="G887" s="27">
        <v>5350</v>
      </c>
      <c r="H887" s="19" t="s">
        <v>814</v>
      </c>
      <c r="I887" s="22" t="s">
        <v>1356</v>
      </c>
      <c r="J887" s="39" t="s">
        <v>421</v>
      </c>
      <c r="K887" s="39" t="s">
        <v>421</v>
      </c>
      <c r="L887" s="40" t="s">
        <v>421</v>
      </c>
    </row>
    <row r="888" spans="1:12" ht="63.75" thickBot="1" x14ac:dyDescent="0.3">
      <c r="A888" s="18" t="s">
        <v>815</v>
      </c>
      <c r="B888" s="19" t="s">
        <v>816</v>
      </c>
      <c r="C888" s="19" t="s">
        <v>801</v>
      </c>
      <c r="D888" s="19" t="s">
        <v>40</v>
      </c>
      <c r="E888" s="24">
        <v>4000</v>
      </c>
      <c r="F888" s="24">
        <v>4000</v>
      </c>
      <c r="G888" s="24">
        <v>4000</v>
      </c>
      <c r="H888" s="19" t="s">
        <v>817</v>
      </c>
      <c r="I888" s="22" t="s">
        <v>1355</v>
      </c>
      <c r="J888" s="39" t="s">
        <v>50</v>
      </c>
      <c r="K888" s="39" t="s">
        <v>51</v>
      </c>
      <c r="L888" s="40" t="s">
        <v>33</v>
      </c>
    </row>
    <row r="889" spans="1:12" ht="47.25" x14ac:dyDescent="0.25">
      <c r="A889" s="99" t="s">
        <v>818</v>
      </c>
      <c r="B889" s="102" t="s">
        <v>819</v>
      </c>
      <c r="C889" s="102" t="s">
        <v>801</v>
      </c>
      <c r="D889" s="19" t="s">
        <v>1357</v>
      </c>
      <c r="E889" s="25">
        <f>SUM(E890:E891)</f>
        <v>1626496</v>
      </c>
      <c r="F889" s="25">
        <f>SUM(F890:F891)</f>
        <v>1626496</v>
      </c>
      <c r="G889" s="25">
        <f>SUM(G890:G891)</f>
        <v>1626496</v>
      </c>
      <c r="H889" s="19" t="s">
        <v>820</v>
      </c>
      <c r="I889" s="22" t="s">
        <v>1355</v>
      </c>
      <c r="J889" s="39" t="s">
        <v>34</v>
      </c>
      <c r="K889" s="39" t="s">
        <v>35</v>
      </c>
      <c r="L889" s="40" t="s">
        <v>37</v>
      </c>
    </row>
    <row r="890" spans="1:12" ht="30.95" customHeight="1" x14ac:dyDescent="0.25">
      <c r="A890" s="100"/>
      <c r="B890" s="103"/>
      <c r="C890" s="103"/>
      <c r="D890" s="26" t="s">
        <v>40</v>
      </c>
      <c r="E890" s="27">
        <v>1375800</v>
      </c>
      <c r="F890" s="27">
        <v>1375800</v>
      </c>
      <c r="G890" s="27">
        <v>1375800</v>
      </c>
      <c r="H890" s="117" t="s">
        <v>821</v>
      </c>
      <c r="I890" s="120" t="s">
        <v>1355</v>
      </c>
      <c r="J890" s="128" t="s">
        <v>81</v>
      </c>
      <c r="K890" s="128" t="s">
        <v>137</v>
      </c>
      <c r="L890" s="126" t="s">
        <v>52</v>
      </c>
    </row>
    <row r="891" spans="1:12" ht="33.6" customHeight="1" thickBot="1" x14ac:dyDescent="0.3">
      <c r="A891" s="101"/>
      <c r="B891" s="104"/>
      <c r="C891" s="104"/>
      <c r="D891" s="26" t="s">
        <v>16</v>
      </c>
      <c r="E891" s="27">
        <v>250696</v>
      </c>
      <c r="F891" s="27">
        <v>250696</v>
      </c>
      <c r="G891" s="27">
        <v>250696</v>
      </c>
      <c r="H891" s="104"/>
      <c r="I891" s="82"/>
      <c r="J891" s="129"/>
      <c r="K891" s="129"/>
      <c r="L891" s="127"/>
    </row>
    <row r="892" spans="1:12" ht="78.75" customHeight="1" thickBot="1" x14ac:dyDescent="0.3">
      <c r="A892" s="54" t="s">
        <v>822</v>
      </c>
      <c r="B892" s="34" t="s">
        <v>823</v>
      </c>
      <c r="C892" s="34" t="s">
        <v>801</v>
      </c>
      <c r="D892" s="26" t="s">
        <v>40</v>
      </c>
      <c r="E892" s="27">
        <v>284000</v>
      </c>
      <c r="F892" s="27">
        <v>284000</v>
      </c>
      <c r="G892" s="27">
        <v>284000</v>
      </c>
      <c r="H892" s="34" t="s">
        <v>824</v>
      </c>
      <c r="I892" s="36" t="s">
        <v>1355</v>
      </c>
      <c r="J892" s="55" t="s">
        <v>31</v>
      </c>
      <c r="K892" s="55" t="s">
        <v>56</v>
      </c>
      <c r="L892" s="56" t="s">
        <v>42</v>
      </c>
    </row>
    <row r="893" spans="1:12" ht="63.75" thickBot="1" x14ac:dyDescent="0.3">
      <c r="A893" s="18" t="s">
        <v>825</v>
      </c>
      <c r="B893" s="19" t="s">
        <v>826</v>
      </c>
      <c r="C893" s="19" t="s">
        <v>801</v>
      </c>
      <c r="D893" s="19" t="s">
        <v>16</v>
      </c>
      <c r="E893" s="24">
        <v>49816</v>
      </c>
      <c r="F893" s="24">
        <v>49816</v>
      </c>
      <c r="G893" s="24">
        <v>49816</v>
      </c>
      <c r="H893" s="19" t="s">
        <v>827</v>
      </c>
      <c r="I893" s="22" t="s">
        <v>1356</v>
      </c>
      <c r="J893" s="39" t="s">
        <v>828</v>
      </c>
      <c r="K893" s="39" t="s">
        <v>828</v>
      </c>
      <c r="L893" s="40" t="s">
        <v>828</v>
      </c>
    </row>
    <row r="894" spans="1:12" ht="48" thickBot="1" x14ac:dyDescent="0.3">
      <c r="A894" s="18" t="s">
        <v>829</v>
      </c>
      <c r="B894" s="19" t="s">
        <v>830</v>
      </c>
      <c r="C894" s="19" t="s">
        <v>801</v>
      </c>
      <c r="D894" s="19"/>
      <c r="E894" s="24">
        <v>0</v>
      </c>
      <c r="F894" s="24">
        <v>0</v>
      </c>
      <c r="G894" s="24">
        <v>0</v>
      </c>
      <c r="H894" s="19" t="s">
        <v>831</v>
      </c>
      <c r="I894" s="22" t="s">
        <v>1356</v>
      </c>
      <c r="J894" s="39" t="s">
        <v>86</v>
      </c>
      <c r="K894" s="39" t="s">
        <v>269</v>
      </c>
      <c r="L894" s="40" t="s">
        <v>269</v>
      </c>
    </row>
    <row r="895" spans="1:12" ht="63" x14ac:dyDescent="0.25">
      <c r="A895" s="99" t="s">
        <v>832</v>
      </c>
      <c r="B895" s="102" t="s">
        <v>833</v>
      </c>
      <c r="C895" s="102" t="s">
        <v>492</v>
      </c>
      <c r="D895" s="117" t="s">
        <v>16</v>
      </c>
      <c r="E895" s="118">
        <v>149589</v>
      </c>
      <c r="F895" s="118">
        <v>0</v>
      </c>
      <c r="G895" s="118">
        <v>0</v>
      </c>
      <c r="H895" s="19" t="s">
        <v>834</v>
      </c>
      <c r="I895" s="22" t="s">
        <v>1356</v>
      </c>
      <c r="J895" s="39" t="s">
        <v>56</v>
      </c>
      <c r="K895" s="39" t="s">
        <v>86</v>
      </c>
      <c r="L895" s="40" t="s">
        <v>86</v>
      </c>
    </row>
    <row r="896" spans="1:12" ht="32.25" thickBot="1" x14ac:dyDescent="0.3">
      <c r="A896" s="101"/>
      <c r="B896" s="104"/>
      <c r="C896" s="104"/>
      <c r="D896" s="104"/>
      <c r="E896" s="80"/>
      <c r="F896" s="80"/>
      <c r="G896" s="80"/>
      <c r="H896" s="26" t="s">
        <v>542</v>
      </c>
      <c r="I896" s="28" t="s">
        <v>1355</v>
      </c>
      <c r="J896" s="50" t="s">
        <v>347</v>
      </c>
      <c r="K896" s="50" t="s">
        <v>86</v>
      </c>
      <c r="L896" s="51" t="s">
        <v>86</v>
      </c>
    </row>
    <row r="897" spans="1:12" ht="31.5" x14ac:dyDescent="0.25">
      <c r="A897" s="99" t="s">
        <v>835</v>
      </c>
      <c r="B897" s="102" t="s">
        <v>836</v>
      </c>
      <c r="C897" s="102" t="s">
        <v>492</v>
      </c>
      <c r="D897" s="102" t="s">
        <v>16</v>
      </c>
      <c r="E897" s="79">
        <v>22705</v>
      </c>
      <c r="F897" s="79">
        <v>0</v>
      </c>
      <c r="G897" s="79">
        <v>0</v>
      </c>
      <c r="H897" s="19" t="s">
        <v>542</v>
      </c>
      <c r="I897" s="22" t="s">
        <v>1355</v>
      </c>
      <c r="J897" s="39" t="s">
        <v>421</v>
      </c>
      <c r="K897" s="39" t="s">
        <v>86</v>
      </c>
      <c r="L897" s="40" t="s">
        <v>86</v>
      </c>
    </row>
    <row r="898" spans="1:12" ht="48" thickBot="1" x14ac:dyDescent="0.3">
      <c r="A898" s="101"/>
      <c r="B898" s="104"/>
      <c r="C898" s="104"/>
      <c r="D898" s="104"/>
      <c r="E898" s="80"/>
      <c r="F898" s="80"/>
      <c r="G898" s="80"/>
      <c r="H898" s="26" t="s">
        <v>837</v>
      </c>
      <c r="I898" s="28" t="s">
        <v>1356</v>
      </c>
      <c r="J898" s="50" t="s">
        <v>838</v>
      </c>
      <c r="K898" s="50" t="s">
        <v>86</v>
      </c>
      <c r="L898" s="51" t="s">
        <v>86</v>
      </c>
    </row>
    <row r="899" spans="1:12" ht="47.25" x14ac:dyDescent="0.25">
      <c r="A899" s="99" t="s">
        <v>839</v>
      </c>
      <c r="B899" s="102" t="s">
        <v>840</v>
      </c>
      <c r="C899" s="102" t="s">
        <v>492</v>
      </c>
      <c r="D899" s="19" t="s">
        <v>1357</v>
      </c>
      <c r="E899" s="25">
        <f>SUM(E900:E902)</f>
        <v>23360</v>
      </c>
      <c r="F899" s="25">
        <f>SUM(F900:F902)</f>
        <v>23360</v>
      </c>
      <c r="G899" s="25">
        <f>SUM(G900:G902)</f>
        <v>21202</v>
      </c>
      <c r="H899" s="19" t="s">
        <v>841</v>
      </c>
      <c r="I899" s="22" t="s">
        <v>1356</v>
      </c>
      <c r="J899" s="39" t="s">
        <v>52</v>
      </c>
      <c r="K899" s="39" t="s">
        <v>52</v>
      </c>
      <c r="L899" s="40" t="s">
        <v>263</v>
      </c>
    </row>
    <row r="900" spans="1:12" x14ac:dyDescent="0.25">
      <c r="A900" s="100"/>
      <c r="B900" s="103"/>
      <c r="C900" s="103"/>
      <c r="D900" s="26" t="s">
        <v>43</v>
      </c>
      <c r="E900" s="27">
        <v>18470</v>
      </c>
      <c r="F900" s="27">
        <v>18470</v>
      </c>
      <c r="G900" s="27">
        <v>16765</v>
      </c>
      <c r="H900" s="117" t="s">
        <v>542</v>
      </c>
      <c r="I900" s="120" t="s">
        <v>1355</v>
      </c>
      <c r="J900" s="128" t="s">
        <v>421</v>
      </c>
      <c r="K900" s="128" t="s">
        <v>421</v>
      </c>
      <c r="L900" s="126" t="s">
        <v>69</v>
      </c>
    </row>
    <row r="901" spans="1:12" x14ac:dyDescent="0.25">
      <c r="A901" s="100"/>
      <c r="B901" s="103"/>
      <c r="C901" s="103"/>
      <c r="D901" s="26" t="s">
        <v>16</v>
      </c>
      <c r="E901" s="27">
        <v>1630</v>
      </c>
      <c r="F901" s="27">
        <v>1630</v>
      </c>
      <c r="G901" s="27">
        <v>1479</v>
      </c>
      <c r="H901" s="103"/>
      <c r="I901" s="131"/>
      <c r="J901" s="158"/>
      <c r="K901" s="158"/>
      <c r="L901" s="156"/>
    </row>
    <row r="902" spans="1:12" ht="16.5" thickBot="1" x14ac:dyDescent="0.3">
      <c r="A902" s="101"/>
      <c r="B902" s="104"/>
      <c r="C902" s="104"/>
      <c r="D902" s="26" t="s">
        <v>151</v>
      </c>
      <c r="E902" s="27">
        <v>3260</v>
      </c>
      <c r="F902" s="27">
        <v>3260</v>
      </c>
      <c r="G902" s="27">
        <v>2958</v>
      </c>
      <c r="H902" s="104"/>
      <c r="I902" s="82"/>
      <c r="J902" s="129"/>
      <c r="K902" s="129"/>
      <c r="L902" s="127"/>
    </row>
    <row r="903" spans="1:12" ht="63.75" thickBot="1" x14ac:dyDescent="0.3">
      <c r="A903" s="18" t="s">
        <v>842</v>
      </c>
      <c r="B903" s="19" t="s">
        <v>843</v>
      </c>
      <c r="C903" s="19" t="s">
        <v>801</v>
      </c>
      <c r="D903" s="19" t="s">
        <v>16</v>
      </c>
      <c r="E903" s="24">
        <v>335405</v>
      </c>
      <c r="F903" s="24">
        <v>335405</v>
      </c>
      <c r="G903" s="24">
        <v>335405</v>
      </c>
      <c r="H903" s="19" t="s">
        <v>844</v>
      </c>
      <c r="I903" s="22" t="s">
        <v>1355</v>
      </c>
      <c r="J903" s="39" t="s">
        <v>34</v>
      </c>
      <c r="K903" s="39" t="s">
        <v>35</v>
      </c>
      <c r="L903" s="40" t="s">
        <v>37</v>
      </c>
    </row>
    <row r="904" spans="1:12" ht="48" thickBot="1" x14ac:dyDescent="0.3">
      <c r="A904" s="18" t="s">
        <v>845</v>
      </c>
      <c r="B904" s="19" t="s">
        <v>846</v>
      </c>
      <c r="C904" s="19" t="s">
        <v>801</v>
      </c>
      <c r="D904" s="19" t="s">
        <v>40</v>
      </c>
      <c r="E904" s="24">
        <v>93100</v>
      </c>
      <c r="F904" s="24">
        <v>93100</v>
      </c>
      <c r="G904" s="24">
        <v>93100</v>
      </c>
      <c r="H904" s="19" t="s">
        <v>847</v>
      </c>
      <c r="I904" s="22" t="s">
        <v>1356</v>
      </c>
      <c r="J904" s="39" t="s">
        <v>848</v>
      </c>
      <c r="K904" s="39" t="s">
        <v>848</v>
      </c>
      <c r="L904" s="40" t="s">
        <v>848</v>
      </c>
    </row>
    <row r="905" spans="1:12" ht="31.5" x14ac:dyDescent="0.25">
      <c r="A905" s="99" t="s">
        <v>849</v>
      </c>
      <c r="B905" s="102" t="s">
        <v>850</v>
      </c>
      <c r="C905" s="102" t="s">
        <v>492</v>
      </c>
      <c r="D905" s="19" t="s">
        <v>1357</v>
      </c>
      <c r="E905" s="25">
        <f>SUM(E906:E907)</f>
        <v>56079</v>
      </c>
      <c r="F905" s="25">
        <f>SUM(F906:F907)</f>
        <v>25490</v>
      </c>
      <c r="G905" s="25">
        <f>SUM(G906:G907)</f>
        <v>25491</v>
      </c>
      <c r="H905" s="19" t="s">
        <v>494</v>
      </c>
      <c r="I905" s="22" t="s">
        <v>1355</v>
      </c>
      <c r="J905" s="39" t="s">
        <v>345</v>
      </c>
      <c r="K905" s="39" t="s">
        <v>345</v>
      </c>
      <c r="L905" s="40" t="s">
        <v>359</v>
      </c>
    </row>
    <row r="906" spans="1:12" x14ac:dyDescent="0.25">
      <c r="A906" s="100"/>
      <c r="B906" s="103"/>
      <c r="C906" s="103"/>
      <c r="D906" s="26" t="s">
        <v>151</v>
      </c>
      <c r="E906" s="27">
        <v>8411</v>
      </c>
      <c r="F906" s="27">
        <v>3823</v>
      </c>
      <c r="G906" s="27">
        <v>3824</v>
      </c>
      <c r="H906" s="117" t="s">
        <v>851</v>
      </c>
      <c r="I906" s="120" t="s">
        <v>1356</v>
      </c>
      <c r="J906" s="128" t="s">
        <v>852</v>
      </c>
      <c r="K906" s="128" t="s">
        <v>852</v>
      </c>
      <c r="L906" s="126" t="s">
        <v>852</v>
      </c>
    </row>
    <row r="907" spans="1:12" ht="16.5" thickBot="1" x14ac:dyDescent="0.3">
      <c r="A907" s="101"/>
      <c r="B907" s="104"/>
      <c r="C907" s="104"/>
      <c r="D907" s="26" t="s">
        <v>43</v>
      </c>
      <c r="E907" s="27">
        <v>47668</v>
      </c>
      <c r="F907" s="27">
        <v>21667</v>
      </c>
      <c r="G907" s="27">
        <v>21667</v>
      </c>
      <c r="H907" s="104"/>
      <c r="I907" s="82"/>
      <c r="J907" s="129"/>
      <c r="K907" s="129"/>
      <c r="L907" s="127"/>
    </row>
    <row r="908" spans="1:12" ht="27.75" customHeight="1" x14ac:dyDescent="0.25">
      <c r="A908" s="99" t="s">
        <v>853</v>
      </c>
      <c r="B908" s="102" t="s">
        <v>854</v>
      </c>
      <c r="C908" s="102" t="s">
        <v>492</v>
      </c>
      <c r="D908" s="102" t="s">
        <v>43</v>
      </c>
      <c r="E908" s="114">
        <f>SUM(E909:E910)+12306</f>
        <v>12306</v>
      </c>
      <c r="F908" s="114">
        <f>SUM(F909:F910)+12306</f>
        <v>12306</v>
      </c>
      <c r="G908" s="114">
        <f>SUM(G909:G910)</f>
        <v>0</v>
      </c>
      <c r="H908" s="19" t="s">
        <v>855</v>
      </c>
      <c r="I908" s="22" t="s">
        <v>1356</v>
      </c>
      <c r="J908" s="39" t="s">
        <v>86</v>
      </c>
      <c r="K908" s="39" t="s">
        <v>269</v>
      </c>
      <c r="L908" s="40" t="s">
        <v>86</v>
      </c>
    </row>
    <row r="909" spans="1:12" ht="31.5" x14ac:dyDescent="0.25">
      <c r="A909" s="100"/>
      <c r="B909" s="103"/>
      <c r="C909" s="103"/>
      <c r="D909" s="103"/>
      <c r="E909" s="115"/>
      <c r="F909" s="115"/>
      <c r="G909" s="115"/>
      <c r="H909" s="26" t="s">
        <v>494</v>
      </c>
      <c r="I909" s="28" t="s">
        <v>1355</v>
      </c>
      <c r="J909" s="50" t="s">
        <v>347</v>
      </c>
      <c r="K909" s="50" t="s">
        <v>347</v>
      </c>
      <c r="L909" s="51" t="s">
        <v>421</v>
      </c>
    </row>
    <row r="910" spans="1:12" ht="21.75" customHeight="1" thickBot="1" x14ac:dyDescent="0.3">
      <c r="A910" s="101"/>
      <c r="B910" s="104"/>
      <c r="C910" s="104"/>
      <c r="D910" s="104"/>
      <c r="E910" s="138"/>
      <c r="F910" s="138"/>
      <c r="G910" s="138"/>
      <c r="H910" s="26" t="s">
        <v>856</v>
      </c>
      <c r="I910" s="28" t="s">
        <v>1356</v>
      </c>
      <c r="J910" s="50" t="s">
        <v>424</v>
      </c>
      <c r="K910" s="50" t="s">
        <v>424</v>
      </c>
      <c r="L910" s="51" t="s">
        <v>86</v>
      </c>
    </row>
    <row r="911" spans="1:12" ht="48" thickBot="1" x14ac:dyDescent="0.3">
      <c r="A911" s="18" t="s">
        <v>857</v>
      </c>
      <c r="B911" s="19" t="s">
        <v>858</v>
      </c>
      <c r="C911" s="19" t="s">
        <v>10</v>
      </c>
      <c r="D911" s="19" t="s">
        <v>16</v>
      </c>
      <c r="E911" s="24">
        <v>250000</v>
      </c>
      <c r="F911" s="24">
        <v>700000</v>
      </c>
      <c r="G911" s="24">
        <v>3950000</v>
      </c>
      <c r="H911" s="19" t="s">
        <v>494</v>
      </c>
      <c r="I911" s="22" t="s">
        <v>1355</v>
      </c>
      <c r="J911" s="39" t="s">
        <v>294</v>
      </c>
      <c r="K911" s="39" t="s">
        <v>294</v>
      </c>
      <c r="L911" s="40" t="s">
        <v>347</v>
      </c>
    </row>
    <row r="912" spans="1:12" ht="48" customHeight="1" thickBot="1" x14ac:dyDescent="0.3">
      <c r="A912" s="13" t="s">
        <v>859</v>
      </c>
      <c r="B912" s="176" t="s">
        <v>860</v>
      </c>
      <c r="C912" s="177"/>
      <c r="D912" s="178"/>
      <c r="E912" s="49">
        <f>E913+E918+E922+E927+E932+E936+E937</f>
        <v>8470583.4800000004</v>
      </c>
      <c r="F912" s="49">
        <f>F913+F918+F922+F927+F932+F936+F937</f>
        <v>8579611</v>
      </c>
      <c r="G912" s="49">
        <f>G913+G918+G922+G927+G932+G936+G937</f>
        <v>9066944</v>
      </c>
      <c r="H912" s="105"/>
      <c r="I912" s="106"/>
      <c r="J912" s="106"/>
      <c r="K912" s="106"/>
      <c r="L912" s="107"/>
    </row>
    <row r="913" spans="1:12" ht="63" x14ac:dyDescent="0.25">
      <c r="A913" s="99" t="s">
        <v>861</v>
      </c>
      <c r="B913" s="102" t="s">
        <v>862</v>
      </c>
      <c r="C913" s="102" t="s">
        <v>863</v>
      </c>
      <c r="D913" s="19" t="s">
        <v>1357</v>
      </c>
      <c r="E913" s="25">
        <f>SUM(E914:E917)</f>
        <v>1177084</v>
      </c>
      <c r="F913" s="25">
        <f>SUM(F914:F917)</f>
        <v>1037042</v>
      </c>
      <c r="G913" s="25">
        <f>SUM(G914:G917)</f>
        <v>1037044</v>
      </c>
      <c r="H913" s="19" t="s">
        <v>864</v>
      </c>
      <c r="I913" s="39" t="s">
        <v>1355</v>
      </c>
      <c r="J913" s="39" t="s">
        <v>35</v>
      </c>
      <c r="K913" s="39" t="s">
        <v>37</v>
      </c>
      <c r="L913" s="40" t="s">
        <v>65</v>
      </c>
    </row>
    <row r="914" spans="1:12" ht="44.45" customHeight="1" x14ac:dyDescent="0.25">
      <c r="A914" s="100"/>
      <c r="B914" s="103"/>
      <c r="C914" s="103"/>
      <c r="D914" s="26" t="s">
        <v>16</v>
      </c>
      <c r="E914" s="27">
        <v>841535</v>
      </c>
      <c r="F914" s="27">
        <v>841535</v>
      </c>
      <c r="G914" s="27">
        <v>841535</v>
      </c>
      <c r="H914" s="117" t="s">
        <v>1370</v>
      </c>
      <c r="I914" s="128" t="s">
        <v>1355</v>
      </c>
      <c r="J914" s="128" t="s">
        <v>65</v>
      </c>
      <c r="K914" s="128" t="s">
        <v>173</v>
      </c>
      <c r="L914" s="126" t="s">
        <v>173</v>
      </c>
    </row>
    <row r="915" spans="1:12" ht="41.45" customHeight="1" x14ac:dyDescent="0.25">
      <c r="A915" s="100"/>
      <c r="B915" s="103"/>
      <c r="C915" s="103"/>
      <c r="D915" s="159" t="s">
        <v>40</v>
      </c>
      <c r="E915" s="118">
        <v>118553</v>
      </c>
      <c r="F915" s="118">
        <v>0</v>
      </c>
      <c r="G915" s="118">
        <v>0</v>
      </c>
      <c r="H915" s="103"/>
      <c r="I915" s="158"/>
      <c r="J915" s="158"/>
      <c r="K915" s="158"/>
      <c r="L915" s="156"/>
    </row>
    <row r="916" spans="1:12" ht="6.75" customHeight="1" x14ac:dyDescent="0.25">
      <c r="A916" s="100"/>
      <c r="B916" s="103"/>
      <c r="C916" s="103"/>
      <c r="D916" s="160"/>
      <c r="E916" s="119"/>
      <c r="F916" s="119"/>
      <c r="G916" s="119"/>
      <c r="H916" s="103"/>
      <c r="I916" s="158"/>
      <c r="J916" s="158"/>
      <c r="K916" s="158"/>
      <c r="L916" s="156"/>
    </row>
    <row r="917" spans="1:12" ht="54.75" customHeight="1" thickBot="1" x14ac:dyDescent="0.3">
      <c r="A917" s="101"/>
      <c r="B917" s="104"/>
      <c r="C917" s="104"/>
      <c r="D917" s="26" t="s">
        <v>43</v>
      </c>
      <c r="E917" s="27">
        <v>216996</v>
      </c>
      <c r="F917" s="27">
        <v>195507</v>
      </c>
      <c r="G917" s="27">
        <v>195509</v>
      </c>
      <c r="H917" s="104"/>
      <c r="I917" s="129"/>
      <c r="J917" s="129"/>
      <c r="K917" s="129"/>
      <c r="L917" s="127"/>
    </row>
    <row r="918" spans="1:12" ht="40.5" customHeight="1" x14ac:dyDescent="0.25">
      <c r="A918" s="99" t="s">
        <v>865</v>
      </c>
      <c r="B918" s="102" t="s">
        <v>866</v>
      </c>
      <c r="C918" s="102" t="s">
        <v>863</v>
      </c>
      <c r="D918" s="19" t="s">
        <v>1357</v>
      </c>
      <c r="E918" s="25">
        <f>SUM(E919:E921)</f>
        <v>1507932.49</v>
      </c>
      <c r="F918" s="25">
        <f>SUM(F919:F921)</f>
        <v>1494895</v>
      </c>
      <c r="G918" s="25">
        <f>SUM(G919:G921)</f>
        <v>1482226</v>
      </c>
      <c r="H918" s="102" t="s">
        <v>867</v>
      </c>
      <c r="I918" s="157" t="s">
        <v>1355</v>
      </c>
      <c r="J918" s="157" t="s">
        <v>56</v>
      </c>
      <c r="K918" s="157" t="s">
        <v>69</v>
      </c>
      <c r="L918" s="155" t="s">
        <v>56</v>
      </c>
    </row>
    <row r="919" spans="1:12" ht="21.75" customHeight="1" x14ac:dyDescent="0.25">
      <c r="A919" s="100"/>
      <c r="B919" s="103"/>
      <c r="C919" s="103"/>
      <c r="D919" s="26" t="s">
        <v>39</v>
      </c>
      <c r="E919" s="27">
        <v>44406.49</v>
      </c>
      <c r="F919" s="27">
        <v>43369</v>
      </c>
      <c r="G919" s="27">
        <v>30700</v>
      </c>
      <c r="H919" s="103"/>
      <c r="I919" s="158"/>
      <c r="J919" s="158"/>
      <c r="K919" s="158"/>
      <c r="L919" s="156"/>
    </row>
    <row r="920" spans="1:12" ht="21" customHeight="1" x14ac:dyDescent="0.25">
      <c r="A920" s="100"/>
      <c r="B920" s="103"/>
      <c r="C920" s="103"/>
      <c r="D920" s="26" t="s">
        <v>16</v>
      </c>
      <c r="E920" s="27">
        <v>1451526</v>
      </c>
      <c r="F920" s="27">
        <v>1451526</v>
      </c>
      <c r="G920" s="27">
        <v>1451526</v>
      </c>
      <c r="H920" s="103"/>
      <c r="I920" s="158"/>
      <c r="J920" s="158"/>
      <c r="K920" s="158"/>
      <c r="L920" s="156"/>
    </row>
    <row r="921" spans="1:12" ht="20.25" customHeight="1" thickBot="1" x14ac:dyDescent="0.3">
      <c r="A921" s="101"/>
      <c r="B921" s="104"/>
      <c r="C921" s="104"/>
      <c r="D921" s="26" t="s">
        <v>18</v>
      </c>
      <c r="E921" s="27">
        <v>12000</v>
      </c>
      <c r="F921" s="27">
        <v>0</v>
      </c>
      <c r="G921" s="27">
        <v>0</v>
      </c>
      <c r="H921" s="104"/>
      <c r="I921" s="129"/>
      <c r="J921" s="129"/>
      <c r="K921" s="129"/>
      <c r="L921" s="127"/>
    </row>
    <row r="922" spans="1:12" ht="78.75" x14ac:dyDescent="0.25">
      <c r="A922" s="99" t="s">
        <v>868</v>
      </c>
      <c r="B922" s="102" t="s">
        <v>869</v>
      </c>
      <c r="C922" s="102" t="s">
        <v>863</v>
      </c>
      <c r="D922" s="19" t="s">
        <v>1357</v>
      </c>
      <c r="E922" s="25">
        <f>SUM(E923:E926)</f>
        <v>2482701.7599999998</v>
      </c>
      <c r="F922" s="25">
        <f>SUM(F923:F926)</f>
        <v>2438423</v>
      </c>
      <c r="G922" s="25">
        <f>SUM(G923:G926)</f>
        <v>2438423</v>
      </c>
      <c r="H922" s="19" t="s">
        <v>870</v>
      </c>
      <c r="I922" s="39" t="s">
        <v>1355</v>
      </c>
      <c r="J922" s="39" t="s">
        <v>381</v>
      </c>
      <c r="K922" s="39" t="s">
        <v>347</v>
      </c>
      <c r="L922" s="40" t="s">
        <v>347</v>
      </c>
    </row>
    <row r="923" spans="1:12" ht="78.75" x14ac:dyDescent="0.25">
      <c r="A923" s="100"/>
      <c r="B923" s="103"/>
      <c r="C923" s="103"/>
      <c r="D923" s="26" t="s">
        <v>39</v>
      </c>
      <c r="E923" s="27">
        <v>146993.76</v>
      </c>
      <c r="F923" s="27">
        <v>146900</v>
      </c>
      <c r="G923" s="27">
        <v>146900</v>
      </c>
      <c r="H923" s="26" t="s">
        <v>871</v>
      </c>
      <c r="I923" s="50" t="s">
        <v>1355</v>
      </c>
      <c r="J923" s="50" t="s">
        <v>872</v>
      </c>
      <c r="K923" s="50" t="s">
        <v>872</v>
      </c>
      <c r="L923" s="51" t="s">
        <v>872</v>
      </c>
    </row>
    <row r="924" spans="1:12" ht="110.25" x14ac:dyDescent="0.25">
      <c r="A924" s="100"/>
      <c r="B924" s="103"/>
      <c r="C924" s="103"/>
      <c r="D924" s="26" t="s">
        <v>43</v>
      </c>
      <c r="E924" s="27">
        <v>44185</v>
      </c>
      <c r="F924" s="27">
        <v>0</v>
      </c>
      <c r="G924" s="27">
        <v>0</v>
      </c>
      <c r="H924" s="26" t="s">
        <v>873</v>
      </c>
      <c r="I924" s="50" t="s">
        <v>1356</v>
      </c>
      <c r="J924" s="50" t="s">
        <v>848</v>
      </c>
      <c r="K924" s="50" t="s">
        <v>439</v>
      </c>
      <c r="L924" s="51" t="s">
        <v>719</v>
      </c>
    </row>
    <row r="925" spans="1:12" ht="32.25" customHeight="1" x14ac:dyDescent="0.25">
      <c r="A925" s="100"/>
      <c r="B925" s="103"/>
      <c r="C925" s="103"/>
      <c r="D925" s="26" t="s">
        <v>16</v>
      </c>
      <c r="E925" s="27">
        <v>1779959</v>
      </c>
      <c r="F925" s="27">
        <v>1779959</v>
      </c>
      <c r="G925" s="27">
        <v>1779959</v>
      </c>
      <c r="H925" s="117" t="s">
        <v>874</v>
      </c>
      <c r="I925" s="128" t="s">
        <v>1355</v>
      </c>
      <c r="J925" s="128" t="s">
        <v>50</v>
      </c>
      <c r="K925" s="128" t="s">
        <v>51</v>
      </c>
      <c r="L925" s="126" t="s">
        <v>33</v>
      </c>
    </row>
    <row r="926" spans="1:12" ht="33.75" customHeight="1" thickBot="1" x14ac:dyDescent="0.3">
      <c r="A926" s="101"/>
      <c r="B926" s="104"/>
      <c r="C926" s="104"/>
      <c r="D926" s="26" t="s">
        <v>40</v>
      </c>
      <c r="E926" s="27">
        <v>511564</v>
      </c>
      <c r="F926" s="27">
        <v>511564</v>
      </c>
      <c r="G926" s="27">
        <v>511564</v>
      </c>
      <c r="H926" s="104"/>
      <c r="I926" s="129"/>
      <c r="J926" s="129"/>
      <c r="K926" s="129"/>
      <c r="L926" s="127"/>
    </row>
    <row r="927" spans="1:12" ht="66" customHeight="1" x14ac:dyDescent="0.25">
      <c r="A927" s="99" t="s">
        <v>875</v>
      </c>
      <c r="B927" s="102" t="s">
        <v>876</v>
      </c>
      <c r="C927" s="102" t="s">
        <v>863</v>
      </c>
      <c r="D927" s="19" t="s">
        <v>1357</v>
      </c>
      <c r="E927" s="25">
        <f>SUM(E928:E931)</f>
        <v>1343527.1</v>
      </c>
      <c r="F927" s="25">
        <f>SUM(F928:F931)</f>
        <v>1258027</v>
      </c>
      <c r="G927" s="25">
        <f>SUM(G928:G931)</f>
        <v>1258027</v>
      </c>
      <c r="H927" s="19" t="s">
        <v>877</v>
      </c>
      <c r="I927" s="39" t="s">
        <v>1355</v>
      </c>
      <c r="J927" s="39" t="s">
        <v>263</v>
      </c>
      <c r="K927" s="39" t="s">
        <v>81</v>
      </c>
      <c r="L927" s="40" t="s">
        <v>52</v>
      </c>
    </row>
    <row r="928" spans="1:12" ht="78.75" customHeight="1" x14ac:dyDescent="0.25">
      <c r="A928" s="100"/>
      <c r="B928" s="103"/>
      <c r="C928" s="103"/>
      <c r="D928" s="26" t="s">
        <v>43</v>
      </c>
      <c r="E928" s="27">
        <v>85488</v>
      </c>
      <c r="F928" s="27">
        <v>0</v>
      </c>
      <c r="G928" s="27">
        <v>0</v>
      </c>
      <c r="H928" s="26" t="s">
        <v>878</v>
      </c>
      <c r="I928" s="50" t="s">
        <v>1355</v>
      </c>
      <c r="J928" s="50" t="s">
        <v>347</v>
      </c>
      <c r="K928" s="50" t="s">
        <v>81</v>
      </c>
      <c r="L928" s="51" t="s">
        <v>52</v>
      </c>
    </row>
    <row r="929" spans="1:12" ht="31.5" x14ac:dyDescent="0.25">
      <c r="A929" s="100"/>
      <c r="B929" s="103"/>
      <c r="C929" s="103"/>
      <c r="D929" s="26" t="s">
        <v>16</v>
      </c>
      <c r="E929" s="27">
        <v>758109</v>
      </c>
      <c r="F929" s="27">
        <v>758109</v>
      </c>
      <c r="G929" s="27">
        <v>758109</v>
      </c>
      <c r="H929" s="26" t="s">
        <v>879</v>
      </c>
      <c r="I929" s="50" t="s">
        <v>1356</v>
      </c>
      <c r="J929" s="50" t="s">
        <v>347</v>
      </c>
      <c r="K929" s="50" t="s">
        <v>347</v>
      </c>
      <c r="L929" s="51" t="s">
        <v>86</v>
      </c>
    </row>
    <row r="930" spans="1:12" ht="80.25" customHeight="1" x14ac:dyDescent="0.25">
      <c r="A930" s="100"/>
      <c r="B930" s="103"/>
      <c r="C930" s="103"/>
      <c r="D930" s="26" t="s">
        <v>39</v>
      </c>
      <c r="E930" s="27">
        <v>105712.1</v>
      </c>
      <c r="F930" s="27">
        <v>105700</v>
      </c>
      <c r="G930" s="27">
        <v>105700</v>
      </c>
      <c r="H930" s="26" t="s">
        <v>880</v>
      </c>
      <c r="I930" s="50" t="s">
        <v>1356</v>
      </c>
      <c r="J930" s="50" t="s">
        <v>86</v>
      </c>
      <c r="K930" s="50" t="s">
        <v>110</v>
      </c>
      <c r="L930" s="51" t="s">
        <v>69</v>
      </c>
    </row>
    <row r="931" spans="1:12" ht="66.75" customHeight="1" thickBot="1" x14ac:dyDescent="0.3">
      <c r="A931" s="101"/>
      <c r="B931" s="104"/>
      <c r="C931" s="104"/>
      <c r="D931" s="26" t="s">
        <v>40</v>
      </c>
      <c r="E931" s="27">
        <v>394218</v>
      </c>
      <c r="F931" s="27">
        <v>394218</v>
      </c>
      <c r="G931" s="27">
        <v>394218</v>
      </c>
      <c r="H931" s="26" t="s">
        <v>874</v>
      </c>
      <c r="I931" s="50" t="s">
        <v>1355</v>
      </c>
      <c r="J931" s="50" t="s">
        <v>33</v>
      </c>
      <c r="K931" s="50" t="s">
        <v>34</v>
      </c>
      <c r="L931" s="51" t="s">
        <v>34</v>
      </c>
    </row>
    <row r="932" spans="1:12" ht="47.25" x14ac:dyDescent="0.25">
      <c r="A932" s="99" t="s">
        <v>881</v>
      </c>
      <c r="B932" s="102" t="s">
        <v>882</v>
      </c>
      <c r="C932" s="102" t="s">
        <v>863</v>
      </c>
      <c r="D932" s="19" t="s">
        <v>1357</v>
      </c>
      <c r="E932" s="25">
        <f>SUM(E933:E935)</f>
        <v>684985.13</v>
      </c>
      <c r="F932" s="25">
        <f>SUM(F933:F935)</f>
        <v>699594</v>
      </c>
      <c r="G932" s="25">
        <f>SUM(G933:G935)</f>
        <v>699594</v>
      </c>
      <c r="H932" s="19" t="s">
        <v>883</v>
      </c>
      <c r="I932" s="39" t="s">
        <v>1356</v>
      </c>
      <c r="J932" s="39" t="s">
        <v>294</v>
      </c>
      <c r="K932" s="39" t="s">
        <v>347</v>
      </c>
      <c r="L932" s="40" t="s">
        <v>347</v>
      </c>
    </row>
    <row r="933" spans="1:12" ht="117.75" customHeight="1" x14ac:dyDescent="0.25">
      <c r="A933" s="100"/>
      <c r="B933" s="103"/>
      <c r="C933" s="103"/>
      <c r="D933" s="26" t="s">
        <v>16</v>
      </c>
      <c r="E933" s="27">
        <v>450994</v>
      </c>
      <c r="F933" s="27">
        <v>450994</v>
      </c>
      <c r="G933" s="27">
        <v>450994</v>
      </c>
      <c r="H933" s="26" t="s">
        <v>1371</v>
      </c>
      <c r="I933" s="50" t="s">
        <v>1355</v>
      </c>
      <c r="J933" s="50" t="s">
        <v>405</v>
      </c>
      <c r="K933" s="50" t="s">
        <v>462</v>
      </c>
      <c r="L933" s="51" t="s">
        <v>294</v>
      </c>
    </row>
    <row r="934" spans="1:12" ht="32.1" customHeight="1" x14ac:dyDescent="0.25">
      <c r="A934" s="100"/>
      <c r="B934" s="103"/>
      <c r="C934" s="103"/>
      <c r="D934" s="26" t="s">
        <v>39</v>
      </c>
      <c r="E934" s="27">
        <v>139391.13</v>
      </c>
      <c r="F934" s="27">
        <v>154000</v>
      </c>
      <c r="G934" s="27">
        <v>154000</v>
      </c>
      <c r="H934" s="117" t="s">
        <v>874</v>
      </c>
      <c r="I934" s="128" t="s">
        <v>1355</v>
      </c>
      <c r="J934" s="128" t="s">
        <v>51</v>
      </c>
      <c r="K934" s="128" t="s">
        <v>33</v>
      </c>
      <c r="L934" s="126" t="s">
        <v>34</v>
      </c>
    </row>
    <row r="935" spans="1:12" ht="39.950000000000003" customHeight="1" thickBot="1" x14ac:dyDescent="0.3">
      <c r="A935" s="101"/>
      <c r="B935" s="104"/>
      <c r="C935" s="104"/>
      <c r="D935" s="26" t="s">
        <v>40</v>
      </c>
      <c r="E935" s="27">
        <v>94600</v>
      </c>
      <c r="F935" s="27">
        <v>94600</v>
      </c>
      <c r="G935" s="27">
        <v>94600</v>
      </c>
      <c r="H935" s="104"/>
      <c r="I935" s="129"/>
      <c r="J935" s="129"/>
      <c r="K935" s="129"/>
      <c r="L935" s="127"/>
    </row>
    <row r="936" spans="1:12" ht="32.25" thickBot="1" x14ac:dyDescent="0.3">
      <c r="A936" s="18" t="s">
        <v>884</v>
      </c>
      <c r="B936" s="19" t="s">
        <v>885</v>
      </c>
      <c r="C936" s="19" t="s">
        <v>13</v>
      </c>
      <c r="D936" s="19" t="s">
        <v>16</v>
      </c>
      <c r="E936" s="24">
        <v>622723</v>
      </c>
      <c r="F936" s="24">
        <v>1000000</v>
      </c>
      <c r="G936" s="24">
        <v>1500000</v>
      </c>
      <c r="H936" s="19" t="s">
        <v>886</v>
      </c>
      <c r="I936" s="39" t="s">
        <v>1356</v>
      </c>
      <c r="J936" s="39" t="s">
        <v>415</v>
      </c>
      <c r="K936" s="39" t="s">
        <v>415</v>
      </c>
      <c r="L936" s="40" t="s">
        <v>415</v>
      </c>
    </row>
    <row r="937" spans="1:12" ht="126.75" thickBot="1" x14ac:dyDescent="0.3">
      <c r="A937" s="18" t="s">
        <v>887</v>
      </c>
      <c r="B937" s="19" t="s">
        <v>888</v>
      </c>
      <c r="C937" s="19" t="s">
        <v>863</v>
      </c>
      <c r="D937" s="19" t="s">
        <v>40</v>
      </c>
      <c r="E937" s="24">
        <v>651630</v>
      </c>
      <c r="F937" s="24">
        <v>651630</v>
      </c>
      <c r="G937" s="24">
        <v>651630</v>
      </c>
      <c r="H937" s="19" t="s">
        <v>1372</v>
      </c>
      <c r="I937" s="39" t="s">
        <v>1355</v>
      </c>
      <c r="J937" s="39" t="s">
        <v>294</v>
      </c>
      <c r="K937" s="39" t="s">
        <v>294</v>
      </c>
      <c r="L937" s="40" t="s">
        <v>294</v>
      </c>
    </row>
    <row r="938" spans="1:12" ht="63.75" customHeight="1" thickBot="1" x14ac:dyDescent="0.3">
      <c r="A938" s="13" t="s">
        <v>889</v>
      </c>
      <c r="B938" s="176" t="s">
        <v>890</v>
      </c>
      <c r="C938" s="177"/>
      <c r="D938" s="178"/>
      <c r="E938" s="49">
        <f t="shared" ref="E938:G938" si="14">SUM(E939:E962)</f>
        <v>75169805</v>
      </c>
      <c r="F938" s="49">
        <f t="shared" si="14"/>
        <v>75955561</v>
      </c>
      <c r="G938" s="49">
        <f t="shared" si="14"/>
        <v>76811232</v>
      </c>
      <c r="H938" s="105"/>
      <c r="I938" s="106"/>
      <c r="J938" s="106"/>
      <c r="K938" s="106"/>
      <c r="L938" s="107"/>
    </row>
    <row r="939" spans="1:12" ht="50.25" customHeight="1" thickBot="1" x14ac:dyDescent="0.3">
      <c r="A939" s="18" t="s">
        <v>891</v>
      </c>
      <c r="B939" s="19" t="s">
        <v>892</v>
      </c>
      <c r="C939" s="19" t="s">
        <v>893</v>
      </c>
      <c r="D939" s="19" t="s">
        <v>16</v>
      </c>
      <c r="E939" s="24">
        <v>190000</v>
      </c>
      <c r="F939" s="24">
        <v>195000</v>
      </c>
      <c r="G939" s="24">
        <v>197000</v>
      </c>
      <c r="H939" s="19" t="s">
        <v>894</v>
      </c>
      <c r="I939" s="22" t="s">
        <v>1356</v>
      </c>
      <c r="J939" s="39" t="s">
        <v>465</v>
      </c>
      <c r="K939" s="39" t="s">
        <v>895</v>
      </c>
      <c r="L939" s="40" t="s">
        <v>660</v>
      </c>
    </row>
    <row r="940" spans="1:12" ht="49.5" customHeight="1" x14ac:dyDescent="0.25">
      <c r="A940" s="83" t="s">
        <v>896</v>
      </c>
      <c r="B940" s="81" t="s">
        <v>897</v>
      </c>
      <c r="C940" s="81" t="s">
        <v>893</v>
      </c>
      <c r="D940" s="81" t="s">
        <v>16</v>
      </c>
      <c r="E940" s="79">
        <v>5500000</v>
      </c>
      <c r="F940" s="79">
        <v>5300000</v>
      </c>
      <c r="G940" s="79">
        <v>5200000</v>
      </c>
      <c r="H940" s="42" t="s">
        <v>898</v>
      </c>
      <c r="I940" s="22" t="s">
        <v>1356</v>
      </c>
      <c r="J940" s="39" t="s">
        <v>899</v>
      </c>
      <c r="K940" s="39" t="s">
        <v>900</v>
      </c>
      <c r="L940" s="40" t="s">
        <v>901</v>
      </c>
    </row>
    <row r="941" spans="1:12" ht="79.5" thickBot="1" x14ac:dyDescent="0.3">
      <c r="A941" s="84"/>
      <c r="B941" s="82"/>
      <c r="C941" s="82"/>
      <c r="D941" s="82"/>
      <c r="E941" s="80"/>
      <c r="F941" s="80"/>
      <c r="G941" s="80"/>
      <c r="H941" s="57" t="s">
        <v>1381</v>
      </c>
      <c r="I941" s="58" t="s">
        <v>1355</v>
      </c>
      <c r="J941" s="59">
        <v>5</v>
      </c>
      <c r="K941" s="59">
        <v>5.2</v>
      </c>
      <c r="L941" s="60">
        <v>5.5</v>
      </c>
    </row>
    <row r="942" spans="1:12" ht="49.5" customHeight="1" thickBot="1" x14ac:dyDescent="0.3">
      <c r="A942" s="18" t="s">
        <v>902</v>
      </c>
      <c r="B942" s="19" t="s">
        <v>903</v>
      </c>
      <c r="C942" s="19" t="s">
        <v>893</v>
      </c>
      <c r="D942" s="19" t="s">
        <v>151</v>
      </c>
      <c r="E942" s="24">
        <v>16557600</v>
      </c>
      <c r="F942" s="24">
        <v>16519180</v>
      </c>
      <c r="G942" s="24">
        <v>16469100</v>
      </c>
      <c r="H942" s="42" t="s">
        <v>1382</v>
      </c>
      <c r="I942" s="22" t="s">
        <v>1356</v>
      </c>
      <c r="J942" s="39">
        <v>32.15</v>
      </c>
      <c r="K942" s="39">
        <v>31</v>
      </c>
      <c r="L942" s="40">
        <v>30</v>
      </c>
    </row>
    <row r="943" spans="1:12" ht="51" customHeight="1" thickBot="1" x14ac:dyDescent="0.3">
      <c r="A943" s="18" t="s">
        <v>904</v>
      </c>
      <c r="B943" s="19" t="s">
        <v>905</v>
      </c>
      <c r="C943" s="19" t="s">
        <v>893</v>
      </c>
      <c r="D943" s="19" t="s">
        <v>151</v>
      </c>
      <c r="E943" s="24">
        <v>510000</v>
      </c>
      <c r="F943" s="24">
        <v>507000</v>
      </c>
      <c r="G943" s="24">
        <v>505500</v>
      </c>
      <c r="H943" s="42" t="s">
        <v>1383</v>
      </c>
      <c r="I943" s="22" t="s">
        <v>1356</v>
      </c>
      <c r="J943" s="61">
        <v>9218</v>
      </c>
      <c r="K943" s="61">
        <v>9200</v>
      </c>
      <c r="L943" s="62">
        <v>9150</v>
      </c>
    </row>
    <row r="944" spans="1:12" ht="87" customHeight="1" thickBot="1" x14ac:dyDescent="0.3">
      <c r="A944" s="18" t="s">
        <v>906</v>
      </c>
      <c r="B944" s="19" t="s">
        <v>907</v>
      </c>
      <c r="C944" s="19" t="s">
        <v>893</v>
      </c>
      <c r="D944" s="19" t="s">
        <v>151</v>
      </c>
      <c r="E944" s="24">
        <v>2280</v>
      </c>
      <c r="F944" s="24">
        <v>2280</v>
      </c>
      <c r="G944" s="24">
        <v>1520</v>
      </c>
      <c r="H944" s="19" t="s">
        <v>908</v>
      </c>
      <c r="I944" s="22" t="s">
        <v>1356</v>
      </c>
      <c r="J944" s="39" t="s">
        <v>410</v>
      </c>
      <c r="K944" s="39" t="s">
        <v>424</v>
      </c>
      <c r="L944" s="40" t="s">
        <v>424</v>
      </c>
    </row>
    <row r="945" spans="1:12" ht="63.75" thickBot="1" x14ac:dyDescent="0.3">
      <c r="A945" s="18" t="s">
        <v>909</v>
      </c>
      <c r="B945" s="19" t="s">
        <v>910</v>
      </c>
      <c r="C945" s="19" t="s">
        <v>893</v>
      </c>
      <c r="D945" s="19" t="s">
        <v>151</v>
      </c>
      <c r="E945" s="24">
        <v>835</v>
      </c>
      <c r="F945" s="24">
        <v>0</v>
      </c>
      <c r="G945" s="24">
        <v>0</v>
      </c>
      <c r="H945" s="19" t="s">
        <v>911</v>
      </c>
      <c r="I945" s="22" t="s">
        <v>1356</v>
      </c>
      <c r="J945" s="39" t="s">
        <v>269</v>
      </c>
      <c r="K945" s="39" t="s">
        <v>269</v>
      </c>
      <c r="L945" s="40" t="s">
        <v>86</v>
      </c>
    </row>
    <row r="946" spans="1:12" ht="50.25" customHeight="1" thickBot="1" x14ac:dyDescent="0.3">
      <c r="A946" s="18" t="s">
        <v>912</v>
      </c>
      <c r="B946" s="19" t="s">
        <v>913</v>
      </c>
      <c r="C946" s="19" t="s">
        <v>893</v>
      </c>
      <c r="D946" s="19" t="s">
        <v>151</v>
      </c>
      <c r="E946" s="24">
        <v>45000000</v>
      </c>
      <c r="F946" s="24">
        <v>46000000</v>
      </c>
      <c r="G946" s="24">
        <v>47000000</v>
      </c>
      <c r="H946" s="19" t="s">
        <v>908</v>
      </c>
      <c r="I946" s="22" t="s">
        <v>1356</v>
      </c>
      <c r="J946" s="39" t="s">
        <v>914</v>
      </c>
      <c r="K946" s="39" t="s">
        <v>915</v>
      </c>
      <c r="L946" s="40" t="s">
        <v>916</v>
      </c>
    </row>
    <row r="947" spans="1:12" ht="52.5" customHeight="1" thickBot="1" x14ac:dyDescent="0.3">
      <c r="A947" s="18" t="s">
        <v>917</v>
      </c>
      <c r="B947" s="19" t="s">
        <v>918</v>
      </c>
      <c r="C947" s="19" t="s">
        <v>893</v>
      </c>
      <c r="D947" s="19" t="s">
        <v>151</v>
      </c>
      <c r="E947" s="24">
        <v>630000</v>
      </c>
      <c r="F947" s="24">
        <v>644000</v>
      </c>
      <c r="G947" s="24">
        <v>658000</v>
      </c>
      <c r="H947" s="19" t="s">
        <v>919</v>
      </c>
      <c r="I947" s="22" t="s">
        <v>1356</v>
      </c>
      <c r="J947" s="39" t="s">
        <v>914</v>
      </c>
      <c r="K947" s="39" t="s">
        <v>915</v>
      </c>
      <c r="L947" s="40" t="s">
        <v>916</v>
      </c>
    </row>
    <row r="948" spans="1:12" ht="46.5" customHeight="1" thickBot="1" x14ac:dyDescent="0.3">
      <c r="A948" s="18" t="s">
        <v>920</v>
      </c>
      <c r="B948" s="19" t="s">
        <v>921</v>
      </c>
      <c r="C948" s="19" t="s">
        <v>893</v>
      </c>
      <c r="D948" s="19" t="s">
        <v>151</v>
      </c>
      <c r="E948" s="24">
        <v>800</v>
      </c>
      <c r="F948" s="24">
        <v>821</v>
      </c>
      <c r="G948" s="24">
        <v>912</v>
      </c>
      <c r="H948" s="19" t="s">
        <v>908</v>
      </c>
      <c r="I948" s="22" t="s">
        <v>1356</v>
      </c>
      <c r="J948" s="39" t="s">
        <v>69</v>
      </c>
      <c r="K948" s="39" t="s">
        <v>31</v>
      </c>
      <c r="L948" s="40" t="s">
        <v>56</v>
      </c>
    </row>
    <row r="949" spans="1:12" ht="48" thickBot="1" x14ac:dyDescent="0.3">
      <c r="A949" s="18" t="s">
        <v>922</v>
      </c>
      <c r="B949" s="19" t="s">
        <v>923</v>
      </c>
      <c r="C949" s="19" t="s">
        <v>893</v>
      </c>
      <c r="D949" s="19" t="s">
        <v>40</v>
      </c>
      <c r="E949" s="24">
        <v>1485600</v>
      </c>
      <c r="F949" s="24">
        <v>1485600</v>
      </c>
      <c r="G949" s="24">
        <v>1485600</v>
      </c>
      <c r="H949" s="42" t="s">
        <v>1384</v>
      </c>
      <c r="I949" s="22" t="s">
        <v>1355</v>
      </c>
      <c r="J949" s="61">
        <v>24.78</v>
      </c>
      <c r="K949" s="61">
        <v>23</v>
      </c>
      <c r="L949" s="62">
        <v>22.5</v>
      </c>
    </row>
    <row r="950" spans="1:12" ht="50.25" customHeight="1" thickBot="1" x14ac:dyDescent="0.3">
      <c r="A950" s="18" t="s">
        <v>924</v>
      </c>
      <c r="B950" s="19" t="s">
        <v>925</v>
      </c>
      <c r="C950" s="19" t="s">
        <v>893</v>
      </c>
      <c r="D950" s="19" t="s">
        <v>40</v>
      </c>
      <c r="E950" s="24">
        <v>68000</v>
      </c>
      <c r="F950" s="24">
        <v>68000</v>
      </c>
      <c r="G950" s="24">
        <v>68000</v>
      </c>
      <c r="H950" s="42" t="s">
        <v>926</v>
      </c>
      <c r="I950" s="22" t="s">
        <v>1356</v>
      </c>
      <c r="J950" s="39" t="s">
        <v>927</v>
      </c>
      <c r="K950" s="39" t="s">
        <v>928</v>
      </c>
      <c r="L950" s="40" t="s">
        <v>929</v>
      </c>
    </row>
    <row r="951" spans="1:12" ht="95.25" thickBot="1" x14ac:dyDescent="0.3">
      <c r="A951" s="18" t="s">
        <v>930</v>
      </c>
      <c r="B951" s="19" t="s">
        <v>931</v>
      </c>
      <c r="C951" s="19" t="s">
        <v>893</v>
      </c>
      <c r="D951" s="19" t="s">
        <v>40</v>
      </c>
      <c r="E951" s="24">
        <v>12000</v>
      </c>
      <c r="F951" s="24">
        <v>12000</v>
      </c>
      <c r="G951" s="24">
        <v>12000</v>
      </c>
      <c r="H951" s="42" t="s">
        <v>908</v>
      </c>
      <c r="I951" s="22" t="s">
        <v>1356</v>
      </c>
      <c r="J951" s="39" t="s">
        <v>359</v>
      </c>
      <c r="K951" s="39" t="s">
        <v>501</v>
      </c>
      <c r="L951" s="40" t="s">
        <v>393</v>
      </c>
    </row>
    <row r="952" spans="1:12" ht="51" customHeight="1" thickBot="1" x14ac:dyDescent="0.3">
      <c r="A952" s="18" t="s">
        <v>932</v>
      </c>
      <c r="B952" s="19" t="s">
        <v>933</v>
      </c>
      <c r="C952" s="19" t="s">
        <v>893</v>
      </c>
      <c r="D952" s="19" t="s">
        <v>40</v>
      </c>
      <c r="E952" s="24">
        <v>1337000</v>
      </c>
      <c r="F952" s="24">
        <v>1337000</v>
      </c>
      <c r="G952" s="24">
        <v>1337000</v>
      </c>
      <c r="H952" s="42" t="s">
        <v>908</v>
      </c>
      <c r="I952" s="22" t="s">
        <v>1356</v>
      </c>
      <c r="J952" s="39" t="s">
        <v>934</v>
      </c>
      <c r="K952" s="39" t="s">
        <v>935</v>
      </c>
      <c r="L952" s="40" t="s">
        <v>936</v>
      </c>
    </row>
    <row r="953" spans="1:12" ht="53.25" customHeight="1" thickBot="1" x14ac:dyDescent="0.3">
      <c r="A953" s="18" t="s">
        <v>937</v>
      </c>
      <c r="B953" s="19" t="s">
        <v>938</v>
      </c>
      <c r="C953" s="19" t="s">
        <v>893</v>
      </c>
      <c r="D953" s="19" t="s">
        <v>40</v>
      </c>
      <c r="E953" s="24">
        <v>40200</v>
      </c>
      <c r="F953" s="24">
        <v>40200</v>
      </c>
      <c r="G953" s="24">
        <v>40200</v>
      </c>
      <c r="H953" s="42" t="s">
        <v>908</v>
      </c>
      <c r="I953" s="22" t="s">
        <v>1356</v>
      </c>
      <c r="J953" s="39" t="s">
        <v>939</v>
      </c>
      <c r="K953" s="39" t="s">
        <v>935</v>
      </c>
      <c r="L953" s="40" t="s">
        <v>936</v>
      </c>
    </row>
    <row r="954" spans="1:12" ht="48" thickBot="1" x14ac:dyDescent="0.3">
      <c r="A954" s="18" t="s">
        <v>940</v>
      </c>
      <c r="B954" s="19" t="s">
        <v>941</v>
      </c>
      <c r="C954" s="19" t="s">
        <v>893</v>
      </c>
      <c r="D954" s="19" t="s">
        <v>40</v>
      </c>
      <c r="E954" s="24">
        <v>234000</v>
      </c>
      <c r="F954" s="24">
        <v>234000</v>
      </c>
      <c r="G954" s="24">
        <v>234000</v>
      </c>
      <c r="H954" s="63" t="s">
        <v>1385</v>
      </c>
      <c r="I954" s="64" t="s">
        <v>1355</v>
      </c>
      <c r="J954" s="61">
        <v>7.61</v>
      </c>
      <c r="K954" s="61">
        <v>7.5</v>
      </c>
      <c r="L954" s="62">
        <v>7.4</v>
      </c>
    </row>
    <row r="955" spans="1:12" ht="51" customHeight="1" thickBot="1" x14ac:dyDescent="0.3">
      <c r="A955" s="18" t="s">
        <v>942</v>
      </c>
      <c r="B955" s="19" t="s">
        <v>943</v>
      </c>
      <c r="C955" s="19" t="s">
        <v>893</v>
      </c>
      <c r="D955" s="19" t="s">
        <v>16</v>
      </c>
      <c r="E955" s="24">
        <v>11990</v>
      </c>
      <c r="F955" s="24">
        <v>11980</v>
      </c>
      <c r="G955" s="24">
        <v>11900</v>
      </c>
      <c r="H955" s="19" t="s">
        <v>908</v>
      </c>
      <c r="I955" s="22" t="s">
        <v>1356</v>
      </c>
      <c r="J955" s="39" t="s">
        <v>944</v>
      </c>
      <c r="K955" s="39" t="s">
        <v>945</v>
      </c>
      <c r="L955" s="40" t="s">
        <v>946</v>
      </c>
    </row>
    <row r="956" spans="1:12" ht="48" thickBot="1" x14ac:dyDescent="0.3">
      <c r="A956" s="18" t="s">
        <v>947</v>
      </c>
      <c r="B956" s="19" t="s">
        <v>948</v>
      </c>
      <c r="C956" s="19" t="s">
        <v>893</v>
      </c>
      <c r="D956" s="19" t="s">
        <v>16</v>
      </c>
      <c r="E956" s="24">
        <v>15000</v>
      </c>
      <c r="F956" s="24">
        <v>14000</v>
      </c>
      <c r="G956" s="24">
        <v>13500</v>
      </c>
      <c r="H956" s="19" t="s">
        <v>949</v>
      </c>
      <c r="I956" s="22" t="s">
        <v>1356</v>
      </c>
      <c r="J956" s="39" t="s">
        <v>950</v>
      </c>
      <c r="K956" s="39" t="s">
        <v>951</v>
      </c>
      <c r="L956" s="40" t="s">
        <v>952</v>
      </c>
    </row>
    <row r="957" spans="1:12" ht="79.5" thickBot="1" x14ac:dyDescent="0.3">
      <c r="A957" s="18" t="s">
        <v>953</v>
      </c>
      <c r="B957" s="19" t="s">
        <v>954</v>
      </c>
      <c r="C957" s="19" t="s">
        <v>893</v>
      </c>
      <c r="D957" s="19" t="s">
        <v>16</v>
      </c>
      <c r="E957" s="24">
        <v>1650000</v>
      </c>
      <c r="F957" s="24">
        <v>1600000</v>
      </c>
      <c r="G957" s="24">
        <v>1580000</v>
      </c>
      <c r="H957" s="19" t="s">
        <v>949</v>
      </c>
      <c r="I957" s="22" t="s">
        <v>1356</v>
      </c>
      <c r="J957" s="39" t="s">
        <v>955</v>
      </c>
      <c r="K957" s="39" t="s">
        <v>956</v>
      </c>
      <c r="L957" s="40" t="s">
        <v>957</v>
      </c>
    </row>
    <row r="958" spans="1:12" ht="97.5" customHeight="1" thickBot="1" x14ac:dyDescent="0.3">
      <c r="A958" s="18" t="s">
        <v>958</v>
      </c>
      <c r="B958" s="19" t="s">
        <v>959</v>
      </c>
      <c r="C958" s="19" t="s">
        <v>893</v>
      </c>
      <c r="D958" s="19" t="s">
        <v>16</v>
      </c>
      <c r="E958" s="24">
        <v>260000</v>
      </c>
      <c r="F958" s="24">
        <v>250000</v>
      </c>
      <c r="G958" s="24">
        <v>245000</v>
      </c>
      <c r="H958" s="19" t="s">
        <v>949</v>
      </c>
      <c r="I958" s="22" t="s">
        <v>1356</v>
      </c>
      <c r="J958" s="39" t="s">
        <v>960</v>
      </c>
      <c r="K958" s="39" t="s">
        <v>961</v>
      </c>
      <c r="L958" s="40" t="s">
        <v>962</v>
      </c>
    </row>
    <row r="959" spans="1:12" ht="69" customHeight="1" thickBot="1" x14ac:dyDescent="0.3">
      <c r="A959" s="18" t="s">
        <v>963</v>
      </c>
      <c r="B959" s="19" t="s">
        <v>964</v>
      </c>
      <c r="C959" s="19" t="s">
        <v>893</v>
      </c>
      <c r="D959" s="19" t="s">
        <v>16</v>
      </c>
      <c r="E959" s="24">
        <v>70000</v>
      </c>
      <c r="F959" s="24">
        <v>65000</v>
      </c>
      <c r="G959" s="24">
        <v>62000</v>
      </c>
      <c r="H959" s="19" t="s">
        <v>949</v>
      </c>
      <c r="I959" s="22" t="s">
        <v>1356</v>
      </c>
      <c r="J959" s="39" t="s">
        <v>965</v>
      </c>
      <c r="K959" s="39" t="s">
        <v>966</v>
      </c>
      <c r="L959" s="40" t="s">
        <v>967</v>
      </c>
    </row>
    <row r="960" spans="1:12" ht="79.5" thickBot="1" x14ac:dyDescent="0.3">
      <c r="A960" s="18" t="s">
        <v>968</v>
      </c>
      <c r="B960" s="19" t="s">
        <v>969</v>
      </c>
      <c r="C960" s="19" t="s">
        <v>893</v>
      </c>
      <c r="D960" s="19" t="s">
        <v>16</v>
      </c>
      <c r="E960" s="24">
        <v>385000</v>
      </c>
      <c r="F960" s="24">
        <v>420000</v>
      </c>
      <c r="G960" s="24">
        <v>450000</v>
      </c>
      <c r="H960" s="42" t="s">
        <v>1386</v>
      </c>
      <c r="I960" s="22" t="s">
        <v>1355</v>
      </c>
      <c r="J960" s="61">
        <v>5.85</v>
      </c>
      <c r="K960" s="61">
        <v>5.7</v>
      </c>
      <c r="L960" s="62">
        <v>5.6</v>
      </c>
    </row>
    <row r="961" spans="1:12" ht="63.75" thickBot="1" x14ac:dyDescent="0.3">
      <c r="A961" s="18" t="s">
        <v>970</v>
      </c>
      <c r="B961" s="19" t="s">
        <v>971</v>
      </c>
      <c r="C961" s="19" t="s">
        <v>893</v>
      </c>
      <c r="D961" s="19" t="s">
        <v>16</v>
      </c>
      <c r="E961" s="24">
        <v>350000</v>
      </c>
      <c r="F961" s="24">
        <v>380000</v>
      </c>
      <c r="G961" s="24">
        <v>370000</v>
      </c>
      <c r="H961" s="19" t="s">
        <v>972</v>
      </c>
      <c r="I961" s="22" t="s">
        <v>1355</v>
      </c>
      <c r="J961" s="39" t="s">
        <v>973</v>
      </c>
      <c r="K961" s="39" t="s">
        <v>974</v>
      </c>
      <c r="L961" s="40" t="s">
        <v>975</v>
      </c>
    </row>
    <row r="962" spans="1:12" ht="63.75" thickBot="1" x14ac:dyDescent="0.3">
      <c r="A962" s="18" t="s">
        <v>976</v>
      </c>
      <c r="B962" s="19" t="s">
        <v>977</v>
      </c>
      <c r="C962" s="19" t="s">
        <v>893</v>
      </c>
      <c r="D962" s="19" t="s">
        <v>16</v>
      </c>
      <c r="E962" s="24">
        <v>859500</v>
      </c>
      <c r="F962" s="24">
        <v>869500</v>
      </c>
      <c r="G962" s="24">
        <v>870000</v>
      </c>
      <c r="H962" s="19" t="s">
        <v>1373</v>
      </c>
      <c r="I962" s="22" t="s">
        <v>1355</v>
      </c>
      <c r="J962" s="39" t="s">
        <v>978</v>
      </c>
      <c r="K962" s="39" t="s">
        <v>979</v>
      </c>
      <c r="L962" s="40" t="s">
        <v>980</v>
      </c>
    </row>
    <row r="963" spans="1:12" ht="46.15" customHeight="1" thickBot="1" x14ac:dyDescent="0.3">
      <c r="A963" s="13" t="s">
        <v>981</v>
      </c>
      <c r="B963" s="176" t="s">
        <v>982</v>
      </c>
      <c r="C963" s="177"/>
      <c r="D963" s="178"/>
      <c r="E963" s="49">
        <f>E964+E968+E970+E973+E974+E975+E976+E977+E978+E981+E982+E983+E984+E986+E989+E990+E991</f>
        <v>11311341</v>
      </c>
      <c r="F963" s="49">
        <f>F964+F968+F970+F973+F974+F975+F976+F977+F978+F981+F982+F983+F984+F986+F989+F990+F991</f>
        <v>11152777</v>
      </c>
      <c r="G963" s="49">
        <f>G964+G968+G970+G973+G974+G975+G976+G977+G978+G981+G982+G983+G984+G986+G989+G990+G991</f>
        <v>8886351</v>
      </c>
      <c r="H963" s="140"/>
      <c r="I963" s="141"/>
      <c r="J963" s="141"/>
      <c r="K963" s="141"/>
      <c r="L963" s="142"/>
    </row>
    <row r="964" spans="1:12" x14ac:dyDescent="0.25">
      <c r="A964" s="99" t="s">
        <v>983</v>
      </c>
      <c r="B964" s="102" t="s">
        <v>984</v>
      </c>
      <c r="C964" s="102" t="s">
        <v>863</v>
      </c>
      <c r="D964" s="19" t="s">
        <v>1357</v>
      </c>
      <c r="E964" s="25">
        <f t="shared" ref="E964:G964" si="15">SUM(E965:E967)</f>
        <v>570554</v>
      </c>
      <c r="F964" s="25">
        <f t="shared" si="15"/>
        <v>570554</v>
      </c>
      <c r="G964" s="25">
        <f t="shared" si="15"/>
        <v>570554</v>
      </c>
      <c r="H964" s="102" t="s">
        <v>985</v>
      </c>
      <c r="I964" s="81" t="s">
        <v>1356</v>
      </c>
      <c r="J964" s="157" t="s">
        <v>81</v>
      </c>
      <c r="K964" s="157" t="s">
        <v>182</v>
      </c>
      <c r="L964" s="155" t="s">
        <v>137</v>
      </c>
    </row>
    <row r="965" spans="1:12" x14ac:dyDescent="0.25">
      <c r="A965" s="100"/>
      <c r="B965" s="103"/>
      <c r="C965" s="103"/>
      <c r="D965" s="26" t="s">
        <v>40</v>
      </c>
      <c r="E965" s="27">
        <v>368135</v>
      </c>
      <c r="F965" s="27">
        <v>368135</v>
      </c>
      <c r="G965" s="27">
        <v>368135</v>
      </c>
      <c r="H965" s="103"/>
      <c r="I965" s="131"/>
      <c r="J965" s="158"/>
      <c r="K965" s="158"/>
      <c r="L965" s="156"/>
    </row>
    <row r="966" spans="1:12" x14ac:dyDescent="0.25">
      <c r="A966" s="100"/>
      <c r="B966" s="103"/>
      <c r="C966" s="103"/>
      <c r="D966" s="26" t="s">
        <v>16</v>
      </c>
      <c r="E966" s="27">
        <v>182419</v>
      </c>
      <c r="F966" s="27">
        <v>182419</v>
      </c>
      <c r="G966" s="27">
        <v>182419</v>
      </c>
      <c r="H966" s="103"/>
      <c r="I966" s="131"/>
      <c r="J966" s="158"/>
      <c r="K966" s="158"/>
      <c r="L966" s="156"/>
    </row>
    <row r="967" spans="1:12" ht="16.5" thickBot="1" x14ac:dyDescent="0.3">
      <c r="A967" s="101"/>
      <c r="B967" s="104"/>
      <c r="C967" s="104"/>
      <c r="D967" s="26" t="s">
        <v>39</v>
      </c>
      <c r="E967" s="27">
        <v>20000</v>
      </c>
      <c r="F967" s="27">
        <v>20000</v>
      </c>
      <c r="G967" s="27">
        <v>20000</v>
      </c>
      <c r="H967" s="104"/>
      <c r="I967" s="82"/>
      <c r="J967" s="129"/>
      <c r="K967" s="129"/>
      <c r="L967" s="127"/>
    </row>
    <row r="968" spans="1:12" ht="31.5" x14ac:dyDescent="0.25">
      <c r="A968" s="99" t="s">
        <v>986</v>
      </c>
      <c r="B968" s="102" t="s">
        <v>987</v>
      </c>
      <c r="C968" s="102" t="s">
        <v>863</v>
      </c>
      <c r="D968" s="117" t="s">
        <v>43</v>
      </c>
      <c r="E968" s="118">
        <v>600000</v>
      </c>
      <c r="F968" s="118">
        <v>600000</v>
      </c>
      <c r="G968" s="118">
        <v>400000</v>
      </c>
      <c r="H968" s="19" t="s">
        <v>494</v>
      </c>
      <c r="I968" s="22" t="s">
        <v>1355</v>
      </c>
      <c r="J968" s="39" t="s">
        <v>421</v>
      </c>
      <c r="K968" s="39" t="s">
        <v>421</v>
      </c>
      <c r="L968" s="40" t="s">
        <v>69</v>
      </c>
    </row>
    <row r="969" spans="1:12" ht="30" customHeight="1" thickBot="1" x14ac:dyDescent="0.3">
      <c r="A969" s="101"/>
      <c r="B969" s="104"/>
      <c r="C969" s="104"/>
      <c r="D969" s="104"/>
      <c r="E969" s="80"/>
      <c r="F969" s="80"/>
      <c r="G969" s="80"/>
      <c r="H969" s="26" t="s">
        <v>988</v>
      </c>
      <c r="I969" s="28" t="s">
        <v>1356</v>
      </c>
      <c r="J969" s="50" t="s">
        <v>736</v>
      </c>
      <c r="K969" s="50" t="s">
        <v>989</v>
      </c>
      <c r="L969" s="51" t="s">
        <v>452</v>
      </c>
    </row>
    <row r="970" spans="1:12" ht="31.5" x14ac:dyDescent="0.25">
      <c r="A970" s="99" t="s">
        <v>990</v>
      </c>
      <c r="B970" s="102" t="s">
        <v>991</v>
      </c>
      <c r="C970" s="102" t="s">
        <v>492</v>
      </c>
      <c r="D970" s="19" t="s">
        <v>1357</v>
      </c>
      <c r="E970" s="25">
        <f>SUM(E971:E972)</f>
        <v>2010000</v>
      </c>
      <c r="F970" s="25">
        <f>SUM(F971:F972)</f>
        <v>1279000</v>
      </c>
      <c r="G970" s="25">
        <f>SUM(G971:G972)</f>
        <v>0</v>
      </c>
      <c r="H970" s="19" t="s">
        <v>494</v>
      </c>
      <c r="I970" s="22" t="s">
        <v>1355</v>
      </c>
      <c r="J970" s="39" t="s">
        <v>78</v>
      </c>
      <c r="K970" s="39" t="s">
        <v>66</v>
      </c>
      <c r="L970" s="40" t="s">
        <v>86</v>
      </c>
    </row>
    <row r="971" spans="1:12" ht="61.5" customHeight="1" x14ac:dyDescent="0.25">
      <c r="A971" s="100"/>
      <c r="B971" s="103"/>
      <c r="C971" s="103"/>
      <c r="D971" s="26" t="s">
        <v>43</v>
      </c>
      <c r="E971" s="27">
        <v>1708500</v>
      </c>
      <c r="F971" s="27">
        <v>1087150</v>
      </c>
      <c r="G971" s="27">
        <v>0</v>
      </c>
      <c r="H971" s="26" t="s">
        <v>992</v>
      </c>
      <c r="I971" s="28" t="s">
        <v>1355</v>
      </c>
      <c r="J971" s="50" t="s">
        <v>143</v>
      </c>
      <c r="K971" s="50" t="s">
        <v>47</v>
      </c>
      <c r="L971" s="51" t="s">
        <v>86</v>
      </c>
    </row>
    <row r="972" spans="1:12" ht="16.5" thickBot="1" x14ac:dyDescent="0.3">
      <c r="A972" s="101"/>
      <c r="B972" s="104"/>
      <c r="C972" s="104"/>
      <c r="D972" s="26" t="s">
        <v>16</v>
      </c>
      <c r="E972" s="27">
        <v>301500</v>
      </c>
      <c r="F972" s="27">
        <v>191850</v>
      </c>
      <c r="G972" s="27">
        <v>0</v>
      </c>
      <c r="H972" s="26" t="s">
        <v>993</v>
      </c>
      <c r="I972" s="28" t="s">
        <v>1356</v>
      </c>
      <c r="J972" s="50" t="s">
        <v>347</v>
      </c>
      <c r="K972" s="50" t="s">
        <v>994</v>
      </c>
      <c r="L972" s="51" t="s">
        <v>86</v>
      </c>
    </row>
    <row r="973" spans="1:12" ht="48" thickBot="1" x14ac:dyDescent="0.3">
      <c r="A973" s="18" t="s">
        <v>995</v>
      </c>
      <c r="B973" s="19" t="s">
        <v>996</v>
      </c>
      <c r="C973" s="19" t="s">
        <v>893</v>
      </c>
      <c r="D973" s="19" t="s">
        <v>40</v>
      </c>
      <c r="E973" s="24">
        <v>56400</v>
      </c>
      <c r="F973" s="24">
        <v>56400</v>
      </c>
      <c r="G973" s="24">
        <v>56400</v>
      </c>
      <c r="H973" s="19" t="s">
        <v>997</v>
      </c>
      <c r="I973" s="22" t="s">
        <v>1356</v>
      </c>
      <c r="J973" s="39" t="s">
        <v>484</v>
      </c>
      <c r="K973" s="39" t="s">
        <v>998</v>
      </c>
      <c r="L973" s="40" t="s">
        <v>439</v>
      </c>
    </row>
    <row r="974" spans="1:12" ht="63.75" thickBot="1" x14ac:dyDescent="0.3">
      <c r="A974" s="18" t="s">
        <v>999</v>
      </c>
      <c r="B974" s="19" t="s">
        <v>1000</v>
      </c>
      <c r="C974" s="19" t="s">
        <v>863</v>
      </c>
      <c r="D974" s="19" t="s">
        <v>40</v>
      </c>
      <c r="E974" s="24">
        <v>0</v>
      </c>
      <c r="F974" s="24">
        <v>0</v>
      </c>
      <c r="G974" s="24">
        <v>0</v>
      </c>
      <c r="H974" s="19" t="s">
        <v>1001</v>
      </c>
      <c r="I974" s="22" t="s">
        <v>1356</v>
      </c>
      <c r="J974" s="39" t="s">
        <v>998</v>
      </c>
      <c r="K974" s="39" t="s">
        <v>439</v>
      </c>
      <c r="L974" s="40" t="s">
        <v>86</v>
      </c>
    </row>
    <row r="975" spans="1:12" ht="80.25" customHeight="1" thickBot="1" x14ac:dyDescent="0.3">
      <c r="A975" s="18" t="s">
        <v>1002</v>
      </c>
      <c r="B975" s="19" t="s">
        <v>1003</v>
      </c>
      <c r="C975" s="19" t="s">
        <v>863</v>
      </c>
      <c r="D975" s="19"/>
      <c r="E975" s="27">
        <v>0</v>
      </c>
      <c r="F975" s="27">
        <v>0</v>
      </c>
      <c r="G975" s="27">
        <v>0</v>
      </c>
      <c r="H975" s="19" t="s">
        <v>874</v>
      </c>
      <c r="I975" s="22" t="s">
        <v>1355</v>
      </c>
      <c r="J975" s="39" t="s">
        <v>33</v>
      </c>
      <c r="K975" s="39" t="s">
        <v>34</v>
      </c>
      <c r="L975" s="40" t="s">
        <v>86</v>
      </c>
    </row>
    <row r="976" spans="1:12" ht="48" thickBot="1" x14ac:dyDescent="0.3">
      <c r="A976" s="18" t="s">
        <v>1004</v>
      </c>
      <c r="B976" s="19" t="s">
        <v>1005</v>
      </c>
      <c r="C976" s="19" t="s">
        <v>863</v>
      </c>
      <c r="D976" s="19" t="s">
        <v>40</v>
      </c>
      <c r="E976" s="24">
        <v>0</v>
      </c>
      <c r="F976" s="24">
        <v>0</v>
      </c>
      <c r="G976" s="24">
        <v>0</v>
      </c>
      <c r="H976" s="19" t="s">
        <v>985</v>
      </c>
      <c r="I976" s="22" t="s">
        <v>1356</v>
      </c>
      <c r="J976" s="39" t="s">
        <v>56</v>
      </c>
      <c r="K976" s="39" t="s">
        <v>56</v>
      </c>
      <c r="L976" s="40" t="s">
        <v>86</v>
      </c>
    </row>
    <row r="977" spans="1:12" ht="97.5" customHeight="1" thickBot="1" x14ac:dyDescent="0.3">
      <c r="A977" s="18" t="s">
        <v>1006</v>
      </c>
      <c r="B977" s="19" t="s">
        <v>1007</v>
      </c>
      <c r="C977" s="19" t="s">
        <v>863</v>
      </c>
      <c r="D977" s="19" t="s">
        <v>40</v>
      </c>
      <c r="E977" s="24">
        <v>0</v>
      </c>
      <c r="F977" s="24">
        <v>0</v>
      </c>
      <c r="G977" s="24">
        <v>0</v>
      </c>
      <c r="H977" s="19" t="s">
        <v>1008</v>
      </c>
      <c r="I977" s="22" t="s">
        <v>1355</v>
      </c>
      <c r="J977" s="39" t="s">
        <v>1009</v>
      </c>
      <c r="K977" s="39" t="s">
        <v>410</v>
      </c>
      <c r="L977" s="40" t="s">
        <v>86</v>
      </c>
    </row>
    <row r="978" spans="1:12" ht="31.5" x14ac:dyDescent="0.25">
      <c r="A978" s="99" t="s">
        <v>1010</v>
      </c>
      <c r="B978" s="102" t="s">
        <v>1011</v>
      </c>
      <c r="C978" s="102" t="s">
        <v>492</v>
      </c>
      <c r="D978" s="19" t="s">
        <v>1357</v>
      </c>
      <c r="E978" s="25">
        <f>SUM(E979:E980)</f>
        <v>281220</v>
      </c>
      <c r="F978" s="25">
        <f>SUM(F979:F980)</f>
        <v>0</v>
      </c>
      <c r="G978" s="25">
        <f>SUM(G979:G980)</f>
        <v>0</v>
      </c>
      <c r="H978" s="19" t="s">
        <v>1012</v>
      </c>
      <c r="I978" s="22" t="s">
        <v>1356</v>
      </c>
      <c r="J978" s="39" t="s">
        <v>347</v>
      </c>
      <c r="K978" s="39" t="s">
        <v>347</v>
      </c>
      <c r="L978" s="40" t="s">
        <v>86</v>
      </c>
    </row>
    <row r="979" spans="1:12" ht="31.5" x14ac:dyDescent="0.25">
      <c r="A979" s="100"/>
      <c r="B979" s="103"/>
      <c r="C979" s="103"/>
      <c r="D979" s="26" t="s">
        <v>16</v>
      </c>
      <c r="E979" s="27">
        <v>42183</v>
      </c>
      <c r="F979" s="27">
        <v>0</v>
      </c>
      <c r="G979" s="27">
        <v>0</v>
      </c>
      <c r="H979" s="26" t="s">
        <v>494</v>
      </c>
      <c r="I979" s="28" t="s">
        <v>1355</v>
      </c>
      <c r="J979" s="50" t="s">
        <v>263</v>
      </c>
      <c r="K979" s="50" t="s">
        <v>86</v>
      </c>
      <c r="L979" s="51" t="s">
        <v>86</v>
      </c>
    </row>
    <row r="980" spans="1:12" ht="32.25" thickBot="1" x14ac:dyDescent="0.3">
      <c r="A980" s="101"/>
      <c r="B980" s="104"/>
      <c r="C980" s="104"/>
      <c r="D980" s="26" t="s">
        <v>43</v>
      </c>
      <c r="E980" s="27">
        <v>239037</v>
      </c>
      <c r="F980" s="27">
        <v>0</v>
      </c>
      <c r="G980" s="27">
        <v>0</v>
      </c>
      <c r="H980" s="26" t="s">
        <v>1013</v>
      </c>
      <c r="I980" s="28" t="s">
        <v>1354</v>
      </c>
      <c r="J980" s="50" t="s">
        <v>989</v>
      </c>
      <c r="K980" s="50" t="s">
        <v>86</v>
      </c>
      <c r="L980" s="51" t="s">
        <v>86</v>
      </c>
    </row>
    <row r="981" spans="1:12" ht="63.75" thickBot="1" x14ac:dyDescent="0.3">
      <c r="A981" s="18" t="s">
        <v>1014</v>
      </c>
      <c r="B981" s="19" t="s">
        <v>1015</v>
      </c>
      <c r="C981" s="19" t="s">
        <v>863</v>
      </c>
      <c r="D981" s="19" t="s">
        <v>40</v>
      </c>
      <c r="E981" s="24">
        <v>0</v>
      </c>
      <c r="F981" s="24">
        <v>0</v>
      </c>
      <c r="G981" s="24">
        <v>0</v>
      </c>
      <c r="H981" s="19" t="s">
        <v>1016</v>
      </c>
      <c r="I981" s="22" t="s">
        <v>1355</v>
      </c>
      <c r="J981" s="39" t="s">
        <v>148</v>
      </c>
      <c r="K981" s="39" t="s">
        <v>129</v>
      </c>
      <c r="L981" s="40" t="s">
        <v>86</v>
      </c>
    </row>
    <row r="982" spans="1:12" ht="79.5" thickBot="1" x14ac:dyDescent="0.3">
      <c r="A982" s="18" t="s">
        <v>1017</v>
      </c>
      <c r="B982" s="19" t="s">
        <v>1018</v>
      </c>
      <c r="C982" s="19" t="s">
        <v>863</v>
      </c>
      <c r="D982" s="19" t="s">
        <v>40</v>
      </c>
      <c r="E982" s="24">
        <v>744200</v>
      </c>
      <c r="F982" s="24">
        <v>744200</v>
      </c>
      <c r="G982" s="24">
        <v>744200</v>
      </c>
      <c r="H982" s="19" t="s">
        <v>1019</v>
      </c>
      <c r="I982" s="22" t="s">
        <v>1355</v>
      </c>
      <c r="J982" s="39" t="s">
        <v>81</v>
      </c>
      <c r="K982" s="39" t="s">
        <v>81</v>
      </c>
      <c r="L982" s="40" t="s">
        <v>81</v>
      </c>
    </row>
    <row r="983" spans="1:12" ht="50.25" customHeight="1" thickBot="1" x14ac:dyDescent="0.3">
      <c r="A983" s="18" t="s">
        <v>1020</v>
      </c>
      <c r="B983" s="19" t="s">
        <v>1363</v>
      </c>
      <c r="C983" s="19" t="s">
        <v>863</v>
      </c>
      <c r="D983" s="19" t="s">
        <v>40</v>
      </c>
      <c r="E983" s="24">
        <v>2368900</v>
      </c>
      <c r="F983" s="24">
        <v>2368900</v>
      </c>
      <c r="G983" s="24">
        <v>2368900</v>
      </c>
      <c r="H983" s="19" t="s">
        <v>1021</v>
      </c>
      <c r="I983" s="22" t="s">
        <v>1356</v>
      </c>
      <c r="J983" s="39" t="s">
        <v>449</v>
      </c>
      <c r="K983" s="39" t="s">
        <v>1022</v>
      </c>
      <c r="L983" s="40" t="s">
        <v>736</v>
      </c>
    </row>
    <row r="984" spans="1:12" ht="62.25" customHeight="1" x14ac:dyDescent="0.25">
      <c r="A984" s="99" t="s">
        <v>1023</v>
      </c>
      <c r="B984" s="102" t="s">
        <v>1024</v>
      </c>
      <c r="C984" s="102" t="s">
        <v>863</v>
      </c>
      <c r="D984" s="102" t="s">
        <v>16</v>
      </c>
      <c r="E984" s="114">
        <f>SUM(E985:E985)+2657113</f>
        <v>2657113</v>
      </c>
      <c r="F984" s="114">
        <f>SUM(F985:F985)+3443594</f>
        <v>3443594</v>
      </c>
      <c r="G984" s="114">
        <f>SUM(G985:G985)+3443594</f>
        <v>3443594</v>
      </c>
      <c r="H984" s="19" t="s">
        <v>1025</v>
      </c>
      <c r="I984" s="22" t="s">
        <v>1356</v>
      </c>
      <c r="J984" s="39" t="s">
        <v>767</v>
      </c>
      <c r="K984" s="39" t="s">
        <v>1026</v>
      </c>
      <c r="L984" s="40" t="s">
        <v>736</v>
      </c>
    </row>
    <row r="985" spans="1:12" ht="68.25" customHeight="1" thickBot="1" x14ac:dyDescent="0.3">
      <c r="A985" s="101"/>
      <c r="B985" s="104"/>
      <c r="C985" s="104"/>
      <c r="D985" s="104"/>
      <c r="E985" s="138"/>
      <c r="F985" s="138"/>
      <c r="G985" s="138"/>
      <c r="H985" s="26" t="s">
        <v>1027</v>
      </c>
      <c r="I985" s="28" t="s">
        <v>1356</v>
      </c>
      <c r="J985" s="50" t="s">
        <v>1026</v>
      </c>
      <c r="K985" s="50" t="s">
        <v>459</v>
      </c>
      <c r="L985" s="51" t="s">
        <v>945</v>
      </c>
    </row>
    <row r="986" spans="1:12" ht="63" x14ac:dyDescent="0.25">
      <c r="A986" s="99" t="s">
        <v>1028</v>
      </c>
      <c r="B986" s="102" t="s">
        <v>1029</v>
      </c>
      <c r="C986" s="102" t="s">
        <v>863</v>
      </c>
      <c r="D986" s="19" t="s">
        <v>1357</v>
      </c>
      <c r="E986" s="25">
        <f>SUM(E987:E988)</f>
        <v>748036</v>
      </c>
      <c r="F986" s="25">
        <f>SUM(F987:F988)</f>
        <v>756369</v>
      </c>
      <c r="G986" s="25">
        <f>SUM(G987:G988)</f>
        <v>759703</v>
      </c>
      <c r="H986" s="19" t="s">
        <v>1030</v>
      </c>
      <c r="I986" s="22" t="s">
        <v>1355</v>
      </c>
      <c r="J986" s="39" t="s">
        <v>347</v>
      </c>
      <c r="K986" s="39" t="s">
        <v>347</v>
      </c>
      <c r="L986" s="40" t="s">
        <v>347</v>
      </c>
    </row>
    <row r="987" spans="1:12" x14ac:dyDescent="0.25">
      <c r="A987" s="100"/>
      <c r="B987" s="103"/>
      <c r="C987" s="103"/>
      <c r="D987" s="26" t="s">
        <v>16</v>
      </c>
      <c r="E987" s="27">
        <v>166278</v>
      </c>
      <c r="F987" s="27">
        <v>169611</v>
      </c>
      <c r="G987" s="27">
        <v>172945</v>
      </c>
      <c r="H987" s="117" t="s">
        <v>1031</v>
      </c>
      <c r="I987" s="120" t="s">
        <v>1356</v>
      </c>
      <c r="J987" s="128" t="s">
        <v>1032</v>
      </c>
      <c r="K987" s="128" t="s">
        <v>1033</v>
      </c>
      <c r="L987" s="126" t="s">
        <v>1033</v>
      </c>
    </row>
    <row r="988" spans="1:12" ht="16.5" thickBot="1" x14ac:dyDescent="0.3">
      <c r="A988" s="101"/>
      <c r="B988" s="104"/>
      <c r="C988" s="104"/>
      <c r="D988" s="26" t="s">
        <v>151</v>
      </c>
      <c r="E988" s="27">
        <v>581758</v>
      </c>
      <c r="F988" s="27">
        <v>586758</v>
      </c>
      <c r="G988" s="27">
        <v>586758</v>
      </c>
      <c r="H988" s="104"/>
      <c r="I988" s="82"/>
      <c r="J988" s="129"/>
      <c r="K988" s="129"/>
      <c r="L988" s="127"/>
    </row>
    <row r="989" spans="1:12" ht="95.25" thickBot="1" x14ac:dyDescent="0.3">
      <c r="A989" s="18" t="s">
        <v>1034</v>
      </c>
      <c r="B989" s="19" t="s">
        <v>1035</v>
      </c>
      <c r="C989" s="19" t="s">
        <v>863</v>
      </c>
      <c r="D989" s="19" t="s">
        <v>16</v>
      </c>
      <c r="E989" s="24">
        <v>71000</v>
      </c>
      <c r="F989" s="24">
        <v>43000</v>
      </c>
      <c r="G989" s="24">
        <v>43000</v>
      </c>
      <c r="H989" s="19" t="s">
        <v>1036</v>
      </c>
      <c r="I989" s="22" t="s">
        <v>1355</v>
      </c>
      <c r="J989" s="39" t="s">
        <v>69</v>
      </c>
      <c r="K989" s="39" t="s">
        <v>467</v>
      </c>
      <c r="L989" s="40" t="s">
        <v>86</v>
      </c>
    </row>
    <row r="990" spans="1:12" ht="79.5" thickBot="1" x14ac:dyDescent="0.3">
      <c r="A990" s="18" t="s">
        <v>1037</v>
      </c>
      <c r="B990" s="19" t="s">
        <v>1038</v>
      </c>
      <c r="C990" s="19" t="s">
        <v>1039</v>
      </c>
      <c r="D990" s="19" t="s">
        <v>16</v>
      </c>
      <c r="E990" s="24">
        <v>1100000</v>
      </c>
      <c r="F990" s="24">
        <v>1100000</v>
      </c>
      <c r="G990" s="24">
        <v>500000</v>
      </c>
      <c r="H990" s="19" t="s">
        <v>1040</v>
      </c>
      <c r="I990" s="22" t="s">
        <v>1354</v>
      </c>
      <c r="J990" s="39" t="s">
        <v>663</v>
      </c>
      <c r="K990" s="39" t="s">
        <v>1041</v>
      </c>
      <c r="L990" s="40" t="s">
        <v>1042</v>
      </c>
    </row>
    <row r="991" spans="1:12" ht="31.5" x14ac:dyDescent="0.25">
      <c r="A991" s="99" t="s">
        <v>1043</v>
      </c>
      <c r="B991" s="102" t="s">
        <v>1044</v>
      </c>
      <c r="C991" s="102" t="s">
        <v>492</v>
      </c>
      <c r="D991" s="102" t="s">
        <v>43</v>
      </c>
      <c r="E991" s="114">
        <f>SUM(E992:E992)+103918</f>
        <v>103918</v>
      </c>
      <c r="F991" s="114">
        <f>SUM(F992:F992)+190760</f>
        <v>190760</v>
      </c>
      <c r="G991" s="114">
        <f>SUM(G992:G992)</f>
        <v>0</v>
      </c>
      <c r="H991" s="19" t="s">
        <v>1045</v>
      </c>
      <c r="I991" s="22" t="s">
        <v>1356</v>
      </c>
      <c r="J991" s="39" t="s">
        <v>86</v>
      </c>
      <c r="K991" s="39" t="s">
        <v>47</v>
      </c>
      <c r="L991" s="40" t="s">
        <v>86</v>
      </c>
    </row>
    <row r="992" spans="1:12" ht="32.25" thickBot="1" x14ac:dyDescent="0.3">
      <c r="A992" s="101"/>
      <c r="B992" s="104"/>
      <c r="C992" s="104"/>
      <c r="D992" s="104"/>
      <c r="E992" s="138"/>
      <c r="F992" s="138"/>
      <c r="G992" s="138"/>
      <c r="H992" s="26" t="s">
        <v>494</v>
      </c>
      <c r="I992" s="28" t="s">
        <v>1355</v>
      </c>
      <c r="J992" s="50" t="s">
        <v>51</v>
      </c>
      <c r="K992" s="50" t="s">
        <v>294</v>
      </c>
      <c r="L992" s="51" t="s">
        <v>86</v>
      </c>
    </row>
    <row r="993" spans="1:12" ht="30.95" customHeight="1" thickBot="1" x14ac:dyDescent="0.3">
      <c r="A993" s="8" t="s">
        <v>1046</v>
      </c>
      <c r="B993" s="179" t="s">
        <v>1047</v>
      </c>
      <c r="C993" s="180"/>
      <c r="D993" s="181"/>
      <c r="E993" s="9">
        <f>E994+E1032+E1068</f>
        <v>51910819</v>
      </c>
      <c r="F993" s="9">
        <f>F994+F1032+F1068</f>
        <v>31342756</v>
      </c>
      <c r="G993" s="9">
        <f>G994+G1032+G1068</f>
        <v>36522089</v>
      </c>
      <c r="H993" s="146"/>
      <c r="I993" s="147"/>
      <c r="J993" s="147"/>
      <c r="K993" s="147"/>
      <c r="L993" s="148"/>
    </row>
    <row r="994" spans="1:12" ht="16.5" customHeight="1" thickBot="1" x14ac:dyDescent="0.3">
      <c r="A994" s="13" t="s">
        <v>1048</v>
      </c>
      <c r="B994" s="176" t="s">
        <v>1049</v>
      </c>
      <c r="C994" s="177"/>
      <c r="D994" s="178"/>
      <c r="E994" s="49">
        <f>E995+E996+E997+E998+E1000+E1002+E1003+E1004+E1005+E1009+E1010+E1012+E1014+E1015+E1018+E1022+E1023+E1026+E1027+E1028+E1029+E1030+E1031</f>
        <v>47694810</v>
      </c>
      <c r="F994" s="49">
        <f>F995+F996+F997+F998+F1000+F1002+F1003+F1004+F1005+F1009+F1010+F1012+F1014+F1015+F1018+F1022+F1023+F1026+F1027+F1028+F1029+F1030+F1031</f>
        <v>26738728</v>
      </c>
      <c r="G994" s="49">
        <f>G995+G996+G997+G998+G1000+G1002+G1003+G1004+G1005+G1009+G1010+G1012+G1014+G1015+G1018+G1022+G1023+G1026+G1027+G1028+G1029+G1030+G1031</f>
        <v>32233461</v>
      </c>
      <c r="H994" s="140"/>
      <c r="I994" s="141"/>
      <c r="J994" s="141"/>
      <c r="K994" s="141"/>
      <c r="L994" s="142"/>
    </row>
    <row r="995" spans="1:12" ht="84.75" customHeight="1" thickBot="1" x14ac:dyDescent="0.3">
      <c r="A995" s="18" t="s">
        <v>1050</v>
      </c>
      <c r="B995" s="19" t="s">
        <v>1051</v>
      </c>
      <c r="C995" s="19" t="s">
        <v>21</v>
      </c>
      <c r="D995" s="19" t="s">
        <v>16</v>
      </c>
      <c r="E995" s="24">
        <v>360500</v>
      </c>
      <c r="F995" s="24">
        <v>0</v>
      </c>
      <c r="G995" s="24">
        <v>0</v>
      </c>
      <c r="H995" s="19" t="s">
        <v>1052</v>
      </c>
      <c r="I995" s="22" t="s">
        <v>1355</v>
      </c>
      <c r="J995" s="39" t="s">
        <v>15</v>
      </c>
      <c r="K995" s="39" t="s">
        <v>86</v>
      </c>
      <c r="L995" s="40" t="s">
        <v>86</v>
      </c>
    </row>
    <row r="996" spans="1:12" ht="48" thickBot="1" x14ac:dyDescent="0.3">
      <c r="A996" s="18" t="s">
        <v>1053</v>
      </c>
      <c r="B996" s="19" t="s">
        <v>1054</v>
      </c>
      <c r="C996" s="19" t="s">
        <v>21</v>
      </c>
      <c r="D996" s="19" t="s">
        <v>16</v>
      </c>
      <c r="E996" s="24">
        <v>26402809</v>
      </c>
      <c r="F996" s="24">
        <v>5219128</v>
      </c>
      <c r="G996" s="24">
        <v>6950126</v>
      </c>
      <c r="H996" s="19" t="s">
        <v>1055</v>
      </c>
      <c r="I996" s="22" t="s">
        <v>1355</v>
      </c>
      <c r="J996" s="39" t="s">
        <v>15</v>
      </c>
      <c r="K996" s="39" t="s">
        <v>15</v>
      </c>
      <c r="L996" s="40" t="s">
        <v>15</v>
      </c>
    </row>
    <row r="997" spans="1:12" ht="63.75" thickBot="1" x14ac:dyDescent="0.3">
      <c r="A997" s="18" t="s">
        <v>1056</v>
      </c>
      <c r="B997" s="19" t="s">
        <v>1057</v>
      </c>
      <c r="C997" s="19" t="s">
        <v>21</v>
      </c>
      <c r="D997" s="26" t="s">
        <v>16</v>
      </c>
      <c r="E997" s="27">
        <v>14964000</v>
      </c>
      <c r="F997" s="27">
        <v>15794500</v>
      </c>
      <c r="G997" s="27">
        <v>16657800</v>
      </c>
      <c r="H997" s="19" t="s">
        <v>1058</v>
      </c>
      <c r="I997" s="22" t="s">
        <v>473</v>
      </c>
      <c r="J997" s="39" t="s">
        <v>1059</v>
      </c>
      <c r="K997" s="39" t="s">
        <v>1060</v>
      </c>
      <c r="L997" s="40" t="s">
        <v>1061</v>
      </c>
    </row>
    <row r="998" spans="1:12" ht="31.5" x14ac:dyDescent="0.25">
      <c r="A998" s="99" t="s">
        <v>1062</v>
      </c>
      <c r="B998" s="102" t="s">
        <v>1063</v>
      </c>
      <c r="C998" s="102" t="s">
        <v>13</v>
      </c>
      <c r="D998" s="117" t="s">
        <v>16</v>
      </c>
      <c r="E998" s="118">
        <v>2830001</v>
      </c>
      <c r="F998" s="118">
        <v>2830000</v>
      </c>
      <c r="G998" s="118">
        <v>3038135</v>
      </c>
      <c r="H998" s="19" t="s">
        <v>1064</v>
      </c>
      <c r="I998" s="22" t="s">
        <v>1355</v>
      </c>
      <c r="J998" s="39" t="s">
        <v>15</v>
      </c>
      <c r="K998" s="39" t="s">
        <v>15</v>
      </c>
      <c r="L998" s="40" t="s">
        <v>15</v>
      </c>
    </row>
    <row r="999" spans="1:12" ht="32.25" thickBot="1" x14ac:dyDescent="0.3">
      <c r="A999" s="101"/>
      <c r="B999" s="104"/>
      <c r="C999" s="104"/>
      <c r="D999" s="104"/>
      <c r="E999" s="80"/>
      <c r="F999" s="80"/>
      <c r="G999" s="80"/>
      <c r="H999" s="26" t="s">
        <v>14</v>
      </c>
      <c r="I999" s="28" t="s">
        <v>1355</v>
      </c>
      <c r="J999" s="50" t="s">
        <v>15</v>
      </c>
      <c r="K999" s="50" t="s">
        <v>15</v>
      </c>
      <c r="L999" s="51" t="s">
        <v>15</v>
      </c>
    </row>
    <row r="1000" spans="1:12" ht="39.75" customHeight="1" x14ac:dyDescent="0.25">
      <c r="A1000" s="99" t="s">
        <v>1065</v>
      </c>
      <c r="B1000" s="102" t="s">
        <v>1066</v>
      </c>
      <c r="C1000" s="102" t="s">
        <v>492</v>
      </c>
      <c r="D1000" s="102" t="s">
        <v>16</v>
      </c>
      <c r="E1000" s="114">
        <f>SUM(E1001:E1001)+82000</f>
        <v>82000</v>
      </c>
      <c r="F1000" s="114">
        <f>SUM(F1001:F1001)+63000</f>
        <v>63000</v>
      </c>
      <c r="G1000" s="114">
        <f>SUM(G1001:G1001)+62000</f>
        <v>62000</v>
      </c>
      <c r="H1000" s="19" t="s">
        <v>1067</v>
      </c>
      <c r="I1000" s="22" t="s">
        <v>1356</v>
      </c>
      <c r="J1000" s="39" t="s">
        <v>359</v>
      </c>
      <c r="K1000" s="39" t="s">
        <v>46</v>
      </c>
      <c r="L1000" s="40" t="s">
        <v>110</v>
      </c>
    </row>
    <row r="1001" spans="1:12" ht="46.5" customHeight="1" thickBot="1" x14ac:dyDescent="0.3">
      <c r="A1001" s="101"/>
      <c r="B1001" s="104"/>
      <c r="C1001" s="104"/>
      <c r="D1001" s="104"/>
      <c r="E1001" s="138"/>
      <c r="F1001" s="138"/>
      <c r="G1001" s="138"/>
      <c r="H1001" s="26" t="s">
        <v>1068</v>
      </c>
      <c r="I1001" s="28" t="s">
        <v>1356</v>
      </c>
      <c r="J1001" s="50" t="s">
        <v>143</v>
      </c>
      <c r="K1001" s="50" t="s">
        <v>143</v>
      </c>
      <c r="L1001" s="51" t="s">
        <v>86</v>
      </c>
    </row>
    <row r="1002" spans="1:12" ht="48" thickBot="1" x14ac:dyDescent="0.3">
      <c r="A1002" s="18" t="s">
        <v>1069</v>
      </c>
      <c r="B1002" s="19" t="s">
        <v>1070</v>
      </c>
      <c r="C1002" s="19" t="s">
        <v>21</v>
      </c>
      <c r="D1002" s="19" t="s">
        <v>16</v>
      </c>
      <c r="E1002" s="24">
        <v>572000</v>
      </c>
      <c r="F1002" s="24">
        <v>605200</v>
      </c>
      <c r="G1002" s="24">
        <v>638700</v>
      </c>
      <c r="H1002" s="19" t="s">
        <v>1058</v>
      </c>
      <c r="I1002" s="22" t="s">
        <v>473</v>
      </c>
      <c r="J1002" s="39" t="s">
        <v>1071</v>
      </c>
      <c r="K1002" s="39" t="s">
        <v>1072</v>
      </c>
      <c r="L1002" s="40" t="s">
        <v>1073</v>
      </c>
    </row>
    <row r="1003" spans="1:12" ht="48" thickBot="1" x14ac:dyDescent="0.3">
      <c r="A1003" s="18" t="s">
        <v>1074</v>
      </c>
      <c r="B1003" s="19" t="s">
        <v>1075</v>
      </c>
      <c r="C1003" s="19" t="s">
        <v>21</v>
      </c>
      <c r="D1003" s="19" t="s">
        <v>16</v>
      </c>
      <c r="E1003" s="24">
        <v>420300</v>
      </c>
      <c r="F1003" s="24">
        <v>444600</v>
      </c>
      <c r="G1003" s="24">
        <v>469200</v>
      </c>
      <c r="H1003" s="19" t="s">
        <v>1058</v>
      </c>
      <c r="I1003" s="22" t="s">
        <v>473</v>
      </c>
      <c r="J1003" s="39" t="s">
        <v>1076</v>
      </c>
      <c r="K1003" s="39" t="s">
        <v>1077</v>
      </c>
      <c r="L1003" s="40" t="s">
        <v>1078</v>
      </c>
    </row>
    <row r="1004" spans="1:12" ht="94.5" customHeight="1" thickBot="1" x14ac:dyDescent="0.3">
      <c r="A1004" s="18" t="s">
        <v>1079</v>
      </c>
      <c r="B1004" s="19" t="s">
        <v>1080</v>
      </c>
      <c r="C1004" s="19" t="s">
        <v>21</v>
      </c>
      <c r="D1004" s="19" t="s">
        <v>16</v>
      </c>
      <c r="E1004" s="24">
        <v>485200</v>
      </c>
      <c r="F1004" s="24">
        <v>490400</v>
      </c>
      <c r="G1004" s="24">
        <v>517600</v>
      </c>
      <c r="H1004" s="19" t="s">
        <v>1058</v>
      </c>
      <c r="I1004" s="22" t="s">
        <v>473</v>
      </c>
      <c r="J1004" s="39" t="s">
        <v>1081</v>
      </c>
      <c r="K1004" s="39" t="s">
        <v>683</v>
      </c>
      <c r="L1004" s="40" t="s">
        <v>1082</v>
      </c>
    </row>
    <row r="1005" spans="1:12" ht="47.25" x14ac:dyDescent="0.25">
      <c r="A1005" s="99" t="s">
        <v>1083</v>
      </c>
      <c r="B1005" s="102" t="s">
        <v>1084</v>
      </c>
      <c r="C1005" s="102" t="s">
        <v>1085</v>
      </c>
      <c r="D1005" s="102" t="s">
        <v>16</v>
      </c>
      <c r="E1005" s="114">
        <f>SUM(E1006:E1008)+713000</f>
        <v>713000</v>
      </c>
      <c r="F1005" s="114">
        <f>SUM(F1006:F1008)+445000</f>
        <v>445000</v>
      </c>
      <c r="G1005" s="114">
        <f>SUM(G1006:G1008)+3077000</f>
        <v>3077000</v>
      </c>
      <c r="H1005" s="19" t="s">
        <v>1086</v>
      </c>
      <c r="I1005" s="22" t="s">
        <v>1355</v>
      </c>
      <c r="J1005" s="39" t="s">
        <v>347</v>
      </c>
      <c r="K1005" s="39" t="s">
        <v>350</v>
      </c>
      <c r="L1005" s="40" t="s">
        <v>81</v>
      </c>
    </row>
    <row r="1006" spans="1:12" ht="31.5" x14ac:dyDescent="0.25">
      <c r="A1006" s="100"/>
      <c r="B1006" s="103"/>
      <c r="C1006" s="103"/>
      <c r="D1006" s="103"/>
      <c r="E1006" s="115"/>
      <c r="F1006" s="115"/>
      <c r="G1006" s="115"/>
      <c r="H1006" s="26" t="s">
        <v>1087</v>
      </c>
      <c r="I1006" s="28" t="s">
        <v>1355</v>
      </c>
      <c r="J1006" s="50" t="s">
        <v>47</v>
      </c>
      <c r="K1006" s="50" t="s">
        <v>46</v>
      </c>
      <c r="L1006" s="51" t="s">
        <v>69</v>
      </c>
    </row>
    <row r="1007" spans="1:12" ht="66" customHeight="1" x14ac:dyDescent="0.25">
      <c r="A1007" s="100"/>
      <c r="B1007" s="103"/>
      <c r="C1007" s="103"/>
      <c r="D1007" s="103"/>
      <c r="E1007" s="115"/>
      <c r="F1007" s="115"/>
      <c r="G1007" s="115"/>
      <c r="H1007" s="26" t="s">
        <v>1088</v>
      </c>
      <c r="I1007" s="28" t="s">
        <v>1355</v>
      </c>
      <c r="J1007" s="50" t="s">
        <v>100</v>
      </c>
      <c r="K1007" s="50" t="s">
        <v>99</v>
      </c>
      <c r="L1007" s="51" t="s">
        <v>102</v>
      </c>
    </row>
    <row r="1008" spans="1:12" ht="79.5" thickBot="1" x14ac:dyDescent="0.3">
      <c r="A1008" s="101"/>
      <c r="B1008" s="104"/>
      <c r="C1008" s="104"/>
      <c r="D1008" s="104"/>
      <c r="E1008" s="138"/>
      <c r="F1008" s="138"/>
      <c r="G1008" s="138"/>
      <c r="H1008" s="26" t="s">
        <v>1089</v>
      </c>
      <c r="I1008" s="28" t="s">
        <v>1355</v>
      </c>
      <c r="J1008" s="50" t="s">
        <v>994</v>
      </c>
      <c r="K1008" s="50" t="s">
        <v>1090</v>
      </c>
      <c r="L1008" s="51" t="s">
        <v>81</v>
      </c>
    </row>
    <row r="1009" spans="1:12" ht="30.6" customHeight="1" thickBot="1" x14ac:dyDescent="0.3">
      <c r="A1009" s="18" t="s">
        <v>1091</v>
      </c>
      <c r="B1009" s="19" t="s">
        <v>1092</v>
      </c>
      <c r="C1009" s="19" t="s">
        <v>13</v>
      </c>
      <c r="D1009" s="19" t="s">
        <v>16</v>
      </c>
      <c r="E1009" s="25">
        <v>67000</v>
      </c>
      <c r="F1009" s="25">
        <v>0</v>
      </c>
      <c r="G1009" s="25">
        <v>0</v>
      </c>
      <c r="H1009" s="19" t="s">
        <v>1093</v>
      </c>
      <c r="I1009" s="22" t="s">
        <v>1356</v>
      </c>
      <c r="J1009" s="39" t="s">
        <v>269</v>
      </c>
      <c r="K1009" s="39" t="s">
        <v>86</v>
      </c>
      <c r="L1009" s="40" t="s">
        <v>86</v>
      </c>
    </row>
    <row r="1010" spans="1:12" ht="30.4" customHeight="1" x14ac:dyDescent="0.25">
      <c r="A1010" s="99" t="s">
        <v>1094</v>
      </c>
      <c r="B1010" s="102" t="s">
        <v>1095</v>
      </c>
      <c r="C1010" s="102" t="s">
        <v>1096</v>
      </c>
      <c r="D1010" s="102" t="s">
        <v>16</v>
      </c>
      <c r="E1010" s="114">
        <f>SUM(E1011:E1011)+615000</f>
        <v>615000</v>
      </c>
      <c r="F1010" s="114">
        <f>SUM(F1011:F1011)+585000</f>
        <v>585000</v>
      </c>
      <c r="G1010" s="114">
        <f>SUM(G1011:G1011)+585000</f>
        <v>585000</v>
      </c>
      <c r="H1010" s="19" t="s">
        <v>1097</v>
      </c>
      <c r="I1010" s="22" t="s">
        <v>1355</v>
      </c>
      <c r="J1010" s="39" t="s">
        <v>66</v>
      </c>
      <c r="K1010" s="39" t="s">
        <v>66</v>
      </c>
      <c r="L1010" s="40" t="s">
        <v>66</v>
      </c>
    </row>
    <row r="1011" spans="1:12" ht="33" customHeight="1" thickBot="1" x14ac:dyDescent="0.3">
      <c r="A1011" s="101"/>
      <c r="B1011" s="104"/>
      <c r="C1011" s="104"/>
      <c r="D1011" s="104"/>
      <c r="E1011" s="138"/>
      <c r="F1011" s="138"/>
      <c r="G1011" s="138"/>
      <c r="H1011" s="26" t="s">
        <v>1098</v>
      </c>
      <c r="I1011" s="28" t="s">
        <v>1356</v>
      </c>
      <c r="J1011" s="50" t="s">
        <v>47</v>
      </c>
      <c r="K1011" s="50" t="s">
        <v>46</v>
      </c>
      <c r="L1011" s="51" t="s">
        <v>47</v>
      </c>
    </row>
    <row r="1012" spans="1:12" ht="47.25" customHeight="1" x14ac:dyDescent="0.25">
      <c r="A1012" s="99" t="s">
        <v>1099</v>
      </c>
      <c r="B1012" s="102" t="s">
        <v>1100</v>
      </c>
      <c r="C1012" s="102" t="s">
        <v>1096</v>
      </c>
      <c r="D1012" s="102" t="s">
        <v>16</v>
      </c>
      <c r="E1012" s="114">
        <f>SUM(E1013:E1013)+35000</f>
        <v>35000</v>
      </c>
      <c r="F1012" s="114">
        <f>SUM(F1013:F1013)+70000</f>
        <v>70000</v>
      </c>
      <c r="G1012" s="114">
        <f>SUM(G1013:G1013)+70000</f>
        <v>70000</v>
      </c>
      <c r="H1012" s="19" t="s">
        <v>1101</v>
      </c>
      <c r="I1012" s="22" t="s">
        <v>1355</v>
      </c>
      <c r="J1012" s="39" t="s">
        <v>15</v>
      </c>
      <c r="K1012" s="39" t="s">
        <v>15</v>
      </c>
      <c r="L1012" s="40" t="s">
        <v>15</v>
      </c>
    </row>
    <row r="1013" spans="1:12" ht="34.5" customHeight="1" thickBot="1" x14ac:dyDescent="0.3">
      <c r="A1013" s="101"/>
      <c r="B1013" s="104"/>
      <c r="C1013" s="104"/>
      <c r="D1013" s="104"/>
      <c r="E1013" s="138"/>
      <c r="F1013" s="138"/>
      <c r="G1013" s="138"/>
      <c r="H1013" s="26" t="s">
        <v>1102</v>
      </c>
      <c r="I1013" s="28" t="s">
        <v>1356</v>
      </c>
      <c r="J1013" s="50" t="s">
        <v>269</v>
      </c>
      <c r="K1013" s="50" t="s">
        <v>269</v>
      </c>
      <c r="L1013" s="51" t="s">
        <v>269</v>
      </c>
    </row>
    <row r="1014" spans="1:12" ht="63.75" thickBot="1" x14ac:dyDescent="0.3">
      <c r="A1014" s="18" t="s">
        <v>1103</v>
      </c>
      <c r="B1014" s="19" t="s">
        <v>1104</v>
      </c>
      <c r="C1014" s="19" t="s">
        <v>492</v>
      </c>
      <c r="D1014" s="19"/>
      <c r="E1014" s="24">
        <v>0</v>
      </c>
      <c r="F1014" s="24">
        <v>0</v>
      </c>
      <c r="G1014" s="24">
        <v>0</v>
      </c>
      <c r="H1014" s="19" t="s">
        <v>1105</v>
      </c>
      <c r="I1014" s="22" t="s">
        <v>1355</v>
      </c>
      <c r="J1014" s="39" t="s">
        <v>51</v>
      </c>
      <c r="K1014" s="39" t="s">
        <v>33</v>
      </c>
      <c r="L1014" s="40" t="s">
        <v>34</v>
      </c>
    </row>
    <row r="1015" spans="1:12" ht="63" customHeight="1" x14ac:dyDescent="0.25">
      <c r="A1015" s="99" t="s">
        <v>1106</v>
      </c>
      <c r="B1015" s="102" t="s">
        <v>1107</v>
      </c>
      <c r="C1015" s="102" t="s">
        <v>1108</v>
      </c>
      <c r="D1015" s="102"/>
      <c r="E1015" s="114">
        <f t="shared" ref="E1015:G1015" si="16">SUM(E1016:E1017)</f>
        <v>0</v>
      </c>
      <c r="F1015" s="114">
        <f t="shared" si="16"/>
        <v>0</v>
      </c>
      <c r="G1015" s="114">
        <f t="shared" si="16"/>
        <v>0</v>
      </c>
      <c r="H1015" s="19" t="s">
        <v>1109</v>
      </c>
      <c r="I1015" s="22" t="s">
        <v>1355</v>
      </c>
      <c r="J1015" s="39" t="s">
        <v>35</v>
      </c>
      <c r="K1015" s="39" t="s">
        <v>37</v>
      </c>
      <c r="L1015" s="40" t="s">
        <v>65</v>
      </c>
    </row>
    <row r="1016" spans="1:12" ht="63" x14ac:dyDescent="0.25">
      <c r="A1016" s="100"/>
      <c r="B1016" s="103"/>
      <c r="C1016" s="103"/>
      <c r="D1016" s="103"/>
      <c r="E1016" s="115"/>
      <c r="F1016" s="115"/>
      <c r="G1016" s="115"/>
      <c r="H1016" s="26" t="s">
        <v>1110</v>
      </c>
      <c r="I1016" s="28" t="s">
        <v>1356</v>
      </c>
      <c r="J1016" s="50" t="s">
        <v>81</v>
      </c>
      <c r="K1016" s="50" t="s">
        <v>15</v>
      </c>
      <c r="L1016" s="51" t="s">
        <v>719</v>
      </c>
    </row>
    <row r="1017" spans="1:12" ht="63.75" thickBot="1" x14ac:dyDescent="0.3">
      <c r="A1017" s="101"/>
      <c r="B1017" s="104"/>
      <c r="C1017" s="104"/>
      <c r="D1017" s="104"/>
      <c r="E1017" s="138"/>
      <c r="F1017" s="138"/>
      <c r="G1017" s="138"/>
      <c r="H1017" s="26" t="s">
        <v>1111</v>
      </c>
      <c r="I1017" s="28" t="s">
        <v>1355</v>
      </c>
      <c r="J1017" s="50" t="s">
        <v>421</v>
      </c>
      <c r="K1017" s="50" t="s">
        <v>263</v>
      </c>
      <c r="L1017" s="51" t="s">
        <v>294</v>
      </c>
    </row>
    <row r="1018" spans="1:12" ht="31.5" x14ac:dyDescent="0.25">
      <c r="A1018" s="99" t="s">
        <v>1112</v>
      </c>
      <c r="B1018" s="102" t="s">
        <v>1113</v>
      </c>
      <c r="C1018" s="102" t="s">
        <v>1114</v>
      </c>
      <c r="D1018" s="102" t="s">
        <v>16</v>
      </c>
      <c r="E1018" s="114">
        <f>SUM(E1019:E1021)+27000</f>
        <v>27000</v>
      </c>
      <c r="F1018" s="114">
        <f>SUM(F1019:F1021)+6900</f>
        <v>6900</v>
      </c>
      <c r="G1018" s="114">
        <f>SUM(G1019:G1021)+6900</f>
        <v>6900</v>
      </c>
      <c r="H1018" s="19" t="s">
        <v>1115</v>
      </c>
      <c r="I1018" s="22" t="s">
        <v>1355</v>
      </c>
      <c r="J1018" s="39" t="s">
        <v>15</v>
      </c>
      <c r="K1018" s="39" t="s">
        <v>86</v>
      </c>
      <c r="L1018" s="40" t="s">
        <v>86</v>
      </c>
    </row>
    <row r="1019" spans="1:12" ht="67.5" customHeight="1" x14ac:dyDescent="0.25">
      <c r="A1019" s="100"/>
      <c r="B1019" s="103"/>
      <c r="C1019" s="103"/>
      <c r="D1019" s="103"/>
      <c r="E1019" s="115"/>
      <c r="F1019" s="115"/>
      <c r="G1019" s="115"/>
      <c r="H1019" s="26" t="s">
        <v>1374</v>
      </c>
      <c r="I1019" s="28" t="s">
        <v>1355</v>
      </c>
      <c r="J1019" s="50" t="s">
        <v>15</v>
      </c>
      <c r="K1019" s="50" t="s">
        <v>15</v>
      </c>
      <c r="L1019" s="51" t="s">
        <v>15</v>
      </c>
    </row>
    <row r="1020" spans="1:12" x14ac:dyDescent="0.25">
      <c r="A1020" s="100"/>
      <c r="B1020" s="103"/>
      <c r="C1020" s="103"/>
      <c r="D1020" s="103"/>
      <c r="E1020" s="115"/>
      <c r="F1020" s="115"/>
      <c r="G1020" s="115"/>
      <c r="H1020" s="26" t="s">
        <v>1116</v>
      </c>
      <c r="I1020" s="28" t="s">
        <v>1355</v>
      </c>
      <c r="J1020" s="50" t="s">
        <v>15</v>
      </c>
      <c r="K1020" s="50" t="s">
        <v>86</v>
      </c>
      <c r="L1020" s="51" t="s">
        <v>86</v>
      </c>
    </row>
    <row r="1021" spans="1:12" ht="47.25" customHeight="1" thickBot="1" x14ac:dyDescent="0.3">
      <c r="A1021" s="101"/>
      <c r="B1021" s="104"/>
      <c r="C1021" s="104"/>
      <c r="D1021" s="104"/>
      <c r="E1021" s="138"/>
      <c r="F1021" s="138"/>
      <c r="G1021" s="138"/>
      <c r="H1021" s="26" t="s">
        <v>1117</v>
      </c>
      <c r="I1021" s="28" t="s">
        <v>1355</v>
      </c>
      <c r="J1021" s="50" t="s">
        <v>34</v>
      </c>
      <c r="K1021" s="50" t="s">
        <v>35</v>
      </c>
      <c r="L1021" s="51" t="s">
        <v>37</v>
      </c>
    </row>
    <row r="1022" spans="1:12" ht="48" thickBot="1" x14ac:dyDescent="0.3">
      <c r="A1022" s="18" t="s">
        <v>1118</v>
      </c>
      <c r="B1022" s="19" t="s">
        <v>1119</v>
      </c>
      <c r="C1022" s="19" t="s">
        <v>1120</v>
      </c>
      <c r="D1022" s="19"/>
      <c r="E1022" s="24">
        <v>0</v>
      </c>
      <c r="F1022" s="24">
        <v>0</v>
      </c>
      <c r="G1022" s="24">
        <v>0</v>
      </c>
      <c r="H1022" s="19" t="s">
        <v>1121</v>
      </c>
      <c r="I1022" s="22" t="s">
        <v>1356</v>
      </c>
      <c r="J1022" s="39" t="s">
        <v>424</v>
      </c>
      <c r="K1022" s="39" t="s">
        <v>86</v>
      </c>
      <c r="L1022" s="40" t="s">
        <v>86</v>
      </c>
    </row>
    <row r="1023" spans="1:12" ht="31.5" x14ac:dyDescent="0.25">
      <c r="A1023" s="99" t="s">
        <v>1122</v>
      </c>
      <c r="B1023" s="102" t="s">
        <v>1123</v>
      </c>
      <c r="C1023" s="102" t="s">
        <v>1124</v>
      </c>
      <c r="D1023" s="102" t="s">
        <v>16</v>
      </c>
      <c r="E1023" s="114">
        <f>SUM(E1024:E1025)+50000</f>
        <v>50000</v>
      </c>
      <c r="F1023" s="114">
        <f>SUM(F1024:F1025)+70000</f>
        <v>70000</v>
      </c>
      <c r="G1023" s="114">
        <f>SUM(G1024:G1025)+70000</f>
        <v>70000</v>
      </c>
      <c r="H1023" s="19" t="s">
        <v>1125</v>
      </c>
      <c r="I1023" s="22" t="s">
        <v>1355</v>
      </c>
      <c r="J1023" s="39" t="s">
        <v>52</v>
      </c>
      <c r="K1023" s="39" t="s">
        <v>52</v>
      </c>
      <c r="L1023" s="40" t="s">
        <v>52</v>
      </c>
    </row>
    <row r="1024" spans="1:12" x14ac:dyDescent="0.25">
      <c r="A1024" s="100"/>
      <c r="B1024" s="103"/>
      <c r="C1024" s="103"/>
      <c r="D1024" s="103"/>
      <c r="E1024" s="115"/>
      <c r="F1024" s="115"/>
      <c r="G1024" s="115"/>
      <c r="H1024" s="26" t="s">
        <v>1126</v>
      </c>
      <c r="I1024" s="28" t="s">
        <v>1127</v>
      </c>
      <c r="J1024" s="50" t="s">
        <v>1128</v>
      </c>
      <c r="K1024" s="50" t="s">
        <v>1128</v>
      </c>
      <c r="L1024" s="51" t="s">
        <v>1128</v>
      </c>
    </row>
    <row r="1025" spans="1:12" ht="68.25" customHeight="1" thickBot="1" x14ac:dyDescent="0.3">
      <c r="A1025" s="101"/>
      <c r="B1025" s="104"/>
      <c r="C1025" s="104"/>
      <c r="D1025" s="104"/>
      <c r="E1025" s="138"/>
      <c r="F1025" s="138"/>
      <c r="G1025" s="138"/>
      <c r="H1025" s="26" t="s">
        <v>1129</v>
      </c>
      <c r="I1025" s="28" t="s">
        <v>1355</v>
      </c>
      <c r="J1025" s="50" t="s">
        <v>52</v>
      </c>
      <c r="K1025" s="50" t="s">
        <v>52</v>
      </c>
      <c r="L1025" s="51" t="s">
        <v>52</v>
      </c>
    </row>
    <row r="1026" spans="1:12" ht="48" thickBot="1" x14ac:dyDescent="0.3">
      <c r="A1026" s="18" t="s">
        <v>1130</v>
      </c>
      <c r="B1026" s="19" t="s">
        <v>1131</v>
      </c>
      <c r="C1026" s="19" t="s">
        <v>1132</v>
      </c>
      <c r="D1026" s="19"/>
      <c r="E1026" s="24">
        <v>0</v>
      </c>
      <c r="F1026" s="24">
        <v>0</v>
      </c>
      <c r="G1026" s="24">
        <v>0</v>
      </c>
      <c r="H1026" s="19" t="s">
        <v>1133</v>
      </c>
      <c r="I1026" s="22" t="s">
        <v>1355</v>
      </c>
      <c r="J1026" s="39" t="s">
        <v>33</v>
      </c>
      <c r="K1026" s="39" t="s">
        <v>130</v>
      </c>
      <c r="L1026" s="40" t="s">
        <v>131</v>
      </c>
    </row>
    <row r="1027" spans="1:12" ht="48" thickBot="1" x14ac:dyDescent="0.3">
      <c r="A1027" s="18" t="s">
        <v>1134</v>
      </c>
      <c r="B1027" s="19" t="s">
        <v>1135</v>
      </c>
      <c r="C1027" s="19" t="s">
        <v>1124</v>
      </c>
      <c r="D1027" s="19" t="s">
        <v>16</v>
      </c>
      <c r="E1027" s="24">
        <v>15000</v>
      </c>
      <c r="F1027" s="24">
        <v>15000</v>
      </c>
      <c r="G1027" s="24">
        <v>15000</v>
      </c>
      <c r="H1027" s="19" t="s">
        <v>1136</v>
      </c>
      <c r="I1027" s="22" t="s">
        <v>1355</v>
      </c>
      <c r="J1027" s="39" t="s">
        <v>51</v>
      </c>
      <c r="K1027" s="39" t="s">
        <v>51</v>
      </c>
      <c r="L1027" s="40" t="s">
        <v>51</v>
      </c>
    </row>
    <row r="1028" spans="1:12" ht="101.25" customHeight="1" thickBot="1" x14ac:dyDescent="0.3">
      <c r="A1028" s="18" t="s">
        <v>1137</v>
      </c>
      <c r="B1028" s="19" t="s">
        <v>1138</v>
      </c>
      <c r="C1028" s="19" t="s">
        <v>1114</v>
      </c>
      <c r="D1028" s="19" t="s">
        <v>16</v>
      </c>
      <c r="E1028" s="24">
        <v>56000</v>
      </c>
      <c r="F1028" s="24">
        <v>100000</v>
      </c>
      <c r="G1028" s="24">
        <v>76000</v>
      </c>
      <c r="H1028" s="19" t="s">
        <v>1139</v>
      </c>
      <c r="I1028" s="22" t="s">
        <v>1356</v>
      </c>
      <c r="J1028" s="39" t="s">
        <v>269</v>
      </c>
      <c r="K1028" s="39" t="s">
        <v>86</v>
      </c>
      <c r="L1028" s="40" t="s">
        <v>86</v>
      </c>
    </row>
    <row r="1029" spans="1:12" ht="63.75" thickBot="1" x14ac:dyDescent="0.3">
      <c r="A1029" s="18" t="s">
        <v>1140</v>
      </c>
      <c r="B1029" s="19" t="s">
        <v>1141</v>
      </c>
      <c r="C1029" s="19" t="s">
        <v>1142</v>
      </c>
      <c r="D1029" s="19"/>
      <c r="E1029" s="24">
        <v>0</v>
      </c>
      <c r="F1029" s="24">
        <v>0</v>
      </c>
      <c r="G1029" s="24">
        <v>0</v>
      </c>
      <c r="H1029" s="19" t="s">
        <v>1143</v>
      </c>
      <c r="I1029" s="22" t="s">
        <v>1355</v>
      </c>
      <c r="J1029" s="39" t="s">
        <v>81</v>
      </c>
      <c r="K1029" s="39" t="s">
        <v>81</v>
      </c>
      <c r="L1029" s="40" t="s">
        <v>81</v>
      </c>
    </row>
    <row r="1030" spans="1:12" ht="63.75" thickBot="1" x14ac:dyDescent="0.3">
      <c r="A1030" s="18" t="s">
        <v>1144</v>
      </c>
      <c r="B1030" s="19" t="s">
        <v>1145</v>
      </c>
      <c r="C1030" s="19" t="s">
        <v>1142</v>
      </c>
      <c r="D1030" s="19"/>
      <c r="E1030" s="24">
        <v>0</v>
      </c>
      <c r="F1030" s="24">
        <v>0</v>
      </c>
      <c r="G1030" s="24">
        <v>0</v>
      </c>
      <c r="H1030" s="19" t="s">
        <v>1146</v>
      </c>
      <c r="I1030" s="22" t="s">
        <v>1355</v>
      </c>
      <c r="J1030" s="39" t="s">
        <v>467</v>
      </c>
      <c r="K1030" s="39" t="s">
        <v>467</v>
      </c>
      <c r="L1030" s="40" t="s">
        <v>467</v>
      </c>
    </row>
    <row r="1031" spans="1:12" ht="63.75" thickBot="1" x14ac:dyDescent="0.3">
      <c r="A1031" s="18" t="s">
        <v>1147</v>
      </c>
      <c r="B1031" s="19" t="s">
        <v>1148</v>
      </c>
      <c r="C1031" s="19" t="s">
        <v>1142</v>
      </c>
      <c r="D1031" s="19"/>
      <c r="E1031" s="24">
        <v>0</v>
      </c>
      <c r="F1031" s="24">
        <v>0</v>
      </c>
      <c r="G1031" s="24">
        <v>0</v>
      </c>
      <c r="H1031" s="19" t="s">
        <v>1149</v>
      </c>
      <c r="I1031" s="22" t="s">
        <v>1356</v>
      </c>
      <c r="J1031" s="39" t="s">
        <v>467</v>
      </c>
      <c r="K1031" s="39" t="s">
        <v>467</v>
      </c>
      <c r="L1031" s="40" t="s">
        <v>467</v>
      </c>
    </row>
    <row r="1032" spans="1:12" ht="32.25" customHeight="1" thickBot="1" x14ac:dyDescent="0.3">
      <c r="A1032" s="13" t="s">
        <v>1150</v>
      </c>
      <c r="B1032" s="176" t="s">
        <v>1151</v>
      </c>
      <c r="C1032" s="177"/>
      <c r="D1032" s="178"/>
      <c r="E1032" s="49">
        <f>E1033+E1034+E1035+E1036+E1038+E1039+E1040+E1042+E1053+E1055+E1056+E1057+E1058+E1060+E1063+E1064+E1066</f>
        <v>4204157</v>
      </c>
      <c r="F1032" s="49">
        <f>F1033+F1034+F1035+F1036+F1038+F1039+F1040+F1042+F1053+F1055+F1056+F1057+F1058+F1060+F1063+F1064+F1066</f>
        <v>4600298</v>
      </c>
      <c r="G1032" s="49">
        <f>G1033+G1034+G1035+G1036+G1038+G1039+G1040+G1042+G1053+G1055+G1056+G1057+G1058+G1060+G1063+G1064+G1066</f>
        <v>4285098</v>
      </c>
      <c r="H1032" s="105"/>
      <c r="I1032" s="106"/>
      <c r="J1032" s="106"/>
      <c r="K1032" s="106"/>
      <c r="L1032" s="107"/>
    </row>
    <row r="1033" spans="1:12" ht="32.25" thickBot="1" x14ac:dyDescent="0.3">
      <c r="A1033" s="18" t="s">
        <v>1152</v>
      </c>
      <c r="B1033" s="19" t="s">
        <v>1153</v>
      </c>
      <c r="C1033" s="19" t="s">
        <v>1108</v>
      </c>
      <c r="D1033" s="19" t="s">
        <v>40</v>
      </c>
      <c r="E1033" s="24">
        <v>146700</v>
      </c>
      <c r="F1033" s="24">
        <v>146700</v>
      </c>
      <c r="G1033" s="24">
        <v>146700</v>
      </c>
      <c r="H1033" s="19" t="s">
        <v>1154</v>
      </c>
      <c r="I1033" s="22" t="s">
        <v>1356</v>
      </c>
      <c r="J1033" s="39" t="s">
        <v>811</v>
      </c>
      <c r="K1033" s="39" t="s">
        <v>811</v>
      </c>
      <c r="L1033" s="40" t="s">
        <v>811</v>
      </c>
    </row>
    <row r="1034" spans="1:12" ht="63.75" thickBot="1" x14ac:dyDescent="0.3">
      <c r="A1034" s="18" t="s">
        <v>1155</v>
      </c>
      <c r="B1034" s="19" t="s">
        <v>1156</v>
      </c>
      <c r="C1034" s="19" t="s">
        <v>1157</v>
      </c>
      <c r="D1034" s="19" t="s">
        <v>40</v>
      </c>
      <c r="E1034" s="24">
        <v>4800</v>
      </c>
      <c r="F1034" s="24">
        <v>4800</v>
      </c>
      <c r="G1034" s="24">
        <v>4800</v>
      </c>
      <c r="H1034" s="19" t="s">
        <v>1158</v>
      </c>
      <c r="I1034" s="22" t="s">
        <v>1356</v>
      </c>
      <c r="J1034" s="39" t="s">
        <v>1159</v>
      </c>
      <c r="K1034" s="39" t="s">
        <v>1159</v>
      </c>
      <c r="L1034" s="40" t="s">
        <v>1159</v>
      </c>
    </row>
    <row r="1035" spans="1:12" ht="48" thickBot="1" x14ac:dyDescent="0.3">
      <c r="A1035" s="18" t="s">
        <v>1160</v>
      </c>
      <c r="B1035" s="19" t="s">
        <v>1161</v>
      </c>
      <c r="C1035" s="19" t="s">
        <v>21</v>
      </c>
      <c r="D1035" s="19" t="s">
        <v>40</v>
      </c>
      <c r="E1035" s="24">
        <v>100</v>
      </c>
      <c r="F1035" s="24">
        <v>100</v>
      </c>
      <c r="G1035" s="24">
        <v>100</v>
      </c>
      <c r="H1035" s="19" t="s">
        <v>1162</v>
      </c>
      <c r="I1035" s="22" t="s">
        <v>1356</v>
      </c>
      <c r="J1035" s="39" t="s">
        <v>415</v>
      </c>
      <c r="K1035" s="39" t="s">
        <v>415</v>
      </c>
      <c r="L1035" s="40" t="s">
        <v>415</v>
      </c>
    </row>
    <row r="1036" spans="1:12" ht="63" x14ac:dyDescent="0.25">
      <c r="A1036" s="99" t="s">
        <v>1163</v>
      </c>
      <c r="B1036" s="102" t="s">
        <v>1164</v>
      </c>
      <c r="C1036" s="102" t="s">
        <v>1085</v>
      </c>
      <c r="D1036" s="102" t="s">
        <v>40</v>
      </c>
      <c r="E1036" s="114">
        <f>SUM(E1037:E1037)+65900</f>
        <v>65900</v>
      </c>
      <c r="F1036" s="114">
        <f>SUM(F1037:F1037)+65900</f>
        <v>65900</v>
      </c>
      <c r="G1036" s="114">
        <f>SUM(G1037:G1037)+65900</f>
        <v>65900</v>
      </c>
      <c r="H1036" s="19" t="s">
        <v>1165</v>
      </c>
      <c r="I1036" s="22" t="s">
        <v>1355</v>
      </c>
      <c r="J1036" s="39" t="s">
        <v>1166</v>
      </c>
      <c r="K1036" s="39" t="s">
        <v>1166</v>
      </c>
      <c r="L1036" s="40" t="s">
        <v>1166</v>
      </c>
    </row>
    <row r="1037" spans="1:12" ht="16.5" thickBot="1" x14ac:dyDescent="0.3">
      <c r="A1037" s="101"/>
      <c r="B1037" s="104"/>
      <c r="C1037" s="104"/>
      <c r="D1037" s="104"/>
      <c r="E1037" s="138"/>
      <c r="F1037" s="138"/>
      <c r="G1037" s="138"/>
      <c r="H1037" s="26" t="s">
        <v>1167</v>
      </c>
      <c r="I1037" s="28" t="s">
        <v>1356</v>
      </c>
      <c r="J1037" s="50" t="s">
        <v>269</v>
      </c>
      <c r="K1037" s="50" t="s">
        <v>269</v>
      </c>
      <c r="L1037" s="51" t="s">
        <v>269</v>
      </c>
    </row>
    <row r="1038" spans="1:12" ht="79.5" thickBot="1" x14ac:dyDescent="0.3">
      <c r="A1038" s="18" t="s">
        <v>1168</v>
      </c>
      <c r="B1038" s="19" t="s">
        <v>1169</v>
      </c>
      <c r="C1038" s="19" t="s">
        <v>1039</v>
      </c>
      <c r="D1038" s="19" t="s">
        <v>40</v>
      </c>
      <c r="E1038" s="24">
        <v>2100</v>
      </c>
      <c r="F1038" s="24">
        <v>1400</v>
      </c>
      <c r="G1038" s="24">
        <v>1400</v>
      </c>
      <c r="H1038" s="19" t="s">
        <v>1170</v>
      </c>
      <c r="I1038" s="22" t="s">
        <v>1355</v>
      </c>
      <c r="J1038" s="39" t="s">
        <v>294</v>
      </c>
      <c r="K1038" s="39" t="s">
        <v>294</v>
      </c>
      <c r="L1038" s="40" t="s">
        <v>294</v>
      </c>
    </row>
    <row r="1039" spans="1:12" ht="48" thickBot="1" x14ac:dyDescent="0.3">
      <c r="A1039" s="18" t="s">
        <v>1171</v>
      </c>
      <c r="B1039" s="19" t="s">
        <v>1172</v>
      </c>
      <c r="C1039" s="19" t="s">
        <v>1039</v>
      </c>
      <c r="D1039" s="19" t="s">
        <v>40</v>
      </c>
      <c r="E1039" s="24">
        <v>1200</v>
      </c>
      <c r="F1039" s="24">
        <v>1200</v>
      </c>
      <c r="G1039" s="24">
        <v>1200</v>
      </c>
      <c r="H1039" s="19" t="s">
        <v>1170</v>
      </c>
      <c r="I1039" s="22" t="s">
        <v>1355</v>
      </c>
      <c r="J1039" s="39" t="s">
        <v>294</v>
      </c>
      <c r="K1039" s="39" t="s">
        <v>294</v>
      </c>
      <c r="L1039" s="40" t="s">
        <v>294</v>
      </c>
    </row>
    <row r="1040" spans="1:12" ht="34.5" customHeight="1" x14ac:dyDescent="0.25">
      <c r="A1040" s="99" t="s">
        <v>1173</v>
      </c>
      <c r="B1040" s="102" t="s">
        <v>1174</v>
      </c>
      <c r="C1040" s="102" t="s">
        <v>1039</v>
      </c>
      <c r="D1040" s="102" t="s">
        <v>18</v>
      </c>
      <c r="E1040" s="114">
        <f t="shared" ref="E1040" si="17">SUM(E1041:E1041)+100000</f>
        <v>100000</v>
      </c>
      <c r="F1040" s="114">
        <f>SUM(F1041:F1041)+50000</f>
        <v>50000</v>
      </c>
      <c r="G1040" s="114">
        <f>SUM(G1041:G1041)+50000</f>
        <v>50000</v>
      </c>
      <c r="H1040" s="19" t="s">
        <v>1175</v>
      </c>
      <c r="I1040" s="22" t="s">
        <v>1355</v>
      </c>
      <c r="J1040" s="39" t="s">
        <v>34</v>
      </c>
      <c r="K1040" s="39" t="s">
        <v>34</v>
      </c>
      <c r="L1040" s="40" t="s">
        <v>34</v>
      </c>
    </row>
    <row r="1041" spans="1:12" ht="33" customHeight="1" thickBot="1" x14ac:dyDescent="0.3">
      <c r="A1041" s="101"/>
      <c r="B1041" s="104"/>
      <c r="C1041" s="104"/>
      <c r="D1041" s="104"/>
      <c r="E1041" s="138"/>
      <c r="F1041" s="138"/>
      <c r="G1041" s="138"/>
      <c r="H1041" s="26" t="s">
        <v>1176</v>
      </c>
      <c r="I1041" s="28" t="s">
        <v>473</v>
      </c>
      <c r="J1041" s="50" t="s">
        <v>1177</v>
      </c>
      <c r="K1041" s="50" t="s">
        <v>1178</v>
      </c>
      <c r="L1041" s="51" t="s">
        <v>1178</v>
      </c>
    </row>
    <row r="1042" spans="1:12" ht="31.5" x14ac:dyDescent="0.25">
      <c r="A1042" s="99" t="s">
        <v>1179</v>
      </c>
      <c r="B1042" s="102" t="s">
        <v>1180</v>
      </c>
      <c r="C1042" s="102" t="s">
        <v>1181</v>
      </c>
      <c r="D1042" s="102" t="s">
        <v>40</v>
      </c>
      <c r="E1042" s="114">
        <f>SUM(E1043:E1052)+46500</f>
        <v>46500</v>
      </c>
      <c r="F1042" s="114">
        <f>SUM(F1043:F1052)+43200</f>
        <v>43200</v>
      </c>
      <c r="G1042" s="114">
        <f>SUM(G1043:G1052)+43000</f>
        <v>43000</v>
      </c>
      <c r="H1042" s="19" t="s">
        <v>1182</v>
      </c>
      <c r="I1042" s="22" t="s">
        <v>1356</v>
      </c>
      <c r="J1042" s="39" t="s">
        <v>1183</v>
      </c>
      <c r="K1042" s="39" t="s">
        <v>1184</v>
      </c>
      <c r="L1042" s="40" t="s">
        <v>1184</v>
      </c>
    </row>
    <row r="1043" spans="1:12" ht="31.5" x14ac:dyDescent="0.25">
      <c r="A1043" s="100"/>
      <c r="B1043" s="103"/>
      <c r="C1043" s="103"/>
      <c r="D1043" s="103"/>
      <c r="E1043" s="115"/>
      <c r="F1043" s="115"/>
      <c r="G1043" s="115"/>
      <c r="H1043" s="26" t="s">
        <v>1185</v>
      </c>
      <c r="I1043" s="28" t="s">
        <v>1356</v>
      </c>
      <c r="J1043" s="50" t="s">
        <v>1032</v>
      </c>
      <c r="K1043" s="50" t="s">
        <v>1186</v>
      </c>
      <c r="L1043" s="51" t="s">
        <v>1186</v>
      </c>
    </row>
    <row r="1044" spans="1:12" ht="31.5" x14ac:dyDescent="0.25">
      <c r="A1044" s="100"/>
      <c r="B1044" s="103"/>
      <c r="C1044" s="103"/>
      <c r="D1044" s="103"/>
      <c r="E1044" s="115"/>
      <c r="F1044" s="115"/>
      <c r="G1044" s="115"/>
      <c r="H1044" s="26" t="s">
        <v>1187</v>
      </c>
      <c r="I1044" s="28" t="s">
        <v>1356</v>
      </c>
      <c r="J1044" s="50" t="s">
        <v>1188</v>
      </c>
      <c r="K1044" s="50" t="s">
        <v>928</v>
      </c>
      <c r="L1044" s="51" t="s">
        <v>928</v>
      </c>
    </row>
    <row r="1045" spans="1:12" ht="31.5" x14ac:dyDescent="0.25">
      <c r="A1045" s="100"/>
      <c r="B1045" s="103"/>
      <c r="C1045" s="103"/>
      <c r="D1045" s="103"/>
      <c r="E1045" s="115"/>
      <c r="F1045" s="115"/>
      <c r="G1045" s="115"/>
      <c r="H1045" s="26" t="s">
        <v>1189</v>
      </c>
      <c r="I1045" s="28" t="s">
        <v>1356</v>
      </c>
      <c r="J1045" s="50" t="s">
        <v>928</v>
      </c>
      <c r="K1045" s="50" t="s">
        <v>928</v>
      </c>
      <c r="L1045" s="51" t="s">
        <v>928</v>
      </c>
    </row>
    <row r="1046" spans="1:12" ht="31.5" x14ac:dyDescent="0.25">
      <c r="A1046" s="100"/>
      <c r="B1046" s="103"/>
      <c r="C1046" s="103"/>
      <c r="D1046" s="103"/>
      <c r="E1046" s="115"/>
      <c r="F1046" s="115"/>
      <c r="G1046" s="115"/>
      <c r="H1046" s="26" t="s">
        <v>1375</v>
      </c>
      <c r="I1046" s="28" t="s">
        <v>1356</v>
      </c>
      <c r="J1046" s="50" t="s">
        <v>1188</v>
      </c>
      <c r="K1046" s="50" t="s">
        <v>1188</v>
      </c>
      <c r="L1046" s="51" t="s">
        <v>1188</v>
      </c>
    </row>
    <row r="1047" spans="1:12" ht="31.5" x14ac:dyDescent="0.25">
      <c r="A1047" s="100"/>
      <c r="B1047" s="103"/>
      <c r="C1047" s="103"/>
      <c r="D1047" s="103"/>
      <c r="E1047" s="115"/>
      <c r="F1047" s="115"/>
      <c r="G1047" s="115"/>
      <c r="H1047" s="26" t="s">
        <v>1190</v>
      </c>
      <c r="I1047" s="28" t="s">
        <v>1356</v>
      </c>
      <c r="J1047" s="50" t="s">
        <v>1191</v>
      </c>
      <c r="K1047" s="50" t="s">
        <v>1192</v>
      </c>
      <c r="L1047" s="51" t="s">
        <v>1192</v>
      </c>
    </row>
    <row r="1048" spans="1:12" ht="31.5" x14ac:dyDescent="0.25">
      <c r="A1048" s="100"/>
      <c r="B1048" s="103"/>
      <c r="C1048" s="103"/>
      <c r="D1048" s="103"/>
      <c r="E1048" s="115"/>
      <c r="F1048" s="115"/>
      <c r="G1048" s="115"/>
      <c r="H1048" s="26" t="s">
        <v>1193</v>
      </c>
      <c r="I1048" s="28" t="s">
        <v>1356</v>
      </c>
      <c r="J1048" s="50" t="s">
        <v>928</v>
      </c>
      <c r="K1048" s="50" t="s">
        <v>928</v>
      </c>
      <c r="L1048" s="51" t="s">
        <v>928</v>
      </c>
    </row>
    <row r="1049" spans="1:12" ht="31.5" x14ac:dyDescent="0.25">
      <c r="A1049" s="100"/>
      <c r="B1049" s="103"/>
      <c r="C1049" s="103"/>
      <c r="D1049" s="103"/>
      <c r="E1049" s="115"/>
      <c r="F1049" s="115"/>
      <c r="G1049" s="115"/>
      <c r="H1049" s="26" t="s">
        <v>1194</v>
      </c>
      <c r="I1049" s="28" t="s">
        <v>1356</v>
      </c>
      <c r="J1049" s="50" t="s">
        <v>928</v>
      </c>
      <c r="K1049" s="50" t="s">
        <v>929</v>
      </c>
      <c r="L1049" s="51" t="s">
        <v>929</v>
      </c>
    </row>
    <row r="1050" spans="1:12" ht="31.5" x14ac:dyDescent="0.25">
      <c r="A1050" s="100"/>
      <c r="B1050" s="103"/>
      <c r="C1050" s="103"/>
      <c r="D1050" s="103"/>
      <c r="E1050" s="115"/>
      <c r="F1050" s="115"/>
      <c r="G1050" s="115"/>
      <c r="H1050" s="26" t="s">
        <v>1195</v>
      </c>
      <c r="I1050" s="28" t="s">
        <v>1356</v>
      </c>
      <c r="J1050" s="50" t="s">
        <v>1184</v>
      </c>
      <c r="K1050" s="50" t="s">
        <v>26</v>
      </c>
      <c r="L1050" s="51" t="s">
        <v>26</v>
      </c>
    </row>
    <row r="1051" spans="1:12" ht="31.5" x14ac:dyDescent="0.25">
      <c r="A1051" s="100"/>
      <c r="B1051" s="103"/>
      <c r="C1051" s="103"/>
      <c r="D1051" s="103"/>
      <c r="E1051" s="115"/>
      <c r="F1051" s="115"/>
      <c r="G1051" s="115"/>
      <c r="H1051" s="26" t="s">
        <v>1196</v>
      </c>
      <c r="I1051" s="28" t="s">
        <v>1356</v>
      </c>
      <c r="J1051" s="50" t="s">
        <v>663</v>
      </c>
      <c r="K1051" s="50" t="s">
        <v>446</v>
      </c>
      <c r="L1051" s="51" t="s">
        <v>446</v>
      </c>
    </row>
    <row r="1052" spans="1:12" ht="32.25" thickBot="1" x14ac:dyDescent="0.3">
      <c r="A1052" s="101"/>
      <c r="B1052" s="104"/>
      <c r="C1052" s="104"/>
      <c r="D1052" s="104"/>
      <c r="E1052" s="138"/>
      <c r="F1052" s="138"/>
      <c r="G1052" s="138"/>
      <c r="H1052" s="26" t="s">
        <v>1197</v>
      </c>
      <c r="I1052" s="28" t="s">
        <v>1356</v>
      </c>
      <c r="J1052" s="50" t="s">
        <v>702</v>
      </c>
      <c r="K1052" s="50" t="s">
        <v>676</v>
      </c>
      <c r="L1052" s="51" t="s">
        <v>676</v>
      </c>
    </row>
    <row r="1053" spans="1:12" ht="48" customHeight="1" x14ac:dyDescent="0.25">
      <c r="A1053" s="99" t="s">
        <v>1198</v>
      </c>
      <c r="B1053" s="102" t="s">
        <v>1199</v>
      </c>
      <c r="C1053" s="102" t="s">
        <v>1157</v>
      </c>
      <c r="D1053" s="102" t="s">
        <v>40</v>
      </c>
      <c r="E1053" s="114">
        <f>SUM(E1054:E1054)+134700</f>
        <v>134700</v>
      </c>
      <c r="F1053" s="114">
        <f>SUM(F1054:F1054)+134700</f>
        <v>134700</v>
      </c>
      <c r="G1053" s="114">
        <f>SUM(G1054:G1054)+134700</f>
        <v>134700</v>
      </c>
      <c r="H1053" s="19" t="s">
        <v>1200</v>
      </c>
      <c r="I1053" s="22" t="s">
        <v>1356</v>
      </c>
      <c r="J1053" s="39" t="s">
        <v>1201</v>
      </c>
      <c r="K1053" s="39" t="s">
        <v>1202</v>
      </c>
      <c r="L1053" s="40" t="s">
        <v>1202</v>
      </c>
    </row>
    <row r="1054" spans="1:12" ht="48" thickBot="1" x14ac:dyDescent="0.3">
      <c r="A1054" s="101"/>
      <c r="B1054" s="104"/>
      <c r="C1054" s="104"/>
      <c r="D1054" s="104"/>
      <c r="E1054" s="138"/>
      <c r="F1054" s="138"/>
      <c r="G1054" s="138"/>
      <c r="H1054" s="26" t="s">
        <v>1203</v>
      </c>
      <c r="I1054" s="28" t="s">
        <v>1355</v>
      </c>
      <c r="J1054" s="50" t="s">
        <v>129</v>
      </c>
      <c r="K1054" s="50" t="s">
        <v>34</v>
      </c>
      <c r="L1054" s="51" t="s">
        <v>34</v>
      </c>
    </row>
    <row r="1055" spans="1:12" ht="48" thickBot="1" x14ac:dyDescent="0.3">
      <c r="A1055" s="18" t="s">
        <v>1204</v>
      </c>
      <c r="B1055" s="19" t="s">
        <v>1205</v>
      </c>
      <c r="C1055" s="19" t="s">
        <v>1108</v>
      </c>
      <c r="D1055" s="19" t="s">
        <v>40</v>
      </c>
      <c r="E1055" s="24">
        <v>20300</v>
      </c>
      <c r="F1055" s="24">
        <v>20300</v>
      </c>
      <c r="G1055" s="24">
        <v>20300</v>
      </c>
      <c r="H1055" s="19" t="s">
        <v>1206</v>
      </c>
      <c r="I1055" s="22" t="s">
        <v>1356</v>
      </c>
      <c r="J1055" s="39" t="s">
        <v>1207</v>
      </c>
      <c r="K1055" s="39" t="s">
        <v>1207</v>
      </c>
      <c r="L1055" s="40" t="s">
        <v>1207</v>
      </c>
    </row>
    <row r="1056" spans="1:12" ht="48" thickBot="1" x14ac:dyDescent="0.3">
      <c r="A1056" s="18" t="s">
        <v>1208</v>
      </c>
      <c r="B1056" s="19" t="s">
        <v>1209</v>
      </c>
      <c r="C1056" s="19" t="s">
        <v>1210</v>
      </c>
      <c r="D1056" s="19" t="s">
        <v>40</v>
      </c>
      <c r="E1056" s="24">
        <v>8600</v>
      </c>
      <c r="F1056" s="24">
        <v>8600</v>
      </c>
      <c r="G1056" s="24">
        <v>8600</v>
      </c>
      <c r="H1056" s="19" t="s">
        <v>1211</v>
      </c>
      <c r="I1056" s="22" t="s">
        <v>1356</v>
      </c>
      <c r="J1056" s="39" t="s">
        <v>1212</v>
      </c>
      <c r="K1056" s="39" t="s">
        <v>1212</v>
      </c>
      <c r="L1056" s="40" t="s">
        <v>1212</v>
      </c>
    </row>
    <row r="1057" spans="1:12" ht="63.75" thickBot="1" x14ac:dyDescent="0.3">
      <c r="A1057" s="18" t="s">
        <v>1213</v>
      </c>
      <c r="B1057" s="19" t="s">
        <v>1214</v>
      </c>
      <c r="C1057" s="19" t="s">
        <v>1120</v>
      </c>
      <c r="D1057" s="19" t="s">
        <v>16</v>
      </c>
      <c r="E1057" s="24">
        <v>2458398</v>
      </c>
      <c r="F1057" s="24">
        <v>2458398</v>
      </c>
      <c r="G1057" s="24">
        <v>2458398</v>
      </c>
      <c r="H1057" s="19" t="s">
        <v>1215</v>
      </c>
      <c r="I1057" s="22" t="s">
        <v>1355</v>
      </c>
      <c r="J1057" s="39" t="s">
        <v>34</v>
      </c>
      <c r="K1057" s="39" t="s">
        <v>34</v>
      </c>
      <c r="L1057" s="40" t="s">
        <v>34</v>
      </c>
    </row>
    <row r="1058" spans="1:12" ht="54.6" customHeight="1" x14ac:dyDescent="0.25">
      <c r="A1058" s="99" t="s">
        <v>1216</v>
      </c>
      <c r="B1058" s="102" t="s">
        <v>1217</v>
      </c>
      <c r="C1058" s="102" t="s">
        <v>1039</v>
      </c>
      <c r="D1058" s="117" t="s">
        <v>18</v>
      </c>
      <c r="E1058" s="118">
        <v>140000</v>
      </c>
      <c r="F1058" s="118">
        <v>150000</v>
      </c>
      <c r="G1058" s="118">
        <v>150000</v>
      </c>
      <c r="H1058" s="19" t="s">
        <v>1218</v>
      </c>
      <c r="I1058" s="22" t="s">
        <v>1355</v>
      </c>
      <c r="J1058" s="39" t="s">
        <v>34</v>
      </c>
      <c r="K1058" s="39" t="s">
        <v>34</v>
      </c>
      <c r="L1058" s="40" t="s">
        <v>34</v>
      </c>
    </row>
    <row r="1059" spans="1:12" ht="42.6" customHeight="1" thickBot="1" x14ac:dyDescent="0.3">
      <c r="A1059" s="101"/>
      <c r="B1059" s="104"/>
      <c r="C1059" s="104"/>
      <c r="D1059" s="104"/>
      <c r="E1059" s="80"/>
      <c r="F1059" s="80"/>
      <c r="G1059" s="139"/>
      <c r="H1059" s="26" t="s">
        <v>1176</v>
      </c>
      <c r="I1059" s="28" t="s">
        <v>473</v>
      </c>
      <c r="J1059" s="50" t="s">
        <v>1219</v>
      </c>
      <c r="K1059" s="50" t="s">
        <v>1220</v>
      </c>
      <c r="L1059" s="51" t="s">
        <v>1220</v>
      </c>
    </row>
    <row r="1060" spans="1:12" ht="51.75" customHeight="1" x14ac:dyDescent="0.25">
      <c r="A1060" s="99" t="s">
        <v>1221</v>
      </c>
      <c r="B1060" s="102" t="s">
        <v>1222</v>
      </c>
      <c r="C1060" s="102" t="s">
        <v>492</v>
      </c>
      <c r="D1060" s="19" t="s">
        <v>1357</v>
      </c>
      <c r="E1060" s="25">
        <f>SUM(E1061:E1062)</f>
        <v>374859</v>
      </c>
      <c r="F1060" s="25">
        <f>SUM(F1061:F1062)</f>
        <v>500000</v>
      </c>
      <c r="G1060" s="24"/>
      <c r="H1060" s="19" t="s">
        <v>1223</v>
      </c>
      <c r="I1060" s="22" t="s">
        <v>1355</v>
      </c>
      <c r="J1060" s="39" t="s">
        <v>269</v>
      </c>
      <c r="K1060" s="39" t="s">
        <v>269</v>
      </c>
      <c r="L1060" s="40" t="s">
        <v>86</v>
      </c>
    </row>
    <row r="1061" spans="1:12" ht="27.4" customHeight="1" x14ac:dyDescent="0.25">
      <c r="A1061" s="100"/>
      <c r="B1061" s="103"/>
      <c r="C1061" s="103"/>
      <c r="D1061" s="26" t="s">
        <v>16</v>
      </c>
      <c r="E1061" s="27">
        <v>56229</v>
      </c>
      <c r="F1061" s="27">
        <v>75000</v>
      </c>
      <c r="G1061" s="27">
        <v>0</v>
      </c>
      <c r="H1061" s="117" t="s">
        <v>494</v>
      </c>
      <c r="I1061" s="120" t="s">
        <v>1355</v>
      </c>
      <c r="J1061" s="128" t="s">
        <v>325</v>
      </c>
      <c r="K1061" s="128" t="s">
        <v>66</v>
      </c>
      <c r="L1061" s="126" t="s">
        <v>86</v>
      </c>
    </row>
    <row r="1062" spans="1:12" ht="22.5" customHeight="1" thickBot="1" x14ac:dyDescent="0.3">
      <c r="A1062" s="101"/>
      <c r="B1062" s="104"/>
      <c r="C1062" s="104"/>
      <c r="D1062" s="26" t="s">
        <v>43</v>
      </c>
      <c r="E1062" s="27">
        <v>318630</v>
      </c>
      <c r="F1062" s="27">
        <v>425000</v>
      </c>
      <c r="G1062" s="27">
        <v>0</v>
      </c>
      <c r="H1062" s="104"/>
      <c r="I1062" s="82"/>
      <c r="J1062" s="129"/>
      <c r="K1062" s="129"/>
      <c r="L1062" s="127"/>
    </row>
    <row r="1063" spans="1:12" ht="82.5" customHeight="1" thickBot="1" x14ac:dyDescent="0.3">
      <c r="A1063" s="18" t="s">
        <v>1224</v>
      </c>
      <c r="B1063" s="19" t="s">
        <v>1225</v>
      </c>
      <c r="C1063" s="19" t="s">
        <v>1226</v>
      </c>
      <c r="D1063" s="19"/>
      <c r="E1063" s="24">
        <v>0</v>
      </c>
      <c r="F1063" s="24">
        <v>0</v>
      </c>
      <c r="G1063" s="24">
        <v>0</v>
      </c>
      <c r="H1063" s="19" t="s">
        <v>1227</v>
      </c>
      <c r="I1063" s="22" t="s">
        <v>1355</v>
      </c>
      <c r="J1063" s="39" t="s">
        <v>421</v>
      </c>
      <c r="K1063" s="39" t="s">
        <v>421</v>
      </c>
      <c r="L1063" s="40" t="s">
        <v>421</v>
      </c>
    </row>
    <row r="1064" spans="1:12" ht="65.25" customHeight="1" x14ac:dyDescent="0.25">
      <c r="A1064" s="99" t="s">
        <v>1228</v>
      </c>
      <c r="B1064" s="102" t="s">
        <v>1229</v>
      </c>
      <c r="C1064" s="102" t="s">
        <v>1157</v>
      </c>
      <c r="D1064" s="102" t="s">
        <v>16</v>
      </c>
      <c r="E1064" s="114">
        <f t="shared" ref="E1064" si="18">SUM(E1065:E1065)</f>
        <v>0</v>
      </c>
      <c r="F1064" s="114">
        <f>SUM(F1065:F1065)+15000</f>
        <v>15000</v>
      </c>
      <c r="G1064" s="114">
        <f>SUM(G1065:G1065)</f>
        <v>0</v>
      </c>
      <c r="H1064" s="19" t="s">
        <v>1230</v>
      </c>
      <c r="I1064" s="22" t="s">
        <v>1356</v>
      </c>
      <c r="J1064" s="39" t="s">
        <v>86</v>
      </c>
      <c r="K1064" s="39" t="s">
        <v>269</v>
      </c>
      <c r="L1064" s="40" t="s">
        <v>86</v>
      </c>
    </row>
    <row r="1065" spans="1:12" ht="32.1" customHeight="1" thickBot="1" x14ac:dyDescent="0.3">
      <c r="A1065" s="101"/>
      <c r="B1065" s="104"/>
      <c r="C1065" s="104"/>
      <c r="D1065" s="104"/>
      <c r="E1065" s="138"/>
      <c r="F1065" s="138"/>
      <c r="G1065" s="138"/>
      <c r="H1065" s="26" t="s">
        <v>1231</v>
      </c>
      <c r="I1065" s="28" t="s">
        <v>1356</v>
      </c>
      <c r="J1065" s="50" t="s">
        <v>269</v>
      </c>
      <c r="K1065" s="50" t="s">
        <v>86</v>
      </c>
      <c r="L1065" s="51" t="s">
        <v>86</v>
      </c>
    </row>
    <row r="1066" spans="1:12" ht="47.1" customHeight="1" x14ac:dyDescent="0.25">
      <c r="A1066" s="99" t="s">
        <v>1232</v>
      </c>
      <c r="B1066" s="102" t="s">
        <v>1233</v>
      </c>
      <c r="C1066" s="102" t="s">
        <v>1157</v>
      </c>
      <c r="D1066" s="102" t="s">
        <v>16</v>
      </c>
      <c r="E1066" s="114">
        <f>SUM(E1067:E1067)+700000</f>
        <v>700000</v>
      </c>
      <c r="F1066" s="114">
        <f>SUM(F1067:F1067)+1000000</f>
        <v>1000000</v>
      </c>
      <c r="G1066" s="114">
        <f>SUM(G1067:G1067)+1200000</f>
        <v>1200000</v>
      </c>
      <c r="H1066" s="19" t="s">
        <v>1234</v>
      </c>
      <c r="I1066" s="22" t="s">
        <v>1355</v>
      </c>
      <c r="J1066" s="39" t="s">
        <v>1235</v>
      </c>
      <c r="K1066" s="39" t="s">
        <v>1236</v>
      </c>
      <c r="L1066" s="40" t="s">
        <v>269</v>
      </c>
    </row>
    <row r="1067" spans="1:12" ht="34.5" customHeight="1" thickBot="1" x14ac:dyDescent="0.3">
      <c r="A1067" s="101"/>
      <c r="B1067" s="104"/>
      <c r="C1067" s="104"/>
      <c r="D1067" s="104"/>
      <c r="E1067" s="138"/>
      <c r="F1067" s="138"/>
      <c r="G1067" s="138"/>
      <c r="H1067" s="26" t="s">
        <v>1237</v>
      </c>
      <c r="I1067" s="28" t="s">
        <v>1356</v>
      </c>
      <c r="J1067" s="50" t="s">
        <v>1238</v>
      </c>
      <c r="K1067" s="50" t="s">
        <v>927</v>
      </c>
      <c r="L1067" s="51" t="s">
        <v>1191</v>
      </c>
    </row>
    <row r="1068" spans="1:12" ht="48" customHeight="1" thickBot="1" x14ac:dyDescent="0.3">
      <c r="A1068" s="13" t="s">
        <v>1239</v>
      </c>
      <c r="B1068" s="176" t="s">
        <v>1240</v>
      </c>
      <c r="C1068" s="177"/>
      <c r="D1068" s="178"/>
      <c r="E1068" s="49">
        <f t="shared" ref="E1068:G1068" si="19">E1069+E1071+E1074+E1077+E1079</f>
        <v>11852</v>
      </c>
      <c r="F1068" s="49">
        <f t="shared" si="19"/>
        <v>3730</v>
      </c>
      <c r="G1068" s="49">
        <f t="shared" si="19"/>
        <v>3530</v>
      </c>
      <c r="H1068" s="105"/>
      <c r="I1068" s="106"/>
      <c r="J1068" s="106"/>
      <c r="K1068" s="106"/>
      <c r="L1068" s="107"/>
    </row>
    <row r="1069" spans="1:12" ht="66.75" customHeight="1" x14ac:dyDescent="0.25">
      <c r="A1069" s="99" t="s">
        <v>1241</v>
      </c>
      <c r="B1069" s="102" t="s">
        <v>1376</v>
      </c>
      <c r="C1069" s="102" t="s">
        <v>1114</v>
      </c>
      <c r="D1069" s="102" t="s">
        <v>16</v>
      </c>
      <c r="E1069" s="114">
        <f>SUM(E1070:E1070)+4100</f>
        <v>4100</v>
      </c>
      <c r="F1069" s="114">
        <f>SUM(F1070:F1070)</f>
        <v>0</v>
      </c>
      <c r="G1069" s="114">
        <f>SUM(G1070:G1070)</f>
        <v>0</v>
      </c>
      <c r="H1069" s="19" t="s">
        <v>1242</v>
      </c>
      <c r="I1069" s="22" t="s">
        <v>1356</v>
      </c>
      <c r="J1069" s="39" t="s">
        <v>269</v>
      </c>
      <c r="K1069" s="39" t="s">
        <v>269</v>
      </c>
      <c r="L1069" s="40" t="s">
        <v>269</v>
      </c>
    </row>
    <row r="1070" spans="1:12" ht="80.25" customHeight="1" thickBot="1" x14ac:dyDescent="0.3">
      <c r="A1070" s="101"/>
      <c r="B1070" s="104"/>
      <c r="C1070" s="104"/>
      <c r="D1070" s="104"/>
      <c r="E1070" s="138"/>
      <c r="F1070" s="138"/>
      <c r="G1070" s="138"/>
      <c r="H1070" s="26" t="s">
        <v>1377</v>
      </c>
      <c r="I1070" s="28" t="s">
        <v>1356</v>
      </c>
      <c r="J1070" s="50" t="s">
        <v>424</v>
      </c>
      <c r="K1070" s="50" t="s">
        <v>86</v>
      </c>
      <c r="L1070" s="51" t="s">
        <v>86</v>
      </c>
    </row>
    <row r="1071" spans="1:12" ht="47.25" x14ac:dyDescent="0.25">
      <c r="A1071" s="99" t="s">
        <v>1243</v>
      </c>
      <c r="B1071" s="102" t="s">
        <v>1378</v>
      </c>
      <c r="C1071" s="102" t="s">
        <v>1114</v>
      </c>
      <c r="D1071" s="102"/>
      <c r="E1071" s="114">
        <f t="shared" ref="E1071:G1071" si="20">SUM(E1072:E1073)</f>
        <v>0</v>
      </c>
      <c r="F1071" s="114">
        <f t="shared" si="20"/>
        <v>0</v>
      </c>
      <c r="G1071" s="114">
        <f t="shared" si="20"/>
        <v>0</v>
      </c>
      <c r="H1071" s="19" t="s">
        <v>1244</v>
      </c>
      <c r="I1071" s="22" t="s">
        <v>1356</v>
      </c>
      <c r="J1071" s="39" t="s">
        <v>424</v>
      </c>
      <c r="K1071" s="39" t="s">
        <v>269</v>
      </c>
      <c r="L1071" s="40" t="s">
        <v>269</v>
      </c>
    </row>
    <row r="1072" spans="1:12" ht="47.25" x14ac:dyDescent="0.25">
      <c r="A1072" s="100"/>
      <c r="B1072" s="103"/>
      <c r="C1072" s="103"/>
      <c r="D1072" s="103"/>
      <c r="E1072" s="115"/>
      <c r="F1072" s="115"/>
      <c r="G1072" s="115"/>
      <c r="H1072" s="26" t="s">
        <v>1245</v>
      </c>
      <c r="I1072" s="28" t="s">
        <v>1355</v>
      </c>
      <c r="J1072" s="50" t="s">
        <v>424</v>
      </c>
      <c r="K1072" s="50" t="s">
        <v>424</v>
      </c>
      <c r="L1072" s="51" t="s">
        <v>86</v>
      </c>
    </row>
    <row r="1073" spans="1:12" ht="79.5" thickBot="1" x14ac:dyDescent="0.3">
      <c r="A1073" s="101"/>
      <c r="B1073" s="104"/>
      <c r="C1073" s="104"/>
      <c r="D1073" s="104"/>
      <c r="E1073" s="138"/>
      <c r="F1073" s="138"/>
      <c r="G1073" s="138"/>
      <c r="H1073" s="26" t="s">
        <v>1379</v>
      </c>
      <c r="I1073" s="28" t="s">
        <v>1355</v>
      </c>
      <c r="J1073" s="50" t="s">
        <v>15</v>
      </c>
      <c r="K1073" s="50" t="s">
        <v>15</v>
      </c>
      <c r="L1073" s="51" t="s">
        <v>15</v>
      </c>
    </row>
    <row r="1074" spans="1:12" ht="81" customHeight="1" x14ac:dyDescent="0.25">
      <c r="A1074" s="164" t="s">
        <v>1246</v>
      </c>
      <c r="B1074" s="161" t="s">
        <v>1247</v>
      </c>
      <c r="C1074" s="161" t="s">
        <v>635</v>
      </c>
      <c r="D1074" s="161"/>
      <c r="E1074" s="167">
        <f t="shared" ref="E1074:G1074" si="21">SUM(E1075:E1076)</f>
        <v>0</v>
      </c>
      <c r="F1074" s="167">
        <f t="shared" si="21"/>
        <v>0</v>
      </c>
      <c r="G1074" s="167">
        <f t="shared" si="21"/>
        <v>0</v>
      </c>
      <c r="H1074" s="19" t="s">
        <v>1248</v>
      </c>
      <c r="I1074" s="22" t="s">
        <v>1356</v>
      </c>
      <c r="J1074" s="39" t="s">
        <v>424</v>
      </c>
      <c r="K1074" s="39" t="s">
        <v>269</v>
      </c>
      <c r="L1074" s="40" t="s">
        <v>269</v>
      </c>
    </row>
    <row r="1075" spans="1:12" ht="31.5" x14ac:dyDescent="0.25">
      <c r="A1075" s="165"/>
      <c r="B1075" s="162"/>
      <c r="C1075" s="162"/>
      <c r="D1075" s="162"/>
      <c r="E1075" s="168"/>
      <c r="F1075" s="168"/>
      <c r="G1075" s="168"/>
      <c r="H1075" s="26" t="s">
        <v>1249</v>
      </c>
      <c r="I1075" s="28" t="s">
        <v>1355</v>
      </c>
      <c r="J1075" s="50" t="s">
        <v>263</v>
      </c>
      <c r="K1075" s="50" t="s">
        <v>86</v>
      </c>
      <c r="L1075" s="51" t="s">
        <v>86</v>
      </c>
    </row>
    <row r="1076" spans="1:12" ht="48" thickBot="1" x14ac:dyDescent="0.3">
      <c r="A1076" s="166"/>
      <c r="B1076" s="163"/>
      <c r="C1076" s="163"/>
      <c r="D1076" s="163"/>
      <c r="E1076" s="169"/>
      <c r="F1076" s="169"/>
      <c r="G1076" s="169"/>
      <c r="H1076" s="26" t="s">
        <v>1250</v>
      </c>
      <c r="I1076" s="28" t="s">
        <v>1355</v>
      </c>
      <c r="J1076" s="50" t="s">
        <v>467</v>
      </c>
      <c r="K1076" s="50" t="s">
        <v>69</v>
      </c>
      <c r="L1076" s="51" t="s">
        <v>86</v>
      </c>
    </row>
    <row r="1077" spans="1:12" ht="34.15" customHeight="1" x14ac:dyDescent="0.25">
      <c r="A1077" s="99" t="s">
        <v>1251</v>
      </c>
      <c r="B1077" s="102" t="s">
        <v>1252</v>
      </c>
      <c r="C1077" s="102" t="s">
        <v>635</v>
      </c>
      <c r="D1077" s="102"/>
      <c r="E1077" s="114">
        <f t="shared" ref="E1077:G1077" si="22">SUM(E1078:E1078)</f>
        <v>0</v>
      </c>
      <c r="F1077" s="114">
        <f t="shared" si="22"/>
        <v>0</v>
      </c>
      <c r="G1077" s="114">
        <f t="shared" si="22"/>
        <v>0</v>
      </c>
      <c r="H1077" s="19" t="s">
        <v>1253</v>
      </c>
      <c r="I1077" s="22" t="s">
        <v>1355</v>
      </c>
      <c r="J1077" s="39" t="s">
        <v>69</v>
      </c>
      <c r="K1077" s="39" t="s">
        <v>69</v>
      </c>
      <c r="L1077" s="40" t="s">
        <v>51</v>
      </c>
    </row>
    <row r="1078" spans="1:12" ht="40.9" customHeight="1" thickBot="1" x14ac:dyDescent="0.3">
      <c r="A1078" s="101"/>
      <c r="B1078" s="104"/>
      <c r="C1078" s="104"/>
      <c r="D1078" s="104"/>
      <c r="E1078" s="138"/>
      <c r="F1078" s="138"/>
      <c r="G1078" s="138"/>
      <c r="H1078" s="26" t="s">
        <v>1254</v>
      </c>
      <c r="I1078" s="28" t="s">
        <v>1355</v>
      </c>
      <c r="J1078" s="50" t="s">
        <v>294</v>
      </c>
      <c r="K1078" s="50" t="s">
        <v>294</v>
      </c>
      <c r="L1078" s="51" t="s">
        <v>294</v>
      </c>
    </row>
    <row r="1079" spans="1:12" ht="63.75" thickBot="1" x14ac:dyDescent="0.3">
      <c r="A1079" s="18" t="s">
        <v>1255</v>
      </c>
      <c r="B1079" s="19" t="s">
        <v>1256</v>
      </c>
      <c r="C1079" s="19" t="s">
        <v>492</v>
      </c>
      <c r="D1079" s="19" t="s">
        <v>16</v>
      </c>
      <c r="E1079" s="24">
        <v>7752</v>
      </c>
      <c r="F1079" s="24">
        <v>3730</v>
      </c>
      <c r="G1079" s="24">
        <v>3530</v>
      </c>
      <c r="H1079" s="19" t="s">
        <v>1257</v>
      </c>
      <c r="I1079" s="22" t="s">
        <v>1356</v>
      </c>
      <c r="J1079" s="39" t="s">
        <v>34</v>
      </c>
      <c r="K1079" s="39" t="s">
        <v>34</v>
      </c>
      <c r="L1079" s="40" t="s">
        <v>1258</v>
      </c>
    </row>
    <row r="1080" spans="1:12" ht="25.5" customHeight="1" thickBot="1" x14ac:dyDescent="0.3">
      <c r="A1080" s="8" t="s">
        <v>1259</v>
      </c>
      <c r="B1080" s="179" t="s">
        <v>1260</v>
      </c>
      <c r="C1080" s="180"/>
      <c r="D1080" s="181"/>
      <c r="E1080" s="9">
        <f t="shared" ref="E1080:G1080" si="23">E1081+E1088</f>
        <v>8981982.2400000002</v>
      </c>
      <c r="F1080" s="9">
        <f t="shared" si="23"/>
        <v>548800</v>
      </c>
      <c r="G1080" s="9">
        <f t="shared" si="23"/>
        <v>603698</v>
      </c>
      <c r="H1080" s="108"/>
      <c r="I1080" s="109"/>
      <c r="J1080" s="109"/>
      <c r="K1080" s="109"/>
      <c r="L1080" s="110"/>
    </row>
    <row r="1081" spans="1:12" ht="25.5" customHeight="1" thickBot="1" x14ac:dyDescent="0.3">
      <c r="A1081" s="13" t="s">
        <v>1261</v>
      </c>
      <c r="B1081" s="176" t="s">
        <v>1262</v>
      </c>
      <c r="C1081" s="177"/>
      <c r="D1081" s="178"/>
      <c r="E1081" s="49">
        <f t="shared" ref="E1081:G1081" si="24">E1082+E1085+E1086+E1087</f>
        <v>460384.5</v>
      </c>
      <c r="F1081" s="49">
        <f t="shared" si="24"/>
        <v>466800</v>
      </c>
      <c r="G1081" s="49">
        <f t="shared" si="24"/>
        <v>521698</v>
      </c>
      <c r="H1081" s="105"/>
      <c r="I1081" s="106"/>
      <c r="J1081" s="106"/>
      <c r="K1081" s="106"/>
      <c r="L1081" s="107"/>
    </row>
    <row r="1082" spans="1:12" ht="31.5" x14ac:dyDescent="0.25">
      <c r="A1082" s="99" t="s">
        <v>1263</v>
      </c>
      <c r="B1082" s="102" t="s">
        <v>1264</v>
      </c>
      <c r="C1082" s="102" t="s">
        <v>808</v>
      </c>
      <c r="D1082" s="102" t="s">
        <v>16</v>
      </c>
      <c r="E1082" s="114">
        <f>SUM(E1083:E1084)+264920</f>
        <v>264920</v>
      </c>
      <c r="F1082" s="114">
        <f>SUM(F1083:F1084)+264920</f>
        <v>264920</v>
      </c>
      <c r="G1082" s="114">
        <f>SUM(G1083:G1084)+310820</f>
        <v>310820</v>
      </c>
      <c r="H1082" s="19" t="s">
        <v>1265</v>
      </c>
      <c r="I1082" s="22" t="s">
        <v>1355</v>
      </c>
      <c r="J1082" s="39" t="s">
        <v>65</v>
      </c>
      <c r="K1082" s="39" t="s">
        <v>65</v>
      </c>
      <c r="L1082" s="40" t="s">
        <v>65</v>
      </c>
    </row>
    <row r="1083" spans="1:12" ht="31.5" x14ac:dyDescent="0.25">
      <c r="A1083" s="100"/>
      <c r="B1083" s="103"/>
      <c r="C1083" s="103"/>
      <c r="D1083" s="103"/>
      <c r="E1083" s="115"/>
      <c r="F1083" s="115"/>
      <c r="G1083" s="115"/>
      <c r="H1083" s="26" t="s">
        <v>1266</v>
      </c>
      <c r="I1083" s="28" t="s">
        <v>1356</v>
      </c>
      <c r="J1083" s="50" t="s">
        <v>421</v>
      </c>
      <c r="K1083" s="50" t="s">
        <v>421</v>
      </c>
      <c r="L1083" s="51" t="s">
        <v>421</v>
      </c>
    </row>
    <row r="1084" spans="1:12" ht="32.25" thickBot="1" x14ac:dyDescent="0.3">
      <c r="A1084" s="101"/>
      <c r="B1084" s="104"/>
      <c r="C1084" s="104"/>
      <c r="D1084" s="104"/>
      <c r="E1084" s="138"/>
      <c r="F1084" s="138"/>
      <c r="G1084" s="138"/>
      <c r="H1084" s="26" t="s">
        <v>1267</v>
      </c>
      <c r="I1084" s="28" t="s">
        <v>1355</v>
      </c>
      <c r="J1084" s="50" t="s">
        <v>35</v>
      </c>
      <c r="K1084" s="50" t="s">
        <v>102</v>
      </c>
      <c r="L1084" s="51" t="s">
        <v>99</v>
      </c>
    </row>
    <row r="1085" spans="1:12" ht="48" thickBot="1" x14ac:dyDescent="0.3">
      <c r="A1085" s="18" t="s">
        <v>1268</v>
      </c>
      <c r="B1085" s="19" t="s">
        <v>1269</v>
      </c>
      <c r="C1085" s="19" t="s">
        <v>808</v>
      </c>
      <c r="D1085" s="19" t="s">
        <v>40</v>
      </c>
      <c r="E1085" s="24">
        <v>97200</v>
      </c>
      <c r="F1085" s="24">
        <v>102080</v>
      </c>
      <c r="G1085" s="24">
        <v>111078</v>
      </c>
      <c r="H1085" s="19" t="s">
        <v>1270</v>
      </c>
      <c r="I1085" s="22" t="s">
        <v>1355</v>
      </c>
      <c r="J1085" s="39" t="s">
        <v>15</v>
      </c>
      <c r="K1085" s="39" t="s">
        <v>15</v>
      </c>
      <c r="L1085" s="40" t="s">
        <v>15</v>
      </c>
    </row>
    <row r="1086" spans="1:12" ht="32.25" thickBot="1" x14ac:dyDescent="0.3">
      <c r="A1086" s="18" t="s">
        <v>1271</v>
      </c>
      <c r="B1086" s="19" t="s">
        <v>1272</v>
      </c>
      <c r="C1086" s="19" t="s">
        <v>808</v>
      </c>
      <c r="D1086" s="19" t="s">
        <v>40</v>
      </c>
      <c r="E1086" s="24">
        <v>24800</v>
      </c>
      <c r="F1086" s="24">
        <v>24800</v>
      </c>
      <c r="G1086" s="24">
        <v>24800</v>
      </c>
      <c r="H1086" s="19" t="s">
        <v>1273</v>
      </c>
      <c r="I1086" s="22" t="s">
        <v>1355</v>
      </c>
      <c r="J1086" s="39" t="s">
        <v>15</v>
      </c>
      <c r="K1086" s="39" t="s">
        <v>15</v>
      </c>
      <c r="L1086" s="40" t="s">
        <v>15</v>
      </c>
    </row>
    <row r="1087" spans="1:12" ht="48" thickBot="1" x14ac:dyDescent="0.3">
      <c r="A1087" s="18" t="s">
        <v>1274</v>
      </c>
      <c r="B1087" s="19" t="s">
        <v>1275</v>
      </c>
      <c r="C1087" s="19" t="s">
        <v>808</v>
      </c>
      <c r="D1087" s="19" t="s">
        <v>16</v>
      </c>
      <c r="E1087" s="24">
        <v>73464.5</v>
      </c>
      <c r="F1087" s="24">
        <v>75000</v>
      </c>
      <c r="G1087" s="24">
        <v>75000</v>
      </c>
      <c r="H1087" s="19" t="s">
        <v>1276</v>
      </c>
      <c r="I1087" s="22" t="s">
        <v>1356</v>
      </c>
      <c r="J1087" s="39" t="s">
        <v>415</v>
      </c>
      <c r="K1087" s="39" t="s">
        <v>410</v>
      </c>
      <c r="L1087" s="40" t="s">
        <v>410</v>
      </c>
    </row>
    <row r="1088" spans="1:12" ht="32.25" customHeight="1" thickBot="1" x14ac:dyDescent="0.3">
      <c r="A1088" s="13" t="s">
        <v>1277</v>
      </c>
      <c r="B1088" s="182" t="s">
        <v>1278</v>
      </c>
      <c r="C1088" s="183"/>
      <c r="D1088" s="184"/>
      <c r="E1088" s="49">
        <f>E1089+E1090+E1095+E1100+E1105+E1110+E1115+E1120+E1125+E1130+E1135+E1140+E1145+E1150</f>
        <v>8521597.7400000002</v>
      </c>
      <c r="F1088" s="49">
        <f>F1089+F1090+F1095+F1100+F1105+F1110+F1115+F1120+F1125+F1130+F1135+F1140+F1145+F1150</f>
        <v>82000</v>
      </c>
      <c r="G1088" s="49">
        <f>G1089+G1090+G1095+G1100+G1105+G1110+G1115+G1120+G1125+G1130+G1135+G1140+G1145+G1150</f>
        <v>82000</v>
      </c>
      <c r="H1088" s="105"/>
      <c r="I1088" s="106"/>
      <c r="J1088" s="106"/>
      <c r="K1088" s="106"/>
      <c r="L1088" s="107"/>
    </row>
    <row r="1089" spans="1:12" ht="99" customHeight="1" thickBot="1" x14ac:dyDescent="0.3">
      <c r="A1089" s="18" t="s">
        <v>1279</v>
      </c>
      <c r="B1089" s="19" t="s">
        <v>1380</v>
      </c>
      <c r="C1089" s="19" t="s">
        <v>1114</v>
      </c>
      <c r="D1089" s="26" t="s">
        <v>16</v>
      </c>
      <c r="E1089" s="27">
        <v>40000</v>
      </c>
      <c r="F1089" s="27">
        <v>20000</v>
      </c>
      <c r="G1089" s="27">
        <v>20000</v>
      </c>
      <c r="H1089" s="19" t="s">
        <v>1280</v>
      </c>
      <c r="I1089" s="22" t="s">
        <v>1356</v>
      </c>
      <c r="J1089" s="22" t="s">
        <v>81</v>
      </c>
      <c r="K1089" s="22" t="s">
        <v>263</v>
      </c>
      <c r="L1089" s="23" t="s">
        <v>263</v>
      </c>
    </row>
    <row r="1090" spans="1:12" ht="62.25" customHeight="1" x14ac:dyDescent="0.25">
      <c r="A1090" s="99" t="s">
        <v>1281</v>
      </c>
      <c r="B1090" s="102" t="s">
        <v>1282</v>
      </c>
      <c r="C1090" s="102" t="s">
        <v>1283</v>
      </c>
      <c r="D1090" s="102" t="s">
        <v>16</v>
      </c>
      <c r="E1090" s="114">
        <f>SUM(E1091:E1094)+2000</f>
        <v>2000</v>
      </c>
      <c r="F1090" s="114">
        <f>SUM(F1091:F1094)+2000</f>
        <v>2000</v>
      </c>
      <c r="G1090" s="114">
        <f>SUM(G1091:G1094)+2000</f>
        <v>2000</v>
      </c>
      <c r="H1090" s="19" t="s">
        <v>1284</v>
      </c>
      <c r="I1090" s="22" t="s">
        <v>1127</v>
      </c>
      <c r="J1090" s="22" t="s">
        <v>68</v>
      </c>
      <c r="K1090" s="22" t="s">
        <v>107</v>
      </c>
      <c r="L1090" s="23" t="s">
        <v>1285</v>
      </c>
    </row>
    <row r="1091" spans="1:12" x14ac:dyDescent="0.25">
      <c r="A1091" s="100"/>
      <c r="B1091" s="103"/>
      <c r="C1091" s="103"/>
      <c r="D1091" s="103"/>
      <c r="E1091" s="115"/>
      <c r="F1091" s="115"/>
      <c r="G1091" s="115"/>
      <c r="H1091" s="26" t="s">
        <v>1286</v>
      </c>
      <c r="I1091" s="28" t="s">
        <v>1356</v>
      </c>
      <c r="J1091" s="28" t="s">
        <v>421</v>
      </c>
      <c r="K1091" s="28" t="s">
        <v>421</v>
      </c>
      <c r="L1091" s="29" t="s">
        <v>421</v>
      </c>
    </row>
    <row r="1092" spans="1:12" ht="31.5" x14ac:dyDescent="0.25">
      <c r="A1092" s="100"/>
      <c r="B1092" s="103"/>
      <c r="C1092" s="103"/>
      <c r="D1092" s="103"/>
      <c r="E1092" s="115"/>
      <c r="F1092" s="115"/>
      <c r="G1092" s="115"/>
      <c r="H1092" s="26" t="s">
        <v>1287</v>
      </c>
      <c r="I1092" s="28" t="s">
        <v>1356</v>
      </c>
      <c r="J1092" s="28" t="s">
        <v>1288</v>
      </c>
      <c r="K1092" s="28" t="s">
        <v>478</v>
      </c>
      <c r="L1092" s="29" t="s">
        <v>1289</v>
      </c>
    </row>
    <row r="1093" spans="1:12" ht="47.25" x14ac:dyDescent="0.25">
      <c r="A1093" s="100"/>
      <c r="B1093" s="103"/>
      <c r="C1093" s="103"/>
      <c r="D1093" s="103"/>
      <c r="E1093" s="115"/>
      <c r="F1093" s="115"/>
      <c r="G1093" s="115"/>
      <c r="H1093" s="26" t="s">
        <v>1290</v>
      </c>
      <c r="I1093" s="28" t="s">
        <v>1355</v>
      </c>
      <c r="J1093" s="28" t="s">
        <v>52</v>
      </c>
      <c r="K1093" s="28" t="s">
        <v>50</v>
      </c>
      <c r="L1093" s="29" t="s">
        <v>71</v>
      </c>
    </row>
    <row r="1094" spans="1:12" ht="16.5" thickBot="1" x14ac:dyDescent="0.3">
      <c r="A1094" s="101"/>
      <c r="B1094" s="104"/>
      <c r="C1094" s="104"/>
      <c r="D1094" s="104"/>
      <c r="E1094" s="138"/>
      <c r="F1094" s="138"/>
      <c r="G1094" s="138"/>
      <c r="H1094" s="26" t="s">
        <v>1291</v>
      </c>
      <c r="I1094" s="28" t="s">
        <v>1356</v>
      </c>
      <c r="J1094" s="28" t="s">
        <v>1292</v>
      </c>
      <c r="K1094" s="28" t="s">
        <v>1292</v>
      </c>
      <c r="L1094" s="29" t="s">
        <v>1292</v>
      </c>
    </row>
    <row r="1095" spans="1:12" ht="47.25" x14ac:dyDescent="0.25">
      <c r="A1095" s="99" t="s">
        <v>1293</v>
      </c>
      <c r="B1095" s="102" t="s">
        <v>1294</v>
      </c>
      <c r="C1095" s="102" t="s">
        <v>1295</v>
      </c>
      <c r="D1095" s="102" t="s">
        <v>16</v>
      </c>
      <c r="E1095" s="114">
        <f>SUM(E1096:E1099)+2000</f>
        <v>2000</v>
      </c>
      <c r="F1095" s="114">
        <f>SUM(F1096:F1099)+2000</f>
        <v>2000</v>
      </c>
      <c r="G1095" s="114">
        <f>SUM(G1096:G1099)+2000</f>
        <v>2000</v>
      </c>
      <c r="H1095" s="19" t="s">
        <v>1290</v>
      </c>
      <c r="I1095" s="22" t="s">
        <v>1355</v>
      </c>
      <c r="J1095" s="22" t="s">
        <v>52</v>
      </c>
      <c r="K1095" s="22" t="s">
        <v>52</v>
      </c>
      <c r="L1095" s="23" t="s">
        <v>52</v>
      </c>
    </row>
    <row r="1096" spans="1:12" ht="31.5" x14ac:dyDescent="0.25">
      <c r="A1096" s="100"/>
      <c r="B1096" s="103"/>
      <c r="C1096" s="103"/>
      <c r="D1096" s="103"/>
      <c r="E1096" s="115"/>
      <c r="F1096" s="115"/>
      <c r="G1096" s="115"/>
      <c r="H1096" s="26" t="s">
        <v>1287</v>
      </c>
      <c r="I1096" s="28" t="s">
        <v>1356</v>
      </c>
      <c r="J1096" s="28" t="s">
        <v>609</v>
      </c>
      <c r="K1096" s="28" t="s">
        <v>1296</v>
      </c>
      <c r="L1096" s="29" t="s">
        <v>1297</v>
      </c>
    </row>
    <row r="1097" spans="1:12" x14ac:dyDescent="0.25">
      <c r="A1097" s="100"/>
      <c r="B1097" s="103"/>
      <c r="C1097" s="103"/>
      <c r="D1097" s="103"/>
      <c r="E1097" s="115"/>
      <c r="F1097" s="115"/>
      <c r="G1097" s="115"/>
      <c r="H1097" s="26" t="s">
        <v>1291</v>
      </c>
      <c r="I1097" s="28" t="s">
        <v>1356</v>
      </c>
      <c r="J1097" s="28" t="s">
        <v>266</v>
      </c>
      <c r="K1097" s="28" t="s">
        <v>263</v>
      </c>
      <c r="L1097" s="29" t="s">
        <v>260</v>
      </c>
    </row>
    <row r="1098" spans="1:12" x14ac:dyDescent="0.25">
      <c r="A1098" s="100"/>
      <c r="B1098" s="103"/>
      <c r="C1098" s="103"/>
      <c r="D1098" s="103"/>
      <c r="E1098" s="115"/>
      <c r="F1098" s="115"/>
      <c r="G1098" s="115"/>
      <c r="H1098" s="26" t="s">
        <v>1286</v>
      </c>
      <c r="I1098" s="28" t="s">
        <v>1356</v>
      </c>
      <c r="J1098" s="28" t="s">
        <v>421</v>
      </c>
      <c r="K1098" s="28" t="s">
        <v>277</v>
      </c>
      <c r="L1098" s="29" t="s">
        <v>266</v>
      </c>
    </row>
    <row r="1099" spans="1:12" ht="62.25" customHeight="1" thickBot="1" x14ac:dyDescent="0.3">
      <c r="A1099" s="101"/>
      <c r="B1099" s="104"/>
      <c r="C1099" s="104"/>
      <c r="D1099" s="104"/>
      <c r="E1099" s="138"/>
      <c r="F1099" s="138"/>
      <c r="G1099" s="138"/>
      <c r="H1099" s="26" t="s">
        <v>1284</v>
      </c>
      <c r="I1099" s="28" t="s">
        <v>1127</v>
      </c>
      <c r="J1099" s="28" t="s">
        <v>51</v>
      </c>
      <c r="K1099" s="28" t="s">
        <v>51</v>
      </c>
      <c r="L1099" s="29" t="s">
        <v>51</v>
      </c>
    </row>
    <row r="1100" spans="1:12" ht="65.25" customHeight="1" x14ac:dyDescent="0.25">
      <c r="A1100" s="99" t="s">
        <v>1298</v>
      </c>
      <c r="B1100" s="102" t="s">
        <v>1299</v>
      </c>
      <c r="C1100" s="102" t="s">
        <v>1300</v>
      </c>
      <c r="D1100" s="102" t="s">
        <v>16</v>
      </c>
      <c r="E1100" s="114">
        <f>SUM(E1101:E1104)+2000</f>
        <v>2000</v>
      </c>
      <c r="F1100" s="114">
        <f>SUM(F1101:F1104)+2000</f>
        <v>2000</v>
      </c>
      <c r="G1100" s="114">
        <f>SUM(G1101:G1104)+2000</f>
        <v>2000</v>
      </c>
      <c r="H1100" s="19" t="s">
        <v>1284</v>
      </c>
      <c r="I1100" s="22" t="s">
        <v>1127</v>
      </c>
      <c r="J1100" s="22" t="s">
        <v>1301</v>
      </c>
      <c r="K1100" s="22" t="s">
        <v>1302</v>
      </c>
      <c r="L1100" s="23" t="s">
        <v>107</v>
      </c>
    </row>
    <row r="1101" spans="1:12" x14ac:dyDescent="0.25">
      <c r="A1101" s="100"/>
      <c r="B1101" s="103"/>
      <c r="C1101" s="103"/>
      <c r="D1101" s="103"/>
      <c r="E1101" s="115"/>
      <c r="F1101" s="115"/>
      <c r="G1101" s="115"/>
      <c r="H1101" s="26" t="s">
        <v>1286</v>
      </c>
      <c r="I1101" s="28" t="s">
        <v>1356</v>
      </c>
      <c r="J1101" s="28" t="s">
        <v>331</v>
      </c>
      <c r="K1101" s="28" t="s">
        <v>277</v>
      </c>
      <c r="L1101" s="29" t="s">
        <v>164</v>
      </c>
    </row>
    <row r="1102" spans="1:12" x14ac:dyDescent="0.25">
      <c r="A1102" s="100"/>
      <c r="B1102" s="103"/>
      <c r="C1102" s="103"/>
      <c r="D1102" s="103"/>
      <c r="E1102" s="115"/>
      <c r="F1102" s="115"/>
      <c r="G1102" s="115"/>
      <c r="H1102" s="26" t="s">
        <v>1291</v>
      </c>
      <c r="I1102" s="28" t="s">
        <v>1356</v>
      </c>
      <c r="J1102" s="28" t="s">
        <v>124</v>
      </c>
      <c r="K1102" s="28" t="s">
        <v>421</v>
      </c>
      <c r="L1102" s="29" t="s">
        <v>331</v>
      </c>
    </row>
    <row r="1103" spans="1:12" ht="47.25" x14ac:dyDescent="0.25">
      <c r="A1103" s="100"/>
      <c r="B1103" s="103"/>
      <c r="C1103" s="103"/>
      <c r="D1103" s="103"/>
      <c r="E1103" s="115"/>
      <c r="F1103" s="115"/>
      <c r="G1103" s="115"/>
      <c r="H1103" s="26" t="s">
        <v>1290</v>
      </c>
      <c r="I1103" s="28" t="s">
        <v>1355</v>
      </c>
      <c r="J1103" s="28" t="s">
        <v>172</v>
      </c>
      <c r="K1103" s="28" t="s">
        <v>71</v>
      </c>
      <c r="L1103" s="29" t="s">
        <v>1303</v>
      </c>
    </row>
    <row r="1104" spans="1:12" ht="32.25" thickBot="1" x14ac:dyDescent="0.3">
      <c r="A1104" s="101"/>
      <c r="B1104" s="104"/>
      <c r="C1104" s="104"/>
      <c r="D1104" s="104"/>
      <c r="E1104" s="138"/>
      <c r="F1104" s="138"/>
      <c r="G1104" s="138"/>
      <c r="H1104" s="26" t="s">
        <v>1287</v>
      </c>
      <c r="I1104" s="28" t="s">
        <v>1356</v>
      </c>
      <c r="J1104" s="28" t="s">
        <v>1304</v>
      </c>
      <c r="K1104" s="28" t="s">
        <v>1305</v>
      </c>
      <c r="L1104" s="29" t="s">
        <v>1306</v>
      </c>
    </row>
    <row r="1105" spans="1:12" ht="47.25" x14ac:dyDescent="0.25">
      <c r="A1105" s="99" t="s">
        <v>1307</v>
      </c>
      <c r="B1105" s="102" t="s">
        <v>1308</v>
      </c>
      <c r="C1105" s="102" t="s">
        <v>1181</v>
      </c>
      <c r="D1105" s="102" t="s">
        <v>16</v>
      </c>
      <c r="E1105" s="79">
        <v>2000</v>
      </c>
      <c r="F1105" s="79">
        <v>2000</v>
      </c>
      <c r="G1105" s="79">
        <v>2000</v>
      </c>
      <c r="H1105" s="19" t="s">
        <v>1290</v>
      </c>
      <c r="I1105" s="22" t="s">
        <v>1355</v>
      </c>
      <c r="J1105" s="22" t="s">
        <v>52</v>
      </c>
      <c r="K1105" s="22" t="s">
        <v>52</v>
      </c>
      <c r="L1105" s="23" t="s">
        <v>52</v>
      </c>
    </row>
    <row r="1106" spans="1:12" x14ac:dyDescent="0.25">
      <c r="A1106" s="100"/>
      <c r="B1106" s="103"/>
      <c r="C1106" s="103"/>
      <c r="D1106" s="103"/>
      <c r="E1106" s="139"/>
      <c r="F1106" s="139"/>
      <c r="G1106" s="139"/>
      <c r="H1106" s="26" t="s">
        <v>1291</v>
      </c>
      <c r="I1106" s="28" t="s">
        <v>1356</v>
      </c>
      <c r="J1106" s="28" t="s">
        <v>46</v>
      </c>
      <c r="K1106" s="28" t="s">
        <v>69</v>
      </c>
      <c r="L1106" s="29" t="s">
        <v>69</v>
      </c>
    </row>
    <row r="1107" spans="1:12" ht="63" customHeight="1" x14ac:dyDescent="0.25">
      <c r="A1107" s="100"/>
      <c r="B1107" s="103"/>
      <c r="C1107" s="103"/>
      <c r="D1107" s="103"/>
      <c r="E1107" s="139"/>
      <c r="F1107" s="139"/>
      <c r="G1107" s="139"/>
      <c r="H1107" s="26" t="s">
        <v>1284</v>
      </c>
      <c r="I1107" s="28" t="s">
        <v>1127</v>
      </c>
      <c r="J1107" s="28" t="s">
        <v>51</v>
      </c>
      <c r="K1107" s="28" t="s">
        <v>51</v>
      </c>
      <c r="L1107" s="29" t="s">
        <v>51</v>
      </c>
    </row>
    <row r="1108" spans="1:12" x14ac:dyDescent="0.25">
      <c r="A1108" s="100"/>
      <c r="B1108" s="103"/>
      <c r="C1108" s="103"/>
      <c r="D1108" s="103"/>
      <c r="E1108" s="139"/>
      <c r="F1108" s="139"/>
      <c r="G1108" s="139"/>
      <c r="H1108" s="26" t="s">
        <v>1286</v>
      </c>
      <c r="I1108" s="28" t="s">
        <v>1356</v>
      </c>
      <c r="J1108" s="28" t="s">
        <v>69</v>
      </c>
      <c r="K1108" s="28" t="s">
        <v>69</v>
      </c>
      <c r="L1108" s="29" t="s">
        <v>69</v>
      </c>
    </row>
    <row r="1109" spans="1:12" ht="32.25" thickBot="1" x14ac:dyDescent="0.3">
      <c r="A1109" s="101"/>
      <c r="B1109" s="104"/>
      <c r="C1109" s="104"/>
      <c r="D1109" s="104"/>
      <c r="E1109" s="80"/>
      <c r="F1109" s="80"/>
      <c r="G1109" s="80"/>
      <c r="H1109" s="26" t="s">
        <v>1287</v>
      </c>
      <c r="I1109" s="28" t="s">
        <v>1356</v>
      </c>
      <c r="J1109" s="28" t="s">
        <v>479</v>
      </c>
      <c r="K1109" s="28" t="s">
        <v>479</v>
      </c>
      <c r="L1109" s="29" t="s">
        <v>479</v>
      </c>
    </row>
    <row r="1110" spans="1:12" ht="47.25" x14ac:dyDescent="0.25">
      <c r="A1110" s="99" t="s">
        <v>1309</v>
      </c>
      <c r="B1110" s="102" t="s">
        <v>1310</v>
      </c>
      <c r="C1110" s="102" t="s">
        <v>1311</v>
      </c>
      <c r="D1110" s="102" t="s">
        <v>16</v>
      </c>
      <c r="E1110" s="114">
        <f>SUM(E1111:E1114)+2000</f>
        <v>2000</v>
      </c>
      <c r="F1110" s="114">
        <f>SUM(F1111:F1114)+2000</f>
        <v>2000</v>
      </c>
      <c r="G1110" s="114">
        <f>SUM(G1111:G1114)+2000</f>
        <v>2000</v>
      </c>
      <c r="H1110" s="19" t="s">
        <v>1290</v>
      </c>
      <c r="I1110" s="22" t="s">
        <v>1355</v>
      </c>
      <c r="J1110" s="22" t="s">
        <v>137</v>
      </c>
      <c r="K1110" s="22" t="s">
        <v>52</v>
      </c>
      <c r="L1110" s="23" t="s">
        <v>52</v>
      </c>
    </row>
    <row r="1111" spans="1:12" ht="31.5" x14ac:dyDescent="0.25">
      <c r="A1111" s="100"/>
      <c r="B1111" s="103"/>
      <c r="C1111" s="103"/>
      <c r="D1111" s="103"/>
      <c r="E1111" s="115"/>
      <c r="F1111" s="115"/>
      <c r="G1111" s="115"/>
      <c r="H1111" s="26" t="s">
        <v>1287</v>
      </c>
      <c r="I1111" s="28" t="s">
        <v>1356</v>
      </c>
      <c r="J1111" s="28" t="s">
        <v>719</v>
      </c>
      <c r="K1111" s="28" t="s">
        <v>719</v>
      </c>
      <c r="L1111" s="29" t="s">
        <v>719</v>
      </c>
    </row>
    <row r="1112" spans="1:12" x14ac:dyDescent="0.25">
      <c r="A1112" s="100"/>
      <c r="B1112" s="103"/>
      <c r="C1112" s="103"/>
      <c r="D1112" s="103"/>
      <c r="E1112" s="115"/>
      <c r="F1112" s="115"/>
      <c r="G1112" s="115"/>
      <c r="H1112" s="26" t="s">
        <v>1291</v>
      </c>
      <c r="I1112" s="28" t="s">
        <v>1356</v>
      </c>
      <c r="J1112" s="28" t="s">
        <v>74</v>
      </c>
      <c r="K1112" s="28" t="s">
        <v>78</v>
      </c>
      <c r="L1112" s="29" t="s">
        <v>78</v>
      </c>
    </row>
    <row r="1113" spans="1:12" ht="63" customHeight="1" x14ac:dyDescent="0.25">
      <c r="A1113" s="100"/>
      <c r="B1113" s="103"/>
      <c r="C1113" s="103"/>
      <c r="D1113" s="103"/>
      <c r="E1113" s="115"/>
      <c r="F1113" s="115"/>
      <c r="G1113" s="115"/>
      <c r="H1113" s="26" t="s">
        <v>1284</v>
      </c>
      <c r="I1113" s="28" t="s">
        <v>1127</v>
      </c>
      <c r="J1113" s="28" t="s">
        <v>51</v>
      </c>
      <c r="K1113" s="28" t="s">
        <v>51</v>
      </c>
      <c r="L1113" s="29" t="s">
        <v>51</v>
      </c>
    </row>
    <row r="1114" spans="1:12" ht="16.5" thickBot="1" x14ac:dyDescent="0.3">
      <c r="A1114" s="101"/>
      <c r="B1114" s="104"/>
      <c r="C1114" s="104"/>
      <c r="D1114" s="104"/>
      <c r="E1114" s="138"/>
      <c r="F1114" s="138"/>
      <c r="G1114" s="138"/>
      <c r="H1114" s="26" t="s">
        <v>1286</v>
      </c>
      <c r="I1114" s="28" t="s">
        <v>1356</v>
      </c>
      <c r="J1114" s="28" t="s">
        <v>410</v>
      </c>
      <c r="K1114" s="28" t="s">
        <v>415</v>
      </c>
      <c r="L1114" s="29" t="s">
        <v>415</v>
      </c>
    </row>
    <row r="1115" spans="1:12" ht="61.5" customHeight="1" x14ac:dyDescent="0.25">
      <c r="A1115" s="99" t="s">
        <v>1312</v>
      </c>
      <c r="B1115" s="102" t="s">
        <v>1313</v>
      </c>
      <c r="C1115" s="102" t="s">
        <v>1314</v>
      </c>
      <c r="D1115" s="102" t="s">
        <v>16</v>
      </c>
      <c r="E1115" s="114">
        <f>SUM(E1116:E1119)+2000</f>
        <v>2000</v>
      </c>
      <c r="F1115" s="114">
        <f>SUM(F1116:F1119)+2000</f>
        <v>2000</v>
      </c>
      <c r="G1115" s="114">
        <f>SUM(G1116:G1119)+2000</f>
        <v>2000</v>
      </c>
      <c r="H1115" s="19" t="s">
        <v>1284</v>
      </c>
      <c r="I1115" s="22" t="s">
        <v>1127</v>
      </c>
      <c r="J1115" s="22" t="s">
        <v>1315</v>
      </c>
      <c r="K1115" s="22" t="s">
        <v>148</v>
      </c>
      <c r="L1115" s="23" t="s">
        <v>1316</v>
      </c>
    </row>
    <row r="1116" spans="1:12" ht="47.25" x14ac:dyDescent="0.25">
      <c r="A1116" s="100"/>
      <c r="B1116" s="103"/>
      <c r="C1116" s="103"/>
      <c r="D1116" s="103"/>
      <c r="E1116" s="115"/>
      <c r="F1116" s="115"/>
      <c r="G1116" s="115"/>
      <c r="H1116" s="26" t="s">
        <v>1290</v>
      </c>
      <c r="I1116" s="28" t="s">
        <v>1355</v>
      </c>
      <c r="J1116" s="28" t="s">
        <v>52</v>
      </c>
      <c r="K1116" s="28" t="s">
        <v>390</v>
      </c>
      <c r="L1116" s="29" t="s">
        <v>205</v>
      </c>
    </row>
    <row r="1117" spans="1:12" x14ac:dyDescent="0.25">
      <c r="A1117" s="100"/>
      <c r="B1117" s="103"/>
      <c r="C1117" s="103"/>
      <c r="D1117" s="103"/>
      <c r="E1117" s="115"/>
      <c r="F1117" s="115"/>
      <c r="G1117" s="115"/>
      <c r="H1117" s="26" t="s">
        <v>1286</v>
      </c>
      <c r="I1117" s="28" t="s">
        <v>1356</v>
      </c>
      <c r="J1117" s="28" t="s">
        <v>56</v>
      </c>
      <c r="K1117" s="28" t="s">
        <v>42</v>
      </c>
      <c r="L1117" s="29" t="s">
        <v>74</v>
      </c>
    </row>
    <row r="1118" spans="1:12" ht="31.5" x14ac:dyDescent="0.25">
      <c r="A1118" s="100"/>
      <c r="B1118" s="103"/>
      <c r="C1118" s="103"/>
      <c r="D1118" s="103"/>
      <c r="E1118" s="115"/>
      <c r="F1118" s="115"/>
      <c r="G1118" s="115"/>
      <c r="H1118" s="26" t="s">
        <v>1287</v>
      </c>
      <c r="I1118" s="28" t="s">
        <v>1356</v>
      </c>
      <c r="J1118" s="28" t="s">
        <v>604</v>
      </c>
      <c r="K1118" s="28" t="s">
        <v>1317</v>
      </c>
      <c r="L1118" s="29" t="s">
        <v>989</v>
      </c>
    </row>
    <row r="1119" spans="1:12" ht="16.5" thickBot="1" x14ac:dyDescent="0.3">
      <c r="A1119" s="101"/>
      <c r="B1119" s="104"/>
      <c r="C1119" s="104"/>
      <c r="D1119" s="104"/>
      <c r="E1119" s="138"/>
      <c r="F1119" s="138"/>
      <c r="G1119" s="138"/>
      <c r="H1119" s="26" t="s">
        <v>1291</v>
      </c>
      <c r="I1119" s="28" t="s">
        <v>1356</v>
      </c>
      <c r="J1119" s="28" t="s">
        <v>66</v>
      </c>
      <c r="K1119" s="28" t="s">
        <v>66</v>
      </c>
      <c r="L1119" s="29" t="s">
        <v>66</v>
      </c>
    </row>
    <row r="1120" spans="1:12" x14ac:dyDescent="0.25">
      <c r="A1120" s="99" t="s">
        <v>1318</v>
      </c>
      <c r="B1120" s="102" t="s">
        <v>1319</v>
      </c>
      <c r="C1120" s="102" t="s">
        <v>1320</v>
      </c>
      <c r="D1120" s="102" t="s">
        <v>16</v>
      </c>
      <c r="E1120" s="114">
        <f>SUM(E1121:E1124)+2000</f>
        <v>2000</v>
      </c>
      <c r="F1120" s="114">
        <f>SUM(F1121:F1124)+2000</f>
        <v>2000</v>
      </c>
      <c r="G1120" s="114">
        <f>SUM(G1121:G1124)+2000</f>
        <v>2000</v>
      </c>
      <c r="H1120" s="19" t="s">
        <v>1286</v>
      </c>
      <c r="I1120" s="22" t="s">
        <v>1356</v>
      </c>
      <c r="J1120" s="22" t="s">
        <v>415</v>
      </c>
      <c r="K1120" s="22" t="s">
        <v>467</v>
      </c>
      <c r="L1120" s="23" t="s">
        <v>467</v>
      </c>
    </row>
    <row r="1121" spans="1:12" ht="31.5" x14ac:dyDescent="0.25">
      <c r="A1121" s="100"/>
      <c r="B1121" s="103"/>
      <c r="C1121" s="103"/>
      <c r="D1121" s="103"/>
      <c r="E1121" s="115"/>
      <c r="F1121" s="115"/>
      <c r="G1121" s="115"/>
      <c r="H1121" s="26" t="s">
        <v>1287</v>
      </c>
      <c r="I1121" s="28" t="s">
        <v>1356</v>
      </c>
      <c r="J1121" s="28" t="s">
        <v>744</v>
      </c>
      <c r="K1121" s="28" t="s">
        <v>1321</v>
      </c>
      <c r="L1121" s="29" t="s">
        <v>1322</v>
      </c>
    </row>
    <row r="1122" spans="1:12" ht="47.25" x14ac:dyDescent="0.25">
      <c r="A1122" s="100"/>
      <c r="B1122" s="103"/>
      <c r="C1122" s="103"/>
      <c r="D1122" s="103"/>
      <c r="E1122" s="115"/>
      <c r="F1122" s="115"/>
      <c r="G1122" s="115"/>
      <c r="H1122" s="26" t="s">
        <v>1290</v>
      </c>
      <c r="I1122" s="28" t="s">
        <v>1355</v>
      </c>
      <c r="J1122" s="28" t="s">
        <v>104</v>
      </c>
      <c r="K1122" s="28" t="s">
        <v>1323</v>
      </c>
      <c r="L1122" s="29" t="s">
        <v>68</v>
      </c>
    </row>
    <row r="1123" spans="1:12" x14ac:dyDescent="0.25">
      <c r="A1123" s="100"/>
      <c r="B1123" s="103"/>
      <c r="C1123" s="103"/>
      <c r="D1123" s="103"/>
      <c r="E1123" s="115"/>
      <c r="F1123" s="115"/>
      <c r="G1123" s="115"/>
      <c r="H1123" s="26" t="s">
        <v>1291</v>
      </c>
      <c r="I1123" s="28" t="s">
        <v>1356</v>
      </c>
      <c r="J1123" s="28" t="s">
        <v>467</v>
      </c>
      <c r="K1123" s="28" t="s">
        <v>467</v>
      </c>
      <c r="L1123" s="29" t="s">
        <v>110</v>
      </c>
    </row>
    <row r="1124" spans="1:12" ht="62.25" customHeight="1" thickBot="1" x14ac:dyDescent="0.3">
      <c r="A1124" s="101"/>
      <c r="B1124" s="104"/>
      <c r="C1124" s="104"/>
      <c r="D1124" s="104"/>
      <c r="E1124" s="138"/>
      <c r="F1124" s="138"/>
      <c r="G1124" s="138"/>
      <c r="H1124" s="26" t="s">
        <v>1284</v>
      </c>
      <c r="I1124" s="28" t="s">
        <v>1127</v>
      </c>
      <c r="J1124" s="28" t="s">
        <v>104</v>
      </c>
      <c r="K1124" s="28" t="s">
        <v>68</v>
      </c>
      <c r="L1124" s="29" t="s">
        <v>68</v>
      </c>
    </row>
    <row r="1125" spans="1:12" ht="31.5" x14ac:dyDescent="0.25">
      <c r="A1125" s="99" t="s">
        <v>1324</v>
      </c>
      <c r="B1125" s="102" t="s">
        <v>1325</v>
      </c>
      <c r="C1125" s="102" t="s">
        <v>1326</v>
      </c>
      <c r="D1125" s="102" t="s">
        <v>16</v>
      </c>
      <c r="E1125" s="114">
        <f>SUM(E1126:E1129)+2000</f>
        <v>2000</v>
      </c>
      <c r="F1125" s="114">
        <f>SUM(F1126:F1129)+2000</f>
        <v>2000</v>
      </c>
      <c r="G1125" s="114">
        <f>SUM(G1126:G1129)+2000</f>
        <v>2000</v>
      </c>
      <c r="H1125" s="19" t="s">
        <v>1287</v>
      </c>
      <c r="I1125" s="22" t="s">
        <v>1356</v>
      </c>
      <c r="J1125" s="22" t="s">
        <v>478</v>
      </c>
      <c r="K1125" s="22" t="s">
        <v>478</v>
      </c>
      <c r="L1125" s="23" t="s">
        <v>478</v>
      </c>
    </row>
    <row r="1126" spans="1:12" x14ac:dyDescent="0.25">
      <c r="A1126" s="100"/>
      <c r="B1126" s="103"/>
      <c r="C1126" s="103"/>
      <c r="D1126" s="103"/>
      <c r="E1126" s="115"/>
      <c r="F1126" s="115"/>
      <c r="G1126" s="115"/>
      <c r="H1126" s="26" t="s">
        <v>1291</v>
      </c>
      <c r="I1126" s="28" t="s">
        <v>1356</v>
      </c>
      <c r="J1126" s="28" t="s">
        <v>415</v>
      </c>
      <c r="K1126" s="28" t="s">
        <v>415</v>
      </c>
      <c r="L1126" s="29" t="s">
        <v>415</v>
      </c>
    </row>
    <row r="1127" spans="1:12" ht="47.25" x14ac:dyDescent="0.25">
      <c r="A1127" s="100"/>
      <c r="B1127" s="103"/>
      <c r="C1127" s="103"/>
      <c r="D1127" s="103"/>
      <c r="E1127" s="115"/>
      <c r="F1127" s="115"/>
      <c r="G1127" s="115"/>
      <c r="H1127" s="26" t="s">
        <v>1290</v>
      </c>
      <c r="I1127" s="28" t="s">
        <v>1355</v>
      </c>
      <c r="J1127" s="28" t="s">
        <v>52</v>
      </c>
      <c r="K1127" s="28" t="s">
        <v>52</v>
      </c>
      <c r="L1127" s="29" t="s">
        <v>52</v>
      </c>
    </row>
    <row r="1128" spans="1:12" ht="68.25" customHeight="1" x14ac:dyDescent="0.25">
      <c r="A1128" s="100"/>
      <c r="B1128" s="103"/>
      <c r="C1128" s="103"/>
      <c r="D1128" s="103"/>
      <c r="E1128" s="115"/>
      <c r="F1128" s="115"/>
      <c r="G1128" s="115"/>
      <c r="H1128" s="26" t="s">
        <v>1284</v>
      </c>
      <c r="I1128" s="28" t="s">
        <v>1127</v>
      </c>
      <c r="J1128" s="28" t="s">
        <v>51</v>
      </c>
      <c r="K1128" s="28" t="s">
        <v>51</v>
      </c>
      <c r="L1128" s="29" t="s">
        <v>51</v>
      </c>
    </row>
    <row r="1129" spans="1:12" ht="16.5" thickBot="1" x14ac:dyDescent="0.3">
      <c r="A1129" s="101"/>
      <c r="B1129" s="104"/>
      <c r="C1129" s="104"/>
      <c r="D1129" s="104"/>
      <c r="E1129" s="138"/>
      <c r="F1129" s="138"/>
      <c r="G1129" s="138"/>
      <c r="H1129" s="26" t="s">
        <v>1286</v>
      </c>
      <c r="I1129" s="28" t="s">
        <v>1356</v>
      </c>
      <c r="J1129" s="28" t="s">
        <v>69</v>
      </c>
      <c r="K1129" s="28" t="s">
        <v>69</v>
      </c>
      <c r="L1129" s="29" t="s">
        <v>69</v>
      </c>
    </row>
    <row r="1130" spans="1:12" x14ac:dyDescent="0.25">
      <c r="A1130" s="99" t="s">
        <v>1327</v>
      </c>
      <c r="B1130" s="102" t="s">
        <v>1328</v>
      </c>
      <c r="C1130" s="102" t="s">
        <v>1329</v>
      </c>
      <c r="D1130" s="102" t="s">
        <v>16</v>
      </c>
      <c r="E1130" s="114">
        <f>SUM(E1131:E1134)+2000</f>
        <v>2000</v>
      </c>
      <c r="F1130" s="114">
        <f>SUM(F1131:F1134)+2000</f>
        <v>2000</v>
      </c>
      <c r="G1130" s="114">
        <f>SUM(G1131:G1134)+2000</f>
        <v>2000</v>
      </c>
      <c r="H1130" s="19" t="s">
        <v>1291</v>
      </c>
      <c r="I1130" s="22" t="s">
        <v>1356</v>
      </c>
      <c r="J1130" s="22" t="s">
        <v>47</v>
      </c>
      <c r="K1130" s="22" t="s">
        <v>46</v>
      </c>
      <c r="L1130" s="23" t="s">
        <v>46</v>
      </c>
    </row>
    <row r="1131" spans="1:12" ht="31.5" x14ac:dyDescent="0.25">
      <c r="A1131" s="100"/>
      <c r="B1131" s="103"/>
      <c r="C1131" s="103"/>
      <c r="D1131" s="103"/>
      <c r="E1131" s="115"/>
      <c r="F1131" s="115"/>
      <c r="G1131" s="115"/>
      <c r="H1131" s="26" t="s">
        <v>1287</v>
      </c>
      <c r="I1131" s="28" t="s">
        <v>1356</v>
      </c>
      <c r="J1131" s="28" t="s">
        <v>1330</v>
      </c>
      <c r="K1131" s="28" t="s">
        <v>1330</v>
      </c>
      <c r="L1131" s="29" t="s">
        <v>1330</v>
      </c>
    </row>
    <row r="1132" spans="1:12" ht="47.25" x14ac:dyDescent="0.25">
      <c r="A1132" s="100"/>
      <c r="B1132" s="103"/>
      <c r="C1132" s="103"/>
      <c r="D1132" s="103"/>
      <c r="E1132" s="115"/>
      <c r="F1132" s="115"/>
      <c r="G1132" s="115"/>
      <c r="H1132" s="26" t="s">
        <v>1290</v>
      </c>
      <c r="I1132" s="28" t="s">
        <v>1355</v>
      </c>
      <c r="J1132" s="28" t="s">
        <v>52</v>
      </c>
      <c r="K1132" s="28" t="s">
        <v>52</v>
      </c>
      <c r="L1132" s="29" t="s">
        <v>52</v>
      </c>
    </row>
    <row r="1133" spans="1:12" ht="63.75" customHeight="1" x14ac:dyDescent="0.25">
      <c r="A1133" s="100"/>
      <c r="B1133" s="103"/>
      <c r="C1133" s="103"/>
      <c r="D1133" s="103"/>
      <c r="E1133" s="115"/>
      <c r="F1133" s="115"/>
      <c r="G1133" s="115"/>
      <c r="H1133" s="26" t="s">
        <v>1284</v>
      </c>
      <c r="I1133" s="28" t="s">
        <v>1127</v>
      </c>
      <c r="J1133" s="28" t="s">
        <v>1331</v>
      </c>
      <c r="K1133" s="28" t="s">
        <v>1331</v>
      </c>
      <c r="L1133" s="29" t="s">
        <v>1331</v>
      </c>
    </row>
    <row r="1134" spans="1:12" ht="16.5" thickBot="1" x14ac:dyDescent="0.3">
      <c r="A1134" s="101"/>
      <c r="B1134" s="104"/>
      <c r="C1134" s="104"/>
      <c r="D1134" s="104"/>
      <c r="E1134" s="138"/>
      <c r="F1134" s="138"/>
      <c r="G1134" s="138"/>
      <c r="H1134" s="26" t="s">
        <v>1286</v>
      </c>
      <c r="I1134" s="28" t="s">
        <v>1356</v>
      </c>
      <c r="J1134" s="28" t="s">
        <v>47</v>
      </c>
      <c r="K1134" s="28" t="s">
        <v>46</v>
      </c>
      <c r="L1134" s="29" t="s">
        <v>46</v>
      </c>
    </row>
    <row r="1135" spans="1:12" ht="47.25" x14ac:dyDescent="0.25">
      <c r="A1135" s="99" t="s">
        <v>1332</v>
      </c>
      <c r="B1135" s="102" t="s">
        <v>1333</v>
      </c>
      <c r="C1135" s="102" t="s">
        <v>1334</v>
      </c>
      <c r="D1135" s="102" t="s">
        <v>16</v>
      </c>
      <c r="E1135" s="114">
        <f>SUM(E1136:E1139)+2000</f>
        <v>2000</v>
      </c>
      <c r="F1135" s="114">
        <f>SUM(F1136:F1139)+2000</f>
        <v>2000</v>
      </c>
      <c r="G1135" s="114">
        <f>SUM(G1136:G1139)+2000</f>
        <v>2000</v>
      </c>
      <c r="H1135" s="19" t="s">
        <v>1290</v>
      </c>
      <c r="I1135" s="22" t="s">
        <v>1355</v>
      </c>
      <c r="J1135" s="22" t="s">
        <v>52</v>
      </c>
      <c r="K1135" s="22" t="s">
        <v>52</v>
      </c>
      <c r="L1135" s="23" t="s">
        <v>52</v>
      </c>
    </row>
    <row r="1136" spans="1:12" ht="60.75" customHeight="1" x14ac:dyDescent="0.25">
      <c r="A1136" s="100"/>
      <c r="B1136" s="103"/>
      <c r="C1136" s="103"/>
      <c r="D1136" s="103"/>
      <c r="E1136" s="115"/>
      <c r="F1136" s="115"/>
      <c r="G1136" s="115"/>
      <c r="H1136" s="26" t="s">
        <v>1284</v>
      </c>
      <c r="I1136" s="28" t="s">
        <v>1127</v>
      </c>
      <c r="J1136" s="28" t="s">
        <v>51</v>
      </c>
      <c r="K1136" s="28" t="s">
        <v>51</v>
      </c>
      <c r="L1136" s="29" t="s">
        <v>51</v>
      </c>
    </row>
    <row r="1137" spans="1:12" x14ac:dyDescent="0.25">
      <c r="A1137" s="100"/>
      <c r="B1137" s="103"/>
      <c r="C1137" s="103"/>
      <c r="D1137" s="103"/>
      <c r="E1137" s="115"/>
      <c r="F1137" s="115"/>
      <c r="G1137" s="115"/>
      <c r="H1137" s="26" t="s">
        <v>1286</v>
      </c>
      <c r="I1137" s="28" t="s">
        <v>1356</v>
      </c>
      <c r="J1137" s="28" t="s">
        <v>66</v>
      </c>
      <c r="K1137" s="28" t="s">
        <v>66</v>
      </c>
      <c r="L1137" s="29" t="s">
        <v>56</v>
      </c>
    </row>
    <row r="1138" spans="1:12" ht="31.5" x14ac:dyDescent="0.25">
      <c r="A1138" s="100"/>
      <c r="B1138" s="103"/>
      <c r="C1138" s="103"/>
      <c r="D1138" s="103"/>
      <c r="E1138" s="115"/>
      <c r="F1138" s="115"/>
      <c r="G1138" s="115"/>
      <c r="H1138" s="26" t="s">
        <v>1287</v>
      </c>
      <c r="I1138" s="28" t="s">
        <v>1356</v>
      </c>
      <c r="J1138" s="28" t="s">
        <v>439</v>
      </c>
      <c r="K1138" s="28" t="s">
        <v>439</v>
      </c>
      <c r="L1138" s="29" t="s">
        <v>439</v>
      </c>
    </row>
    <row r="1139" spans="1:12" ht="16.5" thickBot="1" x14ac:dyDescent="0.3">
      <c r="A1139" s="101"/>
      <c r="B1139" s="104"/>
      <c r="C1139" s="104"/>
      <c r="D1139" s="104"/>
      <c r="E1139" s="138"/>
      <c r="F1139" s="138"/>
      <c r="G1139" s="138"/>
      <c r="H1139" s="26" t="s">
        <v>1291</v>
      </c>
      <c r="I1139" s="28" t="s">
        <v>1356</v>
      </c>
      <c r="J1139" s="28" t="s">
        <v>66</v>
      </c>
      <c r="K1139" s="28" t="s">
        <v>66</v>
      </c>
      <c r="L1139" s="29" t="s">
        <v>69</v>
      </c>
    </row>
    <row r="1140" spans="1:12" ht="63" customHeight="1" x14ac:dyDescent="0.25">
      <c r="A1140" s="99" t="s">
        <v>1335</v>
      </c>
      <c r="B1140" s="102" t="s">
        <v>1336</v>
      </c>
      <c r="C1140" s="102" t="s">
        <v>1337</v>
      </c>
      <c r="D1140" s="102" t="s">
        <v>16</v>
      </c>
      <c r="E1140" s="114">
        <f>SUM(E1141:E1144)+2000</f>
        <v>2000</v>
      </c>
      <c r="F1140" s="114">
        <f>SUM(F1141:F1144)+2000</f>
        <v>2000</v>
      </c>
      <c r="G1140" s="114">
        <f>SUM(G1141:G1144)+2000</f>
        <v>2000</v>
      </c>
      <c r="H1140" s="19" t="s">
        <v>1284</v>
      </c>
      <c r="I1140" s="22" t="s">
        <v>1127</v>
      </c>
      <c r="J1140" s="22" t="s">
        <v>1338</v>
      </c>
      <c r="K1140" s="22" t="s">
        <v>1338</v>
      </c>
      <c r="L1140" s="23" t="s">
        <v>1338</v>
      </c>
    </row>
    <row r="1141" spans="1:12" x14ac:dyDescent="0.25">
      <c r="A1141" s="100"/>
      <c r="B1141" s="103"/>
      <c r="C1141" s="103"/>
      <c r="D1141" s="103"/>
      <c r="E1141" s="115"/>
      <c r="F1141" s="115"/>
      <c r="G1141" s="115"/>
      <c r="H1141" s="26" t="s">
        <v>1286</v>
      </c>
      <c r="I1141" s="28" t="s">
        <v>1356</v>
      </c>
      <c r="J1141" s="28" t="s">
        <v>31</v>
      </c>
      <c r="K1141" s="28" t="s">
        <v>56</v>
      </c>
      <c r="L1141" s="29" t="s">
        <v>56</v>
      </c>
    </row>
    <row r="1142" spans="1:12" x14ac:dyDescent="0.25">
      <c r="A1142" s="100"/>
      <c r="B1142" s="103"/>
      <c r="C1142" s="103"/>
      <c r="D1142" s="103"/>
      <c r="E1142" s="115"/>
      <c r="F1142" s="115"/>
      <c r="G1142" s="115"/>
      <c r="H1142" s="26" t="s">
        <v>1291</v>
      </c>
      <c r="I1142" s="28" t="s">
        <v>1356</v>
      </c>
      <c r="J1142" s="28" t="s">
        <v>124</v>
      </c>
      <c r="K1142" s="28" t="s">
        <v>1292</v>
      </c>
      <c r="L1142" s="29" t="s">
        <v>421</v>
      </c>
    </row>
    <row r="1143" spans="1:12" ht="31.5" x14ac:dyDescent="0.25">
      <c r="A1143" s="100"/>
      <c r="B1143" s="103"/>
      <c r="C1143" s="103"/>
      <c r="D1143" s="103"/>
      <c r="E1143" s="115"/>
      <c r="F1143" s="115"/>
      <c r="G1143" s="115"/>
      <c r="H1143" s="26" t="s">
        <v>1287</v>
      </c>
      <c r="I1143" s="28" t="s">
        <v>1356</v>
      </c>
      <c r="J1143" s="28" t="s">
        <v>719</v>
      </c>
      <c r="K1143" s="28" t="s">
        <v>618</v>
      </c>
      <c r="L1143" s="29" t="s">
        <v>1304</v>
      </c>
    </row>
    <row r="1144" spans="1:12" ht="48" thickBot="1" x14ac:dyDescent="0.3">
      <c r="A1144" s="101"/>
      <c r="B1144" s="104"/>
      <c r="C1144" s="104"/>
      <c r="D1144" s="104"/>
      <c r="E1144" s="138"/>
      <c r="F1144" s="138"/>
      <c r="G1144" s="138"/>
      <c r="H1144" s="26" t="s">
        <v>1290</v>
      </c>
      <c r="I1144" s="28" t="s">
        <v>1355</v>
      </c>
      <c r="J1144" s="28" t="s">
        <v>52</v>
      </c>
      <c r="K1144" s="28" t="s">
        <v>52</v>
      </c>
      <c r="L1144" s="29" t="s">
        <v>52</v>
      </c>
    </row>
    <row r="1145" spans="1:12" ht="31.5" x14ac:dyDescent="0.25">
      <c r="A1145" s="99" t="s">
        <v>1339</v>
      </c>
      <c r="B1145" s="102" t="s">
        <v>1340</v>
      </c>
      <c r="C1145" s="102" t="s">
        <v>492</v>
      </c>
      <c r="D1145" s="19" t="s">
        <v>1357</v>
      </c>
      <c r="E1145" s="25">
        <f>SUM(E1146:E1149)</f>
        <v>8299597.7400000002</v>
      </c>
      <c r="F1145" s="25">
        <f>SUM(F1146:F1149)</f>
        <v>0</v>
      </c>
      <c r="G1145" s="25">
        <f>SUM(G1146:G1149)</f>
        <v>0</v>
      </c>
      <c r="H1145" s="19" t="s">
        <v>494</v>
      </c>
      <c r="I1145" s="22" t="s">
        <v>1355</v>
      </c>
      <c r="J1145" s="22" t="s">
        <v>1341</v>
      </c>
      <c r="K1145" s="22" t="s">
        <v>86</v>
      </c>
      <c r="L1145" s="23" t="s">
        <v>86</v>
      </c>
    </row>
    <row r="1146" spans="1:12" x14ac:dyDescent="0.25">
      <c r="A1146" s="100"/>
      <c r="B1146" s="103"/>
      <c r="C1146" s="103"/>
      <c r="D1146" s="26" t="s">
        <v>151</v>
      </c>
      <c r="E1146" s="27">
        <v>375000</v>
      </c>
      <c r="F1146" s="27">
        <v>0</v>
      </c>
      <c r="G1146" s="27">
        <v>0</v>
      </c>
      <c r="H1146" s="117" t="s">
        <v>1013</v>
      </c>
      <c r="I1146" s="120" t="s">
        <v>1354</v>
      </c>
      <c r="J1146" s="120" t="s">
        <v>26</v>
      </c>
      <c r="K1146" s="120" t="s">
        <v>86</v>
      </c>
      <c r="L1146" s="122" t="s">
        <v>86</v>
      </c>
    </row>
    <row r="1147" spans="1:12" x14ac:dyDescent="0.25">
      <c r="A1147" s="100"/>
      <c r="B1147" s="103"/>
      <c r="C1147" s="103"/>
      <c r="D1147" s="26" t="s">
        <v>16</v>
      </c>
      <c r="E1147" s="27">
        <v>297597.74</v>
      </c>
      <c r="F1147" s="27">
        <v>0</v>
      </c>
      <c r="G1147" s="27">
        <v>0</v>
      </c>
      <c r="H1147" s="103"/>
      <c r="I1147" s="131"/>
      <c r="J1147" s="131"/>
      <c r="K1147" s="131"/>
      <c r="L1147" s="130"/>
    </row>
    <row r="1148" spans="1:12" x14ac:dyDescent="0.25">
      <c r="A1148" s="100"/>
      <c r="B1148" s="103"/>
      <c r="C1148" s="103"/>
      <c r="D1148" s="26" t="s">
        <v>43</v>
      </c>
      <c r="E1148" s="27">
        <v>5027000</v>
      </c>
      <c r="F1148" s="27">
        <v>0</v>
      </c>
      <c r="G1148" s="27">
        <v>0</v>
      </c>
      <c r="H1148" s="103"/>
      <c r="I1148" s="131"/>
      <c r="J1148" s="131"/>
      <c r="K1148" s="131"/>
      <c r="L1148" s="130"/>
    </row>
    <row r="1149" spans="1:12" ht="16.5" thickBot="1" x14ac:dyDescent="0.3">
      <c r="A1149" s="101"/>
      <c r="B1149" s="104"/>
      <c r="C1149" s="104"/>
      <c r="D1149" s="26" t="s">
        <v>17</v>
      </c>
      <c r="E1149" s="27">
        <v>2600000</v>
      </c>
      <c r="F1149" s="27">
        <v>0</v>
      </c>
      <c r="G1149" s="27">
        <v>0</v>
      </c>
      <c r="H1149" s="104"/>
      <c r="I1149" s="82"/>
      <c r="J1149" s="82"/>
      <c r="K1149" s="82"/>
      <c r="L1149" s="125"/>
    </row>
    <row r="1150" spans="1:12" ht="41.25" customHeight="1" x14ac:dyDescent="0.25">
      <c r="A1150" s="99" t="s">
        <v>1342</v>
      </c>
      <c r="B1150" s="102" t="s">
        <v>1343</v>
      </c>
      <c r="C1150" s="102" t="s">
        <v>492</v>
      </c>
      <c r="D1150" s="117" t="s">
        <v>43</v>
      </c>
      <c r="E1150" s="118">
        <v>160000</v>
      </c>
      <c r="F1150" s="118">
        <v>40000</v>
      </c>
      <c r="G1150" s="171">
        <v>40000</v>
      </c>
      <c r="H1150" s="42" t="s">
        <v>792</v>
      </c>
      <c r="I1150" s="43" t="s">
        <v>1356</v>
      </c>
      <c r="J1150" s="43" t="s">
        <v>269</v>
      </c>
      <c r="K1150" s="43" t="s">
        <v>86</v>
      </c>
      <c r="L1150" s="65" t="s">
        <v>269</v>
      </c>
    </row>
    <row r="1151" spans="1:12" ht="40.5" customHeight="1" x14ac:dyDescent="0.25">
      <c r="A1151" s="170"/>
      <c r="B1151" s="113"/>
      <c r="C1151" s="113"/>
      <c r="D1151" s="113"/>
      <c r="E1151" s="119"/>
      <c r="F1151" s="119"/>
      <c r="G1151" s="172"/>
      <c r="H1151" s="66" t="s">
        <v>1344</v>
      </c>
      <c r="I1151" s="67" t="s">
        <v>1356</v>
      </c>
      <c r="J1151" s="67" t="s">
        <v>86</v>
      </c>
      <c r="K1151" s="67" t="s">
        <v>269</v>
      </c>
      <c r="L1151" s="68" t="s">
        <v>86</v>
      </c>
    </row>
    <row r="1152" spans="1:12" s="73" customFormat="1" ht="11.25" customHeight="1" x14ac:dyDescent="0.25">
      <c r="A1152" s="69"/>
      <c r="B1152" s="70"/>
      <c r="C1152" s="70"/>
      <c r="D1152" s="69"/>
      <c r="E1152" s="71"/>
      <c r="F1152" s="71"/>
      <c r="G1152" s="71"/>
      <c r="H1152" s="70"/>
      <c r="I1152" s="72"/>
      <c r="J1152" s="72"/>
      <c r="K1152" s="72"/>
      <c r="L1152" s="72"/>
    </row>
    <row r="1153" spans="1:14" s="78" customFormat="1" ht="15.75" customHeight="1" x14ac:dyDescent="0.25">
      <c r="A1153" s="74"/>
      <c r="B1153" s="75"/>
      <c r="C1153" s="74"/>
      <c r="D1153" s="112" t="s">
        <v>1358</v>
      </c>
      <c r="E1153" s="112"/>
      <c r="F1153" s="112"/>
      <c r="G1153" s="112"/>
      <c r="H1153" s="112"/>
      <c r="I1153" s="76"/>
      <c r="J1153" s="76"/>
      <c r="K1153" s="76"/>
      <c r="L1153" s="76"/>
      <c r="M1153" s="77"/>
      <c r="N1153" s="77"/>
    </row>
  </sheetData>
  <mergeCells count="1568">
    <mergeCell ref="B7:D7"/>
    <mergeCell ref="B9:D9"/>
    <mergeCell ref="B8:D8"/>
    <mergeCell ref="B736:D736"/>
    <mergeCell ref="B765:D765"/>
    <mergeCell ref="B826:D826"/>
    <mergeCell ref="B883:D883"/>
    <mergeCell ref="B882:D882"/>
    <mergeCell ref="B912:D912"/>
    <mergeCell ref="B938:D938"/>
    <mergeCell ref="B963:D963"/>
    <mergeCell ref="B994:D994"/>
    <mergeCell ref="B993:D993"/>
    <mergeCell ref="B1032:D1032"/>
    <mergeCell ref="B1068:D1068"/>
    <mergeCell ref="B1088:D1088"/>
    <mergeCell ref="B1081:D1081"/>
    <mergeCell ref="B1080:D1080"/>
    <mergeCell ref="B1082:B1084"/>
    <mergeCell ref="B1069:B1070"/>
    <mergeCell ref="B1036:B1037"/>
    <mergeCell ref="B1012:B1013"/>
    <mergeCell ref="B1005:B1008"/>
    <mergeCell ref="B991:B992"/>
    <mergeCell ref="C970:C972"/>
    <mergeCell ref="B970:B972"/>
    <mergeCell ref="C927:C931"/>
    <mergeCell ref="B927:B931"/>
    <mergeCell ref="B908:B910"/>
    <mergeCell ref="C899:C902"/>
    <mergeCell ref="B899:B902"/>
    <mergeCell ref="C866:C868"/>
    <mergeCell ref="B1150:B1151"/>
    <mergeCell ref="A1150:A1151"/>
    <mergeCell ref="G1150:G1151"/>
    <mergeCell ref="F1150:F1151"/>
    <mergeCell ref="E1150:E1151"/>
    <mergeCell ref="D1150:D1151"/>
    <mergeCell ref="C1150:C1151"/>
    <mergeCell ref="C1145:C1149"/>
    <mergeCell ref="B1145:B1149"/>
    <mergeCell ref="A1145:A1149"/>
    <mergeCell ref="L1146:L1149"/>
    <mergeCell ref="K1146:K1149"/>
    <mergeCell ref="J1146:J1149"/>
    <mergeCell ref="I1146:I1149"/>
    <mergeCell ref="H1146:H1149"/>
    <mergeCell ref="A1135:A1139"/>
    <mergeCell ref="G1135:G1139"/>
    <mergeCell ref="F1135:F1139"/>
    <mergeCell ref="G1140:G1144"/>
    <mergeCell ref="F1140:F1144"/>
    <mergeCell ref="E1140:E1144"/>
    <mergeCell ref="D1140:D1144"/>
    <mergeCell ref="C1140:C1144"/>
    <mergeCell ref="B1140:B1144"/>
    <mergeCell ref="A1140:A1144"/>
    <mergeCell ref="E1135:E1139"/>
    <mergeCell ref="D1135:D1139"/>
    <mergeCell ref="C1135:C1139"/>
    <mergeCell ref="B1135:B1139"/>
    <mergeCell ref="B1125:B1129"/>
    <mergeCell ref="A1125:A1129"/>
    <mergeCell ref="G1130:G1134"/>
    <mergeCell ref="F1130:F1134"/>
    <mergeCell ref="E1130:E1134"/>
    <mergeCell ref="D1130:D1134"/>
    <mergeCell ref="C1130:C1134"/>
    <mergeCell ref="B1130:B1134"/>
    <mergeCell ref="A1130:A1134"/>
    <mergeCell ref="G1125:G1129"/>
    <mergeCell ref="F1125:F1129"/>
    <mergeCell ref="E1125:E1129"/>
    <mergeCell ref="D1125:D1129"/>
    <mergeCell ref="C1125:C1129"/>
    <mergeCell ref="B1115:B1119"/>
    <mergeCell ref="A1115:A1119"/>
    <mergeCell ref="G1120:G1124"/>
    <mergeCell ref="F1120:F1124"/>
    <mergeCell ref="E1120:E1124"/>
    <mergeCell ref="D1120:D1124"/>
    <mergeCell ref="C1120:C1124"/>
    <mergeCell ref="B1120:B1124"/>
    <mergeCell ref="A1120:A1124"/>
    <mergeCell ref="G1115:G1119"/>
    <mergeCell ref="F1115:F1119"/>
    <mergeCell ref="E1115:E1119"/>
    <mergeCell ref="D1115:D1119"/>
    <mergeCell ref="C1115:C1119"/>
    <mergeCell ref="B1105:B1109"/>
    <mergeCell ref="A1105:A1109"/>
    <mergeCell ref="G1110:G1114"/>
    <mergeCell ref="F1110:F1114"/>
    <mergeCell ref="E1110:E1114"/>
    <mergeCell ref="D1110:D1114"/>
    <mergeCell ref="C1110:C1114"/>
    <mergeCell ref="B1110:B1114"/>
    <mergeCell ref="A1110:A1114"/>
    <mergeCell ref="G1105:G1109"/>
    <mergeCell ref="F1105:F1109"/>
    <mergeCell ref="E1105:E1109"/>
    <mergeCell ref="D1105:D1109"/>
    <mergeCell ref="C1105:C1109"/>
    <mergeCell ref="B1095:B1099"/>
    <mergeCell ref="A1095:A1099"/>
    <mergeCell ref="G1100:G1104"/>
    <mergeCell ref="F1100:F1104"/>
    <mergeCell ref="E1100:E1104"/>
    <mergeCell ref="D1100:D1104"/>
    <mergeCell ref="C1100:C1104"/>
    <mergeCell ref="B1100:B1104"/>
    <mergeCell ref="A1100:A1104"/>
    <mergeCell ref="G1095:G1099"/>
    <mergeCell ref="F1095:F1099"/>
    <mergeCell ref="E1095:E1099"/>
    <mergeCell ref="D1095:D1099"/>
    <mergeCell ref="C1095:C1099"/>
    <mergeCell ref="A1082:A1084"/>
    <mergeCell ref="G1090:G1094"/>
    <mergeCell ref="F1090:F1094"/>
    <mergeCell ref="E1090:E1094"/>
    <mergeCell ref="D1090:D1094"/>
    <mergeCell ref="C1090:C1094"/>
    <mergeCell ref="B1090:B1094"/>
    <mergeCell ref="A1090:A1094"/>
    <mergeCell ref="G1082:G1084"/>
    <mergeCell ref="F1082:F1084"/>
    <mergeCell ref="E1082:E1084"/>
    <mergeCell ref="D1082:D1084"/>
    <mergeCell ref="C1082:C1084"/>
    <mergeCell ref="B1074:B1076"/>
    <mergeCell ref="A1074:A1076"/>
    <mergeCell ref="G1077:G1078"/>
    <mergeCell ref="F1077:F1078"/>
    <mergeCell ref="E1077:E1078"/>
    <mergeCell ref="D1077:D1078"/>
    <mergeCell ref="C1077:C1078"/>
    <mergeCell ref="B1077:B1078"/>
    <mergeCell ref="A1077:A1078"/>
    <mergeCell ref="G1074:G1076"/>
    <mergeCell ref="F1074:F1076"/>
    <mergeCell ref="E1074:E1076"/>
    <mergeCell ref="D1074:D1076"/>
    <mergeCell ref="C1074:C1076"/>
    <mergeCell ref="A1069:A1070"/>
    <mergeCell ref="G1071:G1073"/>
    <mergeCell ref="F1071:F1073"/>
    <mergeCell ref="E1071:E1073"/>
    <mergeCell ref="D1071:D1073"/>
    <mergeCell ref="C1071:C1073"/>
    <mergeCell ref="B1071:B1073"/>
    <mergeCell ref="A1071:A1073"/>
    <mergeCell ref="G1069:G1070"/>
    <mergeCell ref="F1069:F1070"/>
    <mergeCell ref="E1069:E1070"/>
    <mergeCell ref="D1069:D1070"/>
    <mergeCell ref="C1069:C1070"/>
    <mergeCell ref="B1064:B1065"/>
    <mergeCell ref="A1064:A1065"/>
    <mergeCell ref="G1066:G1067"/>
    <mergeCell ref="F1066:F1067"/>
    <mergeCell ref="E1066:E1067"/>
    <mergeCell ref="D1066:D1067"/>
    <mergeCell ref="C1066:C1067"/>
    <mergeCell ref="B1066:B1067"/>
    <mergeCell ref="A1066:A1067"/>
    <mergeCell ref="G1064:G1065"/>
    <mergeCell ref="F1064:F1065"/>
    <mergeCell ref="E1064:E1065"/>
    <mergeCell ref="D1064:D1065"/>
    <mergeCell ref="C1064:C1065"/>
    <mergeCell ref="L1061:L1062"/>
    <mergeCell ref="K1061:K1062"/>
    <mergeCell ref="J1061:J1062"/>
    <mergeCell ref="H1061:H1062"/>
    <mergeCell ref="I1061:I1062"/>
    <mergeCell ref="B1058:B1059"/>
    <mergeCell ref="A1058:A1059"/>
    <mergeCell ref="G1058:G1059"/>
    <mergeCell ref="C1060:C1062"/>
    <mergeCell ref="B1060:B1062"/>
    <mergeCell ref="A1060:A1062"/>
    <mergeCell ref="F1058:F1059"/>
    <mergeCell ref="E1058:E1059"/>
    <mergeCell ref="D1058:D1059"/>
    <mergeCell ref="C1058:C1059"/>
    <mergeCell ref="B1042:B1052"/>
    <mergeCell ref="A1042:A1052"/>
    <mergeCell ref="G1053:G1054"/>
    <mergeCell ref="F1053:F1054"/>
    <mergeCell ref="E1053:E1054"/>
    <mergeCell ref="D1053:D1054"/>
    <mergeCell ref="C1053:C1054"/>
    <mergeCell ref="B1053:B1054"/>
    <mergeCell ref="A1053:A1054"/>
    <mergeCell ref="G1042:G1052"/>
    <mergeCell ref="F1042:F1052"/>
    <mergeCell ref="E1042:E1052"/>
    <mergeCell ref="D1042:D1052"/>
    <mergeCell ref="C1042:C1052"/>
    <mergeCell ref="A1036:A1037"/>
    <mergeCell ref="G1040:G1041"/>
    <mergeCell ref="F1040:F1041"/>
    <mergeCell ref="E1040:E1041"/>
    <mergeCell ref="D1040:D1041"/>
    <mergeCell ref="C1040:C1041"/>
    <mergeCell ref="B1040:B1041"/>
    <mergeCell ref="A1040:A1041"/>
    <mergeCell ref="G1036:G1037"/>
    <mergeCell ref="F1036:F1037"/>
    <mergeCell ref="E1036:E1037"/>
    <mergeCell ref="D1036:D1037"/>
    <mergeCell ref="C1036:C1037"/>
    <mergeCell ref="B1018:B1021"/>
    <mergeCell ref="A1018:A1021"/>
    <mergeCell ref="G1023:G1025"/>
    <mergeCell ref="F1023:F1025"/>
    <mergeCell ref="E1023:E1025"/>
    <mergeCell ref="D1023:D1025"/>
    <mergeCell ref="C1023:C1025"/>
    <mergeCell ref="B1023:B1025"/>
    <mergeCell ref="A1023:A1025"/>
    <mergeCell ref="G1018:G1021"/>
    <mergeCell ref="F1018:F1021"/>
    <mergeCell ref="E1018:E1021"/>
    <mergeCell ref="D1018:D1021"/>
    <mergeCell ref="C1018:C1021"/>
    <mergeCell ref="A1012:A1013"/>
    <mergeCell ref="G1015:G1017"/>
    <mergeCell ref="F1015:F1017"/>
    <mergeCell ref="E1015:E1017"/>
    <mergeCell ref="D1015:D1017"/>
    <mergeCell ref="C1015:C1017"/>
    <mergeCell ref="B1015:B1017"/>
    <mergeCell ref="A1015:A1017"/>
    <mergeCell ref="G1012:G1013"/>
    <mergeCell ref="F1012:F1013"/>
    <mergeCell ref="E1012:E1013"/>
    <mergeCell ref="D1012:D1013"/>
    <mergeCell ref="C1012:C1013"/>
    <mergeCell ref="G1010:G1011"/>
    <mergeCell ref="F1010:F1011"/>
    <mergeCell ref="E1010:E1011"/>
    <mergeCell ref="D1010:D1011"/>
    <mergeCell ref="C1010:C1011"/>
    <mergeCell ref="B1010:B1011"/>
    <mergeCell ref="A1010:A1011"/>
    <mergeCell ref="A1005:A1008"/>
    <mergeCell ref="G1005:G1008"/>
    <mergeCell ref="F1005:F1008"/>
    <mergeCell ref="E1005:E1008"/>
    <mergeCell ref="D1005:D1008"/>
    <mergeCell ref="C1005:C1008"/>
    <mergeCell ref="B998:B999"/>
    <mergeCell ref="A998:A999"/>
    <mergeCell ref="G1000:G1001"/>
    <mergeCell ref="F1000:F1001"/>
    <mergeCell ref="D1000:D1001"/>
    <mergeCell ref="E1000:E1001"/>
    <mergeCell ref="C1000:C1001"/>
    <mergeCell ref="B1000:B1001"/>
    <mergeCell ref="A1000:A1001"/>
    <mergeCell ref="G998:G999"/>
    <mergeCell ref="F998:F999"/>
    <mergeCell ref="E998:E999"/>
    <mergeCell ref="D998:D999"/>
    <mergeCell ref="C998:C999"/>
    <mergeCell ref="A991:A992"/>
    <mergeCell ref="H994:L994"/>
    <mergeCell ref="H993:L993"/>
    <mergeCell ref="G991:G992"/>
    <mergeCell ref="F991:F992"/>
    <mergeCell ref="E991:E992"/>
    <mergeCell ref="D991:D992"/>
    <mergeCell ref="C991:C992"/>
    <mergeCell ref="B984:B985"/>
    <mergeCell ref="A984:A985"/>
    <mergeCell ref="L987:L988"/>
    <mergeCell ref="K987:K988"/>
    <mergeCell ref="J987:J988"/>
    <mergeCell ref="I987:I988"/>
    <mergeCell ref="H987:H988"/>
    <mergeCell ref="C986:C988"/>
    <mergeCell ref="B986:B988"/>
    <mergeCell ref="A986:A988"/>
    <mergeCell ref="G984:G985"/>
    <mergeCell ref="F984:F985"/>
    <mergeCell ref="E984:E985"/>
    <mergeCell ref="D984:D985"/>
    <mergeCell ref="C984:C985"/>
    <mergeCell ref="A970:A972"/>
    <mergeCell ref="C978:C980"/>
    <mergeCell ref="B978:B980"/>
    <mergeCell ref="A978:A980"/>
    <mergeCell ref="A964:A967"/>
    <mergeCell ref="G968:G969"/>
    <mergeCell ref="F968:F969"/>
    <mergeCell ref="E968:E969"/>
    <mergeCell ref="D968:D969"/>
    <mergeCell ref="C968:C969"/>
    <mergeCell ref="B968:B969"/>
    <mergeCell ref="A968:A969"/>
    <mergeCell ref="H963:L963"/>
    <mergeCell ref="L964:L967"/>
    <mergeCell ref="K964:K967"/>
    <mergeCell ref="J964:J967"/>
    <mergeCell ref="I964:I967"/>
    <mergeCell ref="H964:H967"/>
    <mergeCell ref="C964:C967"/>
    <mergeCell ref="B964:B967"/>
    <mergeCell ref="A927:A931"/>
    <mergeCell ref="L934:L935"/>
    <mergeCell ref="K934:K935"/>
    <mergeCell ref="J934:J935"/>
    <mergeCell ref="I934:I935"/>
    <mergeCell ref="H934:H935"/>
    <mergeCell ref="C932:C935"/>
    <mergeCell ref="B932:B935"/>
    <mergeCell ref="A932:A935"/>
    <mergeCell ref="L925:L926"/>
    <mergeCell ref="K925:K926"/>
    <mergeCell ref="J925:J926"/>
    <mergeCell ref="I925:I926"/>
    <mergeCell ref="H925:H926"/>
    <mergeCell ref="C918:C921"/>
    <mergeCell ref="B918:B921"/>
    <mergeCell ref="A918:A921"/>
    <mergeCell ref="C922:C926"/>
    <mergeCell ref="B922:B926"/>
    <mergeCell ref="A922:A926"/>
    <mergeCell ref="L918:L921"/>
    <mergeCell ref="K918:K921"/>
    <mergeCell ref="J918:J921"/>
    <mergeCell ref="I918:I921"/>
    <mergeCell ref="H918:H921"/>
    <mergeCell ref="A908:A910"/>
    <mergeCell ref="L914:L917"/>
    <mergeCell ref="K914:K917"/>
    <mergeCell ref="J914:J917"/>
    <mergeCell ref="I914:I917"/>
    <mergeCell ref="H914:H917"/>
    <mergeCell ref="C913:C917"/>
    <mergeCell ref="B913:B917"/>
    <mergeCell ref="A913:A917"/>
    <mergeCell ref="D915:D916"/>
    <mergeCell ref="E915:E916"/>
    <mergeCell ref="F915:F916"/>
    <mergeCell ref="G915:G916"/>
    <mergeCell ref="G908:G910"/>
    <mergeCell ref="F908:F910"/>
    <mergeCell ref="E908:E910"/>
    <mergeCell ref="D908:D910"/>
    <mergeCell ref="C908:C910"/>
    <mergeCell ref="A899:A902"/>
    <mergeCell ref="L906:L907"/>
    <mergeCell ref="K906:K907"/>
    <mergeCell ref="J906:J907"/>
    <mergeCell ref="I906:I907"/>
    <mergeCell ref="H906:H907"/>
    <mergeCell ref="C905:C907"/>
    <mergeCell ref="B905:B907"/>
    <mergeCell ref="A905:A907"/>
    <mergeCell ref="L900:L902"/>
    <mergeCell ref="K900:K902"/>
    <mergeCell ref="J900:J902"/>
    <mergeCell ref="I900:I902"/>
    <mergeCell ref="H900:H902"/>
    <mergeCell ref="B895:B896"/>
    <mergeCell ref="A895:A896"/>
    <mergeCell ref="G897:G898"/>
    <mergeCell ref="F897:F898"/>
    <mergeCell ref="E897:E898"/>
    <mergeCell ref="D897:D898"/>
    <mergeCell ref="C897:C898"/>
    <mergeCell ref="B897:B898"/>
    <mergeCell ref="A897:A898"/>
    <mergeCell ref="G895:G896"/>
    <mergeCell ref="F895:F896"/>
    <mergeCell ref="E895:E896"/>
    <mergeCell ref="D895:D896"/>
    <mergeCell ref="C895:C896"/>
    <mergeCell ref="A889:A891"/>
    <mergeCell ref="H882:L882"/>
    <mergeCell ref="H883:L883"/>
    <mergeCell ref="L890:L891"/>
    <mergeCell ref="K890:K891"/>
    <mergeCell ref="J890:J891"/>
    <mergeCell ref="I890:I891"/>
    <mergeCell ref="H890:H891"/>
    <mergeCell ref="C889:C891"/>
    <mergeCell ref="B889:B891"/>
    <mergeCell ref="C875:C877"/>
    <mergeCell ref="B875:B877"/>
    <mergeCell ref="A875:A877"/>
    <mergeCell ref="G878:G879"/>
    <mergeCell ref="F878:F879"/>
    <mergeCell ref="E878:E879"/>
    <mergeCell ref="D878:D879"/>
    <mergeCell ref="C878:C879"/>
    <mergeCell ref="B878:B879"/>
    <mergeCell ref="A878:A879"/>
    <mergeCell ref="L875:L877"/>
    <mergeCell ref="K875:K877"/>
    <mergeCell ref="J875:J877"/>
    <mergeCell ref="I875:I877"/>
    <mergeCell ref="H875:H877"/>
    <mergeCell ref="B866:B868"/>
    <mergeCell ref="A866:A868"/>
    <mergeCell ref="L870:L872"/>
    <mergeCell ref="K870:K872"/>
    <mergeCell ref="J870:J872"/>
    <mergeCell ref="I870:I872"/>
    <mergeCell ref="H870:H872"/>
    <mergeCell ref="C870:C872"/>
    <mergeCell ref="B870:B872"/>
    <mergeCell ref="A870:A872"/>
    <mergeCell ref="L866:L868"/>
    <mergeCell ref="K866:K868"/>
    <mergeCell ref="J866:J868"/>
    <mergeCell ref="I866:I868"/>
    <mergeCell ref="H866:H868"/>
    <mergeCell ref="B861:B863"/>
    <mergeCell ref="A861:A863"/>
    <mergeCell ref="G864:G865"/>
    <mergeCell ref="F864:F865"/>
    <mergeCell ref="E864:E865"/>
    <mergeCell ref="D864:D865"/>
    <mergeCell ref="C864:C865"/>
    <mergeCell ref="B864:B865"/>
    <mergeCell ref="A864:A865"/>
    <mergeCell ref="G861:G863"/>
    <mergeCell ref="F861:F863"/>
    <mergeCell ref="E861:E863"/>
    <mergeCell ref="D861:D863"/>
    <mergeCell ref="C861:C863"/>
    <mergeCell ref="B855:B856"/>
    <mergeCell ref="A855:A856"/>
    <mergeCell ref="L857:L860"/>
    <mergeCell ref="K857:K860"/>
    <mergeCell ref="J857:J860"/>
    <mergeCell ref="I857:I860"/>
    <mergeCell ref="H857:H860"/>
    <mergeCell ref="C857:C860"/>
    <mergeCell ref="B857:B860"/>
    <mergeCell ref="A857:A860"/>
    <mergeCell ref="G855:G856"/>
    <mergeCell ref="F855:F856"/>
    <mergeCell ref="E855:E856"/>
    <mergeCell ref="D855:D856"/>
    <mergeCell ref="C855:C856"/>
    <mergeCell ref="C848:C850"/>
    <mergeCell ref="B848:B850"/>
    <mergeCell ref="A848:A850"/>
    <mergeCell ref="G853:G854"/>
    <mergeCell ref="F853:F854"/>
    <mergeCell ref="E853:E854"/>
    <mergeCell ref="D853:D854"/>
    <mergeCell ref="C853:C854"/>
    <mergeCell ref="B853:B854"/>
    <mergeCell ref="A853:A854"/>
    <mergeCell ref="L849:L850"/>
    <mergeCell ref="K849:K850"/>
    <mergeCell ref="J849:J850"/>
    <mergeCell ref="I849:I850"/>
    <mergeCell ref="H849:H850"/>
    <mergeCell ref="B839:B844"/>
    <mergeCell ref="A839:A844"/>
    <mergeCell ref="L846:L847"/>
    <mergeCell ref="K846:K847"/>
    <mergeCell ref="J846:J847"/>
    <mergeCell ref="I846:I847"/>
    <mergeCell ref="H846:H847"/>
    <mergeCell ref="C845:C847"/>
    <mergeCell ref="B845:B847"/>
    <mergeCell ref="A845:A847"/>
    <mergeCell ref="G839:G844"/>
    <mergeCell ref="F839:F844"/>
    <mergeCell ref="E839:E844"/>
    <mergeCell ref="D839:D844"/>
    <mergeCell ref="C839:C844"/>
    <mergeCell ref="A827:A834"/>
    <mergeCell ref="L837:L838"/>
    <mergeCell ref="K837:K838"/>
    <mergeCell ref="J837:J838"/>
    <mergeCell ref="I837:I838"/>
    <mergeCell ref="H837:H838"/>
    <mergeCell ref="C836:C838"/>
    <mergeCell ref="B836:B838"/>
    <mergeCell ref="A836:A838"/>
    <mergeCell ref="H826:L826"/>
    <mergeCell ref="G827:G834"/>
    <mergeCell ref="F827:F834"/>
    <mergeCell ref="E827:E834"/>
    <mergeCell ref="D827:D834"/>
    <mergeCell ref="C827:C834"/>
    <mergeCell ref="B827:B834"/>
    <mergeCell ref="H765:L765"/>
    <mergeCell ref="H774:L774"/>
    <mergeCell ref="H773:L773"/>
    <mergeCell ref="B774:D774"/>
    <mergeCell ref="B773:D773"/>
    <mergeCell ref="C818:C825"/>
    <mergeCell ref="B818:B825"/>
    <mergeCell ref="A818:A825"/>
    <mergeCell ref="G824:G825"/>
    <mergeCell ref="F824:F825"/>
    <mergeCell ref="E824:E825"/>
    <mergeCell ref="G821:G823"/>
    <mergeCell ref="F821:F823"/>
    <mergeCell ref="E821:E823"/>
    <mergeCell ref="G818:G820"/>
    <mergeCell ref="F818:F820"/>
    <mergeCell ref="E818:E820"/>
    <mergeCell ref="G814:G815"/>
    <mergeCell ref="F814:F815"/>
    <mergeCell ref="D824:D825"/>
    <mergeCell ref="D821:D823"/>
    <mergeCell ref="D818:D820"/>
    <mergeCell ref="C806:C813"/>
    <mergeCell ref="B806:B813"/>
    <mergeCell ref="A806:A813"/>
    <mergeCell ref="E814:E815"/>
    <mergeCell ref="D814:D815"/>
    <mergeCell ref="C814:C817"/>
    <mergeCell ref="B814:B817"/>
    <mergeCell ref="A814:A817"/>
    <mergeCell ref="E812:E813"/>
    <mergeCell ref="E809:E811"/>
    <mergeCell ref="E806:E808"/>
    <mergeCell ref="D812:D813"/>
    <mergeCell ref="D809:D811"/>
    <mergeCell ref="D806:D808"/>
    <mergeCell ref="G812:G813"/>
    <mergeCell ref="F812:F813"/>
    <mergeCell ref="G809:G811"/>
    <mergeCell ref="F809:F811"/>
    <mergeCell ref="G806:G808"/>
    <mergeCell ref="F806:F808"/>
    <mergeCell ref="A798:A805"/>
    <mergeCell ref="G803:G805"/>
    <mergeCell ref="F803:F805"/>
    <mergeCell ref="E803:E805"/>
    <mergeCell ref="G801:G802"/>
    <mergeCell ref="F801:F802"/>
    <mergeCell ref="E801:E802"/>
    <mergeCell ref="G798:G800"/>
    <mergeCell ref="F798:F800"/>
    <mergeCell ref="E798:E800"/>
    <mergeCell ref="D803:D805"/>
    <mergeCell ref="D801:D802"/>
    <mergeCell ref="D798:D800"/>
    <mergeCell ref="C798:C805"/>
    <mergeCell ref="B798:B805"/>
    <mergeCell ref="A790:A797"/>
    <mergeCell ref="G795:G797"/>
    <mergeCell ref="F795:F797"/>
    <mergeCell ref="E795:E797"/>
    <mergeCell ref="G793:G794"/>
    <mergeCell ref="F793:F794"/>
    <mergeCell ref="E793:E794"/>
    <mergeCell ref="G790:G792"/>
    <mergeCell ref="F790:F792"/>
    <mergeCell ref="E790:E792"/>
    <mergeCell ref="D795:D797"/>
    <mergeCell ref="D793:D794"/>
    <mergeCell ref="D790:D792"/>
    <mergeCell ref="C790:C797"/>
    <mergeCell ref="B790:B797"/>
    <mergeCell ref="C782:C789"/>
    <mergeCell ref="B782:B789"/>
    <mergeCell ref="A782:A789"/>
    <mergeCell ref="G787:G789"/>
    <mergeCell ref="F787:F789"/>
    <mergeCell ref="E787:E789"/>
    <mergeCell ref="G784:G786"/>
    <mergeCell ref="F784:F786"/>
    <mergeCell ref="E784:E786"/>
    <mergeCell ref="G782:G783"/>
    <mergeCell ref="F782:F783"/>
    <mergeCell ref="E782:E783"/>
    <mergeCell ref="G775:G776"/>
    <mergeCell ref="F775:F776"/>
    <mergeCell ref="E775:E776"/>
    <mergeCell ref="D787:D789"/>
    <mergeCell ref="D784:D786"/>
    <mergeCell ref="D782:D783"/>
    <mergeCell ref="G780:G781"/>
    <mergeCell ref="F780:F781"/>
    <mergeCell ref="E780:E781"/>
    <mergeCell ref="G777:G779"/>
    <mergeCell ref="F777:F779"/>
    <mergeCell ref="E777:E779"/>
    <mergeCell ref="B766:B771"/>
    <mergeCell ref="A766:A771"/>
    <mergeCell ref="D780:D781"/>
    <mergeCell ref="D777:D779"/>
    <mergeCell ref="D775:D776"/>
    <mergeCell ref="C775:C781"/>
    <mergeCell ref="B775:B781"/>
    <mergeCell ref="A775:A781"/>
    <mergeCell ref="G766:G771"/>
    <mergeCell ref="F766:F771"/>
    <mergeCell ref="E766:E771"/>
    <mergeCell ref="D766:D771"/>
    <mergeCell ref="C766:C771"/>
    <mergeCell ref="A759:A760"/>
    <mergeCell ref="D759:D760"/>
    <mergeCell ref="G763:G764"/>
    <mergeCell ref="F763:F764"/>
    <mergeCell ref="E763:E764"/>
    <mergeCell ref="D763:D764"/>
    <mergeCell ref="C763:C764"/>
    <mergeCell ref="B763:B764"/>
    <mergeCell ref="A763:A764"/>
    <mergeCell ref="G759:G760"/>
    <mergeCell ref="F759:F760"/>
    <mergeCell ref="E759:E760"/>
    <mergeCell ref="C759:C760"/>
    <mergeCell ref="B759:B760"/>
    <mergeCell ref="B755:B756"/>
    <mergeCell ref="A755:A756"/>
    <mergeCell ref="G757:G758"/>
    <mergeCell ref="F757:F758"/>
    <mergeCell ref="E757:E758"/>
    <mergeCell ref="D757:D758"/>
    <mergeCell ref="C757:C758"/>
    <mergeCell ref="B757:B758"/>
    <mergeCell ref="A757:A758"/>
    <mergeCell ref="G755:G756"/>
    <mergeCell ref="F755:F756"/>
    <mergeCell ref="E755:E756"/>
    <mergeCell ref="D755:D756"/>
    <mergeCell ref="C755:C756"/>
    <mergeCell ref="B749:B750"/>
    <mergeCell ref="A749:A750"/>
    <mergeCell ref="G751:G754"/>
    <mergeCell ref="F751:F754"/>
    <mergeCell ref="E751:E754"/>
    <mergeCell ref="D751:D754"/>
    <mergeCell ref="C751:C754"/>
    <mergeCell ref="B751:B754"/>
    <mergeCell ref="A751:A754"/>
    <mergeCell ref="G749:G750"/>
    <mergeCell ref="F749:F750"/>
    <mergeCell ref="E749:E750"/>
    <mergeCell ref="D749:D750"/>
    <mergeCell ref="C749:C750"/>
    <mergeCell ref="B739:B740"/>
    <mergeCell ref="A739:A740"/>
    <mergeCell ref="H736:L736"/>
    <mergeCell ref="H7:L7"/>
    <mergeCell ref="G739:G740"/>
    <mergeCell ref="F739:F740"/>
    <mergeCell ref="E739:E740"/>
    <mergeCell ref="D739:D740"/>
    <mergeCell ref="C739:C740"/>
    <mergeCell ref="C725:C727"/>
    <mergeCell ref="B725:B727"/>
    <mergeCell ref="A725:A727"/>
    <mergeCell ref="L729:L730"/>
    <mergeCell ref="K729:K730"/>
    <mergeCell ref="J729:J730"/>
    <mergeCell ref="I729:I730"/>
    <mergeCell ref="H729:H730"/>
    <mergeCell ref="C728:C730"/>
    <mergeCell ref="B728:B730"/>
    <mergeCell ref="A728:A730"/>
    <mergeCell ref="L726:L727"/>
    <mergeCell ref="K726:K727"/>
    <mergeCell ref="J726:J727"/>
    <mergeCell ref="I726:I727"/>
    <mergeCell ref="H726:H727"/>
    <mergeCell ref="B718:B719"/>
    <mergeCell ref="A718:A719"/>
    <mergeCell ref="G718:G719"/>
    <mergeCell ref="L722:L723"/>
    <mergeCell ref="K722:K723"/>
    <mergeCell ref="J722:J723"/>
    <mergeCell ref="K700:K701"/>
    <mergeCell ref="J700:J701"/>
    <mergeCell ref="I700:I701"/>
    <mergeCell ref="H700:H701"/>
    <mergeCell ref="L702:L703"/>
    <mergeCell ref="K702:K703"/>
    <mergeCell ref="J702:J703"/>
    <mergeCell ref="I702:I703"/>
    <mergeCell ref="H702:H703"/>
    <mergeCell ref="I722:I723"/>
    <mergeCell ref="H722:H723"/>
    <mergeCell ref="C721:C723"/>
    <mergeCell ref="B721:B723"/>
    <mergeCell ref="A721:A723"/>
    <mergeCell ref="F718:F719"/>
    <mergeCell ref="E718:E719"/>
    <mergeCell ref="D718:D719"/>
    <mergeCell ref="C718:C719"/>
    <mergeCell ref="B710:B711"/>
    <mergeCell ref="A710:A711"/>
    <mergeCell ref="G714:G716"/>
    <mergeCell ref="F714:F716"/>
    <mergeCell ref="E714:E716"/>
    <mergeCell ref="D714:D716"/>
    <mergeCell ref="C714:C716"/>
    <mergeCell ref="B714:B716"/>
    <mergeCell ref="A714:A716"/>
    <mergeCell ref="G710:G711"/>
    <mergeCell ref="F710:F711"/>
    <mergeCell ref="E710:E711"/>
    <mergeCell ref="D710:D711"/>
    <mergeCell ref="C710:C711"/>
    <mergeCell ref="I698:I699"/>
    <mergeCell ref="J698:J699"/>
    <mergeCell ref="K698:K699"/>
    <mergeCell ref="L698:L699"/>
    <mergeCell ref="L696:L697"/>
    <mergeCell ref="K696:K697"/>
    <mergeCell ref="J696:J697"/>
    <mergeCell ref="I696:I697"/>
    <mergeCell ref="H696:H697"/>
    <mergeCell ref="C696:C699"/>
    <mergeCell ref="B696:B699"/>
    <mergeCell ref="A696:A699"/>
    <mergeCell ref="H698:H699"/>
    <mergeCell ref="B707:B709"/>
    <mergeCell ref="A707:A709"/>
    <mergeCell ref="L707:L709"/>
    <mergeCell ref="K707:K709"/>
    <mergeCell ref="J707:J709"/>
    <mergeCell ref="I707:I709"/>
    <mergeCell ref="H707:H709"/>
    <mergeCell ref="D704:D705"/>
    <mergeCell ref="G704:G705"/>
    <mergeCell ref="F704:F705"/>
    <mergeCell ref="E704:E705"/>
    <mergeCell ref="C707:C709"/>
    <mergeCell ref="C700:C703"/>
    <mergeCell ref="B700:B703"/>
    <mergeCell ref="A700:A703"/>
    <mergeCell ref="C704:C705"/>
    <mergeCell ref="B704:B705"/>
    <mergeCell ref="A704:A705"/>
    <mergeCell ref="L700:L701"/>
    <mergeCell ref="L692:L693"/>
    <mergeCell ref="K692:K693"/>
    <mergeCell ref="J692:J693"/>
    <mergeCell ref="I692:I693"/>
    <mergeCell ref="H692:H693"/>
    <mergeCell ref="H690:H691"/>
    <mergeCell ref="H688:H689"/>
    <mergeCell ref="A692:A695"/>
    <mergeCell ref="B692:B695"/>
    <mergeCell ref="C692:C695"/>
    <mergeCell ref="L688:L689"/>
    <mergeCell ref="K688:K689"/>
    <mergeCell ref="J688:J689"/>
    <mergeCell ref="I688:I689"/>
    <mergeCell ref="L690:L691"/>
    <mergeCell ref="K690:K691"/>
    <mergeCell ref="J690:J691"/>
    <mergeCell ref="I690:I691"/>
    <mergeCell ref="L694:L695"/>
    <mergeCell ref="K694:K695"/>
    <mergeCell ref="J694:J695"/>
    <mergeCell ref="I694:I695"/>
    <mergeCell ref="H694:H695"/>
    <mergeCell ref="C684:C687"/>
    <mergeCell ref="A684:A687"/>
    <mergeCell ref="B684:B687"/>
    <mergeCell ref="C688:C691"/>
    <mergeCell ref="B688:B691"/>
    <mergeCell ref="A688:A691"/>
    <mergeCell ref="L686:L687"/>
    <mergeCell ref="K686:K687"/>
    <mergeCell ref="J686:J687"/>
    <mergeCell ref="L684:L685"/>
    <mergeCell ref="K684:K685"/>
    <mergeCell ref="J684:J685"/>
    <mergeCell ref="I686:I687"/>
    <mergeCell ref="I684:I685"/>
    <mergeCell ref="H686:H687"/>
    <mergeCell ref="H684:H685"/>
    <mergeCell ref="C676:C679"/>
    <mergeCell ref="B676:B679"/>
    <mergeCell ref="A676:A679"/>
    <mergeCell ref="C680:C683"/>
    <mergeCell ref="B680:B683"/>
    <mergeCell ref="A680:A683"/>
    <mergeCell ref="H653:H654"/>
    <mergeCell ref="L670:L671"/>
    <mergeCell ref="A673:A675"/>
    <mergeCell ref="B673:B675"/>
    <mergeCell ref="C673:C675"/>
    <mergeCell ref="L674:L675"/>
    <mergeCell ref="K674:K675"/>
    <mergeCell ref="J674:J675"/>
    <mergeCell ref="I674:I675"/>
    <mergeCell ref="H674:H675"/>
    <mergeCell ref="C665:C668"/>
    <mergeCell ref="B665:B668"/>
    <mergeCell ref="A665:A668"/>
    <mergeCell ref="K670:K671"/>
    <mergeCell ref="J670:J671"/>
    <mergeCell ref="I670:I671"/>
    <mergeCell ref="H670:H671"/>
    <mergeCell ref="C669:C672"/>
    <mergeCell ref="B669:B672"/>
    <mergeCell ref="A669:A672"/>
    <mergeCell ref="L665:L666"/>
    <mergeCell ref="K665:K666"/>
    <mergeCell ref="J665:J666"/>
    <mergeCell ref="I665:I666"/>
    <mergeCell ref="H665:H666"/>
    <mergeCell ref="C652:C656"/>
    <mergeCell ref="H650:H651"/>
    <mergeCell ref="K648:K649"/>
    <mergeCell ref="J648:J649"/>
    <mergeCell ref="I648:I649"/>
    <mergeCell ref="H648:H649"/>
    <mergeCell ref="H657:H658"/>
    <mergeCell ref="C657:C660"/>
    <mergeCell ref="B657:B660"/>
    <mergeCell ref="A657:A660"/>
    <mergeCell ref="L661:L662"/>
    <mergeCell ref="K661:K662"/>
    <mergeCell ref="J661:J662"/>
    <mergeCell ref="I661:I662"/>
    <mergeCell ref="H661:H662"/>
    <mergeCell ref="C661:C664"/>
    <mergeCell ref="B661:B664"/>
    <mergeCell ref="A661:A664"/>
    <mergeCell ref="L657:L658"/>
    <mergeCell ref="K657:K658"/>
    <mergeCell ref="J657:J658"/>
    <mergeCell ref="I657:I658"/>
    <mergeCell ref="B652:B656"/>
    <mergeCell ref="A652:A656"/>
    <mergeCell ref="L655:L656"/>
    <mergeCell ref="K655:K656"/>
    <mergeCell ref="J655:J656"/>
    <mergeCell ref="I655:I656"/>
    <mergeCell ref="H655:H656"/>
    <mergeCell ref="L653:L654"/>
    <mergeCell ref="K653:K654"/>
    <mergeCell ref="J653:J654"/>
    <mergeCell ref="I653:I654"/>
    <mergeCell ref="C642:C646"/>
    <mergeCell ref="B642:B646"/>
    <mergeCell ref="A642:A646"/>
    <mergeCell ref="C647:C651"/>
    <mergeCell ref="B647:B651"/>
    <mergeCell ref="A647:A651"/>
    <mergeCell ref="L645:L646"/>
    <mergeCell ref="K645:K646"/>
    <mergeCell ref="J645:J646"/>
    <mergeCell ref="I645:I646"/>
    <mergeCell ref="H645:H646"/>
    <mergeCell ref="C632:C636"/>
    <mergeCell ref="B632:B636"/>
    <mergeCell ref="A632:A636"/>
    <mergeCell ref="L640:L641"/>
    <mergeCell ref="K640:K641"/>
    <mergeCell ref="J640:J641"/>
    <mergeCell ref="I640:I641"/>
    <mergeCell ref="H640:H641"/>
    <mergeCell ref="C637:C641"/>
    <mergeCell ref="B637:B641"/>
    <mergeCell ref="A637:A641"/>
    <mergeCell ref="L635:L636"/>
    <mergeCell ref="K635:K636"/>
    <mergeCell ref="J635:J636"/>
    <mergeCell ref="I635:I636"/>
    <mergeCell ref="H635:H636"/>
    <mergeCell ref="L648:L649"/>
    <mergeCell ref="L650:L651"/>
    <mergeCell ref="K650:K651"/>
    <mergeCell ref="J650:J651"/>
    <mergeCell ref="I650:I651"/>
    <mergeCell ref="L630:L631"/>
    <mergeCell ref="K630:K631"/>
    <mergeCell ref="J630:J631"/>
    <mergeCell ref="I630:I631"/>
    <mergeCell ref="H630:H631"/>
    <mergeCell ref="C627:C631"/>
    <mergeCell ref="B627:B631"/>
    <mergeCell ref="A627:A631"/>
    <mergeCell ref="L625:L626"/>
    <mergeCell ref="K625:K626"/>
    <mergeCell ref="J625:J626"/>
    <mergeCell ref="I625:I626"/>
    <mergeCell ref="H625:H626"/>
    <mergeCell ref="C617:C621"/>
    <mergeCell ref="B617:B621"/>
    <mergeCell ref="A617:A621"/>
    <mergeCell ref="L618:L619"/>
    <mergeCell ref="K618:K619"/>
    <mergeCell ref="J618:J619"/>
    <mergeCell ref="I618:I619"/>
    <mergeCell ref="H618:H619"/>
    <mergeCell ref="L615:L616"/>
    <mergeCell ref="K615:K616"/>
    <mergeCell ref="J615:J616"/>
    <mergeCell ref="I615:I616"/>
    <mergeCell ref="H615:H616"/>
    <mergeCell ref="C613:C616"/>
    <mergeCell ref="B613:B616"/>
    <mergeCell ref="A613:A616"/>
    <mergeCell ref="J611:J612"/>
    <mergeCell ref="J609:J610"/>
    <mergeCell ref="I611:I612"/>
    <mergeCell ref="I609:I610"/>
    <mergeCell ref="H611:H612"/>
    <mergeCell ref="H609:H610"/>
    <mergeCell ref="C622:C626"/>
    <mergeCell ref="B622:B626"/>
    <mergeCell ref="A622:A626"/>
    <mergeCell ref="K605:K606"/>
    <mergeCell ref="L605:L606"/>
    <mergeCell ref="L603:L604"/>
    <mergeCell ref="K603:K604"/>
    <mergeCell ref="L611:L612"/>
    <mergeCell ref="L609:L610"/>
    <mergeCell ref="K611:K612"/>
    <mergeCell ref="K609:K610"/>
    <mergeCell ref="H603:H604"/>
    <mergeCell ref="H605:H606"/>
    <mergeCell ref="I603:I604"/>
    <mergeCell ref="I605:I606"/>
    <mergeCell ref="J603:J604"/>
    <mergeCell ref="J605:J606"/>
    <mergeCell ref="A599:A602"/>
    <mergeCell ref="B599:B602"/>
    <mergeCell ref="C599:C602"/>
    <mergeCell ref="A603:A607"/>
    <mergeCell ref="B603:B607"/>
    <mergeCell ref="C603:C607"/>
    <mergeCell ref="C608:C612"/>
    <mergeCell ref="B608:B612"/>
    <mergeCell ref="A608:A612"/>
    <mergeCell ref="F590:F591"/>
    <mergeCell ref="G590:G591"/>
    <mergeCell ref="A594:A598"/>
    <mergeCell ref="B594:B598"/>
    <mergeCell ref="C594:C598"/>
    <mergeCell ref="D594:D595"/>
    <mergeCell ref="E594:E595"/>
    <mergeCell ref="F594:F595"/>
    <mergeCell ref="G594:G595"/>
    <mergeCell ref="D597:D598"/>
    <mergeCell ref="E597:E598"/>
    <mergeCell ref="F597:F598"/>
    <mergeCell ref="G597:G598"/>
    <mergeCell ref="A589:A593"/>
    <mergeCell ref="B589:B593"/>
    <mergeCell ref="C589:C593"/>
    <mergeCell ref="D590:D591"/>
    <mergeCell ref="E590:E591"/>
    <mergeCell ref="F581:F582"/>
    <mergeCell ref="G581:G582"/>
    <mergeCell ref="A584:A588"/>
    <mergeCell ref="B584:B588"/>
    <mergeCell ref="C584:C588"/>
    <mergeCell ref="D585:D586"/>
    <mergeCell ref="E585:E586"/>
    <mergeCell ref="F585:F586"/>
    <mergeCell ref="G585:G586"/>
    <mergeCell ref="A579:A583"/>
    <mergeCell ref="B579:B583"/>
    <mergeCell ref="C579:C583"/>
    <mergeCell ref="D581:D582"/>
    <mergeCell ref="E581:E582"/>
    <mergeCell ref="F569:F570"/>
    <mergeCell ref="G569:G570"/>
    <mergeCell ref="A574:A578"/>
    <mergeCell ref="B574:B578"/>
    <mergeCell ref="C574:C578"/>
    <mergeCell ref="D574:D575"/>
    <mergeCell ref="E574:E575"/>
    <mergeCell ref="F574:F575"/>
    <mergeCell ref="G574:G575"/>
    <mergeCell ref="A569:A573"/>
    <mergeCell ref="B569:B573"/>
    <mergeCell ref="C569:C573"/>
    <mergeCell ref="D569:D570"/>
    <mergeCell ref="E569:E570"/>
    <mergeCell ref="G562:G563"/>
    <mergeCell ref="A564:A568"/>
    <mergeCell ref="B564:B568"/>
    <mergeCell ref="C564:C568"/>
    <mergeCell ref="D564:D566"/>
    <mergeCell ref="E564:E566"/>
    <mergeCell ref="F564:F566"/>
    <mergeCell ref="G564:G566"/>
    <mergeCell ref="F551:F553"/>
    <mergeCell ref="G551:G553"/>
    <mergeCell ref="A556:A563"/>
    <mergeCell ref="B556:B563"/>
    <mergeCell ref="C556:C563"/>
    <mergeCell ref="D556:D558"/>
    <mergeCell ref="E556:E558"/>
    <mergeCell ref="F556:F558"/>
    <mergeCell ref="G556:G558"/>
    <mergeCell ref="D562:D563"/>
    <mergeCell ref="E562:E563"/>
    <mergeCell ref="F562:F563"/>
    <mergeCell ref="A551:A555"/>
    <mergeCell ref="B551:B555"/>
    <mergeCell ref="C551:C555"/>
    <mergeCell ref="D551:D553"/>
    <mergeCell ref="E551:E553"/>
    <mergeCell ref="F546:F547"/>
    <mergeCell ref="G546:G547"/>
    <mergeCell ref="D548:D549"/>
    <mergeCell ref="E548:E549"/>
    <mergeCell ref="F548:F549"/>
    <mergeCell ref="G548:G549"/>
    <mergeCell ref="A546:A550"/>
    <mergeCell ref="B546:B550"/>
    <mergeCell ref="C546:C550"/>
    <mergeCell ref="D546:D547"/>
    <mergeCell ref="E546:E547"/>
    <mergeCell ref="F536:F537"/>
    <mergeCell ref="G536:G537"/>
    <mergeCell ref="A541:A545"/>
    <mergeCell ref="B541:B545"/>
    <mergeCell ref="C541:C545"/>
    <mergeCell ref="D541:D542"/>
    <mergeCell ref="E541:E542"/>
    <mergeCell ref="F541:F542"/>
    <mergeCell ref="G541:G542"/>
    <mergeCell ref="A536:A540"/>
    <mergeCell ref="B536:B540"/>
    <mergeCell ref="C536:C540"/>
    <mergeCell ref="D536:D537"/>
    <mergeCell ref="E536:E537"/>
    <mergeCell ref="F526:F527"/>
    <mergeCell ref="G526:G527"/>
    <mergeCell ref="A531:A535"/>
    <mergeCell ref="B531:B535"/>
    <mergeCell ref="C531:C535"/>
    <mergeCell ref="A526:A530"/>
    <mergeCell ref="B526:B530"/>
    <mergeCell ref="C526:C530"/>
    <mergeCell ref="D526:D527"/>
    <mergeCell ref="E526:E527"/>
    <mergeCell ref="F516:F517"/>
    <mergeCell ref="G516:G517"/>
    <mergeCell ref="A521:A525"/>
    <mergeCell ref="B521:B525"/>
    <mergeCell ref="C521:C525"/>
    <mergeCell ref="D521:D522"/>
    <mergeCell ref="E521:E522"/>
    <mergeCell ref="F521:F522"/>
    <mergeCell ref="G521:G522"/>
    <mergeCell ref="A516:A520"/>
    <mergeCell ref="B516:B520"/>
    <mergeCell ref="C516:C520"/>
    <mergeCell ref="D516:D517"/>
    <mergeCell ref="E516:E517"/>
    <mergeCell ref="F506:F507"/>
    <mergeCell ref="G506:G507"/>
    <mergeCell ref="A511:A515"/>
    <mergeCell ref="B511:B515"/>
    <mergeCell ref="C511:C515"/>
    <mergeCell ref="D511:D512"/>
    <mergeCell ref="E511:E512"/>
    <mergeCell ref="F511:F512"/>
    <mergeCell ref="G511:G512"/>
    <mergeCell ref="A506:A510"/>
    <mergeCell ref="B506:B510"/>
    <mergeCell ref="C506:C510"/>
    <mergeCell ref="D506:D507"/>
    <mergeCell ref="E506:E507"/>
    <mergeCell ref="F497:F498"/>
    <mergeCell ref="G497:G498"/>
    <mergeCell ref="A501:A505"/>
    <mergeCell ref="B501:B505"/>
    <mergeCell ref="C501:C505"/>
    <mergeCell ref="D501:D502"/>
    <mergeCell ref="E501:E502"/>
    <mergeCell ref="F501:F502"/>
    <mergeCell ref="G501:G502"/>
    <mergeCell ref="A496:A500"/>
    <mergeCell ref="B496:B500"/>
    <mergeCell ref="C496:C500"/>
    <mergeCell ref="D497:D498"/>
    <mergeCell ref="E497:E498"/>
    <mergeCell ref="F487:F488"/>
    <mergeCell ref="G487:G488"/>
    <mergeCell ref="A490:A495"/>
    <mergeCell ref="B490:B495"/>
    <mergeCell ref="C490:C495"/>
    <mergeCell ref="D490:D491"/>
    <mergeCell ref="E490:E491"/>
    <mergeCell ref="F490:F491"/>
    <mergeCell ref="G490:G491"/>
    <mergeCell ref="D493:D494"/>
    <mergeCell ref="E493:E494"/>
    <mergeCell ref="F493:F494"/>
    <mergeCell ref="G493:G494"/>
    <mergeCell ref="A485:A489"/>
    <mergeCell ref="B485:B489"/>
    <mergeCell ref="C485:C489"/>
    <mergeCell ref="D487:D488"/>
    <mergeCell ref="E487:E488"/>
    <mergeCell ref="E479:E480"/>
    <mergeCell ref="F479:F480"/>
    <mergeCell ref="G479:G480"/>
    <mergeCell ref="E481:E482"/>
    <mergeCell ref="F481:F482"/>
    <mergeCell ref="G481:G482"/>
    <mergeCell ref="A479:A484"/>
    <mergeCell ref="B479:B484"/>
    <mergeCell ref="C479:C484"/>
    <mergeCell ref="D479:D480"/>
    <mergeCell ref="D481:D482"/>
    <mergeCell ref="F470:F472"/>
    <mergeCell ref="G470:G472"/>
    <mergeCell ref="D473:D474"/>
    <mergeCell ref="D475:D476"/>
    <mergeCell ref="D477:D478"/>
    <mergeCell ref="E473:E474"/>
    <mergeCell ref="F473:F474"/>
    <mergeCell ref="G473:G474"/>
    <mergeCell ref="E475:E476"/>
    <mergeCell ref="F475:F476"/>
    <mergeCell ref="G475:G476"/>
    <mergeCell ref="E477:E478"/>
    <mergeCell ref="F477:F478"/>
    <mergeCell ref="G477:G478"/>
    <mergeCell ref="A470:A478"/>
    <mergeCell ref="B470:B478"/>
    <mergeCell ref="C470:C478"/>
    <mergeCell ref="D470:D472"/>
    <mergeCell ref="E470:E472"/>
    <mergeCell ref="E464:E465"/>
    <mergeCell ref="F464:F465"/>
    <mergeCell ref="G464:G465"/>
    <mergeCell ref="E467:E468"/>
    <mergeCell ref="F467:F468"/>
    <mergeCell ref="G467:G468"/>
    <mergeCell ref="D464:D465"/>
    <mergeCell ref="D467:D468"/>
    <mergeCell ref="A464:A469"/>
    <mergeCell ref="B464:B469"/>
    <mergeCell ref="C464:C469"/>
    <mergeCell ref="G454:G455"/>
    <mergeCell ref="A457:A463"/>
    <mergeCell ref="B457:B463"/>
    <mergeCell ref="C457:C463"/>
    <mergeCell ref="D457:D458"/>
    <mergeCell ref="E457:E458"/>
    <mergeCell ref="F457:F458"/>
    <mergeCell ref="G457:G458"/>
    <mergeCell ref="D461:D462"/>
    <mergeCell ref="E461:E462"/>
    <mergeCell ref="F461:F462"/>
    <mergeCell ref="G461:G462"/>
    <mergeCell ref="F448:F449"/>
    <mergeCell ref="G448:G449"/>
    <mergeCell ref="A450:A456"/>
    <mergeCell ref="B450:B456"/>
    <mergeCell ref="C450:C456"/>
    <mergeCell ref="D450:D451"/>
    <mergeCell ref="E450:E451"/>
    <mergeCell ref="F450:F451"/>
    <mergeCell ref="G450:G451"/>
    <mergeCell ref="D452:D453"/>
    <mergeCell ref="E452:E453"/>
    <mergeCell ref="F452:F453"/>
    <mergeCell ref="G452:G453"/>
    <mergeCell ref="E454:E455"/>
    <mergeCell ref="D454:D455"/>
    <mergeCell ref="F454:F455"/>
    <mergeCell ref="F443:F444"/>
    <mergeCell ref="G443:G444"/>
    <mergeCell ref="D445:D446"/>
    <mergeCell ref="E445:E446"/>
    <mergeCell ref="F445:F446"/>
    <mergeCell ref="G445:G446"/>
    <mergeCell ref="A443:A449"/>
    <mergeCell ref="B443:B449"/>
    <mergeCell ref="C443:C449"/>
    <mergeCell ref="D443:D444"/>
    <mergeCell ref="E443:E444"/>
    <mergeCell ref="D448:D449"/>
    <mergeCell ref="E448:E449"/>
    <mergeCell ref="F438:F439"/>
    <mergeCell ref="G438:G439"/>
    <mergeCell ref="D440:D441"/>
    <mergeCell ref="E440:E441"/>
    <mergeCell ref="F440:F441"/>
    <mergeCell ref="G440:G441"/>
    <mergeCell ref="A438:A442"/>
    <mergeCell ref="B438:B442"/>
    <mergeCell ref="C438:C442"/>
    <mergeCell ref="D438:D439"/>
    <mergeCell ref="E438:E439"/>
    <mergeCell ref="A426:A429"/>
    <mergeCell ref="B426:B429"/>
    <mergeCell ref="C426:C429"/>
    <mergeCell ref="A434:A437"/>
    <mergeCell ref="B434:B437"/>
    <mergeCell ref="C434:C437"/>
    <mergeCell ref="A418:A421"/>
    <mergeCell ref="B418:B421"/>
    <mergeCell ref="C418:C421"/>
    <mergeCell ref="A422:A425"/>
    <mergeCell ref="B422:B425"/>
    <mergeCell ref="C422:C425"/>
    <mergeCell ref="A410:A413"/>
    <mergeCell ref="B410:B413"/>
    <mergeCell ref="C410:C413"/>
    <mergeCell ref="A414:A417"/>
    <mergeCell ref="B414:B417"/>
    <mergeCell ref="C414:C417"/>
    <mergeCell ref="A402:A405"/>
    <mergeCell ref="B402:B405"/>
    <mergeCell ref="C402:C405"/>
    <mergeCell ref="A406:A409"/>
    <mergeCell ref="B406:B409"/>
    <mergeCell ref="C406:C409"/>
    <mergeCell ref="A394:A397"/>
    <mergeCell ref="B394:B397"/>
    <mergeCell ref="C394:C397"/>
    <mergeCell ref="A398:A401"/>
    <mergeCell ref="B398:B401"/>
    <mergeCell ref="C398:C401"/>
    <mergeCell ref="A386:A389"/>
    <mergeCell ref="B386:B389"/>
    <mergeCell ref="C386:C389"/>
    <mergeCell ref="A390:A393"/>
    <mergeCell ref="B390:B393"/>
    <mergeCell ref="C390:C393"/>
    <mergeCell ref="A378:A381"/>
    <mergeCell ref="B378:B381"/>
    <mergeCell ref="C378:C381"/>
    <mergeCell ref="A382:A385"/>
    <mergeCell ref="B382:B385"/>
    <mergeCell ref="C382:C385"/>
    <mergeCell ref="A370:A373"/>
    <mergeCell ref="B370:B373"/>
    <mergeCell ref="C370:C373"/>
    <mergeCell ref="A374:A377"/>
    <mergeCell ref="B374:B377"/>
    <mergeCell ref="C374:C377"/>
    <mergeCell ref="A362:A365"/>
    <mergeCell ref="B362:B365"/>
    <mergeCell ref="C362:C365"/>
    <mergeCell ref="A366:A369"/>
    <mergeCell ref="B366:B369"/>
    <mergeCell ref="C366:C369"/>
    <mergeCell ref="A354:A357"/>
    <mergeCell ref="B354:B357"/>
    <mergeCell ref="C354:C357"/>
    <mergeCell ref="A358:A361"/>
    <mergeCell ref="B358:B361"/>
    <mergeCell ref="C358:C361"/>
    <mergeCell ref="A346:A349"/>
    <mergeCell ref="B346:B349"/>
    <mergeCell ref="C346:C349"/>
    <mergeCell ref="A350:A353"/>
    <mergeCell ref="B350:B353"/>
    <mergeCell ref="C350:C353"/>
    <mergeCell ref="E340:E341"/>
    <mergeCell ref="F340:F341"/>
    <mergeCell ref="G340:G341"/>
    <mergeCell ref="E344:E345"/>
    <mergeCell ref="F344:F345"/>
    <mergeCell ref="G344:G345"/>
    <mergeCell ref="A340:A345"/>
    <mergeCell ref="B340:B345"/>
    <mergeCell ref="C340:C345"/>
    <mergeCell ref="D340:D341"/>
    <mergeCell ref="D344:D345"/>
    <mergeCell ref="E336:E337"/>
    <mergeCell ref="F336:F337"/>
    <mergeCell ref="G336:G337"/>
    <mergeCell ref="A334:A339"/>
    <mergeCell ref="B334:B339"/>
    <mergeCell ref="C334:C339"/>
    <mergeCell ref="D334:D335"/>
    <mergeCell ref="D336:D337"/>
    <mergeCell ref="E324:E325"/>
    <mergeCell ref="F324:F325"/>
    <mergeCell ref="G324:G325"/>
    <mergeCell ref="A328:A333"/>
    <mergeCell ref="B328:B333"/>
    <mergeCell ref="C328:C333"/>
    <mergeCell ref="D328:D330"/>
    <mergeCell ref="E328:E330"/>
    <mergeCell ref="F328:F330"/>
    <mergeCell ref="G328:G330"/>
    <mergeCell ref="F316:F318"/>
    <mergeCell ref="G316:G318"/>
    <mergeCell ref="A322:A327"/>
    <mergeCell ref="B322:B327"/>
    <mergeCell ref="C322:C327"/>
    <mergeCell ref="D322:D323"/>
    <mergeCell ref="E322:E323"/>
    <mergeCell ref="F322:F323"/>
    <mergeCell ref="G322:G323"/>
    <mergeCell ref="D324:D325"/>
    <mergeCell ref="A308:A311"/>
    <mergeCell ref="B308:B311"/>
    <mergeCell ref="C308:C311"/>
    <mergeCell ref="A316:A321"/>
    <mergeCell ref="B316:B321"/>
    <mergeCell ref="C316:C321"/>
    <mergeCell ref="E334:E335"/>
    <mergeCell ref="F334:F335"/>
    <mergeCell ref="G334:G335"/>
    <mergeCell ref="A304:A307"/>
    <mergeCell ref="B304:B307"/>
    <mergeCell ref="C304:C307"/>
    <mergeCell ref="A292:A295"/>
    <mergeCell ref="B292:B295"/>
    <mergeCell ref="C292:C295"/>
    <mergeCell ref="A296:A299"/>
    <mergeCell ref="B296:B299"/>
    <mergeCell ref="C296:C299"/>
    <mergeCell ref="A284:A287"/>
    <mergeCell ref="B284:B287"/>
    <mergeCell ref="C284:C287"/>
    <mergeCell ref="A288:A291"/>
    <mergeCell ref="B288:B291"/>
    <mergeCell ref="C288:C291"/>
    <mergeCell ref="D316:D318"/>
    <mergeCell ref="E316:E318"/>
    <mergeCell ref="A280:A283"/>
    <mergeCell ref="B280:B283"/>
    <mergeCell ref="C280:C283"/>
    <mergeCell ref="A268:A271"/>
    <mergeCell ref="B268:B271"/>
    <mergeCell ref="C268:C271"/>
    <mergeCell ref="A272:A275"/>
    <mergeCell ref="B272:B275"/>
    <mergeCell ref="C272:C275"/>
    <mergeCell ref="A260:A263"/>
    <mergeCell ref="B260:B263"/>
    <mergeCell ref="C260:C263"/>
    <mergeCell ref="A264:A267"/>
    <mergeCell ref="B264:B267"/>
    <mergeCell ref="C264:C267"/>
    <mergeCell ref="A300:A303"/>
    <mergeCell ref="B300:B303"/>
    <mergeCell ref="C300:C303"/>
    <mergeCell ref="A256:A259"/>
    <mergeCell ref="B256:B259"/>
    <mergeCell ref="C256:C259"/>
    <mergeCell ref="A244:A247"/>
    <mergeCell ref="B244:B247"/>
    <mergeCell ref="C244:C247"/>
    <mergeCell ref="A248:A251"/>
    <mergeCell ref="B248:B251"/>
    <mergeCell ref="C248:C251"/>
    <mergeCell ref="A236:A239"/>
    <mergeCell ref="B236:B239"/>
    <mergeCell ref="C236:C239"/>
    <mergeCell ref="A240:A243"/>
    <mergeCell ref="B240:B243"/>
    <mergeCell ref="C240:C243"/>
    <mergeCell ref="A276:A279"/>
    <mergeCell ref="B276:B279"/>
    <mergeCell ref="C276:C279"/>
    <mergeCell ref="A232:A235"/>
    <mergeCell ref="B232:B235"/>
    <mergeCell ref="C232:C235"/>
    <mergeCell ref="A220:A223"/>
    <mergeCell ref="B220:B223"/>
    <mergeCell ref="C220:C223"/>
    <mergeCell ref="A224:A227"/>
    <mergeCell ref="B224:B227"/>
    <mergeCell ref="C224:C227"/>
    <mergeCell ref="A212:A215"/>
    <mergeCell ref="B212:B215"/>
    <mergeCell ref="C212:C215"/>
    <mergeCell ref="A216:A219"/>
    <mergeCell ref="B216:B219"/>
    <mergeCell ref="C216:C219"/>
    <mergeCell ref="A252:A255"/>
    <mergeCell ref="B252:B255"/>
    <mergeCell ref="C252:C255"/>
    <mergeCell ref="A208:A211"/>
    <mergeCell ref="B208:B211"/>
    <mergeCell ref="C208:C211"/>
    <mergeCell ref="A196:A199"/>
    <mergeCell ref="B196:B199"/>
    <mergeCell ref="C196:C199"/>
    <mergeCell ref="A200:A203"/>
    <mergeCell ref="B200:B203"/>
    <mergeCell ref="C200:C203"/>
    <mergeCell ref="A188:A191"/>
    <mergeCell ref="B188:B191"/>
    <mergeCell ref="C188:C191"/>
    <mergeCell ref="A192:A195"/>
    <mergeCell ref="B192:B195"/>
    <mergeCell ref="C192:C195"/>
    <mergeCell ref="A228:A231"/>
    <mergeCell ref="B228:B231"/>
    <mergeCell ref="C228:C231"/>
    <mergeCell ref="A184:A187"/>
    <mergeCell ref="B184:B187"/>
    <mergeCell ref="C184:C187"/>
    <mergeCell ref="A172:A175"/>
    <mergeCell ref="B172:B175"/>
    <mergeCell ref="C172:C175"/>
    <mergeCell ref="A176:A179"/>
    <mergeCell ref="B176:B179"/>
    <mergeCell ref="C176:C179"/>
    <mergeCell ref="A164:A167"/>
    <mergeCell ref="B164:B167"/>
    <mergeCell ref="C164:C167"/>
    <mergeCell ref="A168:A171"/>
    <mergeCell ref="B168:B171"/>
    <mergeCell ref="C168:C171"/>
    <mergeCell ref="A204:A207"/>
    <mergeCell ref="B204:B207"/>
    <mergeCell ref="C204:C207"/>
    <mergeCell ref="A160:A163"/>
    <mergeCell ref="B160:B163"/>
    <mergeCell ref="C160:C163"/>
    <mergeCell ref="A148:A151"/>
    <mergeCell ref="B148:B151"/>
    <mergeCell ref="C148:C151"/>
    <mergeCell ref="A152:A155"/>
    <mergeCell ref="B152:B155"/>
    <mergeCell ref="C152:C155"/>
    <mergeCell ref="A140:A143"/>
    <mergeCell ref="B140:B143"/>
    <mergeCell ref="C140:C143"/>
    <mergeCell ref="A144:A147"/>
    <mergeCell ref="B144:B147"/>
    <mergeCell ref="C144:C147"/>
    <mergeCell ref="A180:A183"/>
    <mergeCell ref="B180:B183"/>
    <mergeCell ref="C180:C183"/>
    <mergeCell ref="A136:A139"/>
    <mergeCell ref="B136:B139"/>
    <mergeCell ref="C136:C139"/>
    <mergeCell ref="A124:A127"/>
    <mergeCell ref="B124:B127"/>
    <mergeCell ref="C124:C127"/>
    <mergeCell ref="A128:A131"/>
    <mergeCell ref="B128:B131"/>
    <mergeCell ref="C128:C131"/>
    <mergeCell ref="A116:A119"/>
    <mergeCell ref="B116:B119"/>
    <mergeCell ref="C116:C119"/>
    <mergeCell ref="A120:A123"/>
    <mergeCell ref="B120:B123"/>
    <mergeCell ref="C120:C123"/>
    <mergeCell ref="A156:A159"/>
    <mergeCell ref="B156:B159"/>
    <mergeCell ref="C156:C159"/>
    <mergeCell ref="A112:A115"/>
    <mergeCell ref="B112:B115"/>
    <mergeCell ref="C112:C115"/>
    <mergeCell ref="A100:A103"/>
    <mergeCell ref="B100:B103"/>
    <mergeCell ref="C100:C103"/>
    <mergeCell ref="A104:A107"/>
    <mergeCell ref="B104:B107"/>
    <mergeCell ref="C104:C107"/>
    <mergeCell ref="A92:A95"/>
    <mergeCell ref="B92:B95"/>
    <mergeCell ref="C92:C95"/>
    <mergeCell ref="A96:A99"/>
    <mergeCell ref="B96:B99"/>
    <mergeCell ref="C96:C99"/>
    <mergeCell ref="A132:A135"/>
    <mergeCell ref="B132:B135"/>
    <mergeCell ref="C132:C135"/>
    <mergeCell ref="D1153:H1153"/>
    <mergeCell ref="A12:A15"/>
    <mergeCell ref="B12:B15"/>
    <mergeCell ref="C12:C15"/>
    <mergeCell ref="A16:A19"/>
    <mergeCell ref="B16:B19"/>
    <mergeCell ref="C16:C19"/>
    <mergeCell ref="A20:A23"/>
    <mergeCell ref="B20:B23"/>
    <mergeCell ref="C20:C23"/>
    <mergeCell ref="A24:A27"/>
    <mergeCell ref="B24:B27"/>
    <mergeCell ref="C24:C27"/>
    <mergeCell ref="A60:A63"/>
    <mergeCell ref="B60:B63"/>
    <mergeCell ref="C60:C63"/>
    <mergeCell ref="A64:A67"/>
    <mergeCell ref="B64:B67"/>
    <mergeCell ref="C64:C67"/>
    <mergeCell ref="A52:A55"/>
    <mergeCell ref="B52:B55"/>
    <mergeCell ref="C52:C55"/>
    <mergeCell ref="A56:A59"/>
    <mergeCell ref="B56:B59"/>
    <mergeCell ref="C56:C59"/>
    <mergeCell ref="A44:A47"/>
    <mergeCell ref="B44:B47"/>
    <mergeCell ref="C44:C47"/>
    <mergeCell ref="A48:A51"/>
    <mergeCell ref="B48:B51"/>
    <mergeCell ref="C48:C51"/>
    <mergeCell ref="A84:A87"/>
    <mergeCell ref="H1032:L1032"/>
    <mergeCell ref="H1068:L1068"/>
    <mergeCell ref="H1088:L1088"/>
    <mergeCell ref="H1080:L1080"/>
    <mergeCell ref="H1081:L1081"/>
    <mergeCell ref="H938:L938"/>
    <mergeCell ref="H912:L912"/>
    <mergeCell ref="A312:A315"/>
    <mergeCell ref="B312:B315"/>
    <mergeCell ref="C312:C315"/>
    <mergeCell ref="A430:A433"/>
    <mergeCell ref="B430:B433"/>
    <mergeCell ref="C430:C433"/>
    <mergeCell ref="A36:A39"/>
    <mergeCell ref="B36:B39"/>
    <mergeCell ref="C36:C39"/>
    <mergeCell ref="A40:A43"/>
    <mergeCell ref="B40:B43"/>
    <mergeCell ref="C40:C43"/>
    <mergeCell ref="B84:B87"/>
    <mergeCell ref="C84:C87"/>
    <mergeCell ref="A88:A91"/>
    <mergeCell ref="B88:B91"/>
    <mergeCell ref="C88:C91"/>
    <mergeCell ref="A76:A79"/>
    <mergeCell ref="B76:B79"/>
    <mergeCell ref="C76:C79"/>
    <mergeCell ref="A80:A83"/>
    <mergeCell ref="B80:B83"/>
    <mergeCell ref="C80:C83"/>
    <mergeCell ref="A68:A71"/>
    <mergeCell ref="B68:B71"/>
    <mergeCell ref="G940:G941"/>
    <mergeCell ref="F940:F941"/>
    <mergeCell ref="E940:E941"/>
    <mergeCell ref="D940:D941"/>
    <mergeCell ref="C940:C941"/>
    <mergeCell ref="B940:B941"/>
    <mergeCell ref="A940:A941"/>
    <mergeCell ref="F4:F6"/>
    <mergeCell ref="G4:G6"/>
    <mergeCell ref="H5:H6"/>
    <mergeCell ref="I5:I6"/>
    <mergeCell ref="H4:L4"/>
    <mergeCell ref="J5:L5"/>
    <mergeCell ref="E4:E6"/>
    <mergeCell ref="A2:L2"/>
    <mergeCell ref="A4:A6"/>
    <mergeCell ref="B4:B6"/>
    <mergeCell ref="C4:C6"/>
    <mergeCell ref="D4:D6"/>
    <mergeCell ref="A28:A31"/>
    <mergeCell ref="B28:B31"/>
    <mergeCell ref="C28:C31"/>
    <mergeCell ref="A32:A35"/>
    <mergeCell ref="B32:B35"/>
    <mergeCell ref="C32:C35"/>
    <mergeCell ref="C68:C71"/>
    <mergeCell ref="A72:A75"/>
    <mergeCell ref="B72:B75"/>
    <mergeCell ref="C72:C75"/>
    <mergeCell ref="A108:A111"/>
    <mergeCell ref="B108:B111"/>
    <mergeCell ref="C108:C111"/>
  </mergeCells>
  <pageMargins left="0.39370078740157483" right="0.39370078740157483" top="0.39370078740157483" bottom="0.39370078740157483" header="0.39370078740157483" footer="0.39370078740157483"/>
  <pageSetup paperSize="9" scale="67" orientation="landscape" r:id="rId1"/>
  <rowBreaks count="54" manualBreakCount="54">
    <brk id="19" max="11" man="1"/>
    <brk id="35" max="11" man="1"/>
    <brk id="51" max="11" man="1"/>
    <brk id="67" max="11" man="1"/>
    <brk id="83" max="11" man="1"/>
    <brk id="99" max="11" man="1"/>
    <brk id="115" max="11" man="1"/>
    <brk id="131" max="11" man="1"/>
    <brk id="147" max="11" man="1"/>
    <brk id="163" max="11" man="1"/>
    <brk id="179" max="11" man="1"/>
    <brk id="195" max="11" man="1"/>
    <brk id="211" max="11" man="1"/>
    <brk id="227" max="11" man="1"/>
    <brk id="243" max="11" man="1"/>
    <brk id="259" max="11" man="1"/>
    <brk id="275" max="11" man="1"/>
    <brk id="291" max="11" man="1"/>
    <brk id="307" max="11" man="1"/>
    <brk id="321" max="11" man="1"/>
    <brk id="339" max="11" man="1"/>
    <brk id="357" max="11" man="1"/>
    <brk id="381" max="11" man="1"/>
    <brk id="401" max="11" man="1"/>
    <brk id="421" max="11" man="1"/>
    <brk id="442" max="11" man="1"/>
    <brk id="456" max="11" man="1"/>
    <brk id="469" max="11" man="1"/>
    <brk id="484" max="11" man="1"/>
    <brk id="495" max="11" man="1"/>
    <brk id="505" max="11" man="1"/>
    <brk id="515" max="11" man="1"/>
    <brk id="525" max="11" man="1"/>
    <brk id="540" max="11" man="1"/>
    <brk id="568" max="11" man="1"/>
    <brk id="626" max="11" man="1"/>
    <brk id="651" max="11" man="1"/>
    <brk id="709" max="11" man="1"/>
    <brk id="764" max="11" man="1"/>
    <brk id="781" max="11" man="1"/>
    <brk id="797" max="11" man="1"/>
    <brk id="813" max="11" man="1"/>
    <brk id="826" max="11" man="1"/>
    <brk id="844" max="11" man="1"/>
    <brk id="865" max="11" man="1"/>
    <brk id="921" max="11" man="1"/>
    <brk id="931" max="11" man="1"/>
    <brk id="985" max="11" man="1"/>
    <brk id="1014" max="11" man="1"/>
    <brk id="1041" max="11" man="1"/>
    <brk id="1059" max="11" man="1"/>
    <brk id="1089" max="11" man="1"/>
    <brk id="1109" max="11" man="1"/>
    <brk id="1129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Planas</vt:lpstr>
      <vt:lpstr>Planas!Print_Area</vt:lpstr>
      <vt:lpstr>Planas!Print_Titles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Motiejūnienė</dc:creator>
  <cp:lastModifiedBy>Deividas Vasiliauskas</cp:lastModifiedBy>
  <cp:lastPrinted>2020-01-14T20:01:11Z</cp:lastPrinted>
  <dcterms:created xsi:type="dcterms:W3CDTF">2020-01-14T12:36:52Z</dcterms:created>
  <dcterms:modified xsi:type="dcterms:W3CDTF">2020-06-23T12:10:00Z</dcterms:modified>
</cp:coreProperties>
</file>