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X:\Dokumentai\Taryba\Sprendimai\2020\"/>
    </mc:Choice>
  </mc:AlternateContent>
  <bookViews>
    <workbookView xWindow="0" yWindow="0" windowWidth="28800" windowHeight="11700"/>
  </bookViews>
  <sheets>
    <sheet name="Planas" sheetId="2" r:id="rId1"/>
  </sheets>
  <definedNames>
    <definedName name="_xlnm.Print_Area" localSheetId="0">Planas!$A$1:$L$204</definedName>
    <definedName name="_xlnm.Print_Titles" localSheetId="0">Planas!$4:$6</definedName>
  </definedNames>
  <calcPr calcId="162913"/>
</workbook>
</file>

<file path=xl/calcChain.xml><?xml version="1.0" encoding="utf-8"?>
<calcChain xmlns="http://schemas.openxmlformats.org/spreadsheetml/2006/main">
  <c r="E11" i="2" l="1"/>
  <c r="F11" i="2"/>
  <c r="G11" i="2"/>
  <c r="E14" i="2"/>
  <c r="F14" i="2"/>
  <c r="G14" i="2"/>
  <c r="E24" i="2"/>
  <c r="F24" i="2"/>
  <c r="G24" i="2"/>
  <c r="E28" i="2"/>
  <c r="F28" i="2"/>
  <c r="G28" i="2"/>
  <c r="E31" i="2"/>
  <c r="F31" i="2"/>
  <c r="G31" i="2"/>
  <c r="E33" i="2"/>
  <c r="F33" i="2"/>
  <c r="G33" i="2"/>
  <c r="E39" i="2"/>
  <c r="F39" i="2"/>
  <c r="G39" i="2"/>
  <c r="E41" i="2"/>
  <c r="F41" i="2"/>
  <c r="G41" i="2"/>
  <c r="E46" i="2"/>
  <c r="F46" i="2"/>
  <c r="G46" i="2"/>
  <c r="E51" i="2"/>
  <c r="F51" i="2"/>
  <c r="G51" i="2"/>
  <c r="E53" i="2"/>
  <c r="F53" i="2"/>
  <c r="G53" i="2"/>
  <c r="E62" i="2"/>
  <c r="F62" i="2"/>
  <c r="G62" i="2"/>
  <c r="E66" i="2"/>
  <c r="F66" i="2"/>
  <c r="G66" i="2"/>
  <c r="E69" i="2"/>
  <c r="F69" i="2"/>
  <c r="G69" i="2"/>
  <c r="E73" i="2"/>
  <c r="F73" i="2"/>
  <c r="G73" i="2"/>
  <c r="E78" i="2"/>
  <c r="F78" i="2"/>
  <c r="G78" i="2"/>
  <c r="E82" i="2"/>
  <c r="F82" i="2"/>
  <c r="G82" i="2"/>
  <c r="E88" i="2"/>
  <c r="F88" i="2"/>
  <c r="G88" i="2"/>
  <c r="E91" i="2"/>
  <c r="F91" i="2"/>
  <c r="G91" i="2"/>
  <c r="E94" i="2"/>
  <c r="F94" i="2"/>
  <c r="G94" i="2"/>
  <c r="E97" i="2"/>
  <c r="F97" i="2"/>
  <c r="G97" i="2"/>
  <c r="E105" i="2"/>
  <c r="F105" i="2"/>
  <c r="G105" i="2"/>
  <c r="E111" i="2"/>
  <c r="F111" i="2"/>
  <c r="G111" i="2"/>
  <c r="E114" i="2"/>
  <c r="F114" i="2"/>
  <c r="G114" i="2"/>
  <c r="E118" i="2"/>
  <c r="F118" i="2"/>
  <c r="G118" i="2"/>
  <c r="E123" i="2"/>
  <c r="F123" i="2"/>
  <c r="G123" i="2"/>
  <c r="E125" i="2"/>
  <c r="F125" i="2"/>
  <c r="G125" i="2"/>
  <c r="E136" i="2"/>
  <c r="F136" i="2"/>
  <c r="G136" i="2"/>
  <c r="E140" i="2"/>
  <c r="F140" i="2"/>
  <c r="G140" i="2"/>
  <c r="E144" i="2"/>
  <c r="F144" i="2"/>
  <c r="G144" i="2"/>
  <c r="E148" i="2"/>
  <c r="F148" i="2"/>
  <c r="G148" i="2"/>
  <c r="E152" i="2"/>
  <c r="F152" i="2"/>
  <c r="G152" i="2"/>
  <c r="E157" i="2"/>
  <c r="F157" i="2"/>
  <c r="G157" i="2"/>
  <c r="E165" i="2"/>
  <c r="F165" i="2"/>
  <c r="G165" i="2"/>
  <c r="E169" i="2"/>
  <c r="F169" i="2"/>
  <c r="G169" i="2"/>
  <c r="E172" i="2"/>
  <c r="F172" i="2"/>
  <c r="G172" i="2"/>
  <c r="E174" i="2"/>
  <c r="F174" i="2"/>
  <c r="G174" i="2"/>
  <c r="E179" i="2"/>
  <c r="F179" i="2"/>
  <c r="G179" i="2"/>
  <c r="E184" i="2"/>
  <c r="F184" i="2"/>
  <c r="G184" i="2"/>
  <c r="E189" i="2"/>
  <c r="F189" i="2"/>
  <c r="G189" i="2"/>
  <c r="E195" i="2"/>
  <c r="F195" i="2"/>
  <c r="G195" i="2"/>
  <c r="E198" i="2"/>
  <c r="F198" i="2"/>
  <c r="G198" i="2"/>
  <c r="E200" i="2"/>
  <c r="F200" i="2"/>
  <c r="G200" i="2"/>
  <c r="F100" i="2" l="1"/>
  <c r="F17" i="2"/>
  <c r="G156" i="2"/>
  <c r="F156" i="2"/>
  <c r="G122" i="2"/>
  <c r="G121" i="2" s="1"/>
  <c r="E100" i="2"/>
  <c r="F38" i="2"/>
  <c r="E17" i="2"/>
  <c r="G9" i="2"/>
  <c r="E135" i="2"/>
  <c r="G38" i="2"/>
  <c r="E156" i="2"/>
  <c r="G135" i="2"/>
  <c r="F122" i="2"/>
  <c r="F121" i="2" s="1"/>
  <c r="E38" i="2"/>
  <c r="F9" i="2"/>
  <c r="F135" i="2"/>
  <c r="E122" i="2"/>
  <c r="E121" i="2" s="1"/>
  <c r="G100" i="2"/>
  <c r="G17" i="2"/>
  <c r="E9" i="2"/>
  <c r="E37" i="2" l="1"/>
  <c r="F37" i="2"/>
  <c r="G134" i="2"/>
  <c r="F8" i="2"/>
  <c r="G37" i="2"/>
  <c r="F134" i="2"/>
  <c r="E8" i="2"/>
  <c r="E134" i="2"/>
  <c r="G8" i="2"/>
  <c r="F7" i="2" l="1"/>
  <c r="G7" i="2"/>
  <c r="E7" i="2"/>
</calcChain>
</file>

<file path=xl/sharedStrings.xml><?xml version="1.0" encoding="utf-8"?>
<sst xmlns="http://schemas.openxmlformats.org/spreadsheetml/2006/main" count="1161" uniqueCount="447">
  <si>
    <t>Kodas</t>
  </si>
  <si>
    <t>Vykdytojas</t>
  </si>
  <si>
    <t>SP lėšos</t>
  </si>
  <si>
    <t>Planas</t>
  </si>
  <si>
    <t>03.</t>
  </si>
  <si>
    <t>Darnaus teritorijų ir infrastruktūros vystymo programa</t>
  </si>
  <si>
    <t>03.01.</t>
  </si>
  <si>
    <t>Kurti efektyvią ir modernią inžinerinio aprūpinimo infrastruktūrą</t>
  </si>
  <si>
    <t>03.01.01.</t>
  </si>
  <si>
    <t>Atnaujinti ir plėsti vandens tiekimo ir nuotekų tvarkymo infrastruktūrą</t>
  </si>
  <si>
    <t>03.01.01.001.</t>
  </si>
  <si>
    <t>Išperkamų iš privačių ir juridinių asmenų vandens tiekimo ir nuotekų tvarkymo infrastruktūros objektų rinkos vertės nustatymas</t>
  </si>
  <si>
    <t>Nekilnojamo turto skyrius</t>
  </si>
  <si>
    <t>1.1.1.</t>
  </si>
  <si>
    <t>Objektų, dėl kurių pateikta išvada, ir įvertintų objektų santykis</t>
  </si>
  <si>
    <t>90,00</t>
  </si>
  <si>
    <t>03.01.01.002.</t>
  </si>
  <si>
    <t>Geriamojo vandens tiekimo, nuotekų tvarkymo infrastruktūros plėtra ir rekonstrukcija Kaune</t>
  </si>
  <si>
    <t>Investicijų ir projektų skyrius</t>
  </si>
  <si>
    <t>Atliktų veiklų dalis nuo visų projekto veiklų</t>
  </si>
  <si>
    <t>12,00</t>
  </si>
  <si>
    <t>0,00</t>
  </si>
  <si>
    <t>Rekonstruoti vandens tiekimo ir nuotekų surinkimo tinklai</t>
  </si>
  <si>
    <t>km</t>
  </si>
  <si>
    <t>26,28</t>
  </si>
  <si>
    <t>Nutiesti nauji vandens tiekimo ir nuotekų surinkimo tinklai</t>
  </si>
  <si>
    <t>50,42</t>
  </si>
  <si>
    <t>2.</t>
  </si>
  <si>
    <t>4.</t>
  </si>
  <si>
    <t>03.01.01.003.</t>
  </si>
  <si>
    <t>Paviršinių nuotekų tinklų rekonstrukcija ir plėtra Kaune</t>
  </si>
  <si>
    <t>Nutiesti nauji paviršinių nuotekų tinklai</t>
  </si>
  <si>
    <t>24,14</t>
  </si>
  <si>
    <t>30,00</t>
  </si>
  <si>
    <t>Rekonstruoti paviršinių nuotekų tinklai</t>
  </si>
  <si>
    <t>0,29</t>
  </si>
  <si>
    <t>03.01.02.</t>
  </si>
  <si>
    <t>Didinti energetikos sistemų ir energijos suvartojimo efektyvumą</t>
  </si>
  <si>
    <t>03.01.02.001.</t>
  </si>
  <si>
    <t>Elektros energijos, sunaudotos miesto gatvėms apšviesti, išlaidų apmokėjimas</t>
  </si>
  <si>
    <t>Miesto tvarkymo skyrius</t>
  </si>
  <si>
    <t>1.1.2.</t>
  </si>
  <si>
    <t>Elektros energijos kiekis perskaičiuotas 1 šviestuvui</t>
  </si>
  <si>
    <t>kwh</t>
  </si>
  <si>
    <t>330,00</t>
  </si>
  <si>
    <t>320,00</t>
  </si>
  <si>
    <t>03.01.02.002.</t>
  </si>
  <si>
    <t>Subsidijoms už šiluminę energiją dėl kainų skirtumo mokėti</t>
  </si>
  <si>
    <t>Būsto modernizavimo, administravimo ir energetikos skyrius</t>
  </si>
  <si>
    <t>Subsidijų gavėjų skaičius</t>
  </si>
  <si>
    <t>1,00</t>
  </si>
  <si>
    <t>03.01.02.003.</t>
  </si>
  <si>
    <t>Daugiabučių namų ir savivaldybių viešųjų pastatų modernizavimo skatinimas</t>
  </si>
  <si>
    <t>Pritrauktų daugiabučių namų norinčių atnaujinti (modernizuoti) daugiabučius namus</t>
  </si>
  <si>
    <t>13,00</t>
  </si>
  <si>
    <t>15,00</t>
  </si>
  <si>
    <t>03.01.02.004.</t>
  </si>
  <si>
    <t>Savivaldybės valdomų  negyvenamųjų pastatų,  patalpų, statinių valdymo, priežiūros ir tvarkymo efektyvinimas</t>
  </si>
  <si>
    <t>Savivaldybės gautos lėšos už Savivaldybės negyvenamosios paskirties turto nuomą</t>
  </si>
  <si>
    <t>Eur</t>
  </si>
  <si>
    <t>750 000,00</t>
  </si>
  <si>
    <t>700 000,00</t>
  </si>
  <si>
    <t>80,00</t>
  </si>
  <si>
    <t>70,00</t>
  </si>
  <si>
    <t>60,00</t>
  </si>
  <si>
    <t>Savivaldybės gautos lėšos už Savivaldybės nekilnojamojo turto pardavimą aukciono būdu</t>
  </si>
  <si>
    <t>3 000 000,00</t>
  </si>
  <si>
    <t>2 000 000,00</t>
  </si>
  <si>
    <t>1 000 000,00</t>
  </si>
  <si>
    <t>1.3.1.</t>
  </si>
  <si>
    <t>03.01.02.006.</t>
  </si>
  <si>
    <t>Miesto gatvių apšvietimo elektros tinklų eksploatavimas, atnaujinimas ir plėtra</t>
  </si>
  <si>
    <t>Gedimų skaičius nuo bendro šviestuvų skaičiaus</t>
  </si>
  <si>
    <t>0,10</t>
  </si>
  <si>
    <t>Energiją taupančių įrenginių dalis nuo visų įrenginių</t>
  </si>
  <si>
    <t>40,00</t>
  </si>
  <si>
    <t>Apšviestų gatvių dalis nuo visų gatvių</t>
  </si>
  <si>
    <t>85,00</t>
  </si>
  <si>
    <t>Įrengtų šviesos taškų skaičius</t>
  </si>
  <si>
    <t>800,00</t>
  </si>
  <si>
    <t>03.01.02.008.</t>
  </si>
  <si>
    <t>Savivaldybės gyvenamųjų patalpų (statinių) ir jų priklausinių valdymo, priežiūros ir tvarkymo efektyvinimas</t>
  </si>
  <si>
    <t>Savivaldybės būsto pardavimo pajamos</t>
  </si>
  <si>
    <t>800 000,00</t>
  </si>
  <si>
    <t>Netinkamų gyventi būstų kiekio sumažėjimas</t>
  </si>
  <si>
    <t>5,00</t>
  </si>
  <si>
    <t>8,00</t>
  </si>
  <si>
    <t>10,00</t>
  </si>
  <si>
    <t>Pateiktų remontuoti gyvenamųjų patalpų plotas</t>
  </si>
  <si>
    <t>4 000,00</t>
  </si>
  <si>
    <t>03.01.02.009.</t>
  </si>
  <si>
    <t>Susigrąžintų Savivaldybės žinion būstų skaičius</t>
  </si>
  <si>
    <t>50,00</t>
  </si>
  <si>
    <t>Būsto nuomos skolos sumažėjimas</t>
  </si>
  <si>
    <t>03.01.02.010.</t>
  </si>
  <si>
    <t>Tinkamas miesto daugiabučių namų bendrojo naudojimo objektų administravimo užtikrinimas</t>
  </si>
  <si>
    <t>Atlikti planiniai kompleksiniai valdytojų veiklos patikrinimai</t>
  </si>
  <si>
    <t>20,00</t>
  </si>
  <si>
    <t>Atlikti neplaniniai valdytojų veiklos patikrinimai (pagal gyventojų skundus)</t>
  </si>
  <si>
    <t>Paskirti daugiabučių namų bendrojo naudojimo objektų administratoriai</t>
  </si>
  <si>
    <t>250,00</t>
  </si>
  <si>
    <t>300,00</t>
  </si>
  <si>
    <t>03.01.02.011.</t>
  </si>
  <si>
    <t>Šilumos ūkio specialiojo plano atnaujinimas</t>
  </si>
  <si>
    <t>Atnaujintas šilumos ūkio specialusis planas</t>
  </si>
  <si>
    <t>03.02.</t>
  </si>
  <si>
    <t>Plėtoti kokybišką ir saugią susisiekimo infrastruktūrą</t>
  </si>
  <si>
    <t>03.02.01.</t>
  </si>
  <si>
    <t>Užtikrinti kokybišką susisiekimo infrastruktūrą</t>
  </si>
  <si>
    <t>03.02.01.001.</t>
  </si>
  <si>
    <t>Pėsčiųjų saugumo didinimas įdiegiant naujausių technologijų apšvietimą pėsčiųjų perėjose</t>
  </si>
  <si>
    <t>Transporto ir eismo organizavimo skyrius</t>
  </si>
  <si>
    <t>Naujausiomis technologijomis apšviestų perėjų skaičiaus santykis su neapšviestų perėjų skaičiumi</t>
  </si>
  <si>
    <t>99,00</t>
  </si>
  <si>
    <t>03.02.01.002.</t>
  </si>
  <si>
    <t>Ateities plento tęsinio nuo Palemono g. iki T. Masiulio g. statyba</t>
  </si>
  <si>
    <t>Statybos valdymo skyrius</t>
  </si>
  <si>
    <t>25,00</t>
  </si>
  <si>
    <t>1.2.</t>
  </si>
  <si>
    <t>03.02.01.003.</t>
  </si>
  <si>
    <t>Naujų šviesoforų įrengimas Kauno miesto sankryžose ir pėsčiųjų perėjose</t>
  </si>
  <si>
    <t>Reguliuojamų sankryžų skaičiaus</t>
  </si>
  <si>
    <t>134,00</t>
  </si>
  <si>
    <t>135,00</t>
  </si>
  <si>
    <t>136,00</t>
  </si>
  <si>
    <t>03.02.01.006.</t>
  </si>
  <si>
    <t>Eismo saugumo užtikrinimas Kauno miesto senamiestyje ir centrinėje dalyje, įrengiant retro stiliaus stulpelius ir apsauginius atitvarus</t>
  </si>
  <si>
    <t>Gatvių ruožų, kuriose įrengtos eismo saugumo priemonės ilgis</t>
  </si>
  <si>
    <t>2,00</t>
  </si>
  <si>
    <t>3,00</t>
  </si>
  <si>
    <t>03.02.01.013.</t>
  </si>
  <si>
    <t>Šeštokų 1-osios g. ir Alyvų 1-osios g.  statyba</t>
  </si>
  <si>
    <t>28,00</t>
  </si>
  <si>
    <t>Naujai nutiestos gatvės ilgis</t>
  </si>
  <si>
    <t>0,63</t>
  </si>
  <si>
    <t>03.02.01.014.</t>
  </si>
  <si>
    <t>Pėsčiųjų tunelio su dviračių ir pėsčiųjų takais po „Rail Baltica“ trasa statyba</t>
  </si>
  <si>
    <t>1.3.5.</t>
  </si>
  <si>
    <t>03.02.01.015.</t>
  </si>
  <si>
    <t>Elektromobilių įkrovimo prieigų infrastruktūros sukūrimas Kaune</t>
  </si>
  <si>
    <t>03.02.01.019.</t>
  </si>
  <si>
    <t>Visuomenės ugdymas  saugaus eismo klausimais</t>
  </si>
  <si>
    <t>Dalyvių skaičius</t>
  </si>
  <si>
    <t>1 000,00</t>
  </si>
  <si>
    <t>Įgyvendintų viešinimo priemonių skaičius</t>
  </si>
  <si>
    <t>03.02.01.020.</t>
  </si>
  <si>
    <t>Automobilių statymo Kauno mieste organizavimas</t>
  </si>
  <si>
    <t>Kontroliuojamų stovėjimo vietų skaičius</t>
  </si>
  <si>
    <t>6 100,00</t>
  </si>
  <si>
    <t>Kaštai vienam eurui surinkti</t>
  </si>
  <si>
    <t>0,36</t>
  </si>
  <si>
    <t>Automobilių stovėjimo valandų kiekis</t>
  </si>
  <si>
    <t>val.</t>
  </si>
  <si>
    <t>9 000 000,00</t>
  </si>
  <si>
    <t>03.02.01.021.</t>
  </si>
  <si>
    <t>Susisiekimo komunikacijų (gatvių) kadastro duomenu nustatymas, tikslinimas ir teisinė registracija</t>
  </si>
  <si>
    <t>Įregistruotų gatvių dalis nuo visų gatvių</t>
  </si>
  <si>
    <t>75,00</t>
  </si>
  <si>
    <t>03.02.01.022.</t>
  </si>
  <si>
    <t>Požeminės perėjos M. K. Čiurlionio g. ir Vytauto pr. sankryžoje eksploatacija ir remontas</t>
  </si>
  <si>
    <t>Suremontuota požeminės perėjos ploto dalis nuo viso perėjos ploto</t>
  </si>
  <si>
    <t>100,00</t>
  </si>
  <si>
    <t>Atliktų remonto projekto veiklų skaičius</t>
  </si>
  <si>
    <t>Perėjos priežiūros sutarties vykdymo patikrinimų skaičius</t>
  </si>
  <si>
    <t>11,00</t>
  </si>
  <si>
    <t>03.02.01.023.</t>
  </si>
  <si>
    <t>Požeminių perėjų ir laiptų einamasis remontas</t>
  </si>
  <si>
    <t>Suremontuotų požeminių perėjų ir laiptų dalis nuo visų perėjų ir laiptų</t>
  </si>
  <si>
    <t>03.02.01.027.</t>
  </si>
  <si>
    <t>03.02.01.028.</t>
  </si>
  <si>
    <t>Kauno miesto gatvių, aikščių priežiūra ir einamasis remontas</t>
  </si>
  <si>
    <t>Suremontuotų gatvių ir aikščių plotas</t>
  </si>
  <si>
    <t>900 000,00</t>
  </si>
  <si>
    <t>03.02.01.029.</t>
  </si>
  <si>
    <t>Kauno miesto gatvių, aikščių projektavimas, kapitalinis remontas ir rekonstrukcija</t>
  </si>
  <si>
    <t>Įgyvendintų projekto veiklų skaičius</t>
  </si>
  <si>
    <t>17,00</t>
  </si>
  <si>
    <t>450 000,00</t>
  </si>
  <si>
    <t>350 000,00</t>
  </si>
  <si>
    <t>550 000,00</t>
  </si>
  <si>
    <t>03.02.01.030.</t>
  </si>
  <si>
    <t>Marių gatvės rekonstravimas iki Palemono gatvės, įrengiant  sankirtą su ,,Rail Baltica“ trasa</t>
  </si>
  <si>
    <t>03.02.01.031.</t>
  </si>
  <si>
    <t>Suremontuotų tiltų ir viadukų dalis nuo bendro tiltų ir viadukų ploto</t>
  </si>
  <si>
    <t>18,00</t>
  </si>
  <si>
    <t>03.02.01.032.</t>
  </si>
  <si>
    <t>Pėsčiųjų takų (šaligatvių) įrengimas ir remontas</t>
  </si>
  <si>
    <t>Suremontuotų pėsčiųjų takų plotas</t>
  </si>
  <si>
    <t>35 000,00</t>
  </si>
  <si>
    <t>60 000,00</t>
  </si>
  <si>
    <t>03.02.01.033.</t>
  </si>
  <si>
    <t>Suremontuotos Laisvės al. plotas</t>
  </si>
  <si>
    <t>31 400,00</t>
  </si>
  <si>
    <t>3 950,00</t>
  </si>
  <si>
    <t>03.02.01.050.</t>
  </si>
  <si>
    <t>Stacionarių prevencinės greičio matavimo ir raudonos šviesos pažeidimo sistemų  sankryžoje diegimas ir eksploatavimas</t>
  </si>
  <si>
    <t>Stacionarių greičio matavimo įrenginių skaičius</t>
  </si>
  <si>
    <t>6,00</t>
  </si>
  <si>
    <t>03.02.01.051.</t>
  </si>
  <si>
    <t>Saugaus eismo įrenginių (išskyrus šviesoforus) priežiūra</t>
  </si>
  <si>
    <t>Įrengtų ir atnaujintų kelio ženklų skaičius Kauno mieste</t>
  </si>
  <si>
    <t>2 000,00</t>
  </si>
  <si>
    <t>2 500,00</t>
  </si>
  <si>
    <t>Didesnio atspindžio kelio ženklų procentinė dalis nuo visų kelio ženklų nereguliuojamose pėsčiųjų perėjose</t>
  </si>
  <si>
    <t>63,00</t>
  </si>
  <si>
    <t>64,00</t>
  </si>
  <si>
    <t>65,00</t>
  </si>
  <si>
    <t>03.02.01.052.</t>
  </si>
  <si>
    <t>Saugaus eismo gerinimas ženklinant gatvių važiuojamąją dalį</t>
  </si>
  <si>
    <t>Paženklintų asfaltuotų gatvių dalis</t>
  </si>
  <si>
    <t>03.02.01.053.</t>
  </si>
  <si>
    <t>Saugaus eismo užtikrinimas prižiūrint ir eksploatuojant šviesoforus</t>
  </si>
  <si>
    <t>Viditiniai vieno šviesoforo eksploatacijos kaštai</t>
  </si>
  <si>
    <t>2 650,00</t>
  </si>
  <si>
    <t>2 600,00</t>
  </si>
  <si>
    <t>03.02.01.057.</t>
  </si>
  <si>
    <t>Aleksoto gatvių (Kalvarijos g., Vyčio Kryžiaus g., K. Sprangausko g., J. Petruičio g., J. Čapliko g., J. Pabrėžos g., Vilties g.) rekonstravimas</t>
  </si>
  <si>
    <t>Rekonstruotas gatvės ilgis</t>
  </si>
  <si>
    <t>7,49</t>
  </si>
  <si>
    <t>03.02.01.059.</t>
  </si>
  <si>
    <t>Eismo saugumo ir eismo organizavimo planavimas</t>
  </si>
  <si>
    <t>Eismo saugos planavimo dokumentų skaičius</t>
  </si>
  <si>
    <t>4,00</t>
  </si>
  <si>
    <t>03.02.01.060</t>
  </si>
  <si>
    <t>Kėdainių tilto per Nemuno upę, Kaune, statyba</t>
  </si>
  <si>
    <t>03.02.01.061</t>
  </si>
  <si>
    <t>Pėsčiųjų tiltų per Nemuno upę nuo Aleksoto iki salos ir nuo salos iki Karaliaus Mindaugo pr., Kaune, statybos projektas (tilto Nr. 2 nuo salos iki Karaliaus Mindaugo pr. statyba)</t>
  </si>
  <si>
    <t>35,00</t>
  </si>
  <si>
    <t>03.02.01.062.</t>
  </si>
  <si>
    <t>Miesto sodo skvero su prieigomis kapitalinis remontas/ rekonstravimas</t>
  </si>
  <si>
    <t>03.02.01.063.</t>
  </si>
  <si>
    <t>Projekto "Intelektinių transporto sistemų diegimas Kauno mieste" įgyvendinimas</t>
  </si>
  <si>
    <t>Įgyvendintų judumo priemonių skaičius</t>
  </si>
  <si>
    <t>03.02.01.064.</t>
  </si>
  <si>
    <t>Projekto "Viešojo transporto infrastruktūros plėtra Kauno mieste" įgyvendinimas</t>
  </si>
  <si>
    <t>03.02.02.</t>
  </si>
  <si>
    <t>Plėtoti visuomeninio ir bevariklio transporto sistemas</t>
  </si>
  <si>
    <t>03.02.02.001.</t>
  </si>
  <si>
    <t>Sąlygų gyventojų fiziniam aktyvumui užtikrinimas, įrengiant saugią pėsčiųjų ir bevariklio transporto infrastruktūrą</t>
  </si>
  <si>
    <t>Suremontuotų dviračių takų dalis nuo remontuotinų dviračių takų</t>
  </si>
  <si>
    <t>Nuvalytų dviračių takų plotas nuo visų dviračių takų ploto</t>
  </si>
  <si>
    <t>Suremontuotų dviračių takų ilgis</t>
  </si>
  <si>
    <t>m</t>
  </si>
  <si>
    <t>4 500,00</t>
  </si>
  <si>
    <t>5 000,00</t>
  </si>
  <si>
    <t>03.02.02.005.</t>
  </si>
  <si>
    <t>Kompensacijoms už keleivių, turinčių teisę į lengvatas, vežimą vežėjams mokėti</t>
  </si>
  <si>
    <t>Išmokėtų kompensacijų dydis</t>
  </si>
  <si>
    <t>14 050 000,00</t>
  </si>
  <si>
    <t>15 000 000,00</t>
  </si>
  <si>
    <t>03.02.02.006.</t>
  </si>
  <si>
    <t>Naujų ekologiškų Kauno miesto viešojo transporto priemonių įsigijimas</t>
  </si>
  <si>
    <t>Įsigytų ekologiškų transporto priemonių skaičius</t>
  </si>
  <si>
    <t>03.02.02.008.</t>
  </si>
  <si>
    <t>Vežėjų nuostoliams, patirtiems dėl keleivinio transporto paslaugų teikimo visuomenei, kompensuoti</t>
  </si>
  <si>
    <t>Viešojo transporto ridos pokytis</t>
  </si>
  <si>
    <t>03.02.02.009.</t>
  </si>
  <si>
    <t>Intelektualių informacinių sistemų plėtra ir diegimas viešojo transporto, motorinio transporto srautų valdymo ir automobilių statymo srityse</t>
  </si>
  <si>
    <t>Įdiegtų naujų priemonių skaičius</t>
  </si>
  <si>
    <t>03.02.02.010.</t>
  </si>
  <si>
    <t>Viešojo transporto infrastruktūros plėtra</t>
  </si>
  <si>
    <t>03.02.02.011.</t>
  </si>
  <si>
    <t>Atliktų transporto srautų tyrimų skaičius</t>
  </si>
  <si>
    <t>Parengtų projekto ataskaitų skaičius</t>
  </si>
  <si>
    <t>03.02.02.012.</t>
  </si>
  <si>
    <t>Pėsčiųjų ir dviračių tako įrengimas rekonstruojant Eigulių, Nuokalnės gatves ir Tvirtovės alėją</t>
  </si>
  <si>
    <t>Įrengtų dviračių ir / ar pėsčiųjų takų ilgis</t>
  </si>
  <si>
    <t>5,40</t>
  </si>
  <si>
    <t>03.02.02.013.</t>
  </si>
  <si>
    <t>Projekto "Bevariklio transporto skatinimas Kauno mieste" įgyvendinimas</t>
  </si>
  <si>
    <t>53,00</t>
  </si>
  <si>
    <t>14,00</t>
  </si>
  <si>
    <t>03.03.</t>
  </si>
  <si>
    <t>Palaikyti saugią ir švarią aplinką, efektyviai tvarkyti atliekas</t>
  </si>
  <si>
    <t>03.03.01.</t>
  </si>
  <si>
    <t>Saugoti ir tausoti aplinką, plėtoti efektyvų komunalinių atliekų tvarkymą</t>
  </si>
  <si>
    <t>03.03.01.001.</t>
  </si>
  <si>
    <t>Aplinkos teršimo šaltinių šalinimas ir aplinkos kokybės gerinimas, įgyvendinant aplinkos apsaugos rėmimo specialiają programą</t>
  </si>
  <si>
    <t>Aplinkos apsaugos skyrius</t>
  </si>
  <si>
    <t>Laistomų vasaros metu žvyruotų kelių dalis nuo visų žvyruotų kelių</t>
  </si>
  <si>
    <t>Įgyvendintų priemonių skaičius</t>
  </si>
  <si>
    <t>03.03.01.003.</t>
  </si>
  <si>
    <t>Komunalinių atliekų konteinerių aikštelių įrengimas Kauno mieste</t>
  </si>
  <si>
    <t>Įrengtų komunalinių atliekų aikštelių skaičius</t>
  </si>
  <si>
    <t>Įgyvendintų projekto veiklų dalis nuo visų projekto veiklų</t>
  </si>
  <si>
    <t>03.03.01.004.</t>
  </si>
  <si>
    <t>Miškų tvarkymas įgyvendinant miškotvarkos projektą (valstybinė funkcija)</t>
  </si>
  <si>
    <t>Sutvarkytų miškų plotas  nuo viso savivaldybei priskirtų miškų ploto</t>
  </si>
  <si>
    <t>03.03.01.005.</t>
  </si>
  <si>
    <t>Gėlynų, želdinių ir žaliųjų erdvių tvarkymas</t>
  </si>
  <si>
    <t>Gatvės medžių atsodinimas</t>
  </si>
  <si>
    <t>Apželdinamų ir prižiūrimų Kauno miesto gėlynų plotas</t>
  </si>
  <si>
    <t>8 000,00</t>
  </si>
  <si>
    <t>03.03.01.007.</t>
  </si>
  <si>
    <t>Parkų sutvarkymas (rekonstravimas), pritaikant juos visuomenės poreikiams</t>
  </si>
  <si>
    <t>Sutvarkytų parkų ir teritorijų skaičius</t>
  </si>
  <si>
    <t>03.03.01.008</t>
  </si>
  <si>
    <t>Kauno miesto  savivaldybės Aplinkos oro kokybės valdymo programos  įgyvendinimas 2018-2020 metais</t>
  </si>
  <si>
    <t>Įgyvendintų priemonių skaičius per metus</t>
  </si>
  <si>
    <t>03.03.01.009.</t>
  </si>
  <si>
    <t>Ekologinio tinklo nuo brandžių medžių priklausomiems organizmams sukūrimas (Projekto LIFE16 NAT/LT/000701 įgyvendinimas)</t>
  </si>
  <si>
    <t>Įrengto pažintinio tako Kauno ąžuolyno teritorijoje ilgis</t>
  </si>
  <si>
    <t>03.04.</t>
  </si>
  <si>
    <t>Darniai planuoti miesto teritoriją, kurti kokybišką gyvenamąją aplinką</t>
  </si>
  <si>
    <t>03.04.01.</t>
  </si>
  <si>
    <t>Planuoti miesto teritorijų ir infrastruktūros plėtrą.</t>
  </si>
  <si>
    <t>Miesto planavimo ir architektūros skyrius</t>
  </si>
  <si>
    <t>03.04.01.001.</t>
  </si>
  <si>
    <t>Kompleksinių teritorijų planavimo dokumentų rengimas</t>
  </si>
  <si>
    <t>Parengtų kompleksinio planavimo dokumentų skaičius</t>
  </si>
  <si>
    <t>Parengtų schemų skaičius</t>
  </si>
  <si>
    <t>03.04.01.002.</t>
  </si>
  <si>
    <t>Specialiųjų planų rengimas</t>
  </si>
  <si>
    <t>Parengtų specialiųjų planų skaičius</t>
  </si>
  <si>
    <t>03.04.01.003.</t>
  </si>
  <si>
    <t>Teritorijų (funkcinio, erdvinio ir meninio aplinkos) formavimo (plėtojimo) studijų rengimas</t>
  </si>
  <si>
    <t>Parengtų architektūrinių - urbanistinių studijų skaičius</t>
  </si>
  <si>
    <t>03.04.01.004.</t>
  </si>
  <si>
    <t>Žemės paėmimas visuomenės poreikiams, nekilnojamojo turto įgijimas Savivaldybės nuosavybėn  bei miško žemės pavertimas kitomis naudmenomis</t>
  </si>
  <si>
    <t>Poreikio ir įvykdymo santykis</t>
  </si>
  <si>
    <t>03.04.01.005.</t>
  </si>
  <si>
    <t>Juridinių faktų, susijusių su Savivaldybės nuosavybės, patikėjimo ir panaudos teise valdomais žemės sklypais, daiktinėmis teisėmis į juos ir šių teisių suvaržymais įregistravimas (išregistravimas) iš Nekilnojamojo turto registro</t>
  </si>
  <si>
    <t>03.04.01.006.</t>
  </si>
  <si>
    <t>Detaliųjų ir jiems prilygintų planų rengimas</t>
  </si>
  <si>
    <t>Mieste parengtų detaliųjų planų skaičius</t>
  </si>
  <si>
    <t>Savivaldybės lėšomis parengtų detaliųjų planų skaičius</t>
  </si>
  <si>
    <t>03.04.01.007.</t>
  </si>
  <si>
    <t>Kadastrinių matavimų atlikimas</t>
  </si>
  <si>
    <t>03.04.01.008.</t>
  </si>
  <si>
    <t>Žemės sklypų formavimas</t>
  </si>
  <si>
    <t>Suformuotų sklypų skaičius</t>
  </si>
  <si>
    <t>84,00</t>
  </si>
  <si>
    <t>03.04.01.009.</t>
  </si>
  <si>
    <t>Geoinformacinės duomenų bazės plėtojimas</t>
  </si>
  <si>
    <t>Suderintų topografinių nuotraukų skaičius</t>
  </si>
  <si>
    <t>Naujai paklotų požeminių komunikacijų kontrolinių nuotraukų skaičius</t>
  </si>
  <si>
    <t>03.04.01.011.</t>
  </si>
  <si>
    <t>Urbanistinių ir architektūrinių idėjų konkursų laimėtojų skatinimas</t>
  </si>
  <si>
    <t>Skirtų premijų  skaičius</t>
  </si>
  <si>
    <t>03.04.01.012.</t>
  </si>
  <si>
    <t>Miesto urbanistinės ir architektūrinės kokybės gerinimas</t>
  </si>
  <si>
    <t>Suorganizuotų urbanistinių-architektūrinių konkursų skaičius</t>
  </si>
  <si>
    <t>Pateiktų rekomendacijų dėl urbanistinių bei architektūrinių projektų skaičius</t>
  </si>
  <si>
    <t>Parengtų urbanistinių/architektūrinių scenarijų skaičius</t>
  </si>
  <si>
    <t>Suorganizuotų renginių skaičius</t>
  </si>
  <si>
    <t>03.04.02.</t>
  </si>
  <si>
    <t>Gerinti gyvenamąją aplinką ir viešąją infrastruktūrą.</t>
  </si>
  <si>
    <t>03.04.02.001.</t>
  </si>
  <si>
    <t>Kompleksiškas Ąžuolyno parke esančios infrastuktūros sutvarkymas, pritaikant ją visuomenės poreikiams</t>
  </si>
  <si>
    <t>Atnaujintų viešųjų erdvių plotas</t>
  </si>
  <si>
    <t>626 250,40</t>
  </si>
  <si>
    <t>3.</t>
  </si>
  <si>
    <t>03.04.02.005.</t>
  </si>
  <si>
    <t>Visuomeninės paskirties objektų koncesijos mokesčiai</t>
  </si>
  <si>
    <t>Centrinis viešųjų pirkimų ir koncesijų skyrius</t>
  </si>
  <si>
    <t>Įgyvendinamų koncesijos sutarčių skaičius</t>
  </si>
  <si>
    <t>03.04.02.007.</t>
  </si>
  <si>
    <t>Įvažiuojamųjų kelių į gyvenamuosius kvartalus ir kiemus remontas</t>
  </si>
  <si>
    <t>Suremontuotų įvažiuojamųjų kelių į gyvenamuosius kvartalus ir kiemus plotas</t>
  </si>
  <si>
    <t>32 000,00</t>
  </si>
  <si>
    <t>50 000,00</t>
  </si>
  <si>
    <t>03.04.02.009.</t>
  </si>
  <si>
    <t>Miesto tvarkymas ir valymas</t>
  </si>
  <si>
    <t>Valomų ir tvarkomų viešųjų erdvių ploto dalis</t>
  </si>
  <si>
    <t>03.04.02.011.</t>
  </si>
  <si>
    <t>Miesto vejų priežiūra ir jos kokybės gerinimas</t>
  </si>
  <si>
    <t>Prižiūrimų (šienaujamų) vejų dalis nuo visų vejų plotų</t>
  </si>
  <si>
    <t>03.04.02.013.</t>
  </si>
  <si>
    <t>Sąlygų aktyviam miesto gyventojų poilsiui sudarymas prižiūrint paplūdimius</t>
  </si>
  <si>
    <t>Priežiūros vykdymo patikrinimų skaičius</t>
  </si>
  <si>
    <t>03.04.02.014.</t>
  </si>
  <si>
    <t>Kapinių priežiūros administravimas, kapinių priežiūra ir neatpažintų mirusiųjų asmenų vežimas ir laidojimas</t>
  </si>
  <si>
    <t>Prižiūrimų kapinių ploto dalis nuo visų miesto kapinių ploto</t>
  </si>
  <si>
    <t>Neatpažintų  mirusių asmenų skaičius</t>
  </si>
  <si>
    <t>03.04.02.015.</t>
  </si>
  <si>
    <t>Gatvių barstymas žiemos sezono metu</t>
  </si>
  <si>
    <t>Žiemos sezonu barstomų gatvių plotas</t>
  </si>
  <si>
    <t>3 687 029,00</t>
  </si>
  <si>
    <t>Panaudotų barstymo medžiagų kiekis</t>
  </si>
  <si>
    <t>t</t>
  </si>
  <si>
    <t>7 100,00</t>
  </si>
  <si>
    <t>03.04.02.016.</t>
  </si>
  <si>
    <t>Miesto tvarkymo darbai (reklaminių stendų įrengimas, gatvių pavadinimų lentelių keitimas, bešeimininkio turto pašalinimas ir kt.)</t>
  </si>
  <si>
    <t>Išmokėtos lėšos žaloms kompensuoti</t>
  </si>
  <si>
    <t>10 000,00</t>
  </si>
  <si>
    <t>Atliktų veiklų kiekis</t>
  </si>
  <si>
    <t>03.04.02.017.</t>
  </si>
  <si>
    <t>S. Dariaus ir S. Girėno aerodromo infrastruktūros remonto darbai</t>
  </si>
  <si>
    <t>Teritorijos priežiūros plotas</t>
  </si>
  <si>
    <t>704 000,00</t>
  </si>
  <si>
    <t>03.04.02.018.</t>
  </si>
  <si>
    <t>Avarijų Kauno mieste likvidavimo užtikrinimas (Avarinės tarnybos ir dispečerinės veiklą)</t>
  </si>
  <si>
    <t>Likviduotų avarijų mieste skaičius</t>
  </si>
  <si>
    <t>03.04.02.020.</t>
  </si>
  <si>
    <t>Daugiaaukštės automobilių stovėjimo aikštelės prie K. Donelaičio g. 65P, Kaune, statyba</t>
  </si>
  <si>
    <t>03.04.02.021.</t>
  </si>
  <si>
    <t>Buvusios Aviacijos gamyklos teritorijos konversija</t>
  </si>
  <si>
    <t>296 960,00</t>
  </si>
  <si>
    <t>03.04.02.024.</t>
  </si>
  <si>
    <t>Nemuno salos išvystymas į multifunkcinį sveikatinimo ir kultūros kompleksą pritaikant jį visuomenės poreikiams</t>
  </si>
  <si>
    <t>264 000,00</t>
  </si>
  <si>
    <t>03.04.02.025.</t>
  </si>
  <si>
    <t>Kapinių infrastruktūros gerinimas</t>
  </si>
  <si>
    <t>03.04.02.026.</t>
  </si>
  <si>
    <t>Teritorijos prie daugiafunkcio  S. Dariaus ir S. Girėno sveikatinimo, kultūros ir užimtumo centro, Sporto halės, Sporto g. ir jos prieigų sutvarkymas</t>
  </si>
  <si>
    <t>13,30</t>
  </si>
  <si>
    <t>18,75</t>
  </si>
  <si>
    <t>03.04.02.028.</t>
  </si>
  <si>
    <t>Ekstremalių situacijų ir (arba) įvykių likvidavimas, jų padarinių šalinimas ir padarytų nuostolių iš dalies apmokėjimas</t>
  </si>
  <si>
    <t>Viešosios tvarkos skyrius</t>
  </si>
  <si>
    <t>Terminas, per kurį likviduota ES ar priimtos dalinės priemonės ES suvaldymui</t>
  </si>
  <si>
    <t>d.</t>
  </si>
  <si>
    <t>03.04.02.029.</t>
  </si>
  <si>
    <t>Visuomeninės paskirties objektų prieinamumo didinimas</t>
  </si>
  <si>
    <t>Pritaikytų objektų skaičius</t>
  </si>
  <si>
    <t>03.04.02.031.</t>
  </si>
  <si>
    <t>Daugiabučių gyvenamųjų namų teritorijų tvarkymas</t>
  </si>
  <si>
    <t>Sutvarkytų teritorijų plotas</t>
  </si>
  <si>
    <t>03.04.02.032</t>
  </si>
  <si>
    <t>Beglobių gyvūnų gaudymas, priežiūra, ženklinimas, registravimas bei gyvūnų augintinių infrastruktūros plėtra ir priežiūra</t>
  </si>
  <si>
    <t>Patekusių į įstaigą ir perduotų naujiems šeimininkams gyvūnų santykis</t>
  </si>
  <si>
    <t>Įrengtų ir prižiūrimų šunų vedžiojimo aikštelių skaičius</t>
  </si>
  <si>
    <t>03.04.02.033.</t>
  </si>
  <si>
    <t>S.Dariaus ir S.Girėno aerodromo išlaikymas</t>
  </si>
  <si>
    <t>Elektromobilių įkrovimo prieigų infrastruktūros sukūrimas ir palaikymas</t>
  </si>
  <si>
    <t>Eksploatuojamų elektromobilių įkrovimo stotelių skaičius</t>
  </si>
  <si>
    <t>Tiltų ir viadukų priežiūra, remontas, rekonstravimas</t>
  </si>
  <si>
    <t>DARNAUS TERITORIJŲ IR INFRASTRUKTŪROS VYSTYMO PROGRAMOS TIKSLŲ, UŽDAVINIŲ, PRIEMONIŲ IR JŲ IŠLAIDŲ, VERTINIMO KRITERIJŲ IR RODIKLIŲ SUVESTINĖ</t>
  </si>
  <si>
    <t>Pavadinimas</t>
  </si>
  <si>
    <t>2020 m. skirta lėšų</t>
  </si>
  <si>
    <t>2021 m. skirta lėšų</t>
  </si>
  <si>
    <t>Indėlio (proceso) kriterijai</t>
  </si>
  <si>
    <t>2020 m.</t>
  </si>
  <si>
    <t>2021 m.</t>
  </si>
  <si>
    <t>2022 m. skirta lėšų</t>
  </si>
  <si>
    <t>2022 m.</t>
  </si>
  <si>
    <t>Mato Vnt.</t>
  </si>
  <si>
    <t>Iš viso</t>
  </si>
  <si>
    <t>_________________________________________________________________</t>
  </si>
  <si>
    <t>Vnt.</t>
  </si>
  <si>
    <t>Proc.</t>
  </si>
  <si>
    <t>Kv.m</t>
  </si>
  <si>
    <t>Savivaldybės būsto sutarčių vykdymo kontrolės efektyvinimas</t>
  </si>
  <si>
    <t>Nenaudojamų Savivaldybės negyvenamosios paskirties pastatų (patalpų) dalis</t>
  </si>
  <si>
    <t>Projekto "Užsakomasis keleivinis transportas, užtikrinantis patogų, prieinamą ir patikimą viešąjį transportą nutolusiose vietovėse" (RESPONSE) įgyvendinimas</t>
  </si>
  <si>
    <t>Savivaldybės lėšomis atliktų kadastrinių matavimų skaičius</t>
  </si>
  <si>
    <t xml:space="preserve">Laisvės alėjos rekonstravimas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</si>
</sst>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427]#,##0.00;\-#,##0.00;&quot;&quot;"/>
  </numFmts>
  <fonts count="6" x14ac:knownFonts="1">
    <font>
      <sz val="11"/>
      <color rgb="FF000000"/>
      <name val="Calibri"/>
      <family val="2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color rgb="FF000000"/>
      <name val="Times New Roman"/>
      <family val="1"/>
      <charset val="186"/>
    </font>
    <font>
      <b/>
      <sz val="12"/>
      <name val="Times New Roman"/>
      <family val="1"/>
    </font>
    <font>
      <sz val="1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7F97A"/>
        <bgColor rgb="FFF7F97A"/>
      </patternFill>
    </fill>
    <fill>
      <patternFill patternType="solid">
        <fgColor rgb="FFC6F0F4"/>
        <bgColor rgb="FFC6F0F4"/>
      </patternFill>
    </fill>
    <fill>
      <patternFill patternType="solid">
        <fgColor rgb="FFF0D9F5"/>
        <bgColor rgb="FFF0D9F5"/>
      </patternFill>
    </fill>
    <fill>
      <patternFill patternType="none">
        <fgColor rgb="FF000000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rgb="FFFFFFFF"/>
      </patternFill>
    </fill>
  </fills>
  <borders count="31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 applyBorder="0"/>
  </cellStyleXfs>
  <cellXfs count="99">
    <xf numFmtId="0" fontId="0" fillId="0" borderId="0" xfId="0" applyNumberFormat="1" applyFill="1" applyAlignment="1" applyProtection="1"/>
    <xf numFmtId="0" fontId="2" fillId="0" borderId="0" xfId="0" applyNumberFormat="1" applyFont="1" applyFill="1" applyAlignment="1" applyProtection="1"/>
    <xf numFmtId="0" fontId="3" fillId="7" borderId="0" xfId="0" applyNumberFormat="1" applyFont="1" applyFill="1" applyAlignment="1" applyProtection="1">
      <alignment horizontal="left" vertical="center"/>
      <protection locked="0"/>
    </xf>
    <xf numFmtId="0" fontId="3" fillId="7" borderId="0" xfId="0" applyNumberFormat="1" applyFont="1" applyFill="1" applyAlignment="1" applyProtection="1">
      <alignment horizontal="left" vertical="center" wrapText="1"/>
      <protection locked="0"/>
    </xf>
    <xf numFmtId="164" fontId="3" fillId="7" borderId="0" xfId="0" applyNumberFormat="1" applyFont="1" applyFill="1" applyAlignment="1" applyProtection="1">
      <alignment horizontal="center" vertical="center"/>
      <protection locked="0"/>
    </xf>
    <xf numFmtId="0" fontId="3" fillId="7" borderId="0" xfId="0" applyNumberFormat="1" applyFont="1" applyFill="1" applyAlignment="1" applyProtection="1">
      <alignment horizontal="center" vertical="center"/>
      <protection locked="0"/>
    </xf>
    <xf numFmtId="0" fontId="3" fillId="7" borderId="0" xfId="0" applyNumberFormat="1" applyFont="1" applyFill="1" applyAlignment="1" applyProtection="1"/>
    <xf numFmtId="0" fontId="3" fillId="5" borderId="0" xfId="0" applyNumberFormat="1" applyFont="1" applyFill="1" applyAlignment="1" applyProtection="1">
      <alignment horizontal="left" vertical="center"/>
    </xf>
    <xf numFmtId="0" fontId="3" fillId="5" borderId="0" xfId="0" applyNumberFormat="1" applyFont="1" applyFill="1" applyAlignment="1" applyProtection="1">
      <alignment horizontal="left" vertical="center" wrapText="1"/>
    </xf>
    <xf numFmtId="0" fontId="2" fillId="5" borderId="0" xfId="0" applyNumberFormat="1" applyFont="1" applyFill="1" applyAlignment="1" applyProtection="1">
      <alignment horizontal="center" vertical="center" wrapText="1"/>
    </xf>
    <xf numFmtId="0" fontId="2" fillId="5" borderId="0" xfId="0" applyNumberFormat="1" applyFont="1" applyFill="1" applyAlignment="1" applyProtection="1">
      <alignment horizontal="center" wrapText="1"/>
    </xf>
    <xf numFmtId="0" fontId="3" fillId="5" borderId="0" xfId="0" applyNumberFormat="1" applyFont="1" applyFill="1" applyAlignment="1" applyProtection="1"/>
    <xf numFmtId="0" fontId="2" fillId="0" borderId="0" xfId="0" applyNumberFormat="1" applyFont="1" applyFill="1" applyAlignment="1" applyProtection="1">
      <alignment horizontal="left"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4" fillId="6" borderId="19" xfId="0" applyNumberFormat="1" applyFont="1" applyFill="1" applyBorder="1" applyAlignment="1" applyProtection="1">
      <alignment horizontal="center" vertical="center" wrapText="1" readingOrder="1"/>
    </xf>
    <xf numFmtId="0" fontId="4" fillId="6" borderId="20" xfId="0" applyNumberFormat="1" applyFont="1" applyFill="1" applyBorder="1" applyAlignment="1" applyProtection="1">
      <alignment horizontal="center" vertical="center" wrapText="1" readingOrder="1"/>
    </xf>
    <xf numFmtId="0" fontId="4" fillId="2" borderId="1" xfId="0" applyNumberFormat="1" applyFont="1" applyFill="1" applyBorder="1" applyAlignment="1" applyProtection="1">
      <alignment horizontal="left" vertical="center" wrapText="1" readingOrder="1"/>
      <protection locked="0"/>
    </xf>
    <xf numFmtId="164" fontId="4" fillId="2" borderId="2" xfId="0" applyNumberFormat="1" applyFont="1" applyFill="1" applyBorder="1" applyAlignment="1" applyProtection="1">
      <alignment horizontal="center" vertical="center" wrapText="1" readingOrder="1"/>
    </xf>
    <xf numFmtId="0" fontId="5" fillId="3" borderId="1" xfId="0" applyNumberFormat="1" applyFont="1" applyFill="1" applyBorder="1" applyAlignment="1" applyProtection="1">
      <alignment horizontal="left" vertical="center" wrapText="1" readingOrder="1"/>
      <protection locked="0"/>
    </xf>
    <xf numFmtId="164" fontId="5" fillId="3" borderId="2" xfId="0" applyNumberFormat="1" applyFont="1" applyFill="1" applyBorder="1" applyAlignment="1" applyProtection="1">
      <alignment horizontal="center" vertical="center" wrapText="1" readingOrder="1"/>
    </xf>
    <xf numFmtId="0" fontId="5" fillId="4" borderId="1" xfId="0" applyNumberFormat="1" applyFont="1" applyFill="1" applyBorder="1" applyAlignment="1" applyProtection="1">
      <alignment horizontal="left" vertical="center" wrapText="1" readingOrder="1"/>
      <protection locked="0"/>
    </xf>
    <xf numFmtId="164" fontId="5" fillId="4" borderId="2" xfId="0" applyNumberFormat="1" applyFont="1" applyFill="1" applyBorder="1" applyAlignment="1" applyProtection="1">
      <alignment horizontal="center" vertical="center" wrapText="1" readingOrder="1"/>
    </xf>
    <xf numFmtId="0" fontId="5" fillId="0" borderId="1" xfId="0" applyNumberFormat="1" applyFont="1" applyFill="1" applyBorder="1" applyAlignment="1" applyProtection="1">
      <alignment horizontal="left" vertical="center" wrapText="1" readingOrder="1"/>
      <protection locked="0"/>
    </xf>
    <xf numFmtId="0" fontId="5" fillId="0" borderId="2" xfId="0" applyNumberFormat="1" applyFont="1" applyFill="1" applyBorder="1" applyAlignment="1" applyProtection="1">
      <alignment horizontal="left" vertical="center" wrapText="1" readingOrder="1"/>
      <protection locked="0"/>
    </xf>
    <xf numFmtId="164" fontId="5" fillId="0" borderId="2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0" borderId="2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0" borderId="3" xfId="0" applyNumberFormat="1" applyFont="1" applyFill="1" applyBorder="1" applyAlignment="1" applyProtection="1">
      <alignment horizontal="center" vertical="center" wrapText="1" readingOrder="1"/>
      <protection locked="0"/>
    </xf>
    <xf numFmtId="164" fontId="5" fillId="0" borderId="2" xfId="0" applyNumberFormat="1" applyFont="1" applyFill="1" applyBorder="1" applyAlignment="1" applyProtection="1">
      <alignment horizontal="center" vertical="center" wrapText="1" readingOrder="1"/>
    </xf>
    <xf numFmtId="0" fontId="5" fillId="0" borderId="4" xfId="0" applyNumberFormat="1" applyFont="1" applyFill="1" applyBorder="1" applyAlignment="1" applyProtection="1">
      <alignment horizontal="left" vertical="center" wrapText="1" readingOrder="1"/>
      <protection locked="0"/>
    </xf>
    <xf numFmtId="164" fontId="5" fillId="0" borderId="4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0" borderId="4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0" borderId="5" xfId="0" applyNumberFormat="1" applyFont="1" applyFill="1" applyBorder="1" applyAlignment="1" applyProtection="1">
      <alignment horizontal="center" vertical="center" wrapText="1" readingOrder="1"/>
      <protection locked="0"/>
    </xf>
    <xf numFmtId="2" fontId="5" fillId="0" borderId="4" xfId="0" applyNumberFormat="1" applyFont="1" applyFill="1" applyBorder="1" applyAlignment="1" applyProtection="1">
      <alignment horizontal="center" vertical="center" wrapText="1" readingOrder="1"/>
      <protection locked="0"/>
    </xf>
    <xf numFmtId="2" fontId="5" fillId="0" borderId="5" xfId="0" applyNumberFormat="1" applyFont="1" applyFill="1" applyBorder="1" applyAlignment="1" applyProtection="1">
      <alignment horizontal="center" vertical="center" wrapText="1" readingOrder="1"/>
      <protection locked="0"/>
    </xf>
    <xf numFmtId="164" fontId="5" fillId="0" borderId="6" xfId="0" applyNumberFormat="1" applyFont="1" applyFill="1" applyBorder="1" applyAlignment="1" applyProtection="1">
      <alignment horizontal="center" vertical="center" wrapText="1" readingOrder="1"/>
      <protection locked="0"/>
    </xf>
    <xf numFmtId="164" fontId="5" fillId="0" borderId="26" xfId="0" applyNumberFormat="1" applyFont="1" applyFill="1" applyBorder="1" applyAlignment="1" applyProtection="1">
      <alignment horizontal="center" vertical="center" wrapText="1" readingOrder="1"/>
      <protection locked="0"/>
    </xf>
    <xf numFmtId="164" fontId="5" fillId="0" borderId="21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0" borderId="26" xfId="0" applyNumberFormat="1" applyFont="1" applyFill="1" applyBorder="1" applyAlignment="1" applyProtection="1">
      <alignment horizontal="left" vertical="center" wrapText="1" readingOrder="1"/>
      <protection locked="0"/>
    </xf>
    <xf numFmtId="0" fontId="5" fillId="0" borderId="21" xfId="0" applyNumberFormat="1" applyFont="1" applyFill="1" applyBorder="1" applyAlignment="1" applyProtection="1">
      <alignment horizontal="left" vertical="center" wrapText="1" readingOrder="1"/>
      <protection locked="0"/>
    </xf>
    <xf numFmtId="0" fontId="5" fillId="0" borderId="7" xfId="0" applyNumberFormat="1" applyFont="1" applyFill="1" applyBorder="1" applyAlignment="1" applyProtection="1">
      <alignment horizontal="left" vertical="center" wrapText="1" readingOrder="1"/>
      <protection locked="0"/>
    </xf>
    <xf numFmtId="0" fontId="5" fillId="0" borderId="8" xfId="0" applyNumberFormat="1" applyFont="1" applyFill="1" applyBorder="1" applyAlignment="1" applyProtection="1">
      <alignment horizontal="left" vertical="center" wrapText="1" readingOrder="1"/>
      <protection locked="0"/>
    </xf>
    <xf numFmtId="0" fontId="5" fillId="0" borderId="6" xfId="0" applyNumberFormat="1" applyFont="1" applyFill="1" applyBorder="1" applyAlignment="1" applyProtection="1">
      <alignment horizontal="left" vertical="center" wrapText="1" readingOrder="1"/>
      <protection locked="0"/>
    </xf>
    <xf numFmtId="0" fontId="5" fillId="0" borderId="8" xfId="0" applyNumberFormat="1" applyFont="1" applyFill="1" applyBorder="1" applyAlignment="1" applyProtection="1">
      <alignment horizontal="left" vertical="center" wrapText="1" readingOrder="1"/>
      <protection locked="0"/>
    </xf>
    <xf numFmtId="0" fontId="5" fillId="0" borderId="19" xfId="0" applyNumberFormat="1" applyFont="1" applyFill="1" applyBorder="1" applyAlignment="1" applyProtection="1">
      <alignment horizontal="left" vertical="center" wrapText="1" readingOrder="1"/>
      <protection locked="0"/>
    </xf>
    <xf numFmtId="0" fontId="5" fillId="0" borderId="7" xfId="0" applyNumberFormat="1" applyFont="1" applyFill="1" applyBorder="1" applyAlignment="1" applyProtection="1">
      <alignment horizontal="left" vertical="center" wrapText="1" readingOrder="1"/>
      <protection locked="0"/>
    </xf>
    <xf numFmtId="0" fontId="5" fillId="0" borderId="18" xfId="0" applyNumberFormat="1" applyFont="1" applyFill="1" applyBorder="1" applyAlignment="1" applyProtection="1">
      <alignment horizontal="left" vertical="center" wrapText="1" readingOrder="1"/>
      <protection locked="0"/>
    </xf>
    <xf numFmtId="0" fontId="5" fillId="0" borderId="27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0" borderId="28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0" borderId="20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0" borderId="8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0" borderId="14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0" borderId="19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0" borderId="14" xfId="0" applyNumberFormat="1" applyFont="1" applyFill="1" applyBorder="1" applyAlignment="1" applyProtection="1">
      <alignment horizontal="left" vertical="center" wrapText="1" readingOrder="1"/>
      <protection locked="0"/>
    </xf>
    <xf numFmtId="0" fontId="5" fillId="0" borderId="13" xfId="0" applyNumberFormat="1" applyFont="1" applyFill="1" applyBorder="1" applyAlignment="1" applyProtection="1">
      <alignment horizontal="left" vertical="center" wrapText="1" readingOrder="1"/>
      <protection locked="0"/>
    </xf>
    <xf numFmtId="164" fontId="5" fillId="0" borderId="8" xfId="0" applyNumberFormat="1" applyFont="1" applyFill="1" applyBorder="1" applyAlignment="1" applyProtection="1">
      <alignment horizontal="center" vertical="center" wrapText="1" readingOrder="1"/>
    </xf>
    <xf numFmtId="164" fontId="5" fillId="0" borderId="19" xfId="0" applyNumberFormat="1" applyFont="1" applyFill="1" applyBorder="1" applyAlignment="1" applyProtection="1">
      <alignment horizontal="center" vertical="center" wrapText="1" readingOrder="1"/>
    </xf>
    <xf numFmtId="0" fontId="5" fillId="0" borderId="29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0" borderId="15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0" borderId="15" xfId="0" applyNumberFormat="1" applyFont="1" applyFill="1" applyBorder="1" applyAlignment="1" applyProtection="1">
      <alignment horizontal="left" vertical="center" wrapText="1" readingOrder="1"/>
      <protection locked="0"/>
    </xf>
    <xf numFmtId="164" fontId="5" fillId="0" borderId="14" xfId="0" applyNumberFormat="1" applyFont="1" applyFill="1" applyBorder="1" applyAlignment="1" applyProtection="1">
      <alignment horizontal="center" vertical="center" wrapText="1" readingOrder="1"/>
    </xf>
    <xf numFmtId="164" fontId="5" fillId="0" borderId="15" xfId="0" applyNumberFormat="1" applyFont="1" applyFill="1" applyBorder="1" applyAlignment="1" applyProtection="1">
      <alignment horizontal="center" vertical="center" wrapText="1" readingOrder="1"/>
      <protection locked="0"/>
    </xf>
    <xf numFmtId="164" fontId="5" fillId="0" borderId="14" xfId="0" applyNumberFormat="1" applyFont="1" applyFill="1" applyBorder="1" applyAlignment="1" applyProtection="1">
      <alignment horizontal="center" vertical="center" wrapText="1" readingOrder="1"/>
      <protection locked="0"/>
    </xf>
    <xf numFmtId="164" fontId="5" fillId="0" borderId="19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0" borderId="30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0" borderId="21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0" borderId="21" xfId="0" applyNumberFormat="1" applyFont="1" applyFill="1" applyBorder="1" applyAlignment="1" applyProtection="1">
      <alignment horizontal="left" vertical="center" wrapText="1" readingOrder="1"/>
      <protection locked="0"/>
    </xf>
    <xf numFmtId="0" fontId="2" fillId="5" borderId="0" xfId="0" applyNumberFormat="1" applyFont="1" applyFill="1" applyAlignment="1" applyProtection="1">
      <alignment horizontal="center" wrapText="1"/>
    </xf>
    <xf numFmtId="0" fontId="5" fillId="4" borderId="22" xfId="0" applyNumberFormat="1" applyFont="1" applyFill="1" applyBorder="1" applyAlignment="1" applyProtection="1">
      <alignment horizontal="center" vertical="top" wrapText="1" readingOrder="1"/>
      <protection locked="0"/>
    </xf>
    <xf numFmtId="0" fontId="5" fillId="4" borderId="24" xfId="0" applyNumberFormat="1" applyFont="1" applyFill="1" applyBorder="1" applyAlignment="1" applyProtection="1">
      <alignment horizontal="center" vertical="top" wrapText="1" readingOrder="1"/>
      <protection locked="0"/>
    </xf>
    <xf numFmtId="0" fontId="5" fillId="4" borderId="25" xfId="0" applyNumberFormat="1" applyFont="1" applyFill="1" applyBorder="1" applyAlignment="1" applyProtection="1">
      <alignment horizontal="center" vertical="top" wrapText="1" readingOrder="1"/>
      <protection locked="0"/>
    </xf>
    <xf numFmtId="0" fontId="5" fillId="3" borderId="22" xfId="0" applyNumberFormat="1" applyFont="1" applyFill="1" applyBorder="1" applyAlignment="1" applyProtection="1">
      <alignment horizontal="center" vertical="top" wrapText="1" readingOrder="1"/>
      <protection locked="0"/>
    </xf>
    <xf numFmtId="0" fontId="5" fillId="3" borderId="24" xfId="0" applyNumberFormat="1" applyFont="1" applyFill="1" applyBorder="1" applyAlignment="1" applyProtection="1">
      <alignment horizontal="center" vertical="top" wrapText="1" readingOrder="1"/>
      <protection locked="0"/>
    </xf>
    <xf numFmtId="0" fontId="5" fillId="3" borderId="25" xfId="0" applyNumberFormat="1" applyFont="1" applyFill="1" applyBorder="1" applyAlignment="1" applyProtection="1">
      <alignment horizontal="center" vertical="top" wrapText="1" readingOrder="1"/>
      <protection locked="0"/>
    </xf>
    <xf numFmtId="0" fontId="5" fillId="4" borderId="22" xfId="0" applyNumberFormat="1" applyFont="1" applyFill="1" applyBorder="1" applyAlignment="1" applyProtection="1">
      <alignment horizontal="left" vertical="center" wrapText="1" readingOrder="1"/>
      <protection locked="0"/>
    </xf>
    <xf numFmtId="0" fontId="5" fillId="4" borderId="24" xfId="0" applyNumberFormat="1" applyFont="1" applyFill="1" applyBorder="1" applyAlignment="1" applyProtection="1">
      <alignment horizontal="left" vertical="center" wrapText="1" readingOrder="1"/>
      <protection locked="0"/>
    </xf>
    <xf numFmtId="0" fontId="5" fillId="4" borderId="23" xfId="0" applyNumberFormat="1" applyFont="1" applyFill="1" applyBorder="1" applyAlignment="1" applyProtection="1">
      <alignment horizontal="left" vertical="center" wrapText="1" readingOrder="1"/>
      <protection locked="0"/>
    </xf>
    <xf numFmtId="0" fontId="5" fillId="3" borderId="22" xfId="0" applyNumberFormat="1" applyFont="1" applyFill="1" applyBorder="1" applyAlignment="1" applyProtection="1">
      <alignment horizontal="left" vertical="center" wrapText="1" readingOrder="1"/>
      <protection locked="0"/>
    </xf>
    <xf numFmtId="0" fontId="5" fillId="3" borderId="24" xfId="0" applyNumberFormat="1" applyFont="1" applyFill="1" applyBorder="1" applyAlignment="1" applyProtection="1">
      <alignment horizontal="left" vertical="center" wrapText="1" readingOrder="1"/>
      <protection locked="0"/>
    </xf>
    <xf numFmtId="0" fontId="5" fillId="3" borderId="23" xfId="0" applyNumberFormat="1" applyFont="1" applyFill="1" applyBorder="1" applyAlignment="1" applyProtection="1">
      <alignment horizontal="left" vertical="center" wrapText="1" readingOrder="1"/>
      <protection locked="0"/>
    </xf>
    <xf numFmtId="0" fontId="4" fillId="6" borderId="8" xfId="0" applyNumberFormat="1" applyFont="1" applyFill="1" applyBorder="1" applyAlignment="1" applyProtection="1">
      <alignment horizontal="center" vertical="center" wrapText="1" readingOrder="1"/>
    </xf>
    <xf numFmtId="0" fontId="4" fillId="6" borderId="14" xfId="0" applyNumberFormat="1" applyFont="1" applyFill="1" applyBorder="1" applyAlignment="1" applyProtection="1">
      <alignment horizontal="center" vertical="center" wrapText="1" readingOrder="1"/>
    </xf>
    <xf numFmtId="0" fontId="4" fillId="6" borderId="19" xfId="0" applyNumberFormat="1" applyFont="1" applyFill="1" applyBorder="1" applyAlignment="1" applyProtection="1">
      <alignment horizontal="center" vertical="center" wrapText="1" readingOrder="1"/>
    </xf>
    <xf numFmtId="0" fontId="4" fillId="2" borderId="22" xfId="0" applyNumberFormat="1" applyFont="1" applyFill="1" applyBorder="1" applyAlignment="1" applyProtection="1">
      <alignment horizontal="left" vertical="center" wrapText="1" readingOrder="1"/>
      <protection locked="0"/>
    </xf>
    <xf numFmtId="0" fontId="4" fillId="2" borderId="24" xfId="0" applyNumberFormat="1" applyFont="1" applyFill="1" applyBorder="1" applyAlignment="1" applyProtection="1">
      <alignment horizontal="left" vertical="center" wrapText="1" readingOrder="1"/>
      <protection locked="0"/>
    </xf>
    <xf numFmtId="0" fontId="4" fillId="2" borderId="23" xfId="0" applyNumberFormat="1" applyFont="1" applyFill="1" applyBorder="1" applyAlignment="1" applyProtection="1">
      <alignment horizontal="left" vertical="center" wrapText="1" readingOrder="1"/>
      <protection locked="0"/>
    </xf>
    <xf numFmtId="0" fontId="1" fillId="5" borderId="0" xfId="0" applyNumberFormat="1" applyFont="1" applyFill="1" applyAlignment="1" applyProtection="1">
      <alignment horizontal="center" vertical="center" wrapText="1"/>
    </xf>
    <xf numFmtId="0" fontId="4" fillId="2" borderId="22" xfId="0" applyNumberFormat="1" applyFont="1" applyFill="1" applyBorder="1" applyAlignment="1" applyProtection="1">
      <alignment horizontal="center" vertical="top" wrapText="1" readingOrder="1"/>
      <protection locked="0"/>
    </xf>
    <xf numFmtId="0" fontId="4" fillId="2" borderId="24" xfId="0" applyNumberFormat="1" applyFont="1" applyFill="1" applyBorder="1" applyAlignment="1" applyProtection="1">
      <alignment horizontal="center" vertical="top" wrapText="1" readingOrder="1"/>
      <protection locked="0"/>
    </xf>
    <xf numFmtId="0" fontId="4" fillId="2" borderId="25" xfId="0" applyNumberFormat="1" applyFont="1" applyFill="1" applyBorder="1" applyAlignment="1" applyProtection="1">
      <alignment horizontal="center" vertical="top" wrapText="1" readingOrder="1"/>
      <protection locked="0"/>
    </xf>
    <xf numFmtId="0" fontId="4" fillId="6" borderId="15" xfId="0" applyNumberFormat="1" applyFont="1" applyFill="1" applyBorder="1" applyAlignment="1" applyProtection="1">
      <alignment horizontal="center" vertical="center" wrapText="1" readingOrder="1"/>
    </xf>
    <xf numFmtId="0" fontId="4" fillId="6" borderId="16" xfId="0" applyNumberFormat="1" applyFont="1" applyFill="1" applyBorder="1" applyAlignment="1" applyProtection="1">
      <alignment horizontal="center" vertical="center" wrapText="1" readingOrder="1"/>
    </xf>
    <xf numFmtId="0" fontId="4" fillId="6" borderId="9" xfId="0" applyNumberFormat="1" applyFont="1" applyFill="1" applyBorder="1" applyAlignment="1" applyProtection="1">
      <alignment horizontal="center" vertical="center" wrapText="1" readingOrder="1"/>
    </xf>
    <xf numFmtId="0" fontId="4" fillId="6" borderId="10" xfId="0" applyNumberFormat="1" applyFont="1" applyFill="1" applyBorder="1" applyAlignment="1" applyProtection="1">
      <alignment horizontal="center" vertical="center" wrapText="1" readingOrder="1"/>
    </xf>
    <xf numFmtId="0" fontId="4" fillId="6" borderId="11" xfId="0" applyNumberFormat="1" applyFont="1" applyFill="1" applyBorder="1" applyAlignment="1" applyProtection="1">
      <alignment horizontal="center" vertical="center" wrapText="1" readingOrder="1"/>
    </xf>
    <xf numFmtId="0" fontId="4" fillId="6" borderId="12" xfId="0" applyNumberFormat="1" applyFont="1" applyFill="1" applyBorder="1" applyAlignment="1" applyProtection="1">
      <alignment horizontal="center" vertical="center" wrapText="1" readingOrder="1"/>
    </xf>
    <xf numFmtId="0" fontId="4" fillId="6" borderId="17" xfId="0" applyNumberFormat="1" applyFont="1" applyFill="1" applyBorder="1" applyAlignment="1" applyProtection="1">
      <alignment horizontal="center" vertical="center" wrapText="1" readingOrder="1"/>
    </xf>
    <xf numFmtId="0" fontId="4" fillId="6" borderId="7" xfId="0" applyNumberFormat="1" applyFont="1" applyFill="1" applyBorder="1" applyAlignment="1" applyProtection="1">
      <alignment horizontal="center" vertical="center" wrapText="1" readingOrder="1"/>
    </xf>
    <xf numFmtId="0" fontId="4" fillId="6" borderId="13" xfId="0" applyNumberFormat="1" applyFont="1" applyFill="1" applyBorder="1" applyAlignment="1" applyProtection="1">
      <alignment horizontal="center" vertical="center" wrapText="1" readingOrder="1"/>
    </xf>
    <xf numFmtId="0" fontId="4" fillId="6" borderId="18" xfId="0" applyNumberFormat="1" applyFont="1" applyFill="1" applyBorder="1" applyAlignment="1" applyProtection="1">
      <alignment horizontal="center" vertical="center" wrapText="1" readingOrder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04"/>
  <sheetViews>
    <sheetView tabSelected="1" view="pageLayout" topLeftCell="A182" zoomScaleNormal="85" zoomScaleSheetLayoutView="85" workbookViewId="0">
      <selection activeCell="B76" sqref="B76"/>
    </sheetView>
  </sheetViews>
  <sheetFormatPr defaultColWidth="9.140625" defaultRowHeight="15.75" x14ac:dyDescent="0.25"/>
  <cols>
    <col min="1" max="1" width="14.5703125" style="12" bestFit="1" customWidth="1"/>
    <col min="2" max="2" width="31.7109375" style="12" customWidth="1"/>
    <col min="3" max="3" width="17.7109375" style="12" customWidth="1"/>
    <col min="4" max="4" width="7.42578125" style="12" customWidth="1"/>
    <col min="5" max="7" width="16.7109375" style="13" customWidth="1"/>
    <col min="8" max="8" width="32.7109375" style="12" customWidth="1"/>
    <col min="9" max="9" width="6.5703125" style="13" customWidth="1"/>
    <col min="10" max="12" width="13.7109375" style="13" customWidth="1"/>
    <col min="13" max="16384" width="9.140625" style="1"/>
  </cols>
  <sheetData>
    <row r="2" spans="1:12" x14ac:dyDescent="0.25">
      <c r="A2" s="85" t="s">
        <v>427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</row>
    <row r="4" spans="1:12" x14ac:dyDescent="0.25">
      <c r="A4" s="96" t="s">
        <v>0</v>
      </c>
      <c r="B4" s="79" t="s">
        <v>428</v>
      </c>
      <c r="C4" s="79" t="s">
        <v>1</v>
      </c>
      <c r="D4" s="79" t="s">
        <v>2</v>
      </c>
      <c r="E4" s="79" t="s">
        <v>429</v>
      </c>
      <c r="F4" s="79" t="s">
        <v>430</v>
      </c>
      <c r="G4" s="79" t="s">
        <v>434</v>
      </c>
      <c r="H4" s="91" t="s">
        <v>431</v>
      </c>
      <c r="I4" s="92"/>
      <c r="J4" s="93"/>
      <c r="K4" s="93"/>
      <c r="L4" s="94"/>
    </row>
    <row r="5" spans="1:12" x14ac:dyDescent="0.25">
      <c r="A5" s="97"/>
      <c r="B5" s="80"/>
      <c r="C5" s="80"/>
      <c r="D5" s="80"/>
      <c r="E5" s="80"/>
      <c r="F5" s="80"/>
      <c r="G5" s="80"/>
      <c r="H5" s="89" t="s">
        <v>428</v>
      </c>
      <c r="I5" s="90" t="s">
        <v>436</v>
      </c>
      <c r="J5" s="95" t="s">
        <v>3</v>
      </c>
      <c r="K5" s="95"/>
      <c r="L5" s="95"/>
    </row>
    <row r="6" spans="1:12" ht="16.5" thickBot="1" x14ac:dyDescent="0.3">
      <c r="A6" s="98"/>
      <c r="B6" s="81"/>
      <c r="C6" s="81"/>
      <c r="D6" s="81"/>
      <c r="E6" s="81"/>
      <c r="F6" s="81"/>
      <c r="G6" s="81"/>
      <c r="H6" s="81"/>
      <c r="I6" s="81"/>
      <c r="J6" s="14" t="s">
        <v>432</v>
      </c>
      <c r="K6" s="14" t="s">
        <v>433</v>
      </c>
      <c r="L6" s="15" t="s">
        <v>435</v>
      </c>
    </row>
    <row r="7" spans="1:12" ht="48" customHeight="1" thickBot="1" x14ac:dyDescent="0.3">
      <c r="A7" s="16" t="s">
        <v>4</v>
      </c>
      <c r="B7" s="82" t="s">
        <v>5</v>
      </c>
      <c r="C7" s="83"/>
      <c r="D7" s="84"/>
      <c r="E7" s="17">
        <f>E8+E37+E121+E134</f>
        <v>98319347.24000001</v>
      </c>
      <c r="F7" s="17">
        <f>F8+F37+F121+F134</f>
        <v>101895986</v>
      </c>
      <c r="G7" s="17">
        <f>G8+G37+G121+G134</f>
        <v>93850103</v>
      </c>
      <c r="H7" s="86"/>
      <c r="I7" s="87"/>
      <c r="J7" s="87"/>
      <c r="K7" s="87"/>
      <c r="L7" s="88"/>
    </row>
    <row r="8" spans="1:12" ht="48" customHeight="1" thickBot="1" x14ac:dyDescent="0.3">
      <c r="A8" s="18" t="s">
        <v>6</v>
      </c>
      <c r="B8" s="76" t="s">
        <v>7</v>
      </c>
      <c r="C8" s="77"/>
      <c r="D8" s="78"/>
      <c r="E8" s="19">
        <f>E9+E17</f>
        <v>9213912</v>
      </c>
      <c r="F8" s="19">
        <f>F9+F17</f>
        <v>7504251</v>
      </c>
      <c r="G8" s="19">
        <f>G9+G17</f>
        <v>9492751</v>
      </c>
      <c r="H8" s="70"/>
      <c r="I8" s="71"/>
      <c r="J8" s="71"/>
      <c r="K8" s="71"/>
      <c r="L8" s="72"/>
    </row>
    <row r="9" spans="1:12" ht="32.25" customHeight="1" thickBot="1" x14ac:dyDescent="0.3">
      <c r="A9" s="20" t="s">
        <v>8</v>
      </c>
      <c r="B9" s="73" t="s">
        <v>9</v>
      </c>
      <c r="C9" s="74"/>
      <c r="D9" s="75"/>
      <c r="E9" s="21">
        <f>E10+E11+E14</f>
        <v>1315712</v>
      </c>
      <c r="F9" s="21">
        <f>F10+F11+F14</f>
        <v>2000</v>
      </c>
      <c r="G9" s="21">
        <f>G10+G11+G14</f>
        <v>2000</v>
      </c>
      <c r="H9" s="67"/>
      <c r="I9" s="68"/>
      <c r="J9" s="68"/>
      <c r="K9" s="68"/>
      <c r="L9" s="69"/>
    </row>
    <row r="10" spans="1:12" ht="79.5" customHeight="1" thickBot="1" x14ac:dyDescent="0.3">
      <c r="A10" s="22" t="s">
        <v>10</v>
      </c>
      <c r="B10" s="23" t="s">
        <v>11</v>
      </c>
      <c r="C10" s="23" t="s">
        <v>12</v>
      </c>
      <c r="D10" s="23" t="s">
        <v>13</v>
      </c>
      <c r="E10" s="24">
        <v>2000</v>
      </c>
      <c r="F10" s="24">
        <v>2000</v>
      </c>
      <c r="G10" s="24">
        <v>2000</v>
      </c>
      <c r="H10" s="23" t="s">
        <v>14</v>
      </c>
      <c r="I10" s="25" t="s">
        <v>440</v>
      </c>
      <c r="J10" s="25" t="s">
        <v>15</v>
      </c>
      <c r="K10" s="25" t="s">
        <v>15</v>
      </c>
      <c r="L10" s="26" t="s">
        <v>15</v>
      </c>
    </row>
    <row r="11" spans="1:12" ht="31.5" x14ac:dyDescent="0.25">
      <c r="A11" s="44" t="s">
        <v>16</v>
      </c>
      <c r="B11" s="42" t="s">
        <v>17</v>
      </c>
      <c r="C11" s="42" t="s">
        <v>18</v>
      </c>
      <c r="D11" s="23" t="s">
        <v>437</v>
      </c>
      <c r="E11" s="27">
        <f>SUM(E12:E13)</f>
        <v>851735</v>
      </c>
      <c r="F11" s="27">
        <f>SUM(F12:F13)</f>
        <v>0</v>
      </c>
      <c r="G11" s="27">
        <f>SUM(G12:G13)</f>
        <v>0</v>
      </c>
      <c r="H11" s="23" t="s">
        <v>19</v>
      </c>
      <c r="I11" s="25" t="s">
        <v>440</v>
      </c>
      <c r="J11" s="25" t="s">
        <v>20</v>
      </c>
      <c r="K11" s="25" t="s">
        <v>21</v>
      </c>
      <c r="L11" s="26" t="s">
        <v>21</v>
      </c>
    </row>
    <row r="12" spans="1:12" ht="31.5" x14ac:dyDescent="0.25">
      <c r="A12" s="53"/>
      <c r="B12" s="52"/>
      <c r="C12" s="52"/>
      <c r="D12" s="28" t="s">
        <v>27</v>
      </c>
      <c r="E12" s="29">
        <v>375870</v>
      </c>
      <c r="F12" s="29">
        <v>0</v>
      </c>
      <c r="G12" s="29">
        <v>0</v>
      </c>
      <c r="H12" s="28" t="s">
        <v>22</v>
      </c>
      <c r="I12" s="30" t="s">
        <v>23</v>
      </c>
      <c r="J12" s="30" t="s">
        <v>24</v>
      </c>
      <c r="K12" s="30" t="s">
        <v>21</v>
      </c>
      <c r="L12" s="31" t="s">
        <v>21</v>
      </c>
    </row>
    <row r="13" spans="1:12" ht="32.25" thickBot="1" x14ac:dyDescent="0.3">
      <c r="A13" s="45"/>
      <c r="B13" s="43"/>
      <c r="C13" s="43"/>
      <c r="D13" s="28" t="s">
        <v>28</v>
      </c>
      <c r="E13" s="29">
        <v>475865</v>
      </c>
      <c r="F13" s="29">
        <v>0</v>
      </c>
      <c r="G13" s="29">
        <v>0</v>
      </c>
      <c r="H13" s="28" t="s">
        <v>25</v>
      </c>
      <c r="I13" s="30" t="s">
        <v>23</v>
      </c>
      <c r="J13" s="30" t="s">
        <v>26</v>
      </c>
      <c r="K13" s="30" t="s">
        <v>21</v>
      </c>
      <c r="L13" s="31" t="s">
        <v>21</v>
      </c>
    </row>
    <row r="14" spans="1:12" ht="31.5" x14ac:dyDescent="0.25">
      <c r="A14" s="44" t="s">
        <v>29</v>
      </c>
      <c r="B14" s="42" t="s">
        <v>30</v>
      </c>
      <c r="C14" s="42" t="s">
        <v>18</v>
      </c>
      <c r="D14" s="23" t="s">
        <v>437</v>
      </c>
      <c r="E14" s="27">
        <f>SUM(E15:E16)</f>
        <v>461977</v>
      </c>
      <c r="F14" s="27">
        <f>SUM(F15:F16)</f>
        <v>0</v>
      </c>
      <c r="G14" s="27">
        <f>SUM(G15:G16)</f>
        <v>0</v>
      </c>
      <c r="H14" s="23" t="s">
        <v>31</v>
      </c>
      <c r="I14" s="25" t="s">
        <v>23</v>
      </c>
      <c r="J14" s="25" t="s">
        <v>32</v>
      </c>
      <c r="K14" s="25" t="s">
        <v>21</v>
      </c>
      <c r="L14" s="26" t="s">
        <v>21</v>
      </c>
    </row>
    <row r="15" spans="1:12" ht="31.5" x14ac:dyDescent="0.25">
      <c r="A15" s="53"/>
      <c r="B15" s="52"/>
      <c r="C15" s="52"/>
      <c r="D15" s="28" t="s">
        <v>27</v>
      </c>
      <c r="E15" s="29">
        <v>366625</v>
      </c>
      <c r="F15" s="29">
        <v>0</v>
      </c>
      <c r="G15" s="29">
        <v>0</v>
      </c>
      <c r="H15" s="28" t="s">
        <v>19</v>
      </c>
      <c r="I15" s="30" t="s">
        <v>440</v>
      </c>
      <c r="J15" s="30" t="s">
        <v>33</v>
      </c>
      <c r="K15" s="30" t="s">
        <v>21</v>
      </c>
      <c r="L15" s="31" t="s">
        <v>21</v>
      </c>
    </row>
    <row r="16" spans="1:12" ht="32.25" thickBot="1" x14ac:dyDescent="0.3">
      <c r="A16" s="45"/>
      <c r="B16" s="43"/>
      <c r="C16" s="43"/>
      <c r="D16" s="28" t="s">
        <v>28</v>
      </c>
      <c r="E16" s="29">
        <v>95352</v>
      </c>
      <c r="F16" s="29">
        <v>0</v>
      </c>
      <c r="G16" s="29">
        <v>0</v>
      </c>
      <c r="H16" s="28" t="s">
        <v>34</v>
      </c>
      <c r="I16" s="30" t="s">
        <v>23</v>
      </c>
      <c r="J16" s="30" t="s">
        <v>35</v>
      </c>
      <c r="K16" s="30" t="s">
        <v>21</v>
      </c>
      <c r="L16" s="31" t="s">
        <v>21</v>
      </c>
    </row>
    <row r="17" spans="1:12" ht="32.25" customHeight="1" thickBot="1" x14ac:dyDescent="0.3">
      <c r="A17" s="20" t="s">
        <v>36</v>
      </c>
      <c r="B17" s="73" t="s">
        <v>37</v>
      </c>
      <c r="C17" s="74"/>
      <c r="D17" s="75"/>
      <c r="E17" s="21">
        <f>E18+E19+E20+E21+E24+E28+E31+E33+E36</f>
        <v>7898200</v>
      </c>
      <c r="F17" s="21">
        <f>F18+F19+F20+F21+F24+F28+F31+F33+F36</f>
        <v>7502251</v>
      </c>
      <c r="G17" s="21">
        <f>G18+G19+G20+G21+G24+G28+G31+G33+G36</f>
        <v>9490751</v>
      </c>
      <c r="H17" s="67"/>
      <c r="I17" s="68"/>
      <c r="J17" s="68"/>
      <c r="K17" s="68"/>
      <c r="L17" s="69"/>
    </row>
    <row r="18" spans="1:12" ht="48" thickBot="1" x14ac:dyDescent="0.3">
      <c r="A18" s="22" t="s">
        <v>38</v>
      </c>
      <c r="B18" s="23" t="s">
        <v>39</v>
      </c>
      <c r="C18" s="23" t="s">
        <v>40</v>
      </c>
      <c r="D18" s="23" t="s">
        <v>41</v>
      </c>
      <c r="E18" s="24">
        <v>1500000</v>
      </c>
      <c r="F18" s="24">
        <v>1500000</v>
      </c>
      <c r="G18" s="24">
        <v>1600000</v>
      </c>
      <c r="H18" s="23" t="s">
        <v>42</v>
      </c>
      <c r="I18" s="25" t="s">
        <v>43</v>
      </c>
      <c r="J18" s="25" t="s">
        <v>44</v>
      </c>
      <c r="K18" s="25" t="s">
        <v>45</v>
      </c>
      <c r="L18" s="26" t="s">
        <v>21</v>
      </c>
    </row>
    <row r="19" spans="1:12" ht="82.5" customHeight="1" x14ac:dyDescent="0.25">
      <c r="A19" s="22" t="s">
        <v>46</v>
      </c>
      <c r="B19" s="23" t="s">
        <v>47</v>
      </c>
      <c r="C19" s="23" t="s">
        <v>48</v>
      </c>
      <c r="D19" s="23" t="s">
        <v>41</v>
      </c>
      <c r="E19" s="24">
        <v>200000</v>
      </c>
      <c r="F19" s="24">
        <v>200000</v>
      </c>
      <c r="G19" s="24">
        <v>100000</v>
      </c>
      <c r="H19" s="23" t="s">
        <v>49</v>
      </c>
      <c r="I19" s="25" t="s">
        <v>439</v>
      </c>
      <c r="J19" s="25" t="s">
        <v>50</v>
      </c>
      <c r="K19" s="25" t="s">
        <v>50</v>
      </c>
      <c r="L19" s="26" t="s">
        <v>21</v>
      </c>
    </row>
    <row r="20" spans="1:12" ht="90" customHeight="1" thickBot="1" x14ac:dyDescent="0.3">
      <c r="A20" s="22" t="s">
        <v>51</v>
      </c>
      <c r="B20" s="23" t="s">
        <v>52</v>
      </c>
      <c r="C20" s="23" t="s">
        <v>48</v>
      </c>
      <c r="D20" s="23" t="s">
        <v>41</v>
      </c>
      <c r="E20" s="24">
        <v>16000</v>
      </c>
      <c r="F20" s="24">
        <v>16000</v>
      </c>
      <c r="G20" s="24">
        <v>16000</v>
      </c>
      <c r="H20" s="23" t="s">
        <v>53</v>
      </c>
      <c r="I20" s="25" t="s">
        <v>439</v>
      </c>
      <c r="J20" s="25" t="s">
        <v>54</v>
      </c>
      <c r="K20" s="25" t="s">
        <v>55</v>
      </c>
      <c r="L20" s="26" t="s">
        <v>55</v>
      </c>
    </row>
    <row r="21" spans="1:12" ht="48" thickBot="1" x14ac:dyDescent="0.3">
      <c r="A21" s="44" t="s">
        <v>56</v>
      </c>
      <c r="B21" s="42" t="s">
        <v>57</v>
      </c>
      <c r="C21" s="42" t="s">
        <v>12</v>
      </c>
      <c r="D21" s="58" t="s">
        <v>13</v>
      </c>
      <c r="E21" s="60">
        <v>668200</v>
      </c>
      <c r="F21" s="60">
        <v>332251</v>
      </c>
      <c r="G21" s="60">
        <v>320751</v>
      </c>
      <c r="H21" s="23" t="s">
        <v>58</v>
      </c>
      <c r="I21" s="25" t="s">
        <v>59</v>
      </c>
      <c r="J21" s="25" t="s">
        <v>60</v>
      </c>
      <c r="K21" s="25" t="s">
        <v>61</v>
      </c>
      <c r="L21" s="26" t="s">
        <v>61</v>
      </c>
    </row>
    <row r="22" spans="1:12" ht="47.25" x14ac:dyDescent="0.25">
      <c r="A22" s="53"/>
      <c r="B22" s="52"/>
      <c r="C22" s="52"/>
      <c r="D22" s="52"/>
      <c r="E22" s="61"/>
      <c r="F22" s="61"/>
      <c r="G22" s="61"/>
      <c r="H22" s="23" t="s">
        <v>443</v>
      </c>
      <c r="I22" s="30" t="s">
        <v>440</v>
      </c>
      <c r="J22" s="32">
        <v>5</v>
      </c>
      <c r="K22" s="32">
        <v>4</v>
      </c>
      <c r="L22" s="33">
        <v>3</v>
      </c>
    </row>
    <row r="23" spans="1:12" ht="48" thickBot="1" x14ac:dyDescent="0.3">
      <c r="A23" s="45"/>
      <c r="B23" s="43"/>
      <c r="C23" s="43"/>
      <c r="D23" s="43"/>
      <c r="E23" s="62"/>
      <c r="F23" s="62"/>
      <c r="G23" s="62"/>
      <c r="H23" s="28" t="s">
        <v>65</v>
      </c>
      <c r="I23" s="30" t="s">
        <v>59</v>
      </c>
      <c r="J23" s="30" t="s">
        <v>66</v>
      </c>
      <c r="K23" s="30" t="s">
        <v>67</v>
      </c>
      <c r="L23" s="31" t="s">
        <v>68</v>
      </c>
    </row>
    <row r="24" spans="1:12" ht="31.5" x14ac:dyDescent="0.25">
      <c r="A24" s="44" t="s">
        <v>70</v>
      </c>
      <c r="B24" s="42" t="s">
        <v>71</v>
      </c>
      <c r="C24" s="42" t="s">
        <v>40</v>
      </c>
      <c r="D24" s="42" t="s">
        <v>41</v>
      </c>
      <c r="E24" s="54">
        <f>SUM(E25:E27)+4000000</f>
        <v>4000000</v>
      </c>
      <c r="F24" s="54">
        <f>SUM(F25:F27)+4000000</f>
        <v>4000000</v>
      </c>
      <c r="G24" s="54">
        <f>SUM(G25:G27)+6000000</f>
        <v>6000000</v>
      </c>
      <c r="H24" s="23" t="s">
        <v>72</v>
      </c>
      <c r="I24" s="25" t="s">
        <v>439</v>
      </c>
      <c r="J24" s="25" t="s">
        <v>73</v>
      </c>
      <c r="K24" s="25" t="s">
        <v>73</v>
      </c>
      <c r="L24" s="26" t="s">
        <v>21</v>
      </c>
    </row>
    <row r="25" spans="1:12" ht="31.5" x14ac:dyDescent="0.25">
      <c r="A25" s="53"/>
      <c r="B25" s="52"/>
      <c r="C25" s="52"/>
      <c r="D25" s="52"/>
      <c r="E25" s="59"/>
      <c r="F25" s="59"/>
      <c r="G25" s="59"/>
      <c r="H25" s="28" t="s">
        <v>74</v>
      </c>
      <c r="I25" s="30" t="s">
        <v>440</v>
      </c>
      <c r="J25" s="30" t="s">
        <v>75</v>
      </c>
      <c r="K25" s="30" t="s">
        <v>64</v>
      </c>
      <c r="L25" s="31" t="s">
        <v>21</v>
      </c>
    </row>
    <row r="26" spans="1:12" ht="31.5" x14ac:dyDescent="0.25">
      <c r="A26" s="53"/>
      <c r="B26" s="52"/>
      <c r="C26" s="52"/>
      <c r="D26" s="52"/>
      <c r="E26" s="59"/>
      <c r="F26" s="59"/>
      <c r="G26" s="59"/>
      <c r="H26" s="28" t="s">
        <v>76</v>
      </c>
      <c r="I26" s="30" t="s">
        <v>440</v>
      </c>
      <c r="J26" s="30" t="s">
        <v>77</v>
      </c>
      <c r="K26" s="30" t="s">
        <v>15</v>
      </c>
      <c r="L26" s="31" t="s">
        <v>21</v>
      </c>
    </row>
    <row r="27" spans="1:12" ht="16.5" thickBot="1" x14ac:dyDescent="0.3">
      <c r="A27" s="45"/>
      <c r="B27" s="43"/>
      <c r="C27" s="43"/>
      <c r="D27" s="43"/>
      <c r="E27" s="55"/>
      <c r="F27" s="55"/>
      <c r="G27" s="55"/>
      <c r="H27" s="28" t="s">
        <v>78</v>
      </c>
      <c r="I27" s="30" t="s">
        <v>439</v>
      </c>
      <c r="J27" s="30" t="s">
        <v>79</v>
      </c>
      <c r="K27" s="30" t="s">
        <v>79</v>
      </c>
      <c r="L27" s="31" t="s">
        <v>21</v>
      </c>
    </row>
    <row r="28" spans="1:12" ht="31.5" x14ac:dyDescent="0.25">
      <c r="A28" s="44" t="s">
        <v>80</v>
      </c>
      <c r="B28" s="42" t="s">
        <v>81</v>
      </c>
      <c r="C28" s="42" t="s">
        <v>12</v>
      </c>
      <c r="D28" s="42" t="s">
        <v>13</v>
      </c>
      <c r="E28" s="54">
        <f>SUM(E29:E30)+1420000</f>
        <v>1420000</v>
      </c>
      <c r="F28" s="54">
        <f>SUM(F29:F30)+1400000</f>
        <v>1400000</v>
      </c>
      <c r="G28" s="54">
        <f>SUM(G29:G30)+1400000</f>
        <v>1400000</v>
      </c>
      <c r="H28" s="23" t="s">
        <v>82</v>
      </c>
      <c r="I28" s="25" t="s">
        <v>59</v>
      </c>
      <c r="J28" s="25" t="s">
        <v>83</v>
      </c>
      <c r="K28" s="25" t="s">
        <v>83</v>
      </c>
      <c r="L28" s="26" t="s">
        <v>83</v>
      </c>
    </row>
    <row r="29" spans="1:12" ht="31.5" x14ac:dyDescent="0.25">
      <c r="A29" s="53"/>
      <c r="B29" s="52"/>
      <c r="C29" s="52"/>
      <c r="D29" s="52"/>
      <c r="E29" s="59"/>
      <c r="F29" s="59"/>
      <c r="G29" s="59"/>
      <c r="H29" s="28" t="s">
        <v>84</v>
      </c>
      <c r="I29" s="30" t="s">
        <v>440</v>
      </c>
      <c r="J29" s="30" t="s">
        <v>85</v>
      </c>
      <c r="K29" s="30" t="s">
        <v>86</v>
      </c>
      <c r="L29" s="31" t="s">
        <v>87</v>
      </c>
    </row>
    <row r="30" spans="1:12" ht="32.25" thickBot="1" x14ac:dyDescent="0.3">
      <c r="A30" s="45"/>
      <c r="B30" s="43"/>
      <c r="C30" s="43"/>
      <c r="D30" s="43"/>
      <c r="E30" s="55"/>
      <c r="F30" s="55"/>
      <c r="G30" s="55"/>
      <c r="H30" s="28" t="s">
        <v>88</v>
      </c>
      <c r="I30" s="30" t="s">
        <v>441</v>
      </c>
      <c r="J30" s="30" t="s">
        <v>89</v>
      </c>
      <c r="K30" s="30" t="s">
        <v>89</v>
      </c>
      <c r="L30" s="31" t="s">
        <v>89</v>
      </c>
    </row>
    <row r="31" spans="1:12" ht="31.5" x14ac:dyDescent="0.25">
      <c r="A31" s="44" t="s">
        <v>90</v>
      </c>
      <c r="B31" s="42" t="s">
        <v>442</v>
      </c>
      <c r="C31" s="42" t="s">
        <v>12</v>
      </c>
      <c r="D31" s="42"/>
      <c r="E31" s="54">
        <f t="shared" ref="E31:G31" si="0">SUM(E32:E32)</f>
        <v>0</v>
      </c>
      <c r="F31" s="54">
        <f t="shared" si="0"/>
        <v>0</v>
      </c>
      <c r="G31" s="54">
        <f t="shared" si="0"/>
        <v>0</v>
      </c>
      <c r="H31" s="23" t="s">
        <v>91</v>
      </c>
      <c r="I31" s="25" t="s">
        <v>439</v>
      </c>
      <c r="J31" s="25" t="s">
        <v>92</v>
      </c>
      <c r="K31" s="25" t="s">
        <v>92</v>
      </c>
      <c r="L31" s="26" t="s">
        <v>92</v>
      </c>
    </row>
    <row r="32" spans="1:12" ht="32.25" customHeight="1" thickBot="1" x14ac:dyDescent="0.3">
      <c r="A32" s="45"/>
      <c r="B32" s="43"/>
      <c r="C32" s="43"/>
      <c r="D32" s="43"/>
      <c r="E32" s="55"/>
      <c r="F32" s="55"/>
      <c r="G32" s="55"/>
      <c r="H32" s="28" t="s">
        <v>93</v>
      </c>
      <c r="I32" s="30" t="s">
        <v>440</v>
      </c>
      <c r="J32" s="30" t="s">
        <v>55</v>
      </c>
      <c r="K32" s="30" t="s">
        <v>87</v>
      </c>
      <c r="L32" s="31" t="s">
        <v>87</v>
      </c>
    </row>
    <row r="33" spans="1:12" ht="31.5" x14ac:dyDescent="0.25">
      <c r="A33" s="44" t="s">
        <v>94</v>
      </c>
      <c r="B33" s="42" t="s">
        <v>95</v>
      </c>
      <c r="C33" s="42" t="s">
        <v>48</v>
      </c>
      <c r="D33" s="42" t="s">
        <v>41</v>
      </c>
      <c r="E33" s="54">
        <f>SUM(E34:E35)+54000</f>
        <v>54000</v>
      </c>
      <c r="F33" s="54">
        <f>SUM(F34:F35)+54000</f>
        <v>54000</v>
      </c>
      <c r="G33" s="54">
        <f>SUM(G34:G35)+54000</f>
        <v>54000</v>
      </c>
      <c r="H33" s="23" t="s">
        <v>96</v>
      </c>
      <c r="I33" s="25" t="s">
        <v>439</v>
      </c>
      <c r="J33" s="25" t="s">
        <v>97</v>
      </c>
      <c r="K33" s="25" t="s">
        <v>97</v>
      </c>
      <c r="L33" s="26" t="s">
        <v>97</v>
      </c>
    </row>
    <row r="34" spans="1:12" ht="47.25" x14ac:dyDescent="0.25">
      <c r="A34" s="53"/>
      <c r="B34" s="52"/>
      <c r="C34" s="52"/>
      <c r="D34" s="52"/>
      <c r="E34" s="59"/>
      <c r="F34" s="59"/>
      <c r="G34" s="59"/>
      <c r="H34" s="28" t="s">
        <v>98</v>
      </c>
      <c r="I34" s="30" t="s">
        <v>439</v>
      </c>
      <c r="J34" s="30" t="s">
        <v>20</v>
      </c>
      <c r="K34" s="30" t="s">
        <v>20</v>
      </c>
      <c r="L34" s="31" t="s">
        <v>20</v>
      </c>
    </row>
    <row r="35" spans="1:12" ht="32.25" thickBot="1" x14ac:dyDescent="0.3">
      <c r="A35" s="45"/>
      <c r="B35" s="43"/>
      <c r="C35" s="43"/>
      <c r="D35" s="43"/>
      <c r="E35" s="55"/>
      <c r="F35" s="55"/>
      <c r="G35" s="55"/>
      <c r="H35" s="28" t="s">
        <v>99</v>
      </c>
      <c r="I35" s="30" t="s">
        <v>439</v>
      </c>
      <c r="J35" s="30" t="s">
        <v>100</v>
      </c>
      <c r="K35" s="30" t="s">
        <v>100</v>
      </c>
      <c r="L35" s="31" t="s">
        <v>101</v>
      </c>
    </row>
    <row r="36" spans="1:12" ht="78" customHeight="1" thickBot="1" x14ac:dyDescent="0.3">
      <c r="A36" s="22" t="s">
        <v>102</v>
      </c>
      <c r="B36" s="23" t="s">
        <v>103</v>
      </c>
      <c r="C36" s="23" t="s">
        <v>48</v>
      </c>
      <c r="D36" s="23" t="s">
        <v>41</v>
      </c>
      <c r="E36" s="24">
        <v>40000</v>
      </c>
      <c r="F36" s="24">
        <v>0</v>
      </c>
      <c r="G36" s="24">
        <v>0</v>
      </c>
      <c r="H36" s="23" t="s">
        <v>104</v>
      </c>
      <c r="I36" s="25" t="s">
        <v>439</v>
      </c>
      <c r="J36" s="25" t="s">
        <v>50</v>
      </c>
      <c r="K36" s="25" t="s">
        <v>21</v>
      </c>
      <c r="L36" s="26" t="s">
        <v>21</v>
      </c>
    </row>
    <row r="37" spans="1:12" ht="32.25" customHeight="1" thickBot="1" x14ac:dyDescent="0.3">
      <c r="A37" s="18" t="s">
        <v>105</v>
      </c>
      <c r="B37" s="76" t="s">
        <v>106</v>
      </c>
      <c r="C37" s="77"/>
      <c r="D37" s="78"/>
      <c r="E37" s="19">
        <f>E38+E100</f>
        <v>59121120.24000001</v>
      </c>
      <c r="F37" s="19">
        <f>F38+F100</f>
        <v>63747862</v>
      </c>
      <c r="G37" s="19">
        <f>G38+G100</f>
        <v>61496306</v>
      </c>
      <c r="H37" s="70"/>
      <c r="I37" s="71"/>
      <c r="J37" s="71"/>
      <c r="K37" s="71"/>
      <c r="L37" s="72"/>
    </row>
    <row r="38" spans="1:12" ht="32.25" customHeight="1" thickBot="1" x14ac:dyDescent="0.3">
      <c r="A38" s="20" t="s">
        <v>107</v>
      </c>
      <c r="B38" s="73" t="s">
        <v>108</v>
      </c>
      <c r="C38" s="74"/>
      <c r="D38" s="75"/>
      <c r="E38" s="21">
        <f>E39+E41+E44+E45+E46+E49+E50+E51+E53+E56+E57+E60+E61+E62+E66+E69+E72+E73+E76+E77+E78+E80+E81+E82+E86+E87+E88+E91+E94+E97</f>
        <v>38565676.870000005</v>
      </c>
      <c r="F38" s="21">
        <f>F39+F41+F44+F45+F46+F49+F50+F51+F53+F56+F57+F60+F61+F62+F66+F69+F72+F73+F76+F77+F78+F80+F81+F82+F86+F87+F88+F91+F94+F97</f>
        <v>42444862</v>
      </c>
      <c r="G38" s="21">
        <f>G39+G41+G44+G45+G46+G49+G50+G51+G53+G56+G57+G60+G61+G62+G66+G69+G72+G73+G76+G77+G78+G80+G81+G82+G86+G87+G88+G91+G94+G97</f>
        <v>40824927</v>
      </c>
      <c r="H38" s="67"/>
      <c r="I38" s="68"/>
      <c r="J38" s="68"/>
      <c r="K38" s="68"/>
      <c r="L38" s="69"/>
    </row>
    <row r="39" spans="1:12" ht="21.75" customHeight="1" x14ac:dyDescent="0.25">
      <c r="A39" s="44" t="s">
        <v>109</v>
      </c>
      <c r="B39" s="42" t="s">
        <v>110</v>
      </c>
      <c r="C39" s="42" t="s">
        <v>111</v>
      </c>
      <c r="D39" s="42" t="s">
        <v>41</v>
      </c>
      <c r="E39" s="54">
        <f>SUM(E40:E40)+120000</f>
        <v>120000</v>
      </c>
      <c r="F39" s="54">
        <f>SUM(F40:F40)+100000</f>
        <v>100000</v>
      </c>
      <c r="G39" s="54">
        <f>SUM(G40:G40)+100000</f>
        <v>100000</v>
      </c>
      <c r="H39" s="23" t="s">
        <v>78</v>
      </c>
      <c r="I39" s="25" t="s">
        <v>439</v>
      </c>
      <c r="J39" s="25" t="s">
        <v>75</v>
      </c>
      <c r="K39" s="25" t="s">
        <v>97</v>
      </c>
      <c r="L39" s="26" t="s">
        <v>97</v>
      </c>
    </row>
    <row r="40" spans="1:12" ht="65.25" customHeight="1" thickBot="1" x14ac:dyDescent="0.3">
      <c r="A40" s="45"/>
      <c r="B40" s="43"/>
      <c r="C40" s="43"/>
      <c r="D40" s="43"/>
      <c r="E40" s="55"/>
      <c r="F40" s="55"/>
      <c r="G40" s="55"/>
      <c r="H40" s="28" t="s">
        <v>112</v>
      </c>
      <c r="I40" s="30" t="s">
        <v>440</v>
      </c>
      <c r="J40" s="30" t="s">
        <v>113</v>
      </c>
      <c r="K40" s="30" t="s">
        <v>113</v>
      </c>
      <c r="L40" s="31" t="s">
        <v>113</v>
      </c>
    </row>
    <row r="41" spans="1:12" x14ac:dyDescent="0.25">
      <c r="A41" s="44" t="s">
        <v>114</v>
      </c>
      <c r="B41" s="42" t="s">
        <v>115</v>
      </c>
      <c r="C41" s="42" t="s">
        <v>116</v>
      </c>
      <c r="D41" s="23" t="s">
        <v>437</v>
      </c>
      <c r="E41" s="27">
        <f t="shared" ref="E41:G41" si="1">SUM(E42:E43)</f>
        <v>100000</v>
      </c>
      <c r="F41" s="27">
        <f t="shared" si="1"/>
        <v>2000000</v>
      </c>
      <c r="G41" s="27">
        <f t="shared" si="1"/>
        <v>4500000</v>
      </c>
      <c r="H41" s="42" t="s">
        <v>19</v>
      </c>
      <c r="I41" s="49" t="s">
        <v>440</v>
      </c>
      <c r="J41" s="49" t="s">
        <v>117</v>
      </c>
      <c r="K41" s="49" t="s">
        <v>97</v>
      </c>
      <c r="L41" s="46" t="s">
        <v>117</v>
      </c>
    </row>
    <row r="42" spans="1:12" x14ac:dyDescent="0.25">
      <c r="A42" s="53"/>
      <c r="B42" s="52"/>
      <c r="C42" s="52"/>
      <c r="D42" s="28" t="s">
        <v>41</v>
      </c>
      <c r="E42" s="29">
        <v>100000</v>
      </c>
      <c r="F42" s="29">
        <v>2000000</v>
      </c>
      <c r="G42" s="29">
        <v>2085000</v>
      </c>
      <c r="H42" s="52"/>
      <c r="I42" s="50"/>
      <c r="J42" s="50"/>
      <c r="K42" s="50"/>
      <c r="L42" s="47"/>
    </row>
    <row r="43" spans="1:12" ht="16.5" thickBot="1" x14ac:dyDescent="0.3">
      <c r="A43" s="45"/>
      <c r="B43" s="43"/>
      <c r="C43" s="43"/>
      <c r="D43" s="28" t="s">
        <v>118</v>
      </c>
      <c r="E43" s="29">
        <v>0</v>
      </c>
      <c r="F43" s="29">
        <v>0</v>
      </c>
      <c r="G43" s="29">
        <v>2415000</v>
      </c>
      <c r="H43" s="43"/>
      <c r="I43" s="51"/>
      <c r="J43" s="51"/>
      <c r="K43" s="51"/>
      <c r="L43" s="48"/>
    </row>
    <row r="44" spans="1:12" ht="63.75" thickBot="1" x14ac:dyDescent="0.3">
      <c r="A44" s="22" t="s">
        <v>119</v>
      </c>
      <c r="B44" s="23" t="s">
        <v>120</v>
      </c>
      <c r="C44" s="23" t="s">
        <v>111</v>
      </c>
      <c r="D44" s="23" t="s">
        <v>41</v>
      </c>
      <c r="E44" s="24">
        <v>655508</v>
      </c>
      <c r="F44" s="24">
        <v>776785</v>
      </c>
      <c r="G44" s="24">
        <v>1000000</v>
      </c>
      <c r="H44" s="23" t="s">
        <v>121</v>
      </c>
      <c r="I44" s="25" t="s">
        <v>439</v>
      </c>
      <c r="J44" s="25" t="s">
        <v>122</v>
      </c>
      <c r="K44" s="25" t="s">
        <v>123</v>
      </c>
      <c r="L44" s="26" t="s">
        <v>124</v>
      </c>
    </row>
    <row r="45" spans="1:12" ht="79.5" thickBot="1" x14ac:dyDescent="0.3">
      <c r="A45" s="22" t="s">
        <v>125</v>
      </c>
      <c r="B45" s="23" t="s">
        <v>126</v>
      </c>
      <c r="C45" s="23" t="s">
        <v>111</v>
      </c>
      <c r="D45" s="23" t="s">
        <v>41</v>
      </c>
      <c r="E45" s="24">
        <v>240000</v>
      </c>
      <c r="F45" s="24">
        <v>240000</v>
      </c>
      <c r="G45" s="24">
        <v>240000</v>
      </c>
      <c r="H45" s="23" t="s">
        <v>127</v>
      </c>
      <c r="I45" s="25" t="s">
        <v>23</v>
      </c>
      <c r="J45" s="25" t="s">
        <v>128</v>
      </c>
      <c r="K45" s="25" t="s">
        <v>129</v>
      </c>
      <c r="L45" s="26" t="s">
        <v>129</v>
      </c>
    </row>
    <row r="46" spans="1:12" ht="31.5" x14ac:dyDescent="0.25">
      <c r="A46" s="44" t="s">
        <v>130</v>
      </c>
      <c r="B46" s="42" t="s">
        <v>131</v>
      </c>
      <c r="C46" s="42" t="s">
        <v>18</v>
      </c>
      <c r="D46" s="23" t="s">
        <v>437</v>
      </c>
      <c r="E46" s="27">
        <f>SUM(E47:E48)</f>
        <v>540000</v>
      </c>
      <c r="F46" s="27">
        <f>SUM(F47:F48)</f>
        <v>928485</v>
      </c>
      <c r="G46" s="27">
        <f>SUM(G47:G48)</f>
        <v>0</v>
      </c>
      <c r="H46" s="23" t="s">
        <v>19</v>
      </c>
      <c r="I46" s="25" t="s">
        <v>440</v>
      </c>
      <c r="J46" s="25" t="s">
        <v>132</v>
      </c>
      <c r="K46" s="25" t="s">
        <v>87</v>
      </c>
      <c r="L46" s="26" t="s">
        <v>20</v>
      </c>
    </row>
    <row r="47" spans="1:12" x14ac:dyDescent="0.25">
      <c r="A47" s="53"/>
      <c r="B47" s="52"/>
      <c r="C47" s="52"/>
      <c r="D47" s="28" t="s">
        <v>27</v>
      </c>
      <c r="E47" s="29">
        <v>128983</v>
      </c>
      <c r="F47" s="29">
        <v>123017</v>
      </c>
      <c r="G47" s="29">
        <v>0</v>
      </c>
      <c r="H47" s="58" t="s">
        <v>133</v>
      </c>
      <c r="I47" s="57" t="s">
        <v>23</v>
      </c>
      <c r="J47" s="57" t="s">
        <v>21</v>
      </c>
      <c r="K47" s="57" t="s">
        <v>134</v>
      </c>
      <c r="L47" s="56" t="s">
        <v>21</v>
      </c>
    </row>
    <row r="48" spans="1:12" ht="16.5" thickBot="1" x14ac:dyDescent="0.3">
      <c r="A48" s="45"/>
      <c r="B48" s="43"/>
      <c r="C48" s="43"/>
      <c r="D48" s="28" t="s">
        <v>41</v>
      </c>
      <c r="E48" s="34">
        <v>411017</v>
      </c>
      <c r="F48" s="34">
        <v>805468</v>
      </c>
      <c r="G48" s="34">
        <v>0</v>
      </c>
      <c r="H48" s="43"/>
      <c r="I48" s="51"/>
      <c r="J48" s="51"/>
      <c r="K48" s="51"/>
      <c r="L48" s="48"/>
    </row>
    <row r="49" spans="1:12" ht="48" thickBot="1" x14ac:dyDescent="0.3">
      <c r="A49" s="22" t="s">
        <v>135</v>
      </c>
      <c r="B49" s="23" t="s">
        <v>136</v>
      </c>
      <c r="C49" s="23" t="s">
        <v>116</v>
      </c>
      <c r="D49" s="23"/>
      <c r="E49" s="35">
        <v>0</v>
      </c>
      <c r="F49" s="35">
        <v>0</v>
      </c>
      <c r="G49" s="35">
        <v>0</v>
      </c>
      <c r="H49" s="23" t="s">
        <v>19</v>
      </c>
      <c r="I49" s="25" t="s">
        <v>440</v>
      </c>
      <c r="J49" s="25" t="s">
        <v>87</v>
      </c>
      <c r="K49" s="25" t="s">
        <v>21</v>
      </c>
      <c r="L49" s="26" t="s">
        <v>21</v>
      </c>
    </row>
    <row r="50" spans="1:12" ht="48" customHeight="1" thickBot="1" x14ac:dyDescent="0.3">
      <c r="A50" s="22" t="s">
        <v>138</v>
      </c>
      <c r="B50" s="23" t="s">
        <v>139</v>
      </c>
      <c r="C50" s="23" t="s">
        <v>18</v>
      </c>
      <c r="D50" s="23"/>
      <c r="E50" s="36">
        <v>0</v>
      </c>
      <c r="F50" s="36">
        <v>0</v>
      </c>
      <c r="G50" s="36">
        <v>0</v>
      </c>
      <c r="H50" s="23" t="s">
        <v>19</v>
      </c>
      <c r="I50" s="25" t="s">
        <v>440</v>
      </c>
      <c r="J50" s="25" t="s">
        <v>87</v>
      </c>
      <c r="K50" s="25" t="s">
        <v>21</v>
      </c>
      <c r="L50" s="26" t="s">
        <v>21</v>
      </c>
    </row>
    <row r="51" spans="1:12" ht="27.75" customHeight="1" x14ac:dyDescent="0.25">
      <c r="A51" s="44" t="s">
        <v>140</v>
      </c>
      <c r="B51" s="42" t="s">
        <v>141</v>
      </c>
      <c r="C51" s="42" t="s">
        <v>111</v>
      </c>
      <c r="D51" s="42" t="s">
        <v>41</v>
      </c>
      <c r="E51" s="54">
        <f>SUM(E52:E52)+20000</f>
        <v>20000</v>
      </c>
      <c r="F51" s="54">
        <f>SUM(F52:F52)+25000</f>
        <v>25000</v>
      </c>
      <c r="G51" s="54">
        <f>SUM(G52:G52)+25000</f>
        <v>25000</v>
      </c>
      <c r="H51" s="23" t="s">
        <v>142</v>
      </c>
      <c r="I51" s="25" t="s">
        <v>439</v>
      </c>
      <c r="J51" s="25" t="s">
        <v>143</v>
      </c>
      <c r="K51" s="25" t="s">
        <v>143</v>
      </c>
      <c r="L51" s="26" t="s">
        <v>143</v>
      </c>
    </row>
    <row r="52" spans="1:12" ht="40.5" customHeight="1" thickBot="1" x14ac:dyDescent="0.3">
      <c r="A52" s="45"/>
      <c r="B52" s="43"/>
      <c r="C52" s="43"/>
      <c r="D52" s="43"/>
      <c r="E52" s="55"/>
      <c r="F52" s="55"/>
      <c r="G52" s="55"/>
      <c r="H52" s="28" t="s">
        <v>144</v>
      </c>
      <c r="I52" s="30" t="s">
        <v>439</v>
      </c>
      <c r="J52" s="30" t="s">
        <v>129</v>
      </c>
      <c r="K52" s="30" t="s">
        <v>129</v>
      </c>
      <c r="L52" s="31" t="s">
        <v>129</v>
      </c>
    </row>
    <row r="53" spans="1:12" ht="31.5" x14ac:dyDescent="0.25">
      <c r="A53" s="44" t="s">
        <v>145</v>
      </c>
      <c r="B53" s="42" t="s">
        <v>146</v>
      </c>
      <c r="C53" s="42" t="s">
        <v>111</v>
      </c>
      <c r="D53" s="23" t="s">
        <v>437</v>
      </c>
      <c r="E53" s="27">
        <f>SUM(E54:E55)</f>
        <v>1791163.87</v>
      </c>
      <c r="F53" s="27">
        <f>SUM(F54:F55)</f>
        <v>1798142</v>
      </c>
      <c r="G53" s="27">
        <f>SUM(G54:G55)</f>
        <v>1803142</v>
      </c>
      <c r="H53" s="23" t="s">
        <v>147</v>
      </c>
      <c r="I53" s="25" t="s">
        <v>439</v>
      </c>
      <c r="J53" s="25" t="s">
        <v>148</v>
      </c>
      <c r="K53" s="25" t="s">
        <v>148</v>
      </c>
      <c r="L53" s="26" t="s">
        <v>148</v>
      </c>
    </row>
    <row r="54" spans="1:12" x14ac:dyDescent="0.25">
      <c r="A54" s="53"/>
      <c r="B54" s="52"/>
      <c r="C54" s="52"/>
      <c r="D54" s="28" t="s">
        <v>41</v>
      </c>
      <c r="E54" s="29">
        <v>1685942</v>
      </c>
      <c r="F54" s="29">
        <v>1685942</v>
      </c>
      <c r="G54" s="29">
        <v>1685942</v>
      </c>
      <c r="H54" s="28" t="s">
        <v>149</v>
      </c>
      <c r="I54" s="30" t="s">
        <v>59</v>
      </c>
      <c r="J54" s="30" t="s">
        <v>150</v>
      </c>
      <c r="K54" s="30" t="s">
        <v>150</v>
      </c>
      <c r="L54" s="31" t="s">
        <v>150</v>
      </c>
    </row>
    <row r="55" spans="1:12" ht="32.25" thickBot="1" x14ac:dyDescent="0.3">
      <c r="A55" s="45"/>
      <c r="B55" s="43"/>
      <c r="C55" s="43"/>
      <c r="D55" s="28" t="s">
        <v>13</v>
      </c>
      <c r="E55" s="29">
        <v>105221.87</v>
      </c>
      <c r="F55" s="29">
        <v>112200</v>
      </c>
      <c r="G55" s="29">
        <v>117200</v>
      </c>
      <c r="H55" s="28" t="s">
        <v>151</v>
      </c>
      <c r="I55" s="30" t="s">
        <v>152</v>
      </c>
      <c r="J55" s="30" t="s">
        <v>153</v>
      </c>
      <c r="K55" s="30" t="s">
        <v>153</v>
      </c>
      <c r="L55" s="31" t="s">
        <v>153</v>
      </c>
    </row>
    <row r="56" spans="1:12" ht="69" customHeight="1" thickBot="1" x14ac:dyDescent="0.3">
      <c r="A56" s="22" t="s">
        <v>154</v>
      </c>
      <c r="B56" s="23" t="s">
        <v>155</v>
      </c>
      <c r="C56" s="23" t="s">
        <v>12</v>
      </c>
      <c r="D56" s="23" t="s">
        <v>13</v>
      </c>
      <c r="E56" s="24">
        <v>20000</v>
      </c>
      <c r="F56" s="24">
        <v>30000</v>
      </c>
      <c r="G56" s="24">
        <v>30000</v>
      </c>
      <c r="H56" s="23" t="s">
        <v>156</v>
      </c>
      <c r="I56" s="25" t="s">
        <v>440</v>
      </c>
      <c r="J56" s="25" t="s">
        <v>157</v>
      </c>
      <c r="K56" s="25" t="s">
        <v>62</v>
      </c>
      <c r="L56" s="26" t="s">
        <v>77</v>
      </c>
    </row>
    <row r="57" spans="1:12" ht="31.5" x14ac:dyDescent="0.25">
      <c r="A57" s="44" t="s">
        <v>158</v>
      </c>
      <c r="B57" s="42" t="s">
        <v>159</v>
      </c>
      <c r="C57" s="42" t="s">
        <v>40</v>
      </c>
      <c r="D57" s="58" t="s">
        <v>41</v>
      </c>
      <c r="E57" s="60">
        <v>100000</v>
      </c>
      <c r="F57" s="60">
        <v>100000</v>
      </c>
      <c r="G57" s="60">
        <v>600000</v>
      </c>
      <c r="H57" s="23" t="s">
        <v>160</v>
      </c>
      <c r="I57" s="25" t="s">
        <v>440</v>
      </c>
      <c r="J57" s="25" t="s">
        <v>161</v>
      </c>
      <c r="K57" s="25" t="s">
        <v>21</v>
      </c>
      <c r="L57" s="26" t="s">
        <v>21</v>
      </c>
    </row>
    <row r="58" spans="1:12" ht="31.5" x14ac:dyDescent="0.25">
      <c r="A58" s="53"/>
      <c r="B58" s="52"/>
      <c r="C58" s="52"/>
      <c r="D58" s="52"/>
      <c r="E58" s="61"/>
      <c r="F58" s="61"/>
      <c r="G58" s="61"/>
      <c r="H58" s="28" t="s">
        <v>162</v>
      </c>
      <c r="I58" s="30" t="s">
        <v>439</v>
      </c>
      <c r="J58" s="30" t="s">
        <v>21</v>
      </c>
      <c r="K58" s="30" t="s">
        <v>21</v>
      </c>
      <c r="L58" s="31" t="s">
        <v>129</v>
      </c>
    </row>
    <row r="59" spans="1:12" ht="32.25" thickBot="1" x14ac:dyDescent="0.3">
      <c r="A59" s="45"/>
      <c r="B59" s="43"/>
      <c r="C59" s="43"/>
      <c r="D59" s="43"/>
      <c r="E59" s="62"/>
      <c r="F59" s="62"/>
      <c r="G59" s="62"/>
      <c r="H59" s="28" t="s">
        <v>163</v>
      </c>
      <c r="I59" s="30" t="s">
        <v>439</v>
      </c>
      <c r="J59" s="30" t="s">
        <v>164</v>
      </c>
      <c r="K59" s="30" t="s">
        <v>164</v>
      </c>
      <c r="L59" s="31" t="s">
        <v>164</v>
      </c>
    </row>
    <row r="60" spans="1:12" ht="50.25" customHeight="1" thickBot="1" x14ac:dyDescent="0.3">
      <c r="A60" s="22" t="s">
        <v>165</v>
      </c>
      <c r="B60" s="23" t="s">
        <v>166</v>
      </c>
      <c r="C60" s="23" t="s">
        <v>40</v>
      </c>
      <c r="D60" s="23" t="s">
        <v>41</v>
      </c>
      <c r="E60" s="24">
        <v>85000</v>
      </c>
      <c r="F60" s="24">
        <v>100000</v>
      </c>
      <c r="G60" s="24">
        <v>260000</v>
      </c>
      <c r="H60" s="23" t="s">
        <v>167</v>
      </c>
      <c r="I60" s="25" t="s">
        <v>440</v>
      </c>
      <c r="J60" s="25" t="s">
        <v>87</v>
      </c>
      <c r="K60" s="25" t="s">
        <v>97</v>
      </c>
      <c r="L60" s="26" t="s">
        <v>97</v>
      </c>
    </row>
    <row r="61" spans="1:12" ht="63.75" thickBot="1" x14ac:dyDescent="0.3">
      <c r="A61" s="22" t="s">
        <v>168</v>
      </c>
      <c r="B61" s="23" t="s">
        <v>424</v>
      </c>
      <c r="C61" s="23" t="s">
        <v>111</v>
      </c>
      <c r="D61" s="23" t="s">
        <v>41</v>
      </c>
      <c r="E61" s="24">
        <v>35000</v>
      </c>
      <c r="F61" s="24">
        <v>40000</v>
      </c>
      <c r="G61" s="24">
        <v>45000</v>
      </c>
      <c r="H61" s="23" t="s">
        <v>425</v>
      </c>
      <c r="I61" s="25" t="s">
        <v>439</v>
      </c>
      <c r="J61" s="25" t="s">
        <v>164</v>
      </c>
      <c r="K61" s="25" t="s">
        <v>164</v>
      </c>
      <c r="L61" s="26" t="s">
        <v>164</v>
      </c>
    </row>
    <row r="62" spans="1:12" ht="21.75" customHeight="1" x14ac:dyDescent="0.25">
      <c r="A62" s="44" t="s">
        <v>169</v>
      </c>
      <c r="B62" s="42" t="s">
        <v>170</v>
      </c>
      <c r="C62" s="42" t="s">
        <v>40</v>
      </c>
      <c r="D62" s="23" t="s">
        <v>437</v>
      </c>
      <c r="E62" s="27">
        <f t="shared" ref="E62:G62" si="2">SUM(E63:E65)</f>
        <v>5450000</v>
      </c>
      <c r="F62" s="27">
        <f t="shared" si="2"/>
        <v>11259250</v>
      </c>
      <c r="G62" s="27">
        <f t="shared" si="2"/>
        <v>5217535</v>
      </c>
      <c r="H62" s="42" t="s">
        <v>171</v>
      </c>
      <c r="I62" s="49" t="s">
        <v>441</v>
      </c>
      <c r="J62" s="49" t="s">
        <v>60</v>
      </c>
      <c r="K62" s="49" t="s">
        <v>172</v>
      </c>
      <c r="L62" s="46" t="s">
        <v>60</v>
      </c>
    </row>
    <row r="63" spans="1:12" x14ac:dyDescent="0.25">
      <c r="A63" s="53"/>
      <c r="B63" s="52"/>
      <c r="C63" s="52"/>
      <c r="D63" s="28" t="s">
        <v>137</v>
      </c>
      <c r="E63" s="29">
        <v>1350000</v>
      </c>
      <c r="F63" s="29">
        <v>5000000</v>
      </c>
      <c r="G63" s="29">
        <v>1000000</v>
      </c>
      <c r="H63" s="52"/>
      <c r="I63" s="50"/>
      <c r="J63" s="50"/>
      <c r="K63" s="50"/>
      <c r="L63" s="47"/>
    </row>
    <row r="64" spans="1:12" x14ac:dyDescent="0.25">
      <c r="A64" s="53"/>
      <c r="B64" s="52"/>
      <c r="C64" s="52"/>
      <c r="D64" s="28" t="s">
        <v>41</v>
      </c>
      <c r="E64" s="29">
        <v>3836891</v>
      </c>
      <c r="F64" s="29">
        <v>6259250</v>
      </c>
      <c r="G64" s="29">
        <v>4217535</v>
      </c>
      <c r="H64" s="52"/>
      <c r="I64" s="50"/>
      <c r="J64" s="50"/>
      <c r="K64" s="50"/>
      <c r="L64" s="47"/>
    </row>
    <row r="65" spans="1:12" ht="16.5" thickBot="1" x14ac:dyDescent="0.3">
      <c r="A65" s="45"/>
      <c r="B65" s="43"/>
      <c r="C65" s="43"/>
      <c r="D65" s="28" t="s">
        <v>13</v>
      </c>
      <c r="E65" s="29">
        <v>263109</v>
      </c>
      <c r="F65" s="29">
        <v>0</v>
      </c>
      <c r="G65" s="29">
        <v>0</v>
      </c>
      <c r="H65" s="43"/>
      <c r="I65" s="51"/>
      <c r="J65" s="51"/>
      <c r="K65" s="51"/>
      <c r="L65" s="48"/>
    </row>
    <row r="66" spans="1:12" ht="34.5" customHeight="1" x14ac:dyDescent="0.25">
      <c r="A66" s="44" t="s">
        <v>173</v>
      </c>
      <c r="B66" s="42" t="s">
        <v>174</v>
      </c>
      <c r="C66" s="42" t="s">
        <v>40</v>
      </c>
      <c r="D66" s="23" t="s">
        <v>437</v>
      </c>
      <c r="E66" s="27">
        <f>SUM(E67:E68)</f>
        <v>13277850</v>
      </c>
      <c r="F66" s="27">
        <f>SUM(F67:F68)</f>
        <v>12578400</v>
      </c>
      <c r="G66" s="27">
        <f>SUM(G67:G68)</f>
        <v>21000000</v>
      </c>
      <c r="H66" s="23" t="s">
        <v>175</v>
      </c>
      <c r="I66" s="25" t="s">
        <v>439</v>
      </c>
      <c r="J66" s="25" t="s">
        <v>87</v>
      </c>
      <c r="K66" s="25" t="s">
        <v>20</v>
      </c>
      <c r="L66" s="26" t="s">
        <v>176</v>
      </c>
    </row>
    <row r="67" spans="1:12" ht="22.5" customHeight="1" x14ac:dyDescent="0.25">
      <c r="A67" s="53"/>
      <c r="B67" s="52"/>
      <c r="C67" s="52"/>
      <c r="D67" s="28" t="s">
        <v>41</v>
      </c>
      <c r="E67" s="29">
        <v>5000000</v>
      </c>
      <c r="F67" s="29">
        <v>6578400</v>
      </c>
      <c r="G67" s="29">
        <v>13000000</v>
      </c>
      <c r="H67" s="58" t="s">
        <v>171</v>
      </c>
      <c r="I67" s="57" t="s">
        <v>441</v>
      </c>
      <c r="J67" s="57" t="s">
        <v>177</v>
      </c>
      <c r="K67" s="57" t="s">
        <v>178</v>
      </c>
      <c r="L67" s="56" t="s">
        <v>179</v>
      </c>
    </row>
    <row r="68" spans="1:12" ht="16.5" thickBot="1" x14ac:dyDescent="0.3">
      <c r="A68" s="45"/>
      <c r="B68" s="43"/>
      <c r="C68" s="43"/>
      <c r="D68" s="28" t="s">
        <v>137</v>
      </c>
      <c r="E68" s="29">
        <v>8277850</v>
      </c>
      <c r="F68" s="29">
        <v>6000000</v>
      </c>
      <c r="G68" s="29">
        <v>8000000</v>
      </c>
      <c r="H68" s="43"/>
      <c r="I68" s="51"/>
      <c r="J68" s="51"/>
      <c r="K68" s="51"/>
      <c r="L68" s="48"/>
    </row>
    <row r="69" spans="1:12" ht="25.5" customHeight="1" x14ac:dyDescent="0.25">
      <c r="A69" s="44" t="s">
        <v>180</v>
      </c>
      <c r="B69" s="42" t="s">
        <v>181</v>
      </c>
      <c r="C69" s="42" t="s">
        <v>116</v>
      </c>
      <c r="D69" s="23" t="s">
        <v>437</v>
      </c>
      <c r="E69" s="27">
        <f t="shared" ref="E69:G69" si="3">SUM(E70:E71)</f>
        <v>600000</v>
      </c>
      <c r="F69" s="27">
        <f t="shared" si="3"/>
        <v>0</v>
      </c>
      <c r="G69" s="27">
        <f t="shared" si="3"/>
        <v>0</v>
      </c>
      <c r="H69" s="42" t="s">
        <v>19</v>
      </c>
      <c r="I69" s="49" t="s">
        <v>440</v>
      </c>
      <c r="J69" s="49" t="s">
        <v>87</v>
      </c>
      <c r="K69" s="49" t="s">
        <v>21</v>
      </c>
      <c r="L69" s="46" t="s">
        <v>21</v>
      </c>
    </row>
    <row r="70" spans="1:12" x14ac:dyDescent="0.25">
      <c r="A70" s="53"/>
      <c r="B70" s="52"/>
      <c r="C70" s="52"/>
      <c r="D70" s="28" t="s">
        <v>137</v>
      </c>
      <c r="E70" s="29">
        <v>400000</v>
      </c>
      <c r="F70" s="29">
        <v>0</v>
      </c>
      <c r="G70" s="29">
        <v>0</v>
      </c>
      <c r="H70" s="52"/>
      <c r="I70" s="50"/>
      <c r="J70" s="50"/>
      <c r="K70" s="50"/>
      <c r="L70" s="47"/>
    </row>
    <row r="71" spans="1:12" ht="16.5" thickBot="1" x14ac:dyDescent="0.3">
      <c r="A71" s="45"/>
      <c r="B71" s="43"/>
      <c r="C71" s="43"/>
      <c r="D71" s="28" t="s">
        <v>41</v>
      </c>
      <c r="E71" s="29">
        <v>200000</v>
      </c>
      <c r="F71" s="29">
        <v>0</v>
      </c>
      <c r="G71" s="29">
        <v>0</v>
      </c>
      <c r="H71" s="43"/>
      <c r="I71" s="51"/>
      <c r="J71" s="51"/>
      <c r="K71" s="51"/>
      <c r="L71" s="48"/>
    </row>
    <row r="72" spans="1:12" ht="48.75" customHeight="1" thickBot="1" x14ac:dyDescent="0.3">
      <c r="A72" s="22" t="s">
        <v>182</v>
      </c>
      <c r="B72" s="23" t="s">
        <v>426</v>
      </c>
      <c r="C72" s="23" t="s">
        <v>40</v>
      </c>
      <c r="D72" s="23" t="s">
        <v>41</v>
      </c>
      <c r="E72" s="24">
        <v>1250000</v>
      </c>
      <c r="F72" s="24">
        <v>3673800</v>
      </c>
      <c r="G72" s="24">
        <v>2009250</v>
      </c>
      <c r="H72" s="23" t="s">
        <v>183</v>
      </c>
      <c r="I72" s="25" t="s">
        <v>440</v>
      </c>
      <c r="J72" s="25" t="s">
        <v>184</v>
      </c>
      <c r="K72" s="25" t="s">
        <v>97</v>
      </c>
      <c r="L72" s="26" t="s">
        <v>97</v>
      </c>
    </row>
    <row r="73" spans="1:12" ht="24.75" customHeight="1" x14ac:dyDescent="0.25">
      <c r="A73" s="44" t="s">
        <v>185</v>
      </c>
      <c r="B73" s="42" t="s">
        <v>186</v>
      </c>
      <c r="C73" s="42" t="s">
        <v>40</v>
      </c>
      <c r="D73" s="23" t="s">
        <v>437</v>
      </c>
      <c r="E73" s="27">
        <f t="shared" ref="E73:G73" si="4">SUM(E74:E75)</f>
        <v>1000000</v>
      </c>
      <c r="F73" s="27">
        <f t="shared" si="4"/>
        <v>700000</v>
      </c>
      <c r="G73" s="27">
        <f t="shared" si="4"/>
        <v>1000000</v>
      </c>
      <c r="H73" s="42" t="s">
        <v>187</v>
      </c>
      <c r="I73" s="49" t="s">
        <v>441</v>
      </c>
      <c r="J73" s="49" t="s">
        <v>188</v>
      </c>
      <c r="K73" s="49" t="s">
        <v>189</v>
      </c>
      <c r="L73" s="46" t="s">
        <v>189</v>
      </c>
    </row>
    <row r="74" spans="1:12" x14ac:dyDescent="0.25">
      <c r="A74" s="53"/>
      <c r="B74" s="52"/>
      <c r="C74" s="52"/>
      <c r="D74" s="28" t="s">
        <v>41</v>
      </c>
      <c r="E74" s="29">
        <v>691100</v>
      </c>
      <c r="F74" s="29">
        <v>700000</v>
      </c>
      <c r="G74" s="29">
        <v>1000000</v>
      </c>
      <c r="H74" s="52"/>
      <c r="I74" s="50"/>
      <c r="J74" s="50"/>
      <c r="K74" s="50"/>
      <c r="L74" s="47"/>
    </row>
    <row r="75" spans="1:12" ht="16.5" thickBot="1" x14ac:dyDescent="0.3">
      <c r="A75" s="45"/>
      <c r="B75" s="43"/>
      <c r="C75" s="43"/>
      <c r="D75" s="28" t="s">
        <v>13</v>
      </c>
      <c r="E75" s="29">
        <v>308900</v>
      </c>
      <c r="F75" s="29">
        <v>0</v>
      </c>
      <c r="G75" s="29">
        <v>0</v>
      </c>
      <c r="H75" s="43"/>
      <c r="I75" s="51"/>
      <c r="J75" s="51"/>
      <c r="K75" s="51"/>
      <c r="L75" s="48"/>
    </row>
    <row r="76" spans="1:12" ht="32.25" thickBot="1" x14ac:dyDescent="0.3">
      <c r="A76" s="22" t="s">
        <v>190</v>
      </c>
      <c r="B76" s="23" t="s">
        <v>446</v>
      </c>
      <c r="C76" s="23" t="s">
        <v>40</v>
      </c>
      <c r="D76" s="23" t="s">
        <v>118</v>
      </c>
      <c r="E76" s="24">
        <v>4800000</v>
      </c>
      <c r="F76" s="24">
        <v>0</v>
      </c>
      <c r="G76" s="24">
        <v>1585000</v>
      </c>
      <c r="H76" s="23" t="s">
        <v>191</v>
      </c>
      <c r="I76" s="25" t="s">
        <v>441</v>
      </c>
      <c r="J76" s="25" t="s">
        <v>192</v>
      </c>
      <c r="K76" s="25" t="s">
        <v>21</v>
      </c>
      <c r="L76" s="26" t="s">
        <v>193</v>
      </c>
    </row>
    <row r="77" spans="1:12" ht="63.75" thickBot="1" x14ac:dyDescent="0.3">
      <c r="A77" s="22" t="s">
        <v>194</v>
      </c>
      <c r="B77" s="23" t="s">
        <v>195</v>
      </c>
      <c r="C77" s="23" t="s">
        <v>111</v>
      </c>
      <c r="D77" s="23" t="s">
        <v>41</v>
      </c>
      <c r="E77" s="24">
        <v>72360</v>
      </c>
      <c r="F77" s="24">
        <v>25000</v>
      </c>
      <c r="G77" s="24">
        <v>30000</v>
      </c>
      <c r="H77" s="23" t="s">
        <v>196</v>
      </c>
      <c r="I77" s="25" t="s">
        <v>439</v>
      </c>
      <c r="J77" s="25" t="s">
        <v>197</v>
      </c>
      <c r="K77" s="25" t="s">
        <v>197</v>
      </c>
      <c r="L77" s="26" t="s">
        <v>197</v>
      </c>
    </row>
    <row r="78" spans="1:12" ht="31.5" x14ac:dyDescent="0.25">
      <c r="A78" s="44" t="s">
        <v>198</v>
      </c>
      <c r="B78" s="42" t="s">
        <v>199</v>
      </c>
      <c r="C78" s="42" t="s">
        <v>111</v>
      </c>
      <c r="D78" s="42" t="s">
        <v>41</v>
      </c>
      <c r="E78" s="54">
        <f>SUM(E79:E79)+350000</f>
        <v>350000</v>
      </c>
      <c r="F78" s="54">
        <f>SUM(F79:F79)+425000</f>
        <v>425000</v>
      </c>
      <c r="G78" s="54">
        <f>SUM(G79:G79)+450000</f>
        <v>450000</v>
      </c>
      <c r="H78" s="23" t="s">
        <v>200</v>
      </c>
      <c r="I78" s="25" t="s">
        <v>439</v>
      </c>
      <c r="J78" s="25" t="s">
        <v>201</v>
      </c>
      <c r="K78" s="25" t="s">
        <v>202</v>
      </c>
      <c r="L78" s="26" t="s">
        <v>202</v>
      </c>
    </row>
    <row r="79" spans="1:12" ht="63.75" thickBot="1" x14ac:dyDescent="0.3">
      <c r="A79" s="45"/>
      <c r="B79" s="43"/>
      <c r="C79" s="43"/>
      <c r="D79" s="43"/>
      <c r="E79" s="55"/>
      <c r="F79" s="55"/>
      <c r="G79" s="55"/>
      <c r="H79" s="28" t="s">
        <v>203</v>
      </c>
      <c r="I79" s="30" t="s">
        <v>440</v>
      </c>
      <c r="J79" s="30" t="s">
        <v>204</v>
      </c>
      <c r="K79" s="30" t="s">
        <v>205</v>
      </c>
      <c r="L79" s="31" t="s">
        <v>206</v>
      </c>
    </row>
    <row r="80" spans="1:12" ht="63.75" thickBot="1" x14ac:dyDescent="0.3">
      <c r="A80" s="22" t="s">
        <v>207</v>
      </c>
      <c r="B80" s="23" t="s">
        <v>208</v>
      </c>
      <c r="C80" s="23" t="s">
        <v>111</v>
      </c>
      <c r="D80" s="23" t="s">
        <v>41</v>
      </c>
      <c r="E80" s="24">
        <v>420000</v>
      </c>
      <c r="F80" s="24">
        <v>500000</v>
      </c>
      <c r="G80" s="24">
        <v>500000</v>
      </c>
      <c r="H80" s="23" t="s">
        <v>209</v>
      </c>
      <c r="I80" s="25" t="s">
        <v>440</v>
      </c>
      <c r="J80" s="25" t="s">
        <v>86</v>
      </c>
      <c r="K80" s="25" t="s">
        <v>86</v>
      </c>
      <c r="L80" s="26" t="s">
        <v>86</v>
      </c>
    </row>
    <row r="81" spans="1:12" ht="63.75" thickBot="1" x14ac:dyDescent="0.3">
      <c r="A81" s="22" t="s">
        <v>210</v>
      </c>
      <c r="B81" s="23" t="s">
        <v>211</v>
      </c>
      <c r="C81" s="23" t="s">
        <v>111</v>
      </c>
      <c r="D81" s="23" t="s">
        <v>41</v>
      </c>
      <c r="E81" s="24">
        <v>350000</v>
      </c>
      <c r="F81" s="24">
        <v>400000</v>
      </c>
      <c r="G81" s="24">
        <v>400000</v>
      </c>
      <c r="H81" s="23" t="s">
        <v>212</v>
      </c>
      <c r="I81" s="25" t="s">
        <v>59</v>
      </c>
      <c r="J81" s="25" t="s">
        <v>213</v>
      </c>
      <c r="K81" s="25" t="s">
        <v>214</v>
      </c>
      <c r="L81" s="26" t="s">
        <v>214</v>
      </c>
    </row>
    <row r="82" spans="1:12" ht="21" customHeight="1" x14ac:dyDescent="0.25">
      <c r="A82" s="44" t="s">
        <v>215</v>
      </c>
      <c r="B82" s="42" t="s">
        <v>216</v>
      </c>
      <c r="C82" s="42" t="s">
        <v>18</v>
      </c>
      <c r="D82" s="23" t="s">
        <v>437</v>
      </c>
      <c r="E82" s="27">
        <f>SUM(E83:E85)</f>
        <v>2543795</v>
      </c>
      <c r="F82" s="27">
        <f>SUM(F83:F85)</f>
        <v>0</v>
      </c>
      <c r="G82" s="27">
        <f>SUM(G83:G85)</f>
        <v>0</v>
      </c>
      <c r="H82" s="42" t="s">
        <v>217</v>
      </c>
      <c r="I82" s="49" t="s">
        <v>23</v>
      </c>
      <c r="J82" s="49" t="s">
        <v>218</v>
      </c>
      <c r="K82" s="49" t="s">
        <v>21</v>
      </c>
      <c r="L82" s="46" t="s">
        <v>21</v>
      </c>
    </row>
    <row r="83" spans="1:12" ht="20.25" customHeight="1" x14ac:dyDescent="0.25">
      <c r="A83" s="53"/>
      <c r="B83" s="52"/>
      <c r="C83" s="52"/>
      <c r="D83" s="28" t="s">
        <v>27</v>
      </c>
      <c r="E83" s="29">
        <v>829532</v>
      </c>
      <c r="F83" s="29">
        <v>0</v>
      </c>
      <c r="G83" s="29">
        <v>0</v>
      </c>
      <c r="H83" s="65"/>
      <c r="I83" s="64"/>
      <c r="J83" s="64"/>
      <c r="K83" s="64"/>
      <c r="L83" s="63"/>
    </row>
    <row r="84" spans="1:12" ht="21.75" customHeight="1" x14ac:dyDescent="0.25">
      <c r="A84" s="53"/>
      <c r="B84" s="52"/>
      <c r="C84" s="52"/>
      <c r="D84" s="28" t="s">
        <v>41</v>
      </c>
      <c r="E84" s="29">
        <v>214263</v>
      </c>
      <c r="F84" s="29">
        <v>0</v>
      </c>
      <c r="G84" s="29">
        <v>0</v>
      </c>
      <c r="H84" s="58" t="s">
        <v>19</v>
      </c>
      <c r="I84" s="57" t="s">
        <v>440</v>
      </c>
      <c r="J84" s="57" t="s">
        <v>176</v>
      </c>
      <c r="K84" s="57" t="s">
        <v>21</v>
      </c>
      <c r="L84" s="56" t="s">
        <v>21</v>
      </c>
    </row>
    <row r="85" spans="1:12" ht="21.75" customHeight="1" thickBot="1" x14ac:dyDescent="0.3">
      <c r="A85" s="45"/>
      <c r="B85" s="43"/>
      <c r="C85" s="43"/>
      <c r="D85" s="28" t="s">
        <v>118</v>
      </c>
      <c r="E85" s="29">
        <v>1500000</v>
      </c>
      <c r="F85" s="29">
        <v>0</v>
      </c>
      <c r="G85" s="29">
        <v>0</v>
      </c>
      <c r="H85" s="43"/>
      <c r="I85" s="51"/>
      <c r="J85" s="51"/>
      <c r="K85" s="51"/>
      <c r="L85" s="48"/>
    </row>
    <row r="86" spans="1:12" ht="63.75" thickBot="1" x14ac:dyDescent="0.3">
      <c r="A86" s="22" t="s">
        <v>219</v>
      </c>
      <c r="B86" s="23" t="s">
        <v>220</v>
      </c>
      <c r="C86" s="23" t="s">
        <v>111</v>
      </c>
      <c r="D86" s="37" t="s">
        <v>41</v>
      </c>
      <c r="E86" s="35">
        <v>30000</v>
      </c>
      <c r="F86" s="35">
        <v>30000</v>
      </c>
      <c r="G86" s="35">
        <v>30000</v>
      </c>
      <c r="H86" s="23" t="s">
        <v>221</v>
      </c>
      <c r="I86" s="25" t="s">
        <v>439</v>
      </c>
      <c r="J86" s="25" t="s">
        <v>222</v>
      </c>
      <c r="K86" s="25" t="s">
        <v>222</v>
      </c>
      <c r="L86" s="26" t="s">
        <v>222</v>
      </c>
    </row>
    <row r="87" spans="1:12" ht="32.25" thickBot="1" x14ac:dyDescent="0.3">
      <c r="A87" s="22" t="s">
        <v>223</v>
      </c>
      <c r="B87" s="23" t="s">
        <v>224</v>
      </c>
      <c r="C87" s="23" t="s">
        <v>116</v>
      </c>
      <c r="D87" s="38" t="s">
        <v>41</v>
      </c>
      <c r="E87" s="36">
        <v>300000</v>
      </c>
      <c r="F87" s="36">
        <v>0</v>
      </c>
      <c r="G87" s="36">
        <v>0</v>
      </c>
      <c r="H87" s="23" t="s">
        <v>19</v>
      </c>
      <c r="I87" s="25" t="s">
        <v>440</v>
      </c>
      <c r="J87" s="25" t="s">
        <v>21</v>
      </c>
      <c r="K87" s="25" t="s">
        <v>55</v>
      </c>
      <c r="L87" s="26" t="s">
        <v>117</v>
      </c>
    </row>
    <row r="88" spans="1:12" ht="48.75" customHeight="1" x14ac:dyDescent="0.25">
      <c r="A88" s="44" t="s">
        <v>225</v>
      </c>
      <c r="B88" s="42" t="s">
        <v>226</v>
      </c>
      <c r="C88" s="42" t="s">
        <v>116</v>
      </c>
      <c r="D88" s="23" t="s">
        <v>437</v>
      </c>
      <c r="E88" s="27">
        <f t="shared" ref="E88:G88" si="5">SUM(E89:E90)</f>
        <v>2000000</v>
      </c>
      <c r="F88" s="27">
        <f t="shared" si="5"/>
        <v>2800000</v>
      </c>
      <c r="G88" s="27">
        <f t="shared" si="5"/>
        <v>0</v>
      </c>
      <c r="H88" s="42" t="s">
        <v>19</v>
      </c>
      <c r="I88" s="49" t="s">
        <v>440</v>
      </c>
      <c r="J88" s="49" t="s">
        <v>227</v>
      </c>
      <c r="K88" s="49" t="s">
        <v>227</v>
      </c>
      <c r="L88" s="46" t="s">
        <v>21</v>
      </c>
    </row>
    <row r="89" spans="1:12" ht="25.5" customHeight="1" x14ac:dyDescent="0.25">
      <c r="A89" s="53"/>
      <c r="B89" s="52"/>
      <c r="C89" s="52"/>
      <c r="D89" s="28" t="s">
        <v>41</v>
      </c>
      <c r="E89" s="29">
        <v>600000</v>
      </c>
      <c r="F89" s="29">
        <v>2800000</v>
      </c>
      <c r="G89" s="29">
        <v>0</v>
      </c>
      <c r="H89" s="52"/>
      <c r="I89" s="50"/>
      <c r="J89" s="50"/>
      <c r="K89" s="50"/>
      <c r="L89" s="47"/>
    </row>
    <row r="90" spans="1:12" ht="25.5" customHeight="1" thickBot="1" x14ac:dyDescent="0.3">
      <c r="A90" s="45"/>
      <c r="B90" s="43"/>
      <c r="C90" s="43"/>
      <c r="D90" s="28" t="s">
        <v>118</v>
      </c>
      <c r="E90" s="29">
        <v>1400000</v>
      </c>
      <c r="F90" s="29">
        <v>0</v>
      </c>
      <c r="G90" s="29">
        <v>0</v>
      </c>
      <c r="H90" s="43"/>
      <c r="I90" s="51"/>
      <c r="J90" s="51"/>
      <c r="K90" s="51"/>
      <c r="L90" s="48"/>
    </row>
    <row r="91" spans="1:12" x14ac:dyDescent="0.25">
      <c r="A91" s="44" t="s">
        <v>228</v>
      </c>
      <c r="B91" s="42" t="s">
        <v>229</v>
      </c>
      <c r="C91" s="42" t="s">
        <v>40</v>
      </c>
      <c r="D91" s="23"/>
      <c r="E91" s="27">
        <f>SUM(E92:E93)</f>
        <v>1000000</v>
      </c>
      <c r="F91" s="27">
        <f>SUM(F92:F93)</f>
        <v>2500000</v>
      </c>
      <c r="G91" s="27">
        <f>SUM(G92:G93)</f>
        <v>0</v>
      </c>
      <c r="H91" s="42" t="s">
        <v>19</v>
      </c>
      <c r="I91" s="49" t="s">
        <v>440</v>
      </c>
      <c r="J91" s="49" t="s">
        <v>92</v>
      </c>
      <c r="K91" s="49" t="s">
        <v>21</v>
      </c>
      <c r="L91" s="46" t="s">
        <v>21</v>
      </c>
    </row>
    <row r="92" spans="1:12" x14ac:dyDescent="0.25">
      <c r="A92" s="53"/>
      <c r="B92" s="52"/>
      <c r="C92" s="52"/>
      <c r="D92" s="28" t="s">
        <v>41</v>
      </c>
      <c r="E92" s="29">
        <v>300000</v>
      </c>
      <c r="F92" s="29">
        <v>2500000</v>
      </c>
      <c r="G92" s="29">
        <v>0</v>
      </c>
      <c r="H92" s="52"/>
      <c r="I92" s="50"/>
      <c r="J92" s="50"/>
      <c r="K92" s="50"/>
      <c r="L92" s="47"/>
    </row>
    <row r="93" spans="1:12" ht="16.5" thickBot="1" x14ac:dyDescent="0.3">
      <c r="A93" s="45"/>
      <c r="B93" s="43"/>
      <c r="C93" s="43"/>
      <c r="D93" s="28" t="s">
        <v>118</v>
      </c>
      <c r="E93" s="29">
        <v>700000</v>
      </c>
      <c r="F93" s="29">
        <v>0</v>
      </c>
      <c r="G93" s="29">
        <v>0</v>
      </c>
      <c r="H93" s="43"/>
      <c r="I93" s="51"/>
      <c r="J93" s="51"/>
      <c r="K93" s="51"/>
      <c r="L93" s="48"/>
    </row>
    <row r="94" spans="1:12" ht="31.5" x14ac:dyDescent="0.25">
      <c r="A94" s="44" t="s">
        <v>230</v>
      </c>
      <c r="B94" s="42" t="s">
        <v>231</v>
      </c>
      <c r="C94" s="42" t="s">
        <v>18</v>
      </c>
      <c r="D94" s="23" t="s">
        <v>437</v>
      </c>
      <c r="E94" s="27">
        <f>SUM(E95:E96)</f>
        <v>905000</v>
      </c>
      <c r="F94" s="27">
        <f>SUM(F95:F96)</f>
        <v>905000</v>
      </c>
      <c r="G94" s="27">
        <f>SUM(G95:G96)</f>
        <v>0</v>
      </c>
      <c r="H94" s="23" t="s">
        <v>232</v>
      </c>
      <c r="I94" s="25" t="s">
        <v>439</v>
      </c>
      <c r="J94" s="25" t="s">
        <v>21</v>
      </c>
      <c r="K94" s="25" t="s">
        <v>50</v>
      </c>
      <c r="L94" s="26" t="s">
        <v>21</v>
      </c>
    </row>
    <row r="95" spans="1:12" x14ac:dyDescent="0.25">
      <c r="A95" s="53"/>
      <c r="B95" s="52"/>
      <c r="C95" s="52"/>
      <c r="D95" s="28" t="s">
        <v>27</v>
      </c>
      <c r="E95" s="29">
        <v>769250</v>
      </c>
      <c r="F95" s="29">
        <v>769250</v>
      </c>
      <c r="G95" s="29">
        <v>0</v>
      </c>
      <c r="H95" s="58" t="s">
        <v>19</v>
      </c>
      <c r="I95" s="57" t="s">
        <v>440</v>
      </c>
      <c r="J95" s="57" t="s">
        <v>64</v>
      </c>
      <c r="K95" s="57" t="s">
        <v>75</v>
      </c>
      <c r="L95" s="56" t="s">
        <v>21</v>
      </c>
    </row>
    <row r="96" spans="1:12" ht="16.5" thickBot="1" x14ac:dyDescent="0.3">
      <c r="A96" s="45"/>
      <c r="B96" s="43"/>
      <c r="C96" s="43"/>
      <c r="D96" s="28" t="s">
        <v>41</v>
      </c>
      <c r="E96" s="29">
        <v>135750</v>
      </c>
      <c r="F96" s="29">
        <v>135750</v>
      </c>
      <c r="G96" s="29">
        <v>0</v>
      </c>
      <c r="H96" s="43"/>
      <c r="I96" s="51"/>
      <c r="J96" s="51"/>
      <c r="K96" s="51"/>
      <c r="L96" s="48"/>
    </row>
    <row r="97" spans="1:12" ht="31.5" x14ac:dyDescent="0.25">
      <c r="A97" s="44" t="s">
        <v>233</v>
      </c>
      <c r="B97" s="42" t="s">
        <v>234</v>
      </c>
      <c r="C97" s="42" t="s">
        <v>18</v>
      </c>
      <c r="D97" s="23" t="s">
        <v>437</v>
      </c>
      <c r="E97" s="27">
        <f>SUM(E98:E99)</f>
        <v>510000</v>
      </c>
      <c r="F97" s="27">
        <f>SUM(F98:F99)</f>
        <v>510000</v>
      </c>
      <c r="G97" s="27">
        <f>SUM(G98:G99)</f>
        <v>0</v>
      </c>
      <c r="H97" s="23" t="s">
        <v>19</v>
      </c>
      <c r="I97" s="25" t="s">
        <v>440</v>
      </c>
      <c r="J97" s="25" t="s">
        <v>64</v>
      </c>
      <c r="K97" s="25" t="s">
        <v>75</v>
      </c>
      <c r="L97" s="26" t="s">
        <v>21</v>
      </c>
    </row>
    <row r="98" spans="1:12" x14ac:dyDescent="0.25">
      <c r="A98" s="53"/>
      <c r="B98" s="52"/>
      <c r="C98" s="52"/>
      <c r="D98" s="28" t="s">
        <v>27</v>
      </c>
      <c r="E98" s="29">
        <v>433500</v>
      </c>
      <c r="F98" s="29">
        <v>433500</v>
      </c>
      <c r="G98" s="29">
        <v>0</v>
      </c>
      <c r="H98" s="58" t="s">
        <v>232</v>
      </c>
      <c r="I98" s="57" t="s">
        <v>439</v>
      </c>
      <c r="J98" s="57" t="s">
        <v>21</v>
      </c>
      <c r="K98" s="57" t="s">
        <v>50</v>
      </c>
      <c r="L98" s="56" t="s">
        <v>21</v>
      </c>
    </row>
    <row r="99" spans="1:12" ht="16.5" thickBot="1" x14ac:dyDescent="0.3">
      <c r="A99" s="45"/>
      <c r="B99" s="43"/>
      <c r="C99" s="43"/>
      <c r="D99" s="28" t="s">
        <v>41</v>
      </c>
      <c r="E99" s="29">
        <v>76500</v>
      </c>
      <c r="F99" s="29">
        <v>76500</v>
      </c>
      <c r="G99" s="29">
        <v>0</v>
      </c>
      <c r="H99" s="43"/>
      <c r="I99" s="51"/>
      <c r="J99" s="51"/>
      <c r="K99" s="51"/>
      <c r="L99" s="48"/>
    </row>
    <row r="100" spans="1:12" ht="32.25" customHeight="1" thickBot="1" x14ac:dyDescent="0.3">
      <c r="A100" s="20" t="s">
        <v>235</v>
      </c>
      <c r="B100" s="73" t="s">
        <v>236</v>
      </c>
      <c r="C100" s="74"/>
      <c r="D100" s="75"/>
      <c r="E100" s="21">
        <f>E101+E104+E105+E108+E109+E110+E111+E114+E118</f>
        <v>20555443.370000001</v>
      </c>
      <c r="F100" s="21">
        <f>F101+F104+F105+F108+F109+F110+F111+F114+F118</f>
        <v>21303000</v>
      </c>
      <c r="G100" s="21">
        <f>G101+G104+G105+G108+G109+G110+G111+G114+G118</f>
        <v>20671379</v>
      </c>
      <c r="H100" s="67"/>
      <c r="I100" s="68"/>
      <c r="J100" s="68"/>
      <c r="K100" s="68"/>
      <c r="L100" s="69"/>
    </row>
    <row r="101" spans="1:12" ht="31.5" x14ac:dyDescent="0.25">
      <c r="A101" s="44" t="s">
        <v>237</v>
      </c>
      <c r="B101" s="42" t="s">
        <v>238</v>
      </c>
      <c r="C101" s="42" t="s">
        <v>40</v>
      </c>
      <c r="D101" s="42" t="s">
        <v>41</v>
      </c>
      <c r="E101" s="60">
        <v>50000</v>
      </c>
      <c r="F101" s="60">
        <v>2600000</v>
      </c>
      <c r="G101" s="60">
        <v>1000000</v>
      </c>
      <c r="H101" s="23" t="s">
        <v>239</v>
      </c>
      <c r="I101" s="25" t="s">
        <v>440</v>
      </c>
      <c r="J101" s="25" t="s">
        <v>33</v>
      </c>
      <c r="K101" s="25" t="s">
        <v>33</v>
      </c>
      <c r="L101" s="26" t="s">
        <v>33</v>
      </c>
    </row>
    <row r="102" spans="1:12" ht="31.5" x14ac:dyDescent="0.25">
      <c r="A102" s="53"/>
      <c r="B102" s="52"/>
      <c r="C102" s="52"/>
      <c r="D102" s="52"/>
      <c r="E102" s="61"/>
      <c r="F102" s="61"/>
      <c r="G102" s="61"/>
      <c r="H102" s="28" t="s">
        <v>240</v>
      </c>
      <c r="I102" s="30" t="s">
        <v>440</v>
      </c>
      <c r="J102" s="30" t="s">
        <v>161</v>
      </c>
      <c r="K102" s="30" t="s">
        <v>161</v>
      </c>
      <c r="L102" s="31" t="s">
        <v>161</v>
      </c>
    </row>
    <row r="103" spans="1:12" ht="16.5" thickBot="1" x14ac:dyDescent="0.3">
      <c r="A103" s="45"/>
      <c r="B103" s="43"/>
      <c r="C103" s="43"/>
      <c r="D103" s="43"/>
      <c r="E103" s="62"/>
      <c r="F103" s="62"/>
      <c r="G103" s="62"/>
      <c r="H103" s="28" t="s">
        <v>241</v>
      </c>
      <c r="I103" s="30" t="s">
        <v>242</v>
      </c>
      <c r="J103" s="30" t="s">
        <v>143</v>
      </c>
      <c r="K103" s="30" t="s">
        <v>243</v>
      </c>
      <c r="L103" s="31" t="s">
        <v>244</v>
      </c>
    </row>
    <row r="104" spans="1:12" ht="63.75" thickBot="1" x14ac:dyDescent="0.3">
      <c r="A104" s="22" t="s">
        <v>245</v>
      </c>
      <c r="B104" s="23" t="s">
        <v>246</v>
      </c>
      <c r="C104" s="23" t="s">
        <v>111</v>
      </c>
      <c r="D104" s="23" t="s">
        <v>41</v>
      </c>
      <c r="E104" s="24">
        <v>12000000</v>
      </c>
      <c r="F104" s="24">
        <v>13000000</v>
      </c>
      <c r="G104" s="24">
        <v>14500000</v>
      </c>
      <c r="H104" s="23" t="s">
        <v>247</v>
      </c>
      <c r="I104" s="25" t="s">
        <v>59</v>
      </c>
      <c r="J104" s="25" t="s">
        <v>248</v>
      </c>
      <c r="K104" s="25" t="s">
        <v>249</v>
      </c>
      <c r="L104" s="26" t="s">
        <v>249</v>
      </c>
    </row>
    <row r="105" spans="1:12" ht="31.5" x14ac:dyDescent="0.25">
      <c r="A105" s="44" t="s">
        <v>250</v>
      </c>
      <c r="B105" s="42" t="s">
        <v>251</v>
      </c>
      <c r="C105" s="42" t="s">
        <v>18</v>
      </c>
      <c r="D105" s="23" t="s">
        <v>437</v>
      </c>
      <c r="E105" s="27">
        <f>SUM(E106:E107)</f>
        <v>2727520</v>
      </c>
      <c r="F105" s="27">
        <f>SUM(F106:F107)</f>
        <v>0</v>
      </c>
      <c r="G105" s="27">
        <f>SUM(G106:G107)</f>
        <v>0</v>
      </c>
      <c r="H105" s="23" t="s">
        <v>19</v>
      </c>
      <c r="I105" s="25" t="s">
        <v>440</v>
      </c>
      <c r="J105" s="25" t="s">
        <v>97</v>
      </c>
      <c r="K105" s="25" t="s">
        <v>21</v>
      </c>
      <c r="L105" s="26" t="s">
        <v>21</v>
      </c>
    </row>
    <row r="106" spans="1:12" x14ac:dyDescent="0.25">
      <c r="A106" s="53"/>
      <c r="B106" s="52"/>
      <c r="C106" s="52"/>
      <c r="D106" s="28" t="s">
        <v>41</v>
      </c>
      <c r="E106" s="29">
        <v>485771</v>
      </c>
      <c r="F106" s="29">
        <v>0</v>
      </c>
      <c r="G106" s="29">
        <v>0</v>
      </c>
      <c r="H106" s="58" t="s">
        <v>252</v>
      </c>
      <c r="I106" s="57" t="s">
        <v>439</v>
      </c>
      <c r="J106" s="57" t="s">
        <v>222</v>
      </c>
      <c r="K106" s="57" t="s">
        <v>21</v>
      </c>
      <c r="L106" s="56" t="s">
        <v>21</v>
      </c>
    </row>
    <row r="107" spans="1:12" ht="16.5" thickBot="1" x14ac:dyDescent="0.3">
      <c r="A107" s="45"/>
      <c r="B107" s="43"/>
      <c r="C107" s="43"/>
      <c r="D107" s="28" t="s">
        <v>27</v>
      </c>
      <c r="E107" s="29">
        <v>2241749</v>
      </c>
      <c r="F107" s="29">
        <v>0</v>
      </c>
      <c r="G107" s="29">
        <v>0</v>
      </c>
      <c r="H107" s="43"/>
      <c r="I107" s="51"/>
      <c r="J107" s="51"/>
      <c r="K107" s="51"/>
      <c r="L107" s="48"/>
    </row>
    <row r="108" spans="1:12" ht="63.75" thickBot="1" x14ac:dyDescent="0.3">
      <c r="A108" s="22" t="s">
        <v>253</v>
      </c>
      <c r="B108" s="23" t="s">
        <v>254</v>
      </c>
      <c r="C108" s="23" t="s">
        <v>111</v>
      </c>
      <c r="D108" s="28" t="s">
        <v>41</v>
      </c>
      <c r="E108" s="29">
        <v>3500000</v>
      </c>
      <c r="F108" s="29">
        <v>4500000</v>
      </c>
      <c r="G108" s="29">
        <v>5000000</v>
      </c>
      <c r="H108" s="23" t="s">
        <v>255</v>
      </c>
      <c r="I108" s="25" t="s">
        <v>440</v>
      </c>
      <c r="J108" s="25" t="s">
        <v>85</v>
      </c>
      <c r="K108" s="25" t="s">
        <v>21</v>
      </c>
      <c r="L108" s="26" t="s">
        <v>21</v>
      </c>
    </row>
    <row r="109" spans="1:12" ht="79.5" thickBot="1" x14ac:dyDescent="0.3">
      <c r="A109" s="22" t="s">
        <v>256</v>
      </c>
      <c r="B109" s="23" t="s">
        <v>257</v>
      </c>
      <c r="C109" s="23" t="s">
        <v>111</v>
      </c>
      <c r="D109" s="23" t="s">
        <v>41</v>
      </c>
      <c r="E109" s="24">
        <v>45000</v>
      </c>
      <c r="F109" s="24">
        <v>30000</v>
      </c>
      <c r="G109" s="24">
        <v>30000</v>
      </c>
      <c r="H109" s="23" t="s">
        <v>258</v>
      </c>
      <c r="I109" s="25" t="s">
        <v>439</v>
      </c>
      <c r="J109" s="25" t="s">
        <v>50</v>
      </c>
      <c r="K109" s="25" t="s">
        <v>50</v>
      </c>
      <c r="L109" s="26" t="s">
        <v>50</v>
      </c>
    </row>
    <row r="110" spans="1:12" ht="63.75" thickBot="1" x14ac:dyDescent="0.3">
      <c r="A110" s="22" t="s">
        <v>259</v>
      </c>
      <c r="B110" s="23" t="s">
        <v>260</v>
      </c>
      <c r="C110" s="23" t="s">
        <v>111</v>
      </c>
      <c r="D110" s="23"/>
      <c r="E110" s="24">
        <v>0</v>
      </c>
      <c r="F110" s="24">
        <v>0</v>
      </c>
      <c r="G110" s="24">
        <v>0</v>
      </c>
      <c r="H110" s="23" t="s">
        <v>19</v>
      </c>
      <c r="I110" s="25" t="s">
        <v>440</v>
      </c>
      <c r="J110" s="25" t="s">
        <v>161</v>
      </c>
      <c r="K110" s="25" t="s">
        <v>161</v>
      </c>
      <c r="L110" s="26" t="s">
        <v>21</v>
      </c>
    </row>
    <row r="111" spans="1:12" ht="39.75" customHeight="1" x14ac:dyDescent="0.25">
      <c r="A111" s="44" t="s">
        <v>261</v>
      </c>
      <c r="B111" s="42" t="s">
        <v>444</v>
      </c>
      <c r="C111" s="42" t="s">
        <v>18</v>
      </c>
      <c r="D111" s="23" t="s">
        <v>437</v>
      </c>
      <c r="E111" s="27">
        <f>SUM(E112:E113)</f>
        <v>176113</v>
      </c>
      <c r="F111" s="27">
        <f>SUM(F112:F113)</f>
        <v>173000</v>
      </c>
      <c r="G111" s="27">
        <f>SUM(G112:G113)</f>
        <v>0</v>
      </c>
      <c r="H111" s="23" t="s">
        <v>262</v>
      </c>
      <c r="I111" s="25" t="s">
        <v>439</v>
      </c>
      <c r="J111" s="25" t="s">
        <v>50</v>
      </c>
      <c r="K111" s="25" t="s">
        <v>21</v>
      </c>
      <c r="L111" s="26" t="s">
        <v>21</v>
      </c>
    </row>
    <row r="112" spans="1:12" ht="30" customHeight="1" x14ac:dyDescent="0.25">
      <c r="A112" s="53"/>
      <c r="B112" s="52"/>
      <c r="C112" s="52"/>
      <c r="D112" s="28" t="s">
        <v>27</v>
      </c>
      <c r="E112" s="29">
        <v>148846</v>
      </c>
      <c r="F112" s="29">
        <v>147050</v>
      </c>
      <c r="G112" s="29">
        <v>0</v>
      </c>
      <c r="H112" s="58" t="s">
        <v>263</v>
      </c>
      <c r="I112" s="57" t="s">
        <v>439</v>
      </c>
      <c r="J112" s="57" t="s">
        <v>128</v>
      </c>
      <c r="K112" s="57" t="s">
        <v>128</v>
      </c>
      <c r="L112" s="56" t="s">
        <v>21</v>
      </c>
    </row>
    <row r="113" spans="1:12" ht="30" customHeight="1" thickBot="1" x14ac:dyDescent="0.3">
      <c r="A113" s="45"/>
      <c r="B113" s="43"/>
      <c r="C113" s="43"/>
      <c r="D113" s="28" t="s">
        <v>41</v>
      </c>
      <c r="E113" s="29">
        <v>27267</v>
      </c>
      <c r="F113" s="29">
        <v>25950</v>
      </c>
      <c r="G113" s="29">
        <v>0</v>
      </c>
      <c r="H113" s="43"/>
      <c r="I113" s="51"/>
      <c r="J113" s="51"/>
      <c r="K113" s="51"/>
      <c r="L113" s="48"/>
    </row>
    <row r="114" spans="1:12" ht="31.5" x14ac:dyDescent="0.25">
      <c r="A114" s="44" t="s">
        <v>264</v>
      </c>
      <c r="B114" s="42" t="s">
        <v>265</v>
      </c>
      <c r="C114" s="42" t="s">
        <v>18</v>
      </c>
      <c r="D114" s="23" t="s">
        <v>437</v>
      </c>
      <c r="E114" s="27">
        <f>SUM(E115:E117)</f>
        <v>1056810.3700000001</v>
      </c>
      <c r="F114" s="27">
        <f>SUM(F115:F117)</f>
        <v>0</v>
      </c>
      <c r="G114" s="27">
        <f>SUM(G115:G117)</f>
        <v>0</v>
      </c>
      <c r="H114" s="23" t="s">
        <v>19</v>
      </c>
      <c r="I114" s="25" t="s">
        <v>440</v>
      </c>
      <c r="J114" s="25" t="s">
        <v>87</v>
      </c>
      <c r="K114" s="25" t="s">
        <v>15</v>
      </c>
      <c r="L114" s="26" t="s">
        <v>21</v>
      </c>
    </row>
    <row r="115" spans="1:12" x14ac:dyDescent="0.25">
      <c r="A115" s="53"/>
      <c r="B115" s="52"/>
      <c r="C115" s="52"/>
      <c r="D115" s="28" t="s">
        <v>27</v>
      </c>
      <c r="E115" s="29">
        <v>129257</v>
      </c>
      <c r="F115" s="29">
        <v>0</v>
      </c>
      <c r="G115" s="29">
        <v>0</v>
      </c>
      <c r="H115" s="58" t="s">
        <v>266</v>
      </c>
      <c r="I115" s="57" t="s">
        <v>23</v>
      </c>
      <c r="J115" s="57" t="s">
        <v>21</v>
      </c>
      <c r="K115" s="57" t="s">
        <v>267</v>
      </c>
      <c r="L115" s="56" t="s">
        <v>21</v>
      </c>
    </row>
    <row r="116" spans="1:12" x14ac:dyDescent="0.25">
      <c r="A116" s="53"/>
      <c r="B116" s="52"/>
      <c r="C116" s="52"/>
      <c r="D116" s="28" t="s">
        <v>41</v>
      </c>
      <c r="E116" s="29">
        <v>227553.37</v>
      </c>
      <c r="F116" s="29">
        <v>0</v>
      </c>
      <c r="G116" s="29">
        <v>0</v>
      </c>
      <c r="H116" s="52"/>
      <c r="I116" s="50"/>
      <c r="J116" s="50"/>
      <c r="K116" s="50"/>
      <c r="L116" s="47"/>
    </row>
    <row r="117" spans="1:12" ht="16.5" thickBot="1" x14ac:dyDescent="0.3">
      <c r="A117" s="45"/>
      <c r="B117" s="43"/>
      <c r="C117" s="43"/>
      <c r="D117" s="28" t="s">
        <v>118</v>
      </c>
      <c r="E117" s="29">
        <v>700000</v>
      </c>
      <c r="F117" s="29">
        <v>0</v>
      </c>
      <c r="G117" s="29">
        <v>0</v>
      </c>
      <c r="H117" s="43"/>
      <c r="I117" s="51"/>
      <c r="J117" s="51"/>
      <c r="K117" s="51"/>
      <c r="L117" s="48"/>
    </row>
    <row r="118" spans="1:12" ht="31.5" x14ac:dyDescent="0.25">
      <c r="A118" s="44" t="s">
        <v>268</v>
      </c>
      <c r="B118" s="42" t="s">
        <v>269</v>
      </c>
      <c r="C118" s="42" t="s">
        <v>18</v>
      </c>
      <c r="D118" s="23" t="s">
        <v>437</v>
      </c>
      <c r="E118" s="27">
        <f>SUM(E119:E120)</f>
        <v>1000000</v>
      </c>
      <c r="F118" s="27">
        <f>SUM(F119:F120)</f>
        <v>1000000</v>
      </c>
      <c r="G118" s="27">
        <f>SUM(G119:G120)</f>
        <v>141379</v>
      </c>
      <c r="H118" s="23" t="s">
        <v>19</v>
      </c>
      <c r="I118" s="25" t="s">
        <v>440</v>
      </c>
      <c r="J118" s="25" t="s">
        <v>270</v>
      </c>
      <c r="K118" s="25" t="s">
        <v>54</v>
      </c>
      <c r="L118" s="26" t="s">
        <v>271</v>
      </c>
    </row>
    <row r="119" spans="1:12" x14ac:dyDescent="0.25">
      <c r="A119" s="53"/>
      <c r="B119" s="52"/>
      <c r="C119" s="52"/>
      <c r="D119" s="28" t="s">
        <v>27</v>
      </c>
      <c r="E119" s="29">
        <v>850000</v>
      </c>
      <c r="F119" s="29">
        <v>850000</v>
      </c>
      <c r="G119" s="29">
        <v>120172</v>
      </c>
      <c r="H119" s="58" t="s">
        <v>232</v>
      </c>
      <c r="I119" s="57" t="s">
        <v>439</v>
      </c>
      <c r="J119" s="57" t="s">
        <v>21</v>
      </c>
      <c r="K119" s="57" t="s">
        <v>21</v>
      </c>
      <c r="L119" s="56" t="s">
        <v>50</v>
      </c>
    </row>
    <row r="120" spans="1:12" ht="16.5" thickBot="1" x14ac:dyDescent="0.3">
      <c r="A120" s="45"/>
      <c r="B120" s="43"/>
      <c r="C120" s="43"/>
      <c r="D120" s="28" t="s">
        <v>41</v>
      </c>
      <c r="E120" s="29">
        <v>150000</v>
      </c>
      <c r="F120" s="29">
        <v>150000</v>
      </c>
      <c r="G120" s="29">
        <v>21207</v>
      </c>
      <c r="H120" s="43"/>
      <c r="I120" s="51"/>
      <c r="J120" s="51"/>
      <c r="K120" s="51"/>
      <c r="L120" s="48"/>
    </row>
    <row r="121" spans="1:12" ht="32.25" customHeight="1" thickBot="1" x14ac:dyDescent="0.3">
      <c r="A121" s="18" t="s">
        <v>272</v>
      </c>
      <c r="B121" s="76" t="s">
        <v>273</v>
      </c>
      <c r="C121" s="77"/>
      <c r="D121" s="78"/>
      <c r="E121" s="19">
        <f t="shared" ref="E121:G121" si="6">SUM(E122:E122)</f>
        <v>5753286</v>
      </c>
      <c r="F121" s="19">
        <f t="shared" si="6"/>
        <v>5323847</v>
      </c>
      <c r="G121" s="19">
        <f t="shared" si="6"/>
        <v>4127000</v>
      </c>
      <c r="H121" s="70"/>
      <c r="I121" s="71"/>
      <c r="J121" s="71"/>
      <c r="K121" s="71"/>
      <c r="L121" s="72"/>
    </row>
    <row r="122" spans="1:12" ht="42" customHeight="1" thickBot="1" x14ac:dyDescent="0.3">
      <c r="A122" s="20" t="s">
        <v>274</v>
      </c>
      <c r="B122" s="73" t="s">
        <v>275</v>
      </c>
      <c r="C122" s="74"/>
      <c r="D122" s="75"/>
      <c r="E122" s="21">
        <f>E123+E125+E128+E129+E131+E132+E133</f>
        <v>5753286</v>
      </c>
      <c r="F122" s="21">
        <f>F123+F125+F128+F129+F131+F132+F133</f>
        <v>5323847</v>
      </c>
      <c r="G122" s="21">
        <f>G123+G125+G128+G129+G131+G132+G133</f>
        <v>4127000</v>
      </c>
      <c r="H122" s="67"/>
      <c r="I122" s="68"/>
      <c r="J122" s="68"/>
      <c r="K122" s="68"/>
      <c r="L122" s="69"/>
    </row>
    <row r="123" spans="1:12" ht="54.75" customHeight="1" x14ac:dyDescent="0.25">
      <c r="A123" s="44" t="s">
        <v>276</v>
      </c>
      <c r="B123" s="42" t="s">
        <v>277</v>
      </c>
      <c r="C123" s="42" t="s">
        <v>278</v>
      </c>
      <c r="D123" s="42" t="s">
        <v>41</v>
      </c>
      <c r="E123" s="54">
        <f>SUM(E124:E124)+608000</f>
        <v>608000</v>
      </c>
      <c r="F123" s="54">
        <f>SUM(F124:F124)+608000</f>
        <v>608000</v>
      </c>
      <c r="G123" s="54">
        <f>SUM(G124:G124)+608000</f>
        <v>608000</v>
      </c>
      <c r="H123" s="23" t="s">
        <v>279</v>
      </c>
      <c r="I123" s="25" t="s">
        <v>440</v>
      </c>
      <c r="J123" s="25" t="s">
        <v>15</v>
      </c>
      <c r="K123" s="25" t="s">
        <v>15</v>
      </c>
      <c r="L123" s="26" t="s">
        <v>15</v>
      </c>
    </row>
    <row r="124" spans="1:12" ht="28.5" customHeight="1" thickBot="1" x14ac:dyDescent="0.3">
      <c r="A124" s="45"/>
      <c r="B124" s="43"/>
      <c r="C124" s="43"/>
      <c r="D124" s="43"/>
      <c r="E124" s="55"/>
      <c r="F124" s="55"/>
      <c r="G124" s="55"/>
      <c r="H124" s="28" t="s">
        <v>280</v>
      </c>
      <c r="I124" s="30" t="s">
        <v>439</v>
      </c>
      <c r="J124" s="30" t="s">
        <v>271</v>
      </c>
      <c r="K124" s="30" t="s">
        <v>271</v>
      </c>
      <c r="L124" s="31" t="s">
        <v>271</v>
      </c>
    </row>
    <row r="125" spans="1:12" ht="31.5" x14ac:dyDescent="0.25">
      <c r="A125" s="44" t="s">
        <v>281</v>
      </c>
      <c r="B125" s="42" t="s">
        <v>282</v>
      </c>
      <c r="C125" s="42" t="s">
        <v>18</v>
      </c>
      <c r="D125" s="23" t="s">
        <v>437</v>
      </c>
      <c r="E125" s="27">
        <f>SUM(E126:E127)</f>
        <v>569000</v>
      </c>
      <c r="F125" s="27">
        <f>SUM(F126:F127)</f>
        <v>0</v>
      </c>
      <c r="G125" s="27">
        <f>SUM(G126:G127)</f>
        <v>0</v>
      </c>
      <c r="H125" s="23" t="s">
        <v>283</v>
      </c>
      <c r="I125" s="25" t="s">
        <v>439</v>
      </c>
      <c r="J125" s="25" t="s">
        <v>75</v>
      </c>
      <c r="K125" s="25" t="s">
        <v>21</v>
      </c>
      <c r="L125" s="26" t="s">
        <v>21</v>
      </c>
    </row>
    <row r="126" spans="1:12" x14ac:dyDescent="0.25">
      <c r="A126" s="53"/>
      <c r="B126" s="52"/>
      <c r="C126" s="52"/>
      <c r="D126" s="28" t="s">
        <v>27</v>
      </c>
      <c r="E126" s="29">
        <v>483650</v>
      </c>
      <c r="F126" s="29">
        <v>0</v>
      </c>
      <c r="G126" s="29">
        <v>0</v>
      </c>
      <c r="H126" s="58" t="s">
        <v>284</v>
      </c>
      <c r="I126" s="57" t="s">
        <v>440</v>
      </c>
      <c r="J126" s="57" t="s">
        <v>20</v>
      </c>
      <c r="K126" s="57" t="s">
        <v>21</v>
      </c>
      <c r="L126" s="56" t="s">
        <v>21</v>
      </c>
    </row>
    <row r="127" spans="1:12" ht="16.5" thickBot="1" x14ac:dyDescent="0.3">
      <c r="A127" s="45"/>
      <c r="B127" s="43"/>
      <c r="C127" s="43"/>
      <c r="D127" s="28" t="s">
        <v>41</v>
      </c>
      <c r="E127" s="29">
        <v>85350</v>
      </c>
      <c r="F127" s="29">
        <v>0</v>
      </c>
      <c r="G127" s="29">
        <v>0</v>
      </c>
      <c r="H127" s="43"/>
      <c r="I127" s="51"/>
      <c r="J127" s="51"/>
      <c r="K127" s="51"/>
      <c r="L127" s="48"/>
    </row>
    <row r="128" spans="1:12" ht="48" thickBot="1" x14ac:dyDescent="0.3">
      <c r="A128" s="22" t="s">
        <v>285</v>
      </c>
      <c r="B128" s="23" t="s">
        <v>286</v>
      </c>
      <c r="C128" s="23" t="s">
        <v>278</v>
      </c>
      <c r="D128" s="37" t="s">
        <v>69</v>
      </c>
      <c r="E128" s="35">
        <v>50000</v>
      </c>
      <c r="F128" s="35">
        <v>50000</v>
      </c>
      <c r="G128" s="35">
        <v>50000</v>
      </c>
      <c r="H128" s="23" t="s">
        <v>287</v>
      </c>
      <c r="I128" s="25" t="s">
        <v>440</v>
      </c>
      <c r="J128" s="25" t="s">
        <v>87</v>
      </c>
      <c r="K128" s="25" t="s">
        <v>87</v>
      </c>
      <c r="L128" s="26" t="s">
        <v>87</v>
      </c>
    </row>
    <row r="129" spans="1:12" x14ac:dyDescent="0.25">
      <c r="A129" s="44" t="s">
        <v>288</v>
      </c>
      <c r="B129" s="42" t="s">
        <v>289</v>
      </c>
      <c r="C129" s="42" t="s">
        <v>278</v>
      </c>
      <c r="D129" s="52" t="s">
        <v>41</v>
      </c>
      <c r="E129" s="61">
        <v>2000000</v>
      </c>
      <c r="F129" s="61">
        <v>2092000</v>
      </c>
      <c r="G129" s="61">
        <v>2092000</v>
      </c>
      <c r="H129" s="23" t="s">
        <v>290</v>
      </c>
      <c r="I129" s="25" t="s">
        <v>439</v>
      </c>
      <c r="J129" s="25" t="s">
        <v>161</v>
      </c>
      <c r="K129" s="25" t="s">
        <v>161</v>
      </c>
      <c r="L129" s="26" t="s">
        <v>161</v>
      </c>
    </row>
    <row r="130" spans="1:12" ht="32.25" thickBot="1" x14ac:dyDescent="0.3">
      <c r="A130" s="45"/>
      <c r="B130" s="43"/>
      <c r="C130" s="43"/>
      <c r="D130" s="43"/>
      <c r="E130" s="62"/>
      <c r="F130" s="62"/>
      <c r="G130" s="62"/>
      <c r="H130" s="28" t="s">
        <v>291</v>
      </c>
      <c r="I130" s="30" t="s">
        <v>441</v>
      </c>
      <c r="J130" s="30" t="s">
        <v>292</v>
      </c>
      <c r="K130" s="30" t="s">
        <v>292</v>
      </c>
      <c r="L130" s="31" t="s">
        <v>292</v>
      </c>
    </row>
    <row r="131" spans="1:12" ht="48" thickBot="1" x14ac:dyDescent="0.3">
      <c r="A131" s="22" t="s">
        <v>293</v>
      </c>
      <c r="B131" s="23" t="s">
        <v>294</v>
      </c>
      <c r="C131" s="23" t="s">
        <v>278</v>
      </c>
      <c r="D131" s="28" t="s">
        <v>41</v>
      </c>
      <c r="E131" s="29">
        <v>2500000</v>
      </c>
      <c r="F131" s="29">
        <v>2553847</v>
      </c>
      <c r="G131" s="29">
        <v>1357000</v>
      </c>
      <c r="H131" s="23" t="s">
        <v>295</v>
      </c>
      <c r="I131" s="25" t="s">
        <v>439</v>
      </c>
      <c r="J131" s="25" t="s">
        <v>50</v>
      </c>
      <c r="K131" s="25" t="s">
        <v>129</v>
      </c>
      <c r="L131" s="26" t="s">
        <v>129</v>
      </c>
    </row>
    <row r="132" spans="1:12" ht="63.75" thickBot="1" x14ac:dyDescent="0.3">
      <c r="A132" s="22" t="s">
        <v>296</v>
      </c>
      <c r="B132" s="23" t="s">
        <v>297</v>
      </c>
      <c r="C132" s="23" t="s">
        <v>278</v>
      </c>
      <c r="D132" s="23"/>
      <c r="E132" s="24">
        <v>0</v>
      </c>
      <c r="F132" s="24">
        <v>0</v>
      </c>
      <c r="G132" s="24">
        <v>0</v>
      </c>
      <c r="H132" s="23" t="s">
        <v>298</v>
      </c>
      <c r="I132" s="25" t="s">
        <v>439</v>
      </c>
      <c r="J132" s="25" t="s">
        <v>87</v>
      </c>
      <c r="K132" s="25" t="s">
        <v>21</v>
      </c>
      <c r="L132" s="26" t="s">
        <v>21</v>
      </c>
    </row>
    <row r="133" spans="1:12" ht="79.5" thickBot="1" x14ac:dyDescent="0.3">
      <c r="A133" s="22" t="s">
        <v>299</v>
      </c>
      <c r="B133" s="23" t="s">
        <v>300</v>
      </c>
      <c r="C133" s="23" t="s">
        <v>278</v>
      </c>
      <c r="D133" s="28" t="s">
        <v>27</v>
      </c>
      <c r="E133" s="29">
        <v>26286</v>
      </c>
      <c r="F133" s="29">
        <v>20000</v>
      </c>
      <c r="G133" s="29">
        <v>20000</v>
      </c>
      <c r="H133" s="23" t="s">
        <v>301</v>
      </c>
      <c r="I133" s="25" t="s">
        <v>242</v>
      </c>
      <c r="J133" s="25" t="s">
        <v>143</v>
      </c>
      <c r="K133" s="25" t="s">
        <v>143</v>
      </c>
      <c r="L133" s="26" t="s">
        <v>143</v>
      </c>
    </row>
    <row r="134" spans="1:12" ht="48" customHeight="1" thickBot="1" x14ac:dyDescent="0.3">
      <c r="A134" s="18" t="s">
        <v>302</v>
      </c>
      <c r="B134" s="76" t="s">
        <v>303</v>
      </c>
      <c r="C134" s="77"/>
      <c r="D134" s="78"/>
      <c r="E134" s="19">
        <f>E135+E156</f>
        <v>24231029</v>
      </c>
      <c r="F134" s="19">
        <f>F135+F156</f>
        <v>25320026</v>
      </c>
      <c r="G134" s="19">
        <f>G135+G156</f>
        <v>18734046</v>
      </c>
      <c r="H134" s="70"/>
      <c r="I134" s="71"/>
      <c r="J134" s="71"/>
      <c r="K134" s="71"/>
      <c r="L134" s="72"/>
    </row>
    <row r="135" spans="1:12" ht="32.25" customHeight="1" thickBot="1" x14ac:dyDescent="0.3">
      <c r="A135" s="20" t="s">
        <v>304</v>
      </c>
      <c r="B135" s="73" t="s">
        <v>305</v>
      </c>
      <c r="C135" s="74"/>
      <c r="D135" s="75"/>
      <c r="E135" s="21">
        <f>E136+E138+E139+E140+E143+E144+E146+E147+E148+E151+E152</f>
        <v>1577490</v>
      </c>
      <c r="F135" s="21">
        <f>F136+F138+F139+F140+F143+F144+F146+F147+F148+F151+F152</f>
        <v>953616</v>
      </c>
      <c r="G135" s="21">
        <f>G136+G138+G139+G140+G143+G144+G146+G147+G148+G151+G152</f>
        <v>973616</v>
      </c>
      <c r="H135" s="67"/>
      <c r="I135" s="68"/>
      <c r="J135" s="68"/>
      <c r="K135" s="68"/>
      <c r="L135" s="69"/>
    </row>
    <row r="136" spans="1:12" ht="38.25" customHeight="1" x14ac:dyDescent="0.25">
      <c r="A136" s="44" t="s">
        <v>307</v>
      </c>
      <c r="B136" s="42" t="s">
        <v>308</v>
      </c>
      <c r="C136" s="42" t="s">
        <v>306</v>
      </c>
      <c r="D136" s="42" t="s">
        <v>41</v>
      </c>
      <c r="E136" s="54">
        <f>SUM(E137:E137)+150000</f>
        <v>150000</v>
      </c>
      <c r="F136" s="54">
        <f>SUM(F137:F137)+122203</f>
        <v>122203</v>
      </c>
      <c r="G136" s="54">
        <f>SUM(G137:G137)+122203</f>
        <v>122203</v>
      </c>
      <c r="H136" s="23" t="s">
        <v>309</v>
      </c>
      <c r="I136" s="25" t="s">
        <v>439</v>
      </c>
      <c r="J136" s="25" t="s">
        <v>129</v>
      </c>
      <c r="K136" s="25" t="s">
        <v>129</v>
      </c>
      <c r="L136" s="26" t="s">
        <v>129</v>
      </c>
    </row>
    <row r="137" spans="1:12" ht="32.25" customHeight="1" thickBot="1" x14ac:dyDescent="0.3">
      <c r="A137" s="45"/>
      <c r="B137" s="43"/>
      <c r="C137" s="43"/>
      <c r="D137" s="43"/>
      <c r="E137" s="55"/>
      <c r="F137" s="55"/>
      <c r="G137" s="55"/>
      <c r="H137" s="28" t="s">
        <v>310</v>
      </c>
      <c r="I137" s="30" t="s">
        <v>439</v>
      </c>
      <c r="J137" s="30" t="s">
        <v>128</v>
      </c>
      <c r="K137" s="30" t="s">
        <v>21</v>
      </c>
      <c r="L137" s="31" t="s">
        <v>21</v>
      </c>
    </row>
    <row r="138" spans="1:12" ht="66" customHeight="1" thickBot="1" x14ac:dyDescent="0.3">
      <c r="A138" s="22" t="s">
        <v>311</v>
      </c>
      <c r="B138" s="23" t="s">
        <v>312</v>
      </c>
      <c r="C138" s="23" t="s">
        <v>306</v>
      </c>
      <c r="D138" s="23" t="s">
        <v>41</v>
      </c>
      <c r="E138" s="24">
        <v>21600</v>
      </c>
      <c r="F138" s="24">
        <v>32400</v>
      </c>
      <c r="G138" s="24">
        <v>32400</v>
      </c>
      <c r="H138" s="23" t="s">
        <v>313</v>
      </c>
      <c r="I138" s="25" t="s">
        <v>439</v>
      </c>
      <c r="J138" s="25" t="s">
        <v>128</v>
      </c>
      <c r="K138" s="25" t="s">
        <v>50</v>
      </c>
      <c r="L138" s="26" t="s">
        <v>128</v>
      </c>
    </row>
    <row r="139" spans="1:12" ht="67.5" customHeight="1" thickBot="1" x14ac:dyDescent="0.3">
      <c r="A139" s="22" t="s">
        <v>314</v>
      </c>
      <c r="B139" s="23" t="s">
        <v>315</v>
      </c>
      <c r="C139" s="23" t="s">
        <v>306</v>
      </c>
      <c r="D139" s="23" t="s">
        <v>41</v>
      </c>
      <c r="E139" s="24">
        <v>0</v>
      </c>
      <c r="F139" s="24">
        <v>30000</v>
      </c>
      <c r="G139" s="24">
        <v>30000</v>
      </c>
      <c r="H139" s="23" t="s">
        <v>316</v>
      </c>
      <c r="I139" s="25" t="s">
        <v>439</v>
      </c>
      <c r="J139" s="25" t="s">
        <v>21</v>
      </c>
      <c r="K139" s="25" t="s">
        <v>128</v>
      </c>
      <c r="L139" s="26" t="s">
        <v>128</v>
      </c>
    </row>
    <row r="140" spans="1:12" ht="31.5" customHeight="1" x14ac:dyDescent="0.25">
      <c r="A140" s="44" t="s">
        <v>317</v>
      </c>
      <c r="B140" s="42" t="s">
        <v>318</v>
      </c>
      <c r="C140" s="42" t="s">
        <v>12</v>
      </c>
      <c r="D140" s="23" t="s">
        <v>437</v>
      </c>
      <c r="E140" s="27">
        <f t="shared" ref="E140:G140" si="7">SUM(E141:E142)</f>
        <v>760890</v>
      </c>
      <c r="F140" s="27">
        <f t="shared" si="7"/>
        <v>0</v>
      </c>
      <c r="G140" s="27">
        <f t="shared" si="7"/>
        <v>0</v>
      </c>
      <c r="H140" s="42" t="s">
        <v>319</v>
      </c>
      <c r="I140" s="49" t="s">
        <v>440</v>
      </c>
      <c r="J140" s="49" t="s">
        <v>33</v>
      </c>
      <c r="K140" s="49" t="s">
        <v>33</v>
      </c>
      <c r="L140" s="46" t="s">
        <v>33</v>
      </c>
    </row>
    <row r="141" spans="1:12" ht="31.5" customHeight="1" x14ac:dyDescent="0.25">
      <c r="A141" s="53"/>
      <c r="B141" s="52"/>
      <c r="C141" s="52"/>
      <c r="D141" s="28" t="s">
        <v>41</v>
      </c>
      <c r="E141" s="29">
        <v>729199</v>
      </c>
      <c r="F141" s="29">
        <v>0</v>
      </c>
      <c r="G141" s="29">
        <v>0</v>
      </c>
      <c r="H141" s="52"/>
      <c r="I141" s="50"/>
      <c r="J141" s="50"/>
      <c r="K141" s="50"/>
      <c r="L141" s="47"/>
    </row>
    <row r="142" spans="1:12" ht="31.5" customHeight="1" thickBot="1" x14ac:dyDescent="0.3">
      <c r="A142" s="45"/>
      <c r="B142" s="43"/>
      <c r="C142" s="43"/>
      <c r="D142" s="28" t="s">
        <v>13</v>
      </c>
      <c r="E142" s="29">
        <v>31691</v>
      </c>
      <c r="F142" s="29">
        <v>0</v>
      </c>
      <c r="G142" s="29">
        <v>0</v>
      </c>
      <c r="H142" s="43"/>
      <c r="I142" s="51"/>
      <c r="J142" s="51"/>
      <c r="K142" s="51"/>
      <c r="L142" s="48"/>
    </row>
    <row r="143" spans="1:12" ht="126.75" thickBot="1" x14ac:dyDescent="0.3">
      <c r="A143" s="39" t="s">
        <v>320</v>
      </c>
      <c r="B143" s="40" t="s">
        <v>321</v>
      </c>
      <c r="C143" s="40" t="s">
        <v>12</v>
      </c>
      <c r="D143" s="28" t="s">
        <v>13</v>
      </c>
      <c r="E143" s="29">
        <v>15000</v>
      </c>
      <c r="F143" s="29">
        <v>15000</v>
      </c>
      <c r="G143" s="29">
        <v>15000</v>
      </c>
      <c r="H143" s="23" t="s">
        <v>319</v>
      </c>
      <c r="I143" s="25" t="s">
        <v>440</v>
      </c>
      <c r="J143" s="25" t="s">
        <v>161</v>
      </c>
      <c r="K143" s="25" t="s">
        <v>161</v>
      </c>
      <c r="L143" s="26" t="s">
        <v>161</v>
      </c>
    </row>
    <row r="144" spans="1:12" ht="47.25" customHeight="1" x14ac:dyDescent="0.25">
      <c r="A144" s="44" t="s">
        <v>322</v>
      </c>
      <c r="B144" s="42" t="s">
        <v>323</v>
      </c>
      <c r="C144" s="42" t="s">
        <v>306</v>
      </c>
      <c r="D144" s="42" t="s">
        <v>41</v>
      </c>
      <c r="E144" s="54">
        <f>SUM(E145:E145)+50000</f>
        <v>50000</v>
      </c>
      <c r="F144" s="54">
        <f>SUM(F145:F145)+79013</f>
        <v>79013</v>
      </c>
      <c r="G144" s="54">
        <f>SUM(G145:G145)+79013</f>
        <v>79013</v>
      </c>
      <c r="H144" s="23" t="s">
        <v>324</v>
      </c>
      <c r="I144" s="25" t="s">
        <v>439</v>
      </c>
      <c r="J144" s="25" t="s">
        <v>85</v>
      </c>
      <c r="K144" s="25" t="s">
        <v>129</v>
      </c>
      <c r="L144" s="26" t="s">
        <v>128</v>
      </c>
    </row>
    <row r="145" spans="1:12" ht="32.25" thickBot="1" x14ac:dyDescent="0.3">
      <c r="A145" s="45"/>
      <c r="B145" s="43"/>
      <c r="C145" s="43"/>
      <c r="D145" s="43"/>
      <c r="E145" s="55"/>
      <c r="F145" s="55"/>
      <c r="G145" s="55"/>
      <c r="H145" s="28" t="s">
        <v>325</v>
      </c>
      <c r="I145" s="30" t="s">
        <v>439</v>
      </c>
      <c r="J145" s="30" t="s">
        <v>85</v>
      </c>
      <c r="K145" s="30" t="s">
        <v>129</v>
      </c>
      <c r="L145" s="31" t="s">
        <v>129</v>
      </c>
    </row>
    <row r="146" spans="1:12" ht="67.5" customHeight="1" thickBot="1" x14ac:dyDescent="0.3">
      <c r="A146" s="22" t="s">
        <v>326</v>
      </c>
      <c r="B146" s="23" t="s">
        <v>327</v>
      </c>
      <c r="C146" s="23" t="s">
        <v>306</v>
      </c>
      <c r="D146" s="23" t="s">
        <v>41</v>
      </c>
      <c r="E146" s="24">
        <v>70000</v>
      </c>
      <c r="F146" s="24">
        <v>70000</v>
      </c>
      <c r="G146" s="24">
        <v>70000</v>
      </c>
      <c r="H146" s="23" t="s">
        <v>445</v>
      </c>
      <c r="I146" s="25" t="s">
        <v>439</v>
      </c>
      <c r="J146" s="25" t="s">
        <v>44</v>
      </c>
      <c r="K146" s="25" t="s">
        <v>101</v>
      </c>
      <c r="L146" s="26" t="s">
        <v>101</v>
      </c>
    </row>
    <row r="147" spans="1:12" ht="69" customHeight="1" thickBot="1" x14ac:dyDescent="0.3">
      <c r="A147" s="22" t="s">
        <v>328</v>
      </c>
      <c r="B147" s="23" t="s">
        <v>329</v>
      </c>
      <c r="C147" s="23" t="s">
        <v>306</v>
      </c>
      <c r="D147" s="23" t="s">
        <v>41</v>
      </c>
      <c r="E147" s="24">
        <v>70000</v>
      </c>
      <c r="F147" s="24">
        <v>70000</v>
      </c>
      <c r="G147" s="24">
        <v>70000</v>
      </c>
      <c r="H147" s="23" t="s">
        <v>330</v>
      </c>
      <c r="I147" s="25" t="s">
        <v>439</v>
      </c>
      <c r="J147" s="25" t="s">
        <v>331</v>
      </c>
      <c r="K147" s="25" t="s">
        <v>161</v>
      </c>
      <c r="L147" s="26" t="s">
        <v>62</v>
      </c>
    </row>
    <row r="148" spans="1:12" ht="31.5" x14ac:dyDescent="0.25">
      <c r="A148" s="44" t="s">
        <v>332</v>
      </c>
      <c r="B148" s="42" t="s">
        <v>333</v>
      </c>
      <c r="C148" s="42" t="s">
        <v>306</v>
      </c>
      <c r="D148" s="23" t="s">
        <v>437</v>
      </c>
      <c r="E148" s="27">
        <f>SUM(E149:E150)</f>
        <v>410000</v>
      </c>
      <c r="F148" s="27">
        <f>SUM(F149:F150)</f>
        <v>430000</v>
      </c>
      <c r="G148" s="27">
        <f>SUM(G149:G150)</f>
        <v>450000</v>
      </c>
      <c r="H148" s="23" t="s">
        <v>334</v>
      </c>
      <c r="I148" s="25" t="s">
        <v>439</v>
      </c>
      <c r="J148" s="25" t="s">
        <v>201</v>
      </c>
      <c r="K148" s="25" t="s">
        <v>201</v>
      </c>
      <c r="L148" s="26" t="s">
        <v>201</v>
      </c>
    </row>
    <row r="149" spans="1:12" ht="27.75" customHeight="1" x14ac:dyDescent="0.25">
      <c r="A149" s="53"/>
      <c r="B149" s="52"/>
      <c r="C149" s="52"/>
      <c r="D149" s="28" t="s">
        <v>69</v>
      </c>
      <c r="E149" s="29">
        <v>210000</v>
      </c>
      <c r="F149" s="29">
        <v>230000</v>
      </c>
      <c r="G149" s="29">
        <v>250000</v>
      </c>
      <c r="H149" s="58" t="s">
        <v>335</v>
      </c>
      <c r="I149" s="57" t="s">
        <v>439</v>
      </c>
      <c r="J149" s="57" t="s">
        <v>89</v>
      </c>
      <c r="K149" s="57" t="s">
        <v>202</v>
      </c>
      <c r="L149" s="56" t="s">
        <v>202</v>
      </c>
    </row>
    <row r="150" spans="1:12" ht="27.75" customHeight="1" thickBot="1" x14ac:dyDescent="0.3">
      <c r="A150" s="45"/>
      <c r="B150" s="43"/>
      <c r="C150" s="43"/>
      <c r="D150" s="28" t="s">
        <v>41</v>
      </c>
      <c r="E150" s="29">
        <v>200000</v>
      </c>
      <c r="F150" s="29">
        <v>200000</v>
      </c>
      <c r="G150" s="29">
        <v>200000</v>
      </c>
      <c r="H150" s="43"/>
      <c r="I150" s="51"/>
      <c r="J150" s="51"/>
      <c r="K150" s="51"/>
      <c r="L150" s="48"/>
    </row>
    <row r="151" spans="1:12" ht="73.5" customHeight="1" thickBot="1" x14ac:dyDescent="0.3">
      <c r="A151" s="22" t="s">
        <v>336</v>
      </c>
      <c r="B151" s="23" t="s">
        <v>337</v>
      </c>
      <c r="C151" s="23" t="s">
        <v>306</v>
      </c>
      <c r="D151" s="23" t="s">
        <v>41</v>
      </c>
      <c r="E151" s="24">
        <v>10000</v>
      </c>
      <c r="F151" s="24">
        <v>45000</v>
      </c>
      <c r="G151" s="24">
        <v>45000</v>
      </c>
      <c r="H151" s="23" t="s">
        <v>338</v>
      </c>
      <c r="I151" s="25" t="s">
        <v>439</v>
      </c>
      <c r="J151" s="25" t="s">
        <v>129</v>
      </c>
      <c r="K151" s="25" t="s">
        <v>85</v>
      </c>
      <c r="L151" s="26" t="s">
        <v>85</v>
      </c>
    </row>
    <row r="152" spans="1:12" ht="31.5" x14ac:dyDescent="0.25">
      <c r="A152" s="44" t="s">
        <v>339</v>
      </c>
      <c r="B152" s="42" t="s">
        <v>340</v>
      </c>
      <c r="C152" s="42" t="s">
        <v>306</v>
      </c>
      <c r="D152" s="42" t="s">
        <v>41</v>
      </c>
      <c r="E152" s="54">
        <f>SUM(E153:E155)+20000</f>
        <v>20000</v>
      </c>
      <c r="F152" s="54">
        <f>SUM(F153:F155)+60000</f>
        <v>60000</v>
      </c>
      <c r="G152" s="54">
        <f>SUM(G153:G155)+60000</f>
        <v>60000</v>
      </c>
      <c r="H152" s="23" t="s">
        <v>341</v>
      </c>
      <c r="I152" s="25" t="s">
        <v>439</v>
      </c>
      <c r="J152" s="25" t="s">
        <v>21</v>
      </c>
      <c r="K152" s="25" t="s">
        <v>50</v>
      </c>
      <c r="L152" s="26" t="s">
        <v>50</v>
      </c>
    </row>
    <row r="153" spans="1:12" ht="47.25" x14ac:dyDescent="0.25">
      <c r="A153" s="53"/>
      <c r="B153" s="52"/>
      <c r="C153" s="52"/>
      <c r="D153" s="52"/>
      <c r="E153" s="59"/>
      <c r="F153" s="59"/>
      <c r="G153" s="59"/>
      <c r="H153" s="28" t="s">
        <v>342</v>
      </c>
      <c r="I153" s="30" t="s">
        <v>439</v>
      </c>
      <c r="J153" s="30" t="s">
        <v>129</v>
      </c>
      <c r="K153" s="30" t="s">
        <v>129</v>
      </c>
      <c r="L153" s="31" t="s">
        <v>129</v>
      </c>
    </row>
    <row r="154" spans="1:12" ht="48" customHeight="1" x14ac:dyDescent="0.25">
      <c r="A154" s="53"/>
      <c r="B154" s="52"/>
      <c r="C154" s="52"/>
      <c r="D154" s="52"/>
      <c r="E154" s="59"/>
      <c r="F154" s="59"/>
      <c r="G154" s="59"/>
      <c r="H154" s="28" t="s">
        <v>343</v>
      </c>
      <c r="I154" s="30" t="s">
        <v>439</v>
      </c>
      <c r="J154" s="30" t="s">
        <v>50</v>
      </c>
      <c r="K154" s="30" t="s">
        <v>21</v>
      </c>
      <c r="L154" s="31" t="s">
        <v>21</v>
      </c>
    </row>
    <row r="155" spans="1:12" ht="16.5" thickBot="1" x14ac:dyDescent="0.3">
      <c r="A155" s="45"/>
      <c r="B155" s="43"/>
      <c r="C155" s="43"/>
      <c r="D155" s="43"/>
      <c r="E155" s="55"/>
      <c r="F155" s="55"/>
      <c r="G155" s="55"/>
      <c r="H155" s="28" t="s">
        <v>344</v>
      </c>
      <c r="I155" s="30" t="s">
        <v>439</v>
      </c>
      <c r="J155" s="30" t="s">
        <v>50</v>
      </c>
      <c r="K155" s="30" t="s">
        <v>50</v>
      </c>
      <c r="L155" s="31" t="s">
        <v>128</v>
      </c>
    </row>
    <row r="156" spans="1:12" ht="32.25" customHeight="1" thickBot="1" x14ac:dyDescent="0.3">
      <c r="A156" s="20" t="s">
        <v>345</v>
      </c>
      <c r="B156" s="73" t="s">
        <v>346</v>
      </c>
      <c r="C156" s="74"/>
      <c r="D156" s="75"/>
      <c r="E156" s="21">
        <f>E157+E162+E163+E164+E165+E168+E169+E172+E174+E176+E177+E178+E179+E184+E188+E189+E193+E194+E195+E198+E200</f>
        <v>22653539</v>
      </c>
      <c r="F156" s="21">
        <f>F157+F162+F163+F164+F165+F168+F169+F172+F174+F176+F177+F178+F179+F184+F188+F189+F193+F194+F195+F198+F200</f>
        <v>24366410</v>
      </c>
      <c r="G156" s="21">
        <f>G157+G162+G163+G164+G165+G168+G169+G172+G174+G176+G177+G178+G179+G184+G188+G189+G193+G194+G195+G198+G200</f>
        <v>17760430</v>
      </c>
      <c r="H156" s="67"/>
      <c r="I156" s="68"/>
      <c r="J156" s="68"/>
      <c r="K156" s="68"/>
      <c r="L156" s="69"/>
    </row>
    <row r="157" spans="1:12" ht="31.5" x14ac:dyDescent="0.25">
      <c r="A157" s="44" t="s">
        <v>347</v>
      </c>
      <c r="B157" s="42" t="s">
        <v>348</v>
      </c>
      <c r="C157" s="42" t="s">
        <v>18</v>
      </c>
      <c r="D157" s="23" t="s">
        <v>437</v>
      </c>
      <c r="E157" s="27">
        <f>SUM(E158:E161)</f>
        <v>2387500</v>
      </c>
      <c r="F157" s="27">
        <f>SUM(F158:F161)</f>
        <v>3463889</v>
      </c>
      <c r="G157" s="27">
        <f>SUM(G158:G161)</f>
        <v>0</v>
      </c>
      <c r="H157" s="23" t="s">
        <v>19</v>
      </c>
      <c r="I157" s="25" t="s">
        <v>440</v>
      </c>
      <c r="J157" s="25" t="s">
        <v>117</v>
      </c>
      <c r="K157" s="25" t="s">
        <v>55</v>
      </c>
      <c r="L157" s="26" t="s">
        <v>21</v>
      </c>
    </row>
    <row r="158" spans="1:12" x14ac:dyDescent="0.25">
      <c r="A158" s="53"/>
      <c r="B158" s="52"/>
      <c r="C158" s="52"/>
      <c r="D158" s="28" t="s">
        <v>41</v>
      </c>
      <c r="E158" s="29">
        <v>200000</v>
      </c>
      <c r="F158" s="29">
        <v>2076389</v>
      </c>
      <c r="G158" s="29">
        <v>0</v>
      </c>
      <c r="H158" s="58" t="s">
        <v>349</v>
      </c>
      <c r="I158" s="57" t="s">
        <v>441</v>
      </c>
      <c r="J158" s="57" t="s">
        <v>21</v>
      </c>
      <c r="K158" s="57" t="s">
        <v>350</v>
      </c>
      <c r="L158" s="56" t="s">
        <v>21</v>
      </c>
    </row>
    <row r="159" spans="1:12" x14ac:dyDescent="0.25">
      <c r="A159" s="53"/>
      <c r="B159" s="52"/>
      <c r="C159" s="52"/>
      <c r="D159" s="28" t="s">
        <v>351</v>
      </c>
      <c r="E159" s="29">
        <v>112500</v>
      </c>
      <c r="F159" s="29">
        <v>112500</v>
      </c>
      <c r="G159" s="29">
        <v>0</v>
      </c>
      <c r="H159" s="52"/>
      <c r="I159" s="50"/>
      <c r="J159" s="50"/>
      <c r="K159" s="50"/>
      <c r="L159" s="47"/>
    </row>
    <row r="160" spans="1:12" x14ac:dyDescent="0.25">
      <c r="A160" s="53"/>
      <c r="B160" s="52"/>
      <c r="C160" s="52"/>
      <c r="D160" s="28" t="s">
        <v>118</v>
      </c>
      <c r="E160" s="29">
        <v>800000</v>
      </c>
      <c r="F160" s="29"/>
      <c r="G160" s="29"/>
      <c r="H160" s="52"/>
      <c r="I160" s="50"/>
      <c r="J160" s="50"/>
      <c r="K160" s="50"/>
      <c r="L160" s="47"/>
    </row>
    <row r="161" spans="1:12" ht="16.5" thickBot="1" x14ac:dyDescent="0.3">
      <c r="A161" s="45"/>
      <c r="B161" s="43"/>
      <c r="C161" s="43"/>
      <c r="D161" s="28" t="s">
        <v>27</v>
      </c>
      <c r="E161" s="29">
        <v>1275000</v>
      </c>
      <c r="F161" s="29">
        <v>1275000</v>
      </c>
      <c r="G161" s="29">
        <v>0</v>
      </c>
      <c r="H161" s="43"/>
      <c r="I161" s="51"/>
      <c r="J161" s="51"/>
      <c r="K161" s="51"/>
      <c r="L161" s="48"/>
    </row>
    <row r="162" spans="1:12" ht="48" thickBot="1" x14ac:dyDescent="0.3">
      <c r="A162" s="22" t="s">
        <v>352</v>
      </c>
      <c r="B162" s="23" t="s">
        <v>353</v>
      </c>
      <c r="C162" s="23" t="s">
        <v>354</v>
      </c>
      <c r="D162" s="23" t="s">
        <v>41</v>
      </c>
      <c r="E162" s="24">
        <v>2708174</v>
      </c>
      <c r="F162" s="24">
        <v>2717194</v>
      </c>
      <c r="G162" s="24">
        <v>2726194</v>
      </c>
      <c r="H162" s="23" t="s">
        <v>355</v>
      </c>
      <c r="I162" s="25" t="s">
        <v>439</v>
      </c>
      <c r="J162" s="25" t="s">
        <v>222</v>
      </c>
      <c r="K162" s="25" t="s">
        <v>85</v>
      </c>
      <c r="L162" s="26" t="s">
        <v>85</v>
      </c>
    </row>
    <row r="163" spans="1:12" ht="48" thickBot="1" x14ac:dyDescent="0.3">
      <c r="A163" s="22" t="s">
        <v>356</v>
      </c>
      <c r="B163" s="23" t="s">
        <v>357</v>
      </c>
      <c r="C163" s="23" t="s">
        <v>40</v>
      </c>
      <c r="D163" s="28" t="s">
        <v>13</v>
      </c>
      <c r="E163" s="29">
        <v>800000</v>
      </c>
      <c r="F163" s="29">
        <v>1000000</v>
      </c>
      <c r="G163" s="29">
        <v>1000000</v>
      </c>
      <c r="H163" s="23" t="s">
        <v>358</v>
      </c>
      <c r="I163" s="25" t="s">
        <v>441</v>
      </c>
      <c r="J163" s="25" t="s">
        <v>359</v>
      </c>
      <c r="K163" s="25" t="s">
        <v>360</v>
      </c>
      <c r="L163" s="26" t="s">
        <v>360</v>
      </c>
    </row>
    <row r="164" spans="1:12" ht="32.25" thickBot="1" x14ac:dyDescent="0.3">
      <c r="A164" s="22" t="s">
        <v>361</v>
      </c>
      <c r="B164" s="23" t="s">
        <v>362</v>
      </c>
      <c r="C164" s="23" t="s">
        <v>40</v>
      </c>
      <c r="D164" s="23" t="s">
        <v>41</v>
      </c>
      <c r="E164" s="24">
        <v>3300000</v>
      </c>
      <c r="F164" s="24">
        <v>3110000</v>
      </c>
      <c r="G164" s="24">
        <v>3110000</v>
      </c>
      <c r="H164" s="23" t="s">
        <v>363</v>
      </c>
      <c r="I164" s="25" t="s">
        <v>440</v>
      </c>
      <c r="J164" s="25" t="s">
        <v>63</v>
      </c>
      <c r="K164" s="25" t="s">
        <v>63</v>
      </c>
      <c r="L164" s="26" t="s">
        <v>63</v>
      </c>
    </row>
    <row r="165" spans="1:12" x14ac:dyDescent="0.25">
      <c r="A165" s="44" t="s">
        <v>364</v>
      </c>
      <c r="B165" s="42" t="s">
        <v>365</v>
      </c>
      <c r="C165" s="42" t="s">
        <v>40</v>
      </c>
      <c r="D165" s="23" t="s">
        <v>437</v>
      </c>
      <c r="E165" s="27">
        <f t="shared" ref="E165:G165" si="8">SUM(E166:E167)</f>
        <v>750000</v>
      </c>
      <c r="F165" s="27">
        <f t="shared" si="8"/>
        <v>920000</v>
      </c>
      <c r="G165" s="27">
        <f t="shared" si="8"/>
        <v>950000</v>
      </c>
      <c r="H165" s="42" t="s">
        <v>366</v>
      </c>
      <c r="I165" s="49" t="s">
        <v>440</v>
      </c>
      <c r="J165" s="49" t="s">
        <v>62</v>
      </c>
      <c r="K165" s="49" t="s">
        <v>62</v>
      </c>
      <c r="L165" s="46" t="s">
        <v>62</v>
      </c>
    </row>
    <row r="166" spans="1:12" x14ac:dyDescent="0.25">
      <c r="A166" s="53"/>
      <c r="B166" s="52"/>
      <c r="C166" s="52"/>
      <c r="D166" s="28" t="s">
        <v>41</v>
      </c>
      <c r="E166" s="29">
        <v>483910</v>
      </c>
      <c r="F166" s="29">
        <v>920000</v>
      </c>
      <c r="G166" s="29">
        <v>950000</v>
      </c>
      <c r="H166" s="52"/>
      <c r="I166" s="50"/>
      <c r="J166" s="50"/>
      <c r="K166" s="50"/>
      <c r="L166" s="47"/>
    </row>
    <row r="167" spans="1:12" ht="16.5" thickBot="1" x14ac:dyDescent="0.3">
      <c r="A167" s="45"/>
      <c r="B167" s="43"/>
      <c r="C167" s="43"/>
      <c r="D167" s="28" t="s">
        <v>13</v>
      </c>
      <c r="E167" s="29">
        <v>266090</v>
      </c>
      <c r="F167" s="29">
        <v>0</v>
      </c>
      <c r="G167" s="29">
        <v>0</v>
      </c>
      <c r="H167" s="43"/>
      <c r="I167" s="51"/>
      <c r="J167" s="51"/>
      <c r="K167" s="51"/>
      <c r="L167" s="48"/>
    </row>
    <row r="168" spans="1:12" ht="48" thickBot="1" x14ac:dyDescent="0.3">
      <c r="A168" s="22" t="s">
        <v>367</v>
      </c>
      <c r="B168" s="23" t="s">
        <v>368</v>
      </c>
      <c r="C168" s="23" t="s">
        <v>40</v>
      </c>
      <c r="D168" s="23" t="s">
        <v>41</v>
      </c>
      <c r="E168" s="24">
        <v>80000</v>
      </c>
      <c r="F168" s="24">
        <v>1240000</v>
      </c>
      <c r="G168" s="24">
        <v>80000</v>
      </c>
      <c r="H168" s="23" t="s">
        <v>369</v>
      </c>
      <c r="I168" s="25" t="s">
        <v>439</v>
      </c>
      <c r="J168" s="25" t="s">
        <v>164</v>
      </c>
      <c r="K168" s="25" t="s">
        <v>164</v>
      </c>
      <c r="L168" s="26" t="s">
        <v>164</v>
      </c>
    </row>
    <row r="169" spans="1:12" ht="31.5" x14ac:dyDescent="0.25">
      <c r="A169" s="44" t="s">
        <v>370</v>
      </c>
      <c r="B169" s="42" t="s">
        <v>371</v>
      </c>
      <c r="C169" s="42" t="s">
        <v>40</v>
      </c>
      <c r="D169" s="42" t="s">
        <v>41</v>
      </c>
      <c r="E169" s="54">
        <f>SUM(E170:E171)+900000</f>
        <v>900000</v>
      </c>
      <c r="F169" s="54">
        <f>SUM(F170:F171)+1000000</f>
        <v>1000000</v>
      </c>
      <c r="G169" s="54">
        <f>SUM(G170:G171)+1000000</f>
        <v>1000000</v>
      </c>
      <c r="H169" s="23" t="s">
        <v>369</v>
      </c>
      <c r="I169" s="25" t="s">
        <v>439</v>
      </c>
      <c r="J169" s="25" t="s">
        <v>20</v>
      </c>
      <c r="K169" s="25" t="s">
        <v>20</v>
      </c>
      <c r="L169" s="26" t="s">
        <v>20</v>
      </c>
    </row>
    <row r="170" spans="1:12" ht="31.5" x14ac:dyDescent="0.25">
      <c r="A170" s="53"/>
      <c r="B170" s="52"/>
      <c r="C170" s="52"/>
      <c r="D170" s="52"/>
      <c r="E170" s="59"/>
      <c r="F170" s="59"/>
      <c r="G170" s="59"/>
      <c r="H170" s="28" t="s">
        <v>372</v>
      </c>
      <c r="I170" s="30" t="s">
        <v>440</v>
      </c>
      <c r="J170" s="30" t="s">
        <v>161</v>
      </c>
      <c r="K170" s="30" t="s">
        <v>161</v>
      </c>
      <c r="L170" s="31" t="s">
        <v>161</v>
      </c>
    </row>
    <row r="171" spans="1:12" ht="32.25" thickBot="1" x14ac:dyDescent="0.3">
      <c r="A171" s="45"/>
      <c r="B171" s="43"/>
      <c r="C171" s="43"/>
      <c r="D171" s="43"/>
      <c r="E171" s="55"/>
      <c r="F171" s="55"/>
      <c r="G171" s="55"/>
      <c r="H171" s="28" t="s">
        <v>373</v>
      </c>
      <c r="I171" s="30" t="s">
        <v>439</v>
      </c>
      <c r="J171" s="30" t="s">
        <v>92</v>
      </c>
      <c r="K171" s="30" t="s">
        <v>92</v>
      </c>
      <c r="L171" s="31" t="s">
        <v>92</v>
      </c>
    </row>
    <row r="172" spans="1:12" ht="31.5" x14ac:dyDescent="0.25">
      <c r="A172" s="44" t="s">
        <v>374</v>
      </c>
      <c r="B172" s="42" t="s">
        <v>375</v>
      </c>
      <c r="C172" s="42" t="s">
        <v>40</v>
      </c>
      <c r="D172" s="42" t="s">
        <v>41</v>
      </c>
      <c r="E172" s="54">
        <f>SUM(E173:E173)+1000000</f>
        <v>1000000</v>
      </c>
      <c r="F172" s="54">
        <f>SUM(F173:F173)+800000</f>
        <v>800000</v>
      </c>
      <c r="G172" s="54">
        <f>SUM(G173:G173)+1000000</f>
        <v>1000000</v>
      </c>
      <c r="H172" s="23" t="s">
        <v>376</v>
      </c>
      <c r="I172" s="25" t="s">
        <v>441</v>
      </c>
      <c r="J172" s="25" t="s">
        <v>377</v>
      </c>
      <c r="K172" s="25" t="s">
        <v>377</v>
      </c>
      <c r="L172" s="26" t="s">
        <v>377</v>
      </c>
    </row>
    <row r="173" spans="1:12" ht="32.25" thickBot="1" x14ac:dyDescent="0.3">
      <c r="A173" s="45"/>
      <c r="B173" s="43"/>
      <c r="C173" s="43"/>
      <c r="D173" s="43"/>
      <c r="E173" s="55"/>
      <c r="F173" s="55"/>
      <c r="G173" s="55"/>
      <c r="H173" s="28" t="s">
        <v>378</v>
      </c>
      <c r="I173" s="30" t="s">
        <v>379</v>
      </c>
      <c r="J173" s="30" t="s">
        <v>380</v>
      </c>
      <c r="K173" s="30" t="s">
        <v>380</v>
      </c>
      <c r="L173" s="31" t="s">
        <v>380</v>
      </c>
    </row>
    <row r="174" spans="1:12" ht="49.5" customHeight="1" x14ac:dyDescent="0.25">
      <c r="A174" s="44" t="s">
        <v>381</v>
      </c>
      <c r="B174" s="42" t="s">
        <v>382</v>
      </c>
      <c r="C174" s="42" t="s">
        <v>40</v>
      </c>
      <c r="D174" s="42" t="s">
        <v>41</v>
      </c>
      <c r="E174" s="54">
        <f>SUM(E175:E175)+190000</f>
        <v>190000</v>
      </c>
      <c r="F174" s="54">
        <f>SUM(F175:F175)+190000</f>
        <v>190000</v>
      </c>
      <c r="G174" s="54">
        <f>SUM(G175:G175)+190000</f>
        <v>190000</v>
      </c>
      <c r="H174" s="23" t="s">
        <v>383</v>
      </c>
      <c r="I174" s="25" t="s">
        <v>59</v>
      </c>
      <c r="J174" s="25" t="s">
        <v>384</v>
      </c>
      <c r="K174" s="25" t="s">
        <v>292</v>
      </c>
      <c r="L174" s="26" t="s">
        <v>244</v>
      </c>
    </row>
    <row r="175" spans="1:12" ht="32.25" customHeight="1" thickBot="1" x14ac:dyDescent="0.3">
      <c r="A175" s="45"/>
      <c r="B175" s="43"/>
      <c r="C175" s="43"/>
      <c r="D175" s="43"/>
      <c r="E175" s="55"/>
      <c r="F175" s="55"/>
      <c r="G175" s="55"/>
      <c r="H175" s="28" t="s">
        <v>385</v>
      </c>
      <c r="I175" s="30" t="s">
        <v>439</v>
      </c>
      <c r="J175" s="30" t="s">
        <v>64</v>
      </c>
      <c r="K175" s="30" t="s">
        <v>64</v>
      </c>
      <c r="L175" s="31" t="s">
        <v>64</v>
      </c>
    </row>
    <row r="176" spans="1:12" ht="32.25" thickBot="1" x14ac:dyDescent="0.3">
      <c r="A176" s="22" t="s">
        <v>386</v>
      </c>
      <c r="B176" s="23" t="s">
        <v>387</v>
      </c>
      <c r="C176" s="23" t="s">
        <v>40</v>
      </c>
      <c r="D176" s="23" t="s">
        <v>41</v>
      </c>
      <c r="E176" s="24">
        <v>210000</v>
      </c>
      <c r="F176" s="24">
        <v>500000</v>
      </c>
      <c r="G176" s="24">
        <v>530000</v>
      </c>
      <c r="H176" s="23" t="s">
        <v>388</v>
      </c>
      <c r="I176" s="25" t="s">
        <v>441</v>
      </c>
      <c r="J176" s="25" t="s">
        <v>389</v>
      </c>
      <c r="K176" s="25" t="s">
        <v>389</v>
      </c>
      <c r="L176" s="26" t="s">
        <v>389</v>
      </c>
    </row>
    <row r="177" spans="1:12" ht="67.5" customHeight="1" x14ac:dyDescent="0.25">
      <c r="A177" s="22" t="s">
        <v>390</v>
      </c>
      <c r="B177" s="23" t="s">
        <v>391</v>
      </c>
      <c r="C177" s="23" t="s">
        <v>40</v>
      </c>
      <c r="D177" s="23" t="s">
        <v>41</v>
      </c>
      <c r="E177" s="24">
        <v>163000</v>
      </c>
      <c r="F177" s="24">
        <v>163000</v>
      </c>
      <c r="G177" s="24">
        <v>163000</v>
      </c>
      <c r="H177" s="23" t="s">
        <v>392</v>
      </c>
      <c r="I177" s="25" t="s">
        <v>439</v>
      </c>
      <c r="J177" s="25" t="s">
        <v>202</v>
      </c>
      <c r="K177" s="25" t="s">
        <v>202</v>
      </c>
      <c r="L177" s="26" t="s">
        <v>202</v>
      </c>
    </row>
    <row r="178" spans="1:12" ht="66" customHeight="1" thickBot="1" x14ac:dyDescent="0.3">
      <c r="A178" s="22" t="s">
        <v>393</v>
      </c>
      <c r="B178" s="23" t="s">
        <v>394</v>
      </c>
      <c r="C178" s="23" t="s">
        <v>116</v>
      </c>
      <c r="D178" s="23" t="s">
        <v>41</v>
      </c>
      <c r="E178" s="24">
        <v>50000</v>
      </c>
      <c r="F178" s="24">
        <v>950000</v>
      </c>
      <c r="G178" s="24">
        <v>4000000</v>
      </c>
      <c r="H178" s="23" t="s">
        <v>19</v>
      </c>
      <c r="I178" s="25" t="s">
        <v>440</v>
      </c>
      <c r="J178" s="25" t="s">
        <v>117</v>
      </c>
      <c r="K178" s="25" t="s">
        <v>33</v>
      </c>
      <c r="L178" s="26" t="s">
        <v>75</v>
      </c>
    </row>
    <row r="179" spans="1:12" ht="31.5" customHeight="1" x14ac:dyDescent="0.25">
      <c r="A179" s="44" t="s">
        <v>395</v>
      </c>
      <c r="B179" s="42" t="s">
        <v>396</v>
      </c>
      <c r="C179" s="42" t="s">
        <v>18</v>
      </c>
      <c r="D179" s="23" t="s">
        <v>437</v>
      </c>
      <c r="E179" s="27">
        <f>SUM(E180:E183)</f>
        <v>4737974</v>
      </c>
      <c r="F179" s="27">
        <f>SUM(F180:F183)</f>
        <v>2192014</v>
      </c>
      <c r="G179" s="27">
        <f>SUM(G180:G183)</f>
        <v>0</v>
      </c>
      <c r="H179" s="23" t="s">
        <v>349</v>
      </c>
      <c r="I179" s="25" t="s">
        <v>441</v>
      </c>
      <c r="J179" s="25" t="s">
        <v>21</v>
      </c>
      <c r="K179" s="25" t="s">
        <v>397</v>
      </c>
      <c r="L179" s="26" t="s">
        <v>21</v>
      </c>
    </row>
    <row r="180" spans="1:12" x14ac:dyDescent="0.25">
      <c r="A180" s="53"/>
      <c r="B180" s="52"/>
      <c r="C180" s="52"/>
      <c r="D180" s="28" t="s">
        <v>41</v>
      </c>
      <c r="E180" s="29">
        <v>200000</v>
      </c>
      <c r="F180" s="29">
        <v>807228</v>
      </c>
      <c r="G180" s="29">
        <v>0</v>
      </c>
      <c r="H180" s="58" t="s">
        <v>19</v>
      </c>
      <c r="I180" s="57" t="s">
        <v>440</v>
      </c>
      <c r="J180" s="57" t="s">
        <v>97</v>
      </c>
      <c r="K180" s="57" t="s">
        <v>117</v>
      </c>
      <c r="L180" s="56" t="s">
        <v>21</v>
      </c>
    </row>
    <row r="181" spans="1:12" x14ac:dyDescent="0.25">
      <c r="A181" s="53"/>
      <c r="B181" s="52"/>
      <c r="C181" s="52"/>
      <c r="D181" s="28" t="s">
        <v>118</v>
      </c>
      <c r="E181" s="29">
        <v>1300000</v>
      </c>
      <c r="F181" s="29">
        <v>0</v>
      </c>
      <c r="G181" s="29">
        <v>0</v>
      </c>
      <c r="H181" s="52"/>
      <c r="I181" s="50"/>
      <c r="J181" s="50"/>
      <c r="K181" s="50"/>
      <c r="L181" s="47"/>
    </row>
    <row r="182" spans="1:12" x14ac:dyDescent="0.25">
      <c r="A182" s="53"/>
      <c r="B182" s="52"/>
      <c r="C182" s="52"/>
      <c r="D182" s="28" t="s">
        <v>351</v>
      </c>
      <c r="E182" s="29">
        <v>264514</v>
      </c>
      <c r="F182" s="29">
        <v>109171</v>
      </c>
      <c r="G182" s="29">
        <v>0</v>
      </c>
      <c r="H182" s="52"/>
      <c r="I182" s="50"/>
      <c r="J182" s="50"/>
      <c r="K182" s="50"/>
      <c r="L182" s="47"/>
    </row>
    <row r="183" spans="1:12" ht="16.5" thickBot="1" x14ac:dyDescent="0.3">
      <c r="A183" s="45"/>
      <c r="B183" s="43"/>
      <c r="C183" s="43"/>
      <c r="D183" s="28" t="s">
        <v>27</v>
      </c>
      <c r="E183" s="29">
        <v>2973460</v>
      </c>
      <c r="F183" s="29">
        <v>1275615</v>
      </c>
      <c r="G183" s="29">
        <v>0</v>
      </c>
      <c r="H183" s="43"/>
      <c r="I183" s="51"/>
      <c r="J183" s="51"/>
      <c r="K183" s="51"/>
      <c r="L183" s="48"/>
    </row>
    <row r="184" spans="1:12" x14ac:dyDescent="0.25">
      <c r="A184" s="44" t="s">
        <v>398</v>
      </c>
      <c r="B184" s="42" t="s">
        <v>399</v>
      </c>
      <c r="C184" s="42" t="s">
        <v>18</v>
      </c>
      <c r="D184" s="23" t="s">
        <v>437</v>
      </c>
      <c r="E184" s="27">
        <f>SUM(E185:E187)</f>
        <v>399906</v>
      </c>
      <c r="F184" s="27">
        <f>SUM(F185:F187)</f>
        <v>1005901</v>
      </c>
      <c r="G184" s="27">
        <f>SUM(G185:G187)</f>
        <v>2356236</v>
      </c>
      <c r="H184" s="23" t="s">
        <v>349</v>
      </c>
      <c r="I184" s="25" t="s">
        <v>441</v>
      </c>
      <c r="J184" s="25" t="s">
        <v>21</v>
      </c>
      <c r="K184" s="25" t="s">
        <v>400</v>
      </c>
      <c r="L184" s="26" t="s">
        <v>21</v>
      </c>
    </row>
    <row r="185" spans="1:12" x14ac:dyDescent="0.25">
      <c r="A185" s="53"/>
      <c r="B185" s="52"/>
      <c r="C185" s="52"/>
      <c r="D185" s="28" t="s">
        <v>41</v>
      </c>
      <c r="E185" s="29">
        <v>29993</v>
      </c>
      <c r="F185" s="29">
        <v>75443</v>
      </c>
      <c r="G185" s="29">
        <v>176718</v>
      </c>
      <c r="H185" s="58" t="s">
        <v>19</v>
      </c>
      <c r="I185" s="57" t="s">
        <v>440</v>
      </c>
      <c r="J185" s="57" t="s">
        <v>97</v>
      </c>
      <c r="K185" s="57" t="s">
        <v>97</v>
      </c>
      <c r="L185" s="56" t="s">
        <v>21</v>
      </c>
    </row>
    <row r="186" spans="1:12" x14ac:dyDescent="0.25">
      <c r="A186" s="53"/>
      <c r="B186" s="52"/>
      <c r="C186" s="52"/>
      <c r="D186" s="28" t="s">
        <v>27</v>
      </c>
      <c r="E186" s="29">
        <v>339920</v>
      </c>
      <c r="F186" s="29">
        <v>855015</v>
      </c>
      <c r="G186" s="29">
        <v>2002800</v>
      </c>
      <c r="H186" s="52"/>
      <c r="I186" s="50"/>
      <c r="J186" s="50"/>
      <c r="K186" s="50"/>
      <c r="L186" s="47"/>
    </row>
    <row r="187" spans="1:12" ht="16.5" thickBot="1" x14ac:dyDescent="0.3">
      <c r="A187" s="45"/>
      <c r="B187" s="43"/>
      <c r="C187" s="43"/>
      <c r="D187" s="28" t="s">
        <v>351</v>
      </c>
      <c r="E187" s="29">
        <v>29993</v>
      </c>
      <c r="F187" s="29">
        <v>75443</v>
      </c>
      <c r="G187" s="29">
        <v>176718</v>
      </c>
      <c r="H187" s="43"/>
      <c r="I187" s="51"/>
      <c r="J187" s="51"/>
      <c r="K187" s="51"/>
      <c r="L187" s="48"/>
    </row>
    <row r="188" spans="1:12" ht="32.25" thickBot="1" x14ac:dyDescent="0.3">
      <c r="A188" s="22" t="s">
        <v>401</v>
      </c>
      <c r="B188" s="23" t="s">
        <v>402</v>
      </c>
      <c r="C188" s="23" t="s">
        <v>40</v>
      </c>
      <c r="D188" s="23" t="s">
        <v>41</v>
      </c>
      <c r="E188" s="24">
        <v>200000</v>
      </c>
      <c r="F188" s="24">
        <v>200000</v>
      </c>
      <c r="G188" s="24">
        <v>200000</v>
      </c>
      <c r="H188" s="23" t="s">
        <v>385</v>
      </c>
      <c r="I188" s="25" t="s">
        <v>439</v>
      </c>
      <c r="J188" s="25" t="s">
        <v>128</v>
      </c>
      <c r="K188" s="25" t="s">
        <v>128</v>
      </c>
      <c r="L188" s="26" t="s">
        <v>128</v>
      </c>
    </row>
    <row r="189" spans="1:12" ht="30.75" customHeight="1" x14ac:dyDescent="0.25">
      <c r="A189" s="44" t="s">
        <v>403</v>
      </c>
      <c r="B189" s="42" t="s">
        <v>404</v>
      </c>
      <c r="C189" s="42" t="s">
        <v>18</v>
      </c>
      <c r="D189" s="23" t="s">
        <v>437</v>
      </c>
      <c r="E189" s="27">
        <f>SUM(E190:E192)</f>
        <v>3710412</v>
      </c>
      <c r="F189" s="27">
        <f>SUM(F190:F192)</f>
        <v>4509412</v>
      </c>
      <c r="G189" s="27">
        <f>SUM(G190:G192)</f>
        <v>0</v>
      </c>
      <c r="H189" s="23" t="s">
        <v>349</v>
      </c>
      <c r="I189" s="25" t="s">
        <v>441</v>
      </c>
      <c r="J189" s="25" t="s">
        <v>21</v>
      </c>
      <c r="K189" s="25" t="s">
        <v>405</v>
      </c>
      <c r="L189" s="26" t="s">
        <v>21</v>
      </c>
    </row>
    <row r="190" spans="1:12" ht="21.75" customHeight="1" x14ac:dyDescent="0.25">
      <c r="A190" s="53"/>
      <c r="B190" s="52"/>
      <c r="C190" s="52"/>
      <c r="D190" s="28" t="s">
        <v>41</v>
      </c>
      <c r="E190" s="29">
        <v>484273</v>
      </c>
      <c r="F190" s="29">
        <v>1283273</v>
      </c>
      <c r="G190" s="29">
        <v>0</v>
      </c>
      <c r="H190" s="58" t="s">
        <v>19</v>
      </c>
      <c r="I190" s="57" t="s">
        <v>440</v>
      </c>
      <c r="J190" s="57" t="s">
        <v>406</v>
      </c>
      <c r="K190" s="57" t="s">
        <v>406</v>
      </c>
      <c r="L190" s="56" t="s">
        <v>21</v>
      </c>
    </row>
    <row r="191" spans="1:12" ht="21.75" customHeight="1" x14ac:dyDescent="0.25">
      <c r="A191" s="53"/>
      <c r="B191" s="52"/>
      <c r="C191" s="52"/>
      <c r="D191" s="28" t="s">
        <v>27</v>
      </c>
      <c r="E191" s="29">
        <v>2964560</v>
      </c>
      <c r="F191" s="29">
        <v>2964560</v>
      </c>
      <c r="G191" s="29">
        <v>0</v>
      </c>
      <c r="H191" s="52"/>
      <c r="I191" s="50"/>
      <c r="J191" s="50"/>
      <c r="K191" s="50"/>
      <c r="L191" s="47"/>
    </row>
    <row r="192" spans="1:12" ht="21.75" customHeight="1" thickBot="1" x14ac:dyDescent="0.3">
      <c r="A192" s="45"/>
      <c r="B192" s="43"/>
      <c r="C192" s="43"/>
      <c r="D192" s="28" t="s">
        <v>351</v>
      </c>
      <c r="E192" s="29">
        <v>261579</v>
      </c>
      <c r="F192" s="29">
        <v>261579</v>
      </c>
      <c r="G192" s="29">
        <v>0</v>
      </c>
      <c r="H192" s="43"/>
      <c r="I192" s="51"/>
      <c r="J192" s="51"/>
      <c r="K192" s="51"/>
      <c r="L192" s="48"/>
    </row>
    <row r="193" spans="1:14" ht="63.75" thickBot="1" x14ac:dyDescent="0.3">
      <c r="A193" s="22" t="s">
        <v>407</v>
      </c>
      <c r="B193" s="23" t="s">
        <v>408</v>
      </c>
      <c r="C193" s="23" t="s">
        <v>409</v>
      </c>
      <c r="D193" s="23" t="s">
        <v>41</v>
      </c>
      <c r="E193" s="24">
        <v>0</v>
      </c>
      <c r="F193" s="24">
        <v>0</v>
      </c>
      <c r="G193" s="24">
        <v>0</v>
      </c>
      <c r="H193" s="23" t="s">
        <v>410</v>
      </c>
      <c r="I193" s="25" t="s">
        <v>411</v>
      </c>
      <c r="J193" s="25" t="s">
        <v>92</v>
      </c>
      <c r="K193" s="25" t="s">
        <v>75</v>
      </c>
      <c r="L193" s="26" t="s">
        <v>21</v>
      </c>
    </row>
    <row r="194" spans="1:14" ht="32.25" thickBot="1" x14ac:dyDescent="0.3">
      <c r="A194" s="22" t="s">
        <v>412</v>
      </c>
      <c r="B194" s="23" t="s">
        <v>413</v>
      </c>
      <c r="C194" s="23" t="s">
        <v>18</v>
      </c>
      <c r="D194" s="23" t="s">
        <v>41</v>
      </c>
      <c r="E194" s="24">
        <v>0</v>
      </c>
      <c r="F194" s="24">
        <v>20000</v>
      </c>
      <c r="G194" s="24">
        <v>20000</v>
      </c>
      <c r="H194" s="23" t="s">
        <v>414</v>
      </c>
      <c r="I194" s="25" t="s">
        <v>439</v>
      </c>
      <c r="J194" s="25" t="s">
        <v>21</v>
      </c>
      <c r="K194" s="25" t="s">
        <v>50</v>
      </c>
      <c r="L194" s="26" t="s">
        <v>50</v>
      </c>
    </row>
    <row r="195" spans="1:14" ht="19.5" customHeight="1" x14ac:dyDescent="0.25">
      <c r="A195" s="44" t="s">
        <v>415</v>
      </c>
      <c r="B195" s="42" t="s">
        <v>416</v>
      </c>
      <c r="C195" s="42" t="s">
        <v>40</v>
      </c>
      <c r="D195" s="23" t="s">
        <v>437</v>
      </c>
      <c r="E195" s="27">
        <f>SUM(E196:E197)</f>
        <v>200000</v>
      </c>
      <c r="F195" s="27">
        <f>SUM(F196:F197)</f>
        <v>200000</v>
      </c>
      <c r="G195" s="27">
        <f>SUM(G196:G197)</f>
        <v>250000</v>
      </c>
      <c r="H195" s="23" t="s">
        <v>330</v>
      </c>
      <c r="I195" s="25" t="s">
        <v>439</v>
      </c>
      <c r="J195" s="25" t="s">
        <v>64</v>
      </c>
      <c r="K195" s="25" t="s">
        <v>64</v>
      </c>
      <c r="L195" s="26" t="s">
        <v>64</v>
      </c>
    </row>
    <row r="196" spans="1:14" x14ac:dyDescent="0.25">
      <c r="A196" s="53"/>
      <c r="B196" s="52"/>
      <c r="C196" s="52"/>
      <c r="D196" s="28" t="s">
        <v>41</v>
      </c>
      <c r="E196" s="29">
        <v>0</v>
      </c>
      <c r="F196" s="29">
        <v>200000</v>
      </c>
      <c r="G196" s="29">
        <v>250000</v>
      </c>
      <c r="H196" s="58" t="s">
        <v>417</v>
      </c>
      <c r="I196" s="57" t="s">
        <v>441</v>
      </c>
      <c r="J196" s="57" t="s">
        <v>384</v>
      </c>
      <c r="K196" s="57" t="s">
        <v>384</v>
      </c>
      <c r="L196" s="56" t="s">
        <v>384</v>
      </c>
    </row>
    <row r="197" spans="1:14" ht="16.5" thickBot="1" x14ac:dyDescent="0.3">
      <c r="A197" s="45"/>
      <c r="B197" s="43"/>
      <c r="C197" s="43"/>
      <c r="D197" s="28" t="s">
        <v>13</v>
      </c>
      <c r="E197" s="29">
        <v>200000</v>
      </c>
      <c r="F197" s="29">
        <v>0</v>
      </c>
      <c r="G197" s="29">
        <v>0</v>
      </c>
      <c r="H197" s="43"/>
      <c r="I197" s="51"/>
      <c r="J197" s="51"/>
      <c r="K197" s="51"/>
      <c r="L197" s="48"/>
    </row>
    <row r="198" spans="1:14" ht="47.25" x14ac:dyDescent="0.25">
      <c r="A198" s="44" t="s">
        <v>418</v>
      </c>
      <c r="B198" s="42" t="s">
        <v>419</v>
      </c>
      <c r="C198" s="42" t="s">
        <v>278</v>
      </c>
      <c r="D198" s="42" t="s">
        <v>41</v>
      </c>
      <c r="E198" s="54">
        <f>SUM(E199:E199)+100000</f>
        <v>100000</v>
      </c>
      <c r="F198" s="54">
        <f>SUM(F199:F199)+185000</f>
        <v>185000</v>
      </c>
      <c r="G198" s="54">
        <f>SUM(G199:G199)+185000</f>
        <v>185000</v>
      </c>
      <c r="H198" s="23" t="s">
        <v>420</v>
      </c>
      <c r="I198" s="25" t="s">
        <v>440</v>
      </c>
      <c r="J198" s="25" t="s">
        <v>92</v>
      </c>
      <c r="K198" s="25" t="s">
        <v>92</v>
      </c>
      <c r="L198" s="26" t="s">
        <v>92</v>
      </c>
    </row>
    <row r="199" spans="1:14" ht="32.25" thickBot="1" x14ac:dyDescent="0.3">
      <c r="A199" s="45"/>
      <c r="B199" s="43"/>
      <c r="C199" s="43"/>
      <c r="D199" s="43"/>
      <c r="E199" s="55"/>
      <c r="F199" s="55"/>
      <c r="G199" s="55"/>
      <c r="H199" s="28" t="s">
        <v>421</v>
      </c>
      <c r="I199" s="30" t="s">
        <v>439</v>
      </c>
      <c r="J199" s="30" t="s">
        <v>129</v>
      </c>
      <c r="K199" s="30" t="s">
        <v>85</v>
      </c>
      <c r="L199" s="31" t="s">
        <v>197</v>
      </c>
    </row>
    <row r="200" spans="1:14" x14ac:dyDescent="0.25">
      <c r="A200" s="44" t="s">
        <v>422</v>
      </c>
      <c r="B200" s="42" t="s">
        <v>423</v>
      </c>
      <c r="C200" s="42" t="s">
        <v>40</v>
      </c>
      <c r="D200" s="23" t="s">
        <v>437</v>
      </c>
      <c r="E200" s="27">
        <f t="shared" ref="E200:G200" si="9">SUM(E201:E202)</f>
        <v>766573</v>
      </c>
      <c r="F200" s="27">
        <f t="shared" si="9"/>
        <v>0</v>
      </c>
      <c r="G200" s="27">
        <f t="shared" si="9"/>
        <v>0</v>
      </c>
      <c r="H200" s="42" t="s">
        <v>19</v>
      </c>
      <c r="I200" s="49" t="s">
        <v>440</v>
      </c>
      <c r="J200" s="49" t="s">
        <v>161</v>
      </c>
      <c r="K200" s="49" t="s">
        <v>21</v>
      </c>
      <c r="L200" s="46" t="s">
        <v>21</v>
      </c>
    </row>
    <row r="201" spans="1:14" x14ac:dyDescent="0.25">
      <c r="A201" s="53"/>
      <c r="B201" s="52"/>
      <c r="C201" s="52"/>
      <c r="D201" s="28" t="s">
        <v>13</v>
      </c>
      <c r="E201" s="29">
        <v>120000</v>
      </c>
      <c r="F201" s="29">
        <v>0</v>
      </c>
      <c r="G201" s="29">
        <v>0</v>
      </c>
      <c r="H201" s="52"/>
      <c r="I201" s="50"/>
      <c r="J201" s="50"/>
      <c r="K201" s="50"/>
      <c r="L201" s="47"/>
    </row>
    <row r="202" spans="1:14" ht="16.5" thickBot="1" x14ac:dyDescent="0.3">
      <c r="A202" s="45"/>
      <c r="B202" s="43"/>
      <c r="C202" s="43"/>
      <c r="D202" s="41" t="s">
        <v>41</v>
      </c>
      <c r="E202" s="34">
        <v>646573</v>
      </c>
      <c r="F202" s="34">
        <v>0</v>
      </c>
      <c r="G202" s="34">
        <v>0</v>
      </c>
      <c r="H202" s="43"/>
      <c r="I202" s="51"/>
      <c r="J202" s="51"/>
      <c r="K202" s="51"/>
      <c r="L202" s="48"/>
    </row>
    <row r="203" spans="1:14" s="6" customFormat="1" x14ac:dyDescent="0.25">
      <c r="A203" s="2"/>
      <c r="B203" s="3"/>
      <c r="C203" s="3"/>
      <c r="D203" s="2"/>
      <c r="E203" s="4"/>
      <c r="F203" s="4"/>
      <c r="G203" s="4"/>
      <c r="H203" s="3"/>
      <c r="I203" s="5"/>
      <c r="J203" s="5"/>
      <c r="K203" s="5"/>
      <c r="L203" s="5"/>
    </row>
    <row r="204" spans="1:14" s="11" customFormat="1" ht="15.75" customHeight="1" x14ac:dyDescent="0.25">
      <c r="A204" s="7"/>
      <c r="B204" s="8"/>
      <c r="C204" s="7"/>
      <c r="D204" s="66" t="s">
        <v>438</v>
      </c>
      <c r="E204" s="66"/>
      <c r="F204" s="66"/>
      <c r="G204" s="66"/>
      <c r="H204" s="66"/>
      <c r="I204" s="9"/>
      <c r="J204" s="9"/>
      <c r="K204" s="9"/>
      <c r="L204" s="9"/>
      <c r="M204" s="10"/>
      <c r="N204" s="10"/>
    </row>
  </sheetData>
  <mergeCells count="384">
    <mergeCell ref="D4:D6"/>
    <mergeCell ref="A24:A27"/>
    <mergeCell ref="G21:G23"/>
    <mergeCell ref="F21:F23"/>
    <mergeCell ref="E21:E23"/>
    <mergeCell ref="D21:D23"/>
    <mergeCell ref="C21:C23"/>
    <mergeCell ref="A2:L2"/>
    <mergeCell ref="A11:A13"/>
    <mergeCell ref="B11:B13"/>
    <mergeCell ref="C11:C13"/>
    <mergeCell ref="C14:C16"/>
    <mergeCell ref="B14:B16"/>
    <mergeCell ref="A14:A16"/>
    <mergeCell ref="H7:L7"/>
    <mergeCell ref="F4:F6"/>
    <mergeCell ref="G4:G6"/>
    <mergeCell ref="H5:H6"/>
    <mergeCell ref="I5:I6"/>
    <mergeCell ref="H4:L4"/>
    <mergeCell ref="J5:L5"/>
    <mergeCell ref="E4:E6"/>
    <mergeCell ref="A4:A6"/>
    <mergeCell ref="B4:B6"/>
    <mergeCell ref="C4:C6"/>
    <mergeCell ref="A33:A35"/>
    <mergeCell ref="B7:D7"/>
    <mergeCell ref="G33:G35"/>
    <mergeCell ref="F33:F35"/>
    <mergeCell ref="E33:E35"/>
    <mergeCell ref="D33:D35"/>
    <mergeCell ref="C33:C35"/>
    <mergeCell ref="B28:B30"/>
    <mergeCell ref="A28:A30"/>
    <mergeCell ref="E28:E30"/>
    <mergeCell ref="G31:G32"/>
    <mergeCell ref="F31:F32"/>
    <mergeCell ref="E31:E32"/>
    <mergeCell ref="D31:D32"/>
    <mergeCell ref="C31:C32"/>
    <mergeCell ref="B31:B32"/>
    <mergeCell ref="A31:A32"/>
    <mergeCell ref="G28:G30"/>
    <mergeCell ref="F28:F30"/>
    <mergeCell ref="D28:D30"/>
    <mergeCell ref="C28:C30"/>
    <mergeCell ref="B21:B23"/>
    <mergeCell ref="A21:A23"/>
    <mergeCell ref="G24:G27"/>
    <mergeCell ref="B17:D17"/>
    <mergeCell ref="B9:D9"/>
    <mergeCell ref="B8:D8"/>
    <mergeCell ref="B38:D38"/>
    <mergeCell ref="B37:D37"/>
    <mergeCell ref="H17:L17"/>
    <mergeCell ref="H9:L9"/>
    <mergeCell ref="H8:L8"/>
    <mergeCell ref="H38:L38"/>
    <mergeCell ref="H37:L37"/>
    <mergeCell ref="B33:B35"/>
    <mergeCell ref="F24:F27"/>
    <mergeCell ref="E24:E27"/>
    <mergeCell ref="D24:D27"/>
    <mergeCell ref="C24:C27"/>
    <mergeCell ref="B24:B27"/>
    <mergeCell ref="J140:J142"/>
    <mergeCell ref="I140:I142"/>
    <mergeCell ref="H140:H142"/>
    <mergeCell ref="C140:C142"/>
    <mergeCell ref="B140:B142"/>
    <mergeCell ref="L149:L150"/>
    <mergeCell ref="K149:K150"/>
    <mergeCell ref="J149:J150"/>
    <mergeCell ref="H100:L100"/>
    <mergeCell ref="B100:D100"/>
    <mergeCell ref="H122:L122"/>
    <mergeCell ref="H121:L121"/>
    <mergeCell ref="B122:D122"/>
    <mergeCell ref="B121:D121"/>
    <mergeCell ref="L106:L107"/>
    <mergeCell ref="K106:K107"/>
    <mergeCell ref="J106:J107"/>
    <mergeCell ref="I106:I107"/>
    <mergeCell ref="C105:C107"/>
    <mergeCell ref="B105:B107"/>
    <mergeCell ref="L115:L117"/>
    <mergeCell ref="K115:K117"/>
    <mergeCell ref="J115:J117"/>
    <mergeCell ref="I115:I117"/>
    <mergeCell ref="D204:H204"/>
    <mergeCell ref="G39:G40"/>
    <mergeCell ref="F39:F40"/>
    <mergeCell ref="E39:E40"/>
    <mergeCell ref="D39:D40"/>
    <mergeCell ref="F78:F79"/>
    <mergeCell ref="G78:G79"/>
    <mergeCell ref="H106:H107"/>
    <mergeCell ref="H115:H117"/>
    <mergeCell ref="G123:G124"/>
    <mergeCell ref="F123:F124"/>
    <mergeCell ref="E123:E124"/>
    <mergeCell ref="D123:D124"/>
    <mergeCell ref="G129:G130"/>
    <mergeCell ref="F129:F130"/>
    <mergeCell ref="E129:E130"/>
    <mergeCell ref="H135:L135"/>
    <mergeCell ref="H134:L134"/>
    <mergeCell ref="B135:D135"/>
    <mergeCell ref="B134:D134"/>
    <mergeCell ref="H156:L156"/>
    <mergeCell ref="B156:D156"/>
    <mergeCell ref="L140:L142"/>
    <mergeCell ref="K140:K142"/>
    <mergeCell ref="L47:L48"/>
    <mergeCell ref="K47:K48"/>
    <mergeCell ref="J47:J48"/>
    <mergeCell ref="I47:I48"/>
    <mergeCell ref="H47:H48"/>
    <mergeCell ref="C39:C40"/>
    <mergeCell ref="B39:B40"/>
    <mergeCell ref="A39:A40"/>
    <mergeCell ref="L41:L43"/>
    <mergeCell ref="K41:K43"/>
    <mergeCell ref="J41:J43"/>
    <mergeCell ref="I41:I43"/>
    <mergeCell ref="H41:H43"/>
    <mergeCell ref="C41:C43"/>
    <mergeCell ref="B41:B43"/>
    <mergeCell ref="A41:A43"/>
    <mergeCell ref="C46:C48"/>
    <mergeCell ref="B46:B48"/>
    <mergeCell ref="A46:A48"/>
    <mergeCell ref="G51:G52"/>
    <mergeCell ref="F51:F52"/>
    <mergeCell ref="E51:E52"/>
    <mergeCell ref="D51:D52"/>
    <mergeCell ref="C51:C52"/>
    <mergeCell ref="B51:B52"/>
    <mergeCell ref="A51:A52"/>
    <mergeCell ref="C53:C55"/>
    <mergeCell ref="B53:B55"/>
    <mergeCell ref="A53:A55"/>
    <mergeCell ref="G57:G59"/>
    <mergeCell ref="F57:F59"/>
    <mergeCell ref="E57:E59"/>
    <mergeCell ref="D57:D59"/>
    <mergeCell ref="C57:C59"/>
    <mergeCell ref="B57:B59"/>
    <mergeCell ref="A57:A59"/>
    <mergeCell ref="C62:C65"/>
    <mergeCell ref="B62:B65"/>
    <mergeCell ref="A62:A65"/>
    <mergeCell ref="K62:K65"/>
    <mergeCell ref="L67:L68"/>
    <mergeCell ref="K67:K68"/>
    <mergeCell ref="J67:J68"/>
    <mergeCell ref="I67:I68"/>
    <mergeCell ref="H67:H68"/>
    <mergeCell ref="C66:C68"/>
    <mergeCell ref="B66:B68"/>
    <mergeCell ref="A66:A68"/>
    <mergeCell ref="L62:L65"/>
    <mergeCell ref="J62:J65"/>
    <mergeCell ref="I62:I65"/>
    <mergeCell ref="H62:H65"/>
    <mergeCell ref="A78:A79"/>
    <mergeCell ref="B78:B79"/>
    <mergeCell ref="C78:C79"/>
    <mergeCell ref="D78:D79"/>
    <mergeCell ref="E78:E79"/>
    <mergeCell ref="C69:C71"/>
    <mergeCell ref="B69:B71"/>
    <mergeCell ref="A69:A71"/>
    <mergeCell ref="L73:L75"/>
    <mergeCell ref="K73:K75"/>
    <mergeCell ref="J73:J75"/>
    <mergeCell ref="I73:I75"/>
    <mergeCell ref="H73:H75"/>
    <mergeCell ref="C73:C75"/>
    <mergeCell ref="B73:B75"/>
    <mergeCell ref="A73:A75"/>
    <mergeCell ref="L69:L71"/>
    <mergeCell ref="K69:K71"/>
    <mergeCell ref="J69:J71"/>
    <mergeCell ref="I69:I71"/>
    <mergeCell ref="H69:H71"/>
    <mergeCell ref="A88:A90"/>
    <mergeCell ref="B88:B90"/>
    <mergeCell ref="C88:C90"/>
    <mergeCell ref="L88:L90"/>
    <mergeCell ref="K88:K90"/>
    <mergeCell ref="J88:J90"/>
    <mergeCell ref="H88:H90"/>
    <mergeCell ref="I88:I90"/>
    <mergeCell ref="A82:A85"/>
    <mergeCell ref="B82:B85"/>
    <mergeCell ref="C82:C85"/>
    <mergeCell ref="L84:L85"/>
    <mergeCell ref="K84:K85"/>
    <mergeCell ref="J84:J85"/>
    <mergeCell ref="I84:I85"/>
    <mergeCell ref="H84:H85"/>
    <mergeCell ref="L82:L83"/>
    <mergeCell ref="K82:K83"/>
    <mergeCell ref="J82:J83"/>
    <mergeCell ref="I82:I83"/>
    <mergeCell ref="H82:H83"/>
    <mergeCell ref="L98:L99"/>
    <mergeCell ref="K98:K99"/>
    <mergeCell ref="J98:J99"/>
    <mergeCell ref="I98:I99"/>
    <mergeCell ref="H98:H99"/>
    <mergeCell ref="C91:C93"/>
    <mergeCell ref="B91:B93"/>
    <mergeCell ref="A91:A93"/>
    <mergeCell ref="K91:K93"/>
    <mergeCell ref="L95:L96"/>
    <mergeCell ref="K95:K96"/>
    <mergeCell ref="J95:J96"/>
    <mergeCell ref="I95:I96"/>
    <mergeCell ref="H95:H96"/>
    <mergeCell ref="C94:C96"/>
    <mergeCell ref="B94:B96"/>
    <mergeCell ref="A94:A96"/>
    <mergeCell ref="L91:L93"/>
    <mergeCell ref="J91:J93"/>
    <mergeCell ref="I91:I93"/>
    <mergeCell ref="H91:H93"/>
    <mergeCell ref="C97:C99"/>
    <mergeCell ref="B97:B99"/>
    <mergeCell ref="A97:A99"/>
    <mergeCell ref="G101:G103"/>
    <mergeCell ref="F101:F103"/>
    <mergeCell ref="E101:E103"/>
    <mergeCell ref="D101:D103"/>
    <mergeCell ref="C101:C103"/>
    <mergeCell ref="B101:B103"/>
    <mergeCell ref="A101:A103"/>
    <mergeCell ref="A105:A107"/>
    <mergeCell ref="L112:L113"/>
    <mergeCell ref="K112:K113"/>
    <mergeCell ref="J112:J113"/>
    <mergeCell ref="I112:I113"/>
    <mergeCell ref="H112:H113"/>
    <mergeCell ref="C111:C113"/>
    <mergeCell ref="B111:B113"/>
    <mergeCell ref="A111:A113"/>
    <mergeCell ref="C114:C117"/>
    <mergeCell ref="B114:B117"/>
    <mergeCell ref="A114:A117"/>
    <mergeCell ref="L119:L120"/>
    <mergeCell ref="K119:K120"/>
    <mergeCell ref="J119:J120"/>
    <mergeCell ref="I119:I120"/>
    <mergeCell ref="H119:H120"/>
    <mergeCell ref="C118:C120"/>
    <mergeCell ref="B118:B120"/>
    <mergeCell ref="A118:A120"/>
    <mergeCell ref="C123:C124"/>
    <mergeCell ref="B123:B124"/>
    <mergeCell ref="A123:A124"/>
    <mergeCell ref="L126:L127"/>
    <mergeCell ref="K126:K127"/>
    <mergeCell ref="J126:J127"/>
    <mergeCell ref="I126:I127"/>
    <mergeCell ref="H126:H127"/>
    <mergeCell ref="C125:C127"/>
    <mergeCell ref="B125:B127"/>
    <mergeCell ref="A125:A127"/>
    <mergeCell ref="D129:D130"/>
    <mergeCell ref="C129:C130"/>
    <mergeCell ref="B129:B130"/>
    <mergeCell ref="A129:A130"/>
    <mergeCell ref="G136:G137"/>
    <mergeCell ref="F136:F137"/>
    <mergeCell ref="E136:E137"/>
    <mergeCell ref="D136:D137"/>
    <mergeCell ref="C136:C137"/>
    <mergeCell ref="B136:B137"/>
    <mergeCell ref="A136:A137"/>
    <mergeCell ref="I149:I150"/>
    <mergeCell ref="H149:H150"/>
    <mergeCell ref="C148:C150"/>
    <mergeCell ref="B148:B150"/>
    <mergeCell ref="A148:A150"/>
    <mergeCell ref="A140:A142"/>
    <mergeCell ref="G144:G145"/>
    <mergeCell ref="F144:F145"/>
    <mergeCell ref="E144:E145"/>
    <mergeCell ref="D144:D145"/>
    <mergeCell ref="C144:C145"/>
    <mergeCell ref="B144:B145"/>
    <mergeCell ref="A144:A145"/>
    <mergeCell ref="L165:L167"/>
    <mergeCell ref="K165:K167"/>
    <mergeCell ref="J165:J167"/>
    <mergeCell ref="I165:I167"/>
    <mergeCell ref="H165:H167"/>
    <mergeCell ref="B152:B155"/>
    <mergeCell ref="A152:A155"/>
    <mergeCell ref="L158:L161"/>
    <mergeCell ref="K158:K161"/>
    <mergeCell ref="J158:J161"/>
    <mergeCell ref="I158:I161"/>
    <mergeCell ref="H158:H161"/>
    <mergeCell ref="C157:C161"/>
    <mergeCell ref="B157:B161"/>
    <mergeCell ref="A157:A161"/>
    <mergeCell ref="G152:G155"/>
    <mergeCell ref="F152:F155"/>
    <mergeCell ref="E152:E155"/>
    <mergeCell ref="D152:D155"/>
    <mergeCell ref="C152:C155"/>
    <mergeCell ref="C165:C167"/>
    <mergeCell ref="B165:B167"/>
    <mergeCell ref="A165:A167"/>
    <mergeCell ref="G169:G171"/>
    <mergeCell ref="F169:F171"/>
    <mergeCell ref="E169:E171"/>
    <mergeCell ref="D169:D171"/>
    <mergeCell ref="C169:C171"/>
    <mergeCell ref="B169:B171"/>
    <mergeCell ref="A169:A171"/>
    <mergeCell ref="B172:B173"/>
    <mergeCell ref="A172:A173"/>
    <mergeCell ref="G174:G175"/>
    <mergeCell ref="F174:F175"/>
    <mergeCell ref="E174:E175"/>
    <mergeCell ref="D174:D175"/>
    <mergeCell ref="C174:C175"/>
    <mergeCell ref="B174:B175"/>
    <mergeCell ref="A174:A175"/>
    <mergeCell ref="G172:G173"/>
    <mergeCell ref="F172:F173"/>
    <mergeCell ref="E172:E173"/>
    <mergeCell ref="D172:D173"/>
    <mergeCell ref="C172:C173"/>
    <mergeCell ref="C179:C183"/>
    <mergeCell ref="B179:B183"/>
    <mergeCell ref="A179:A183"/>
    <mergeCell ref="L185:L187"/>
    <mergeCell ref="K185:K187"/>
    <mergeCell ref="J185:J187"/>
    <mergeCell ref="I185:I187"/>
    <mergeCell ref="H185:H187"/>
    <mergeCell ref="C184:C187"/>
    <mergeCell ref="B184:B187"/>
    <mergeCell ref="A184:A187"/>
    <mergeCell ref="L180:L183"/>
    <mergeCell ref="K180:K183"/>
    <mergeCell ref="J180:J183"/>
    <mergeCell ref="I180:I183"/>
    <mergeCell ref="H180:H183"/>
    <mergeCell ref="C189:C192"/>
    <mergeCell ref="B189:B192"/>
    <mergeCell ref="A189:A192"/>
    <mergeCell ref="L196:L197"/>
    <mergeCell ref="K196:K197"/>
    <mergeCell ref="J196:J197"/>
    <mergeCell ref="I196:I197"/>
    <mergeCell ref="H196:H197"/>
    <mergeCell ref="C195:C197"/>
    <mergeCell ref="B195:B197"/>
    <mergeCell ref="A195:A197"/>
    <mergeCell ref="L190:L192"/>
    <mergeCell ref="K190:K192"/>
    <mergeCell ref="J190:J192"/>
    <mergeCell ref="I190:I192"/>
    <mergeCell ref="H190:H192"/>
    <mergeCell ref="B198:B199"/>
    <mergeCell ref="A198:A199"/>
    <mergeCell ref="L200:L202"/>
    <mergeCell ref="K200:K202"/>
    <mergeCell ref="J200:J202"/>
    <mergeCell ref="I200:I202"/>
    <mergeCell ref="H200:H202"/>
    <mergeCell ref="C200:C202"/>
    <mergeCell ref="B200:B202"/>
    <mergeCell ref="A200:A202"/>
    <mergeCell ref="G198:G199"/>
    <mergeCell ref="F198:F199"/>
    <mergeCell ref="E198:E199"/>
    <mergeCell ref="D198:D199"/>
    <mergeCell ref="C198:C199"/>
  </mergeCells>
  <pageMargins left="0.39370078740157483" right="0.39370078740157483" top="0.39370078740157483" bottom="0.39370078740157483" header="0.39370078740157483" footer="0.39370078740157483"/>
  <pageSetup paperSize="9" scale="62" orientation="landscape" r:id="rId1"/>
  <rowBreaks count="5" manualBreakCount="5">
    <brk id="20" max="16383" man="1"/>
    <brk id="65" max="11" man="1"/>
    <brk id="81" max="16383" man="1"/>
    <brk id="147" max="11" man="1"/>
    <brk id="173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2</vt:i4>
      </vt:variant>
    </vt:vector>
  </HeadingPairs>
  <TitlesOfParts>
    <vt:vector size="3" baseType="lpstr">
      <vt:lpstr>Planas</vt:lpstr>
      <vt:lpstr>Planas!Print_Area</vt:lpstr>
      <vt:lpstr>Planas!Print_Titles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Rita Motiejūnienė</dc:creator>
  <cp:lastModifiedBy>Windows User</cp:lastModifiedBy>
  <dcterms:created xsi:type="dcterms:W3CDTF">2020-01-14T12:49:58Z</dcterms:created>
  <dcterms:modified xsi:type="dcterms:W3CDTF">2020-02-05T11:50:03Z</dcterms:modified>
</cp:coreProperties>
</file>