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Planas" sheetId="1" r:id="rId1"/>
  </sheets>
  <definedNames>
    <definedName name="_xlnm.Print_Titles" localSheetId="0">'Planas'!$5:$7</definedName>
  </definedNames>
  <calcPr fullCalcOnLoad="1"/>
</workbook>
</file>

<file path=xl/sharedStrings.xml><?xml version="1.0" encoding="utf-8"?>
<sst xmlns="http://schemas.openxmlformats.org/spreadsheetml/2006/main" count="7784" uniqueCount="1473">
  <si>
    <t>Kodas</t>
  </si>
  <si>
    <t>Pavadinimas</t>
  </si>
  <si>
    <t>Vykdytojas</t>
  </si>
  <si>
    <t>SP lėšos</t>
  </si>
  <si>
    <t>Planas</t>
  </si>
  <si>
    <t>02.</t>
  </si>
  <si>
    <t>Sumanios ir pilietiškos visuomenės ugdymo programa</t>
  </si>
  <si>
    <t>02.01.</t>
  </si>
  <si>
    <t>Teikti besimokančios visuomenės poreikius atitinkančias švietimo paslaugas</t>
  </si>
  <si>
    <t>02.01.01.</t>
  </si>
  <si>
    <t>Formuoti efektyvų formaliojo ir neformaliojo ugdymo įstaigų tinklą</t>
  </si>
  <si>
    <t>Statybos valdymo skyrius</t>
  </si>
  <si>
    <t>02.01.01.001.</t>
  </si>
  <si>
    <t>Pastatų ir kiemo statinių priežiūra ir remontas</t>
  </si>
  <si>
    <t>Aprūpinimo skyrius</t>
  </si>
  <si>
    <t>Atliktų remontų dalis nuo planuotų atlikti remontų</t>
  </si>
  <si>
    <t>0,00</t>
  </si>
  <si>
    <t>100,00</t>
  </si>
  <si>
    <t>1.1.2.</t>
  </si>
  <si>
    <t>1.3.3.</t>
  </si>
  <si>
    <t>1.2.</t>
  </si>
  <si>
    <t>02.01.01.002.</t>
  </si>
  <si>
    <t>Finansų ir ekonomikos skyrius</t>
  </si>
  <si>
    <t>1.3.2.</t>
  </si>
  <si>
    <t>Mokinių skaičius</t>
  </si>
  <si>
    <t>4 000,00</t>
  </si>
  <si>
    <t>4 050,00</t>
  </si>
  <si>
    <t>4 100,00</t>
  </si>
  <si>
    <t>02.01.01.003.</t>
  </si>
  <si>
    <t>Ugdymo kokybės gerinimas Kauno Aleksoto lopšelyje-darželyje</t>
  </si>
  <si>
    <t>Švietimo skyrius</t>
  </si>
  <si>
    <t>Lankytų dienų dalis lopšelio grupėse</t>
  </si>
  <si>
    <t>60,00</t>
  </si>
  <si>
    <t>Vaikų skaičiaus vidurkis darželio grupėse</t>
  </si>
  <si>
    <t>20,00</t>
  </si>
  <si>
    <t>Vaikų skaičiaus vidurkis lopšelio grupėse</t>
  </si>
  <si>
    <t>14,00</t>
  </si>
  <si>
    <t>Vienam pedagogui tenkantis vaikų skaičius</t>
  </si>
  <si>
    <t>11,00</t>
  </si>
  <si>
    <t>Lankytų dienų dalis darželio grupėse</t>
  </si>
  <si>
    <t>75,00</t>
  </si>
  <si>
    <t>1.1.1.</t>
  </si>
  <si>
    <t>1.3.1.</t>
  </si>
  <si>
    <t>1.3.6.</t>
  </si>
  <si>
    <t>4.</t>
  </si>
  <si>
    <t>02.01.01.004.</t>
  </si>
  <si>
    <t>Ugdymo kokybės gerinimasKauno lopšelyje-darželyje „Aušrinė“</t>
  </si>
  <si>
    <t>13,00</t>
  </si>
  <si>
    <t>80,00</t>
  </si>
  <si>
    <t>19,00</t>
  </si>
  <si>
    <t>02.01.01.005.</t>
  </si>
  <si>
    <t>Ugdymo kokybės gerinimas Kauno lopšelyje-darželyje „Aviliukas“</t>
  </si>
  <si>
    <t>70,00</t>
  </si>
  <si>
    <t>15,00</t>
  </si>
  <si>
    <t>8,00</t>
  </si>
  <si>
    <t>9,00</t>
  </si>
  <si>
    <t>18,00</t>
  </si>
  <si>
    <t>02.01.01.006.</t>
  </si>
  <si>
    <t>Ugdymo kokybės gerinimas Kauno 6-ajame lopšelyje-darželyje</t>
  </si>
  <si>
    <t>02.01.01.007.</t>
  </si>
  <si>
    <t>Ugdymo kokybės gerinimas Kauno lopšelyje-darželyje „Ąžuoliukas“</t>
  </si>
  <si>
    <t>10,00</t>
  </si>
  <si>
    <t>02.01.01.008.</t>
  </si>
  <si>
    <t>Ugdymo kokybės gerinimas Kauno lopšelyje-darželyje „Bitutė“</t>
  </si>
  <si>
    <t>12,00</t>
  </si>
  <si>
    <t>02.01.01.009.</t>
  </si>
  <si>
    <t>Ugdymo kokybės gerinimas Kauno lopšelyje-darželyje  „Boružėlė“</t>
  </si>
  <si>
    <t>02.01.01.010.</t>
  </si>
  <si>
    <t>Ugdymo kokybės gerinimas Kauno lopšelyje-darželyje „Čiauškutis“</t>
  </si>
  <si>
    <t>02.01.01.011.</t>
  </si>
  <si>
    <t>Ugdymo kokybės gerinimas Kauno lopšelyje-darželyje „Daigelis“</t>
  </si>
  <si>
    <t>02.01.01.012.</t>
  </si>
  <si>
    <t>Ugdymo kokybės gerinimas Kauno lopšelyje-darželyje „Dobilėlis“</t>
  </si>
  <si>
    <t>02.01.01.013.</t>
  </si>
  <si>
    <t>Ugdymo kokybės gerinimas Kauno lopšelyje-darželyje „Drevinukas“</t>
  </si>
  <si>
    <t>63,00</t>
  </si>
  <si>
    <t>64,00</t>
  </si>
  <si>
    <t>65,00</t>
  </si>
  <si>
    <t>76,00</t>
  </si>
  <si>
    <t>78,00</t>
  </si>
  <si>
    <t>17,00</t>
  </si>
  <si>
    <t>02.01.01.014.</t>
  </si>
  <si>
    <t>Ugdymo kokybės gerinimas Kauno lopšelyje-darželyje „Eglutė“</t>
  </si>
  <si>
    <t>02.01.01.015.</t>
  </si>
  <si>
    <t>Ugdymo kokybės gerinimas Kauno  lopšelyje-darželyje „Ežiukas“</t>
  </si>
  <si>
    <t>61,00</t>
  </si>
  <si>
    <t>62,00</t>
  </si>
  <si>
    <t>67,00</t>
  </si>
  <si>
    <t>68,00</t>
  </si>
  <si>
    <t>69,00</t>
  </si>
  <si>
    <t>2.</t>
  </si>
  <si>
    <t>02.01.01.016.</t>
  </si>
  <si>
    <t>Ugdymo kokybės gerinimas Kauno lopšelyje-darželyje „Gandriukas“</t>
  </si>
  <si>
    <t>02.01.01.017.</t>
  </si>
  <si>
    <t>Ugdymo kokybės gerinimas Kauno lopšeyje-darželyje „Giliukas“</t>
  </si>
  <si>
    <t>16,00</t>
  </si>
  <si>
    <t>02.01.01.018.</t>
  </si>
  <si>
    <t>Ugdymo kokybės gerinimas Kauno lopšelyje-darželyje „Gintarėlis“</t>
  </si>
  <si>
    <t>02.01.01.019.</t>
  </si>
  <si>
    <t>Ugdymo kokybės gerinimas Kauno lopšelyje-darželyje „Girinukas“</t>
  </si>
  <si>
    <t>02.01.01.020.</t>
  </si>
  <si>
    <t>Ugdymo kokybės gerinimas Kauno lopšelyje-darželyje „Girstutis“</t>
  </si>
  <si>
    <t>02.01.01.021.</t>
  </si>
  <si>
    <t>Ugdymo kokybės gerinimas Kauno lopšelyje-darželyje „Klausutis“</t>
  </si>
  <si>
    <t>02.01.01.022.</t>
  </si>
  <si>
    <t>Ugdymo kokybės gerinimas Kauno lopšelyje-darželyje „Klevelis“</t>
  </si>
  <si>
    <t>22,00</t>
  </si>
  <si>
    <t>02.01.01.023.</t>
  </si>
  <si>
    <t>Ugdymo kokybės gerinimas Kauno lopšelyje-darželyje „Klumpelė“</t>
  </si>
  <si>
    <t>24,00</t>
  </si>
  <si>
    <t>82,00</t>
  </si>
  <si>
    <t>3.</t>
  </si>
  <si>
    <t>02.01.01.024.</t>
  </si>
  <si>
    <t>Ugdymo kokybės gerinimas Kauno lopšelyje-darželyje „Kodėlčiukas“</t>
  </si>
  <si>
    <t>02.01.01.025.</t>
  </si>
  <si>
    <t>Ugdymo kokybės gerinimas Kauno lopšelyje-darželyje „Kregždutė“</t>
  </si>
  <si>
    <t>02.01.01.026.</t>
  </si>
  <si>
    <t>Ugdymo kokybės gerinimas Kauno lopšelyje-darželyje „Kūlverstukas“</t>
  </si>
  <si>
    <t>02.01.01.027.</t>
  </si>
  <si>
    <t>Ugdymo kokybės gerinimas Kauno lopšelyje-darželyje „Lakštutė“</t>
  </si>
  <si>
    <t>81,00</t>
  </si>
  <si>
    <t>02.01.01.028.</t>
  </si>
  <si>
    <t>Ugdymo kokybės gerinimas Kauno lopšelyje-darželyje „Liepaitė“</t>
  </si>
  <si>
    <t>6,00</t>
  </si>
  <si>
    <t>02.01.01.029.</t>
  </si>
  <si>
    <t>Ugdymo kokybės gerinimas Kauno lopšelyje-darželyje „Linelis“</t>
  </si>
  <si>
    <t>02.01.01.030.</t>
  </si>
  <si>
    <t>Ugdymo kokybės gerinimas Kauno lopšelyje-darželyje „Malūnėlis“</t>
  </si>
  <si>
    <t>02.01.01.031.</t>
  </si>
  <si>
    <t>Ugdymo kokybės gerinimas Kauno lopšelyje-darželyje „Mažylis“</t>
  </si>
  <si>
    <t>02.01.01.032.</t>
  </si>
  <si>
    <t>Ugdymo kokybės gerinimas Kauno lopšelyje-darželyje „Naminukas“</t>
  </si>
  <si>
    <t>02.01.01.033.</t>
  </si>
  <si>
    <t>Ugdymo kokybės gerinimas Kauno lopšelyje-darželyje „Nežiniukas“</t>
  </si>
  <si>
    <t>02.01.01.034.</t>
  </si>
  <si>
    <t>Ugdymo kokybės gerinimas Kauno lopšelyje-darželyje „Obelėlė“</t>
  </si>
  <si>
    <t>02.01.01.035.</t>
  </si>
  <si>
    <t>Ugdymo kokybės gerinimas Kauno lopšelyje-darželyje „Pagrandukas“</t>
  </si>
  <si>
    <t>02.01.01.036.</t>
  </si>
  <si>
    <t>Ugdymo kokybės gerinimas Kauno Panemunės lopšelyje-darželyje</t>
  </si>
  <si>
    <t>02.01.01.037.</t>
  </si>
  <si>
    <t>Ugdymo kokybės gerinimas Kauno lopšelyje-darželyje „Pasaka“</t>
  </si>
  <si>
    <t>02.01.01.038.</t>
  </si>
  <si>
    <t>Ugdymo kokybės gerinimas Kauno sanatoriniame lopšelyje-darželyje „Pienė“</t>
  </si>
  <si>
    <t>02.01.01.039.</t>
  </si>
  <si>
    <t>Ugdymo kokybės gerinimas Kauno lopšelyje-darželyje „Pušaitė“</t>
  </si>
  <si>
    <t>02.01.01.040.</t>
  </si>
  <si>
    <t>Ugdymo kokybės gerinimas Kauno sanatoriniame lopšelyje-darželyje „Pušynėlis“</t>
  </si>
  <si>
    <t>02.01.01.041.</t>
  </si>
  <si>
    <t>Ugdymo kokybės gerinimas Kauno lopšelyje-darželyje „Radastėlė“</t>
  </si>
  <si>
    <t>02.01.01.042.</t>
  </si>
  <si>
    <t>Ugdymo kokybės gerinimas Kauno lopšelyje-darželyje  „Rasytė“</t>
  </si>
  <si>
    <t>21,00</t>
  </si>
  <si>
    <t>02.01.01.043.</t>
  </si>
  <si>
    <t>Ugdymo kokybės gerinimas Kauno lopšelyje-darželyje „Rokutis“</t>
  </si>
  <si>
    <t>02.01.01.044.</t>
  </si>
  <si>
    <t>Ugdymo kokybės gerinimas Kauno lopšelyje-darželyje „Sadutė“</t>
  </si>
  <si>
    <t>02.01.01.045.</t>
  </si>
  <si>
    <t>Ugdymo kokybės gerinimas Kauno lopšelyje-darželyje „Saulutė“</t>
  </si>
  <si>
    <t>02.01.01.046.</t>
  </si>
  <si>
    <t>Ugdymo kokybės gerinimas Kauno lopšelyje-darželyje „Smalsutis“</t>
  </si>
  <si>
    <t>02.01.01.047.</t>
  </si>
  <si>
    <t>Ugdymo kokybės gerinimas Kauno lopšelyje-darželyje „Spindulėlis“</t>
  </si>
  <si>
    <t>23,00</t>
  </si>
  <si>
    <t>02.01.01.048.</t>
  </si>
  <si>
    <t>Ugdymo kokybės gerinimas Kauno lopšelyje-darželyje „Spindulys“</t>
  </si>
  <si>
    <t>7,00</t>
  </si>
  <si>
    <t>02.01.01.049.</t>
  </si>
  <si>
    <t>Ugdymo kokybės gerinimas Kauno lopšelyje-darželyje „Spragtukas“</t>
  </si>
  <si>
    <t>02.01.01.050.</t>
  </si>
  <si>
    <t>Ugdymo kokybės gerinimas Kauno lopšelyje-darželyje „Svirnelis“</t>
  </si>
  <si>
    <t>66,00</t>
  </si>
  <si>
    <t>83,00</t>
  </si>
  <si>
    <t>02.01.01.051.</t>
  </si>
  <si>
    <t>Ugdymo kokybės gerinimas Kauno Šančių lopšelyje-darželyje</t>
  </si>
  <si>
    <t>02.01.01.052.</t>
  </si>
  <si>
    <t>Ugdymo kokybės gerinimas Kauno lopšelyje-darželyje „Šermukšnėlis“</t>
  </si>
  <si>
    <t>02.01.01.053.</t>
  </si>
  <si>
    <t>Ugdymo kokybės gerinimas Kauno lopšelyje-darželyje „Šilelis“</t>
  </si>
  <si>
    <t>13,50</t>
  </si>
  <si>
    <t>79,00</t>
  </si>
  <si>
    <t>02.01.01.054.</t>
  </si>
  <si>
    <t>Ugdymo kokybės gerinimas Kauno lopšelyje-darželyje „Šilinukas“</t>
  </si>
  <si>
    <t>02.01.01.055.</t>
  </si>
  <si>
    <t>Ugdymo kokybės gerinimas Kauno lopšelyje-darželyje „Šnekutis“</t>
  </si>
  <si>
    <t>02.01.01.056.</t>
  </si>
  <si>
    <t>Ugdymo kokybės gerinimas Kauno Tirkiliškių lopšelyje-darželyje</t>
  </si>
  <si>
    <t>72,00</t>
  </si>
  <si>
    <t>02.01.01.057.</t>
  </si>
  <si>
    <t>Ugdymo kokybės gerinimas Kauno lopšelyje-darželyje „Tukas“</t>
  </si>
  <si>
    <t>02.01.01.058.</t>
  </si>
  <si>
    <t>Ugdymo kokybės gerinimas Kauno lopšelyje-darželyje „Vaidilutė“</t>
  </si>
  <si>
    <t>02.01.01.059.</t>
  </si>
  <si>
    <t>Ugdymo kokybės gerinimas Kauno lopšelyje-darželyje „Vaikystė“</t>
  </si>
  <si>
    <t>8,50</t>
  </si>
  <si>
    <t>02.01.01.060.</t>
  </si>
  <si>
    <t>Ugdymo kokybės gerinimas Kauno lopšelyje-darželyje „Varpelis“</t>
  </si>
  <si>
    <t>02.01.01.061.</t>
  </si>
  <si>
    <t>Ugdymo kokybės gerinimas Kauno lopšelyje-darželyje „Vėrinėlis“</t>
  </si>
  <si>
    <t>02.01.01.062.</t>
  </si>
  <si>
    <t>Ugdymo kokybės gerinimas Kauno lopšelyje-darželyje „Vilnelė“</t>
  </si>
  <si>
    <t>90,00</t>
  </si>
  <si>
    <t>88,00</t>
  </si>
  <si>
    <t>02.01.01.063.</t>
  </si>
  <si>
    <t>Ugdymo kokybės gerinimas Kauno lopšelyje-darželyje „Vyturėlis“</t>
  </si>
  <si>
    <t>02.01.01.064.</t>
  </si>
  <si>
    <t>Ugdymo kokybės gerinimas Kauno lopšelyje-darželyje „Volungėlė“</t>
  </si>
  <si>
    <t>02.01.01.065.</t>
  </si>
  <si>
    <t>Ugdymo kokybės gerinimas Kauno Žaliakalnio lopšelyje-darželyje</t>
  </si>
  <si>
    <t>02.01.01.066.</t>
  </si>
  <si>
    <t>Ugdymo kokybės gerinimas Kauno lopšelyje-darželyje „Žara“</t>
  </si>
  <si>
    <t>02.01.01.067.</t>
  </si>
  <si>
    <t>Ugdymo kokybės gerinimas Kauno lopšelyje-darželyje „Želmenėlis“</t>
  </si>
  <si>
    <t>02.01.01.068.</t>
  </si>
  <si>
    <t>Ugdymo kokybės gerinimas Kauno lopšelyje-darželyje „Žemyna“</t>
  </si>
  <si>
    <t>02.01.01.069.</t>
  </si>
  <si>
    <t>Ugdymo kokybės gerinimas Kauno lopšelyje-darželyje „Židinėlis“</t>
  </si>
  <si>
    <t>02.01.01.070.</t>
  </si>
  <si>
    <t>Ugdymo kokybės gerinimas Kauno lopšelyje-darželyje „Žiedelis“</t>
  </si>
  <si>
    <t>02.01.01.071.</t>
  </si>
  <si>
    <t>Ugdymo kokybės gerinimas Kauno lopšelyje-darželyje „Žilvitis“</t>
  </si>
  <si>
    <t>02.01.01.072.</t>
  </si>
  <si>
    <t>Ugdymo kokybės gerinimas Kauno lopšelyje-darželyje „Žingsnelis“</t>
  </si>
  <si>
    <t>02.01.01.073.</t>
  </si>
  <si>
    <t>Ugdymo kokybės gerinimas Kauno lopšelyje-darželyje „Žuvintas“</t>
  </si>
  <si>
    <t>50,00</t>
  </si>
  <si>
    <t>02.01.01.074.</t>
  </si>
  <si>
    <t>Ugdymo kokybės gerinimas Kauno lopšelyje-darželyje „Žvangutis“</t>
  </si>
  <si>
    <t>55,00</t>
  </si>
  <si>
    <t>20,70</t>
  </si>
  <si>
    <t>77,00</t>
  </si>
  <si>
    <t>02.01.01.075.</t>
  </si>
  <si>
    <t>Ugdymo kokybės gerinimas Kauno vaikų darželyje „Dvarelis“</t>
  </si>
  <si>
    <t>Vaikų skaičiaus vidurkis lopšelio grupėje</t>
  </si>
  <si>
    <t>02.01.01.077.</t>
  </si>
  <si>
    <t>Ugdymo kokybės gerinimas menų darželyje „Etiudas“</t>
  </si>
  <si>
    <t>74,00</t>
  </si>
  <si>
    <t>02.01.01.078.</t>
  </si>
  <si>
    <t>Ugdymo kokybės gerinimas Kauno vaikų darželyje „Nykštukas“</t>
  </si>
  <si>
    <t>02.01.01.079.</t>
  </si>
  <si>
    <t>Ugdymo kokybės gerinimas Kauno vaikų darželyje „Raudonkepuraitė“</t>
  </si>
  <si>
    <t>02.01.01.080.</t>
  </si>
  <si>
    <t>Ugdymo kokybės gerinimas Viešojoje įstaigoje vaikų darželis „Rytmetys“</t>
  </si>
  <si>
    <t>02.01.01.081.</t>
  </si>
  <si>
    <t>Ugdymo kokybės gerinimas Kauno vaikų darželyje „Rudnosiukas“</t>
  </si>
  <si>
    <t>02.01.01.082.</t>
  </si>
  <si>
    <t>Ugdymo kokybės gerinimas Kauno Valdorfo darželyje „Šaltinėlis“</t>
  </si>
  <si>
    <t>02.01.01.083.</t>
  </si>
  <si>
    <t>Ugdymo kokybės gerinimas Kauno vaikų darželyje „Šarkelė“</t>
  </si>
  <si>
    <t>02.01.01.084.</t>
  </si>
  <si>
    <t>Ugdymo kokybės gerinimas Kauno vaikų darželyje „Vaivorykštė“</t>
  </si>
  <si>
    <t>02.01.01.085.</t>
  </si>
  <si>
    <t>Ugdymo kokybės gerinimas Kauno vaikų darželyje „Žiogelis“</t>
  </si>
  <si>
    <t>02.01.01.087.</t>
  </si>
  <si>
    <t>Ugdymo kokybės gerinimas Kauno mokykloje-darželyje „Rūtelė“</t>
  </si>
  <si>
    <t>Vaikų skaičiaus vidurkis pradinio ugdymo programoje</t>
  </si>
  <si>
    <t>26,00</t>
  </si>
  <si>
    <t>4 klasės mokinių, pasiekusių rašymo pagrindinį ir aukštesnįjį lygius, dalis</t>
  </si>
  <si>
    <t>85,00</t>
  </si>
  <si>
    <t>Patyčių pokytis 4-ose klasėse</t>
  </si>
  <si>
    <t>0,30</t>
  </si>
  <si>
    <t>0,03</t>
  </si>
  <si>
    <t>02.01.01.088.</t>
  </si>
  <si>
    <t>Ugdymo kokybės gerinimas Kauno mokykloje-darželyje „Šviesa“</t>
  </si>
  <si>
    <t>25,00</t>
  </si>
  <si>
    <t>0,20</t>
  </si>
  <si>
    <t>84,00</t>
  </si>
  <si>
    <t>02.01.01.089.</t>
  </si>
  <si>
    <t>Ugdymo kokybės gerinimas Kauno Tirkiliškių mokykloje-darželyje</t>
  </si>
  <si>
    <t>0,35</t>
  </si>
  <si>
    <t>02.01.01.090.</t>
  </si>
  <si>
    <t>Ugdymo kokybės gerinimas Kauno Motiejaus Valančiaus mokykloje-darželyje</t>
  </si>
  <si>
    <t>02.01.01.091.</t>
  </si>
  <si>
    <t>Ugdymo kokybės gerinimas Kauno Montesori mokykloje-darželyje „Žiburėlis“</t>
  </si>
  <si>
    <t>86,00</t>
  </si>
  <si>
    <t>02.01.01.093.</t>
  </si>
  <si>
    <t>Ugdymo kokybės gerinimas Kauno Prano Mašioto pradinėje mokykloje</t>
  </si>
  <si>
    <t>Vaikų skaičiaus pradinio ugdymo programoje vidurkis</t>
  </si>
  <si>
    <t>02.01.01.094.</t>
  </si>
  <si>
    <t>Ugdymo kokybės gerinimas Kauno Panemunės pradinėje mokykloje</t>
  </si>
  <si>
    <t>02.01.01.095.</t>
  </si>
  <si>
    <t>Ugdymo kokybės gerinimas Kauno „Paparčio“ pradinėje mokykloje</t>
  </si>
  <si>
    <t>02.01.01.096.</t>
  </si>
  <si>
    <t>Ugdymo kokybės gerinimas Kauno „Ryto“ pradinėje mokykloje</t>
  </si>
  <si>
    <t>0,70</t>
  </si>
  <si>
    <t>1,00</t>
  </si>
  <si>
    <t>02.01.01.097.</t>
  </si>
  <si>
    <t>Ugdymo kokybės gerinimas Kauno Suzukio pradinėje mokykloje</t>
  </si>
  <si>
    <t>02.01.01.098.</t>
  </si>
  <si>
    <t>Ugdymo kokybės gerinimas Kauno „Šilo“ pradinėje mokykloje</t>
  </si>
  <si>
    <t>02.01.01.099.</t>
  </si>
  <si>
    <t>Ugdymo kokybės gerinimas Kauno „Varpelio“ pradinėje mokykloje</t>
  </si>
  <si>
    <t>0,01</t>
  </si>
  <si>
    <t>02.01.01.100.</t>
  </si>
  <si>
    <t>Ugdymo kokybės gerinimas Vytauto Didžiojo universiteto „Atžalyno“ progimnazijoje</t>
  </si>
  <si>
    <t>Mokinių skaičiaus vidurkis klasėje</t>
  </si>
  <si>
    <t>Patyčių 6-ose klasėse pokytis</t>
  </si>
  <si>
    <t>0,02</t>
  </si>
  <si>
    <t>8 klasės mokinių, pasiekusių rašymo pagrindinį ir aukštesnįjį lygius, dalis</t>
  </si>
  <si>
    <t>02.01.01.101.</t>
  </si>
  <si>
    <t>Ugdymo kokybės gerinimas Kauno Dainavos progimnazijoje</t>
  </si>
  <si>
    <t>0,17</t>
  </si>
  <si>
    <t>73,00</t>
  </si>
  <si>
    <t>02.01.01.102.</t>
  </si>
  <si>
    <t>Ugdymo kokybės gerinimas Kauno Simono Daukanto progimnazijoje</t>
  </si>
  <si>
    <t>0,40</t>
  </si>
  <si>
    <t>02.01.01.103.</t>
  </si>
  <si>
    <t>Ugdymo kokybės gerinimas Kauno Jurgio Dobkevičiaus progimnazijoje</t>
  </si>
  <si>
    <t>02.01.01.104.</t>
  </si>
  <si>
    <t>Ugdymo kokybės gerinimas Kauno Kazio Griniaus progimnazijoje</t>
  </si>
  <si>
    <t>27,00</t>
  </si>
  <si>
    <t>28,00</t>
  </si>
  <si>
    <t>30,00</t>
  </si>
  <si>
    <t>02.01.01.105.</t>
  </si>
  <si>
    <t>Ugdymo kokybės gerinimas Kauno Tado Ivanausko progimnazijoje</t>
  </si>
  <si>
    <t>02.01.01.106.</t>
  </si>
  <si>
    <t>Ugdymo kokybės gerinimas Kauno šv. Kazimiero progimnazijoje</t>
  </si>
  <si>
    <t>0,10</t>
  </si>
  <si>
    <t>0,15</t>
  </si>
  <si>
    <t>14,50</t>
  </si>
  <si>
    <t>02.01.01.107.</t>
  </si>
  <si>
    <t>Ugdymo kokybės gerinimas Kauno Vinco Kudirkos progimnazijoje</t>
  </si>
  <si>
    <t>0,04</t>
  </si>
  <si>
    <t>0,06</t>
  </si>
  <si>
    <t>80,50</t>
  </si>
  <si>
    <t>02.01.01.108.</t>
  </si>
  <si>
    <t>Ugdymo kokybės gerinimas Kauno Petrašiūnų progimnazijoje</t>
  </si>
  <si>
    <t>0,05</t>
  </si>
  <si>
    <t>02.01.01.109.</t>
  </si>
  <si>
    <t>Ugdymo kokybės gerinimas Kauno Senamiesčio progimnazijoje</t>
  </si>
  <si>
    <t>02.01.01.110.</t>
  </si>
  <si>
    <t>Ugdymo kokybės gerinimas Kauno technologijos universiteto Vaižganto progimnazijoje</t>
  </si>
  <si>
    <t>02.01.01.111.</t>
  </si>
  <si>
    <t>Ugdymo kokybės gerinimas Kauno Žaliakalnio progimnazijoje</t>
  </si>
  <si>
    <t>02.01.01.112.</t>
  </si>
  <si>
    <t>Ugdymo kokybės gerinimas Kauno Viktoro Kuprevičiaus progimnazijoje</t>
  </si>
  <si>
    <t>Mokinių skaičiaus vidurkis pagrindinio ugdymo programoje</t>
  </si>
  <si>
    <t>0,19</t>
  </si>
  <si>
    <t>02.01.01.114.</t>
  </si>
  <si>
    <t>Ugdymo kokybės gerinimas Kauno Martyno Mažvydo progimnazijoje</t>
  </si>
  <si>
    <t>02.01.01.115.</t>
  </si>
  <si>
    <t>Ugdymo kokybės gerinimas Kauno Milikonių progimnazijoje</t>
  </si>
  <si>
    <t>02.01.01.116.</t>
  </si>
  <si>
    <t>Ugdymo kokybės gerinimas Kauno Pilėnų progimnazijoje</t>
  </si>
  <si>
    <t>02.01.01.117.</t>
  </si>
  <si>
    <t>Ugdymo kokybės gerinimas Kauno Juozo Urbšio katalikiškoje pagrindinėje mokykloje</t>
  </si>
  <si>
    <t>Išlaikiusių matematikos pagrindinio ugdymo pasiekimų patikroje  7-10 balais mokinių dalis nuo bendro dalyvavusių skaičiaus</t>
  </si>
  <si>
    <t>35,00</t>
  </si>
  <si>
    <t>02.01.01.118.</t>
  </si>
  <si>
    <t>Ugdymo kokybės gerinimas Kauno „Žiburio“ pagrindinėje mokykloje</t>
  </si>
  <si>
    <t>5,00</t>
  </si>
  <si>
    <t>02.01.01.119.</t>
  </si>
  <si>
    <t>Ugdymo kokybės gerinimas Kauno Bernardo Brazdžionio mokykloje</t>
  </si>
  <si>
    <t>48,00</t>
  </si>
  <si>
    <t>52,00</t>
  </si>
  <si>
    <t>0,26</t>
  </si>
  <si>
    <t>0,28</t>
  </si>
  <si>
    <t>19,20</t>
  </si>
  <si>
    <t>22,20</t>
  </si>
  <si>
    <t>22,50</t>
  </si>
  <si>
    <t>9,50</t>
  </si>
  <si>
    <t>9,80</t>
  </si>
  <si>
    <t>02.01.01.120.</t>
  </si>
  <si>
    <t>Ugdymo kokybės gerinimas Kauno „Nemuno“ mokykloje-daugiafunkciame centre</t>
  </si>
  <si>
    <t>02.01.01.121.</t>
  </si>
  <si>
    <t>Ugdymo kokybės gerinimas Kauno Aleksandro Stulginskio mokykloje-daugiafunkciame centre</t>
  </si>
  <si>
    <t>71,00</t>
  </si>
  <si>
    <t>58,00</t>
  </si>
  <si>
    <t>59,00</t>
  </si>
  <si>
    <t>02.01.01.122.</t>
  </si>
  <si>
    <t>Ugdymo kokybės gerinimas Kauno Šančių mokykloje-daugiafunkciame centre</t>
  </si>
  <si>
    <t>02.01.01.123.</t>
  </si>
  <si>
    <t>Ugdymo kokybės gerinimas Kauno Vaišvydavos pagrindinėje mokykloje</t>
  </si>
  <si>
    <t>Įgijusių pagrindinį išsilavinimą dalis nuo bendro 10-okų skaičiaus</t>
  </si>
  <si>
    <t>02.01.01.124.</t>
  </si>
  <si>
    <t>Ugdymo kokybės gerinimas Kauno Jono ir Petro Vileišių mokykloje</t>
  </si>
  <si>
    <t>02.01.01.125.</t>
  </si>
  <si>
    <t>Ugdymo kokybės gerinimas Kauno Jono Žemaičio-Vytauto mokykloje-daugiafunkciame centre</t>
  </si>
  <si>
    <t>02.01.01.126.</t>
  </si>
  <si>
    <t>Ugdymo kokybės gerinimas Kauno jaunimo mokykloje</t>
  </si>
  <si>
    <t>02.01.01.127.</t>
  </si>
  <si>
    <t>Ugdymo kokybės gerinimas Kauno Tito Masiulio jaunimo mokykloje</t>
  </si>
  <si>
    <t>02.01.01.128.</t>
  </si>
  <si>
    <t>Ugdymo kokybės gerinimas Kauno Veršvų vidurinėje mokykloje</t>
  </si>
  <si>
    <t>33,00</t>
  </si>
  <si>
    <t>Įgijusių vidurinį išsilavinimą dalis nuo bendro abiturientų skaičiaus</t>
  </si>
  <si>
    <t>Abiturientų, išlaikiusių lietuvių kalbos ir lit. valstybinį egzaminą nuo 36 iki 100 balų, dalis nuo bendro pasirinkusiųjų skaičiaus</t>
  </si>
  <si>
    <t>40,00</t>
  </si>
  <si>
    <t>02.01.01.129.</t>
  </si>
  <si>
    <t>Ugdymo kokybės gerinimas Kauno Suaugusiųjų mokymo centre</t>
  </si>
  <si>
    <t>53,00</t>
  </si>
  <si>
    <t>Patyčių 8-ose klasėse pokytis</t>
  </si>
  <si>
    <t>02.01.01.130.</t>
  </si>
  <si>
    <t>Ugdymo kokybės gerinimas Kauno „Aušros“ gimnazijoje</t>
  </si>
  <si>
    <t>96,00</t>
  </si>
  <si>
    <t>98,00</t>
  </si>
  <si>
    <t>99,00</t>
  </si>
  <si>
    <t>36,00</t>
  </si>
  <si>
    <t>43,00</t>
  </si>
  <si>
    <t>02.01.01.131.</t>
  </si>
  <si>
    <t>Ugdymo kokybės gerinimas Kauno Jono Basanavičiaus gimnazijoje</t>
  </si>
  <si>
    <t>32,00</t>
  </si>
  <si>
    <t>34,00</t>
  </si>
  <si>
    <t>02.01.01.132.</t>
  </si>
  <si>
    <t>Ugdymo kokybės gerinimas Kauno Stepono Dariaus ir Stasio Girėno gimnazijoje</t>
  </si>
  <si>
    <t>95,00</t>
  </si>
  <si>
    <t>37,00</t>
  </si>
  <si>
    <t>02.01.01.133.</t>
  </si>
  <si>
    <t>Ugdymo kokybės gerinimas Kauno Gedimino sporto ir sveikatinimo gimnazijoje</t>
  </si>
  <si>
    <t>92,00</t>
  </si>
  <si>
    <t>02.01.01.134.</t>
  </si>
  <si>
    <t>Ugdymo kokybės gerinimas Kauno Juozo Grušo meno gimnazijoje</t>
  </si>
  <si>
    <t>02.01.01.135.</t>
  </si>
  <si>
    <t>Ugdymo kokybės gerinimas Kauno technologijos universiteto inžinerijos licėjuje</t>
  </si>
  <si>
    <t>02.01.01.136.</t>
  </si>
  <si>
    <t>Ugdymo kokybės gerinimas Kauno Jono Jablonskio gimnazijoje</t>
  </si>
  <si>
    <t>54,00</t>
  </si>
  <si>
    <t>02.01.01.137.</t>
  </si>
  <si>
    <t>Ugdymo kokybės gerinimas Kauno Kovo 11-osios gimnazijoje</t>
  </si>
  <si>
    <t>45,00</t>
  </si>
  <si>
    <t>02.01.01.138.</t>
  </si>
  <si>
    <t>Ugdymo kokybės gerinimas Kauno Maironio universitetinėje gimnazijoje</t>
  </si>
  <si>
    <t>02.01.01.139.</t>
  </si>
  <si>
    <t>Ugdymo kokybės gerinimas Kauno Palemono gimnazijoje</t>
  </si>
  <si>
    <t>46,00</t>
  </si>
  <si>
    <t>02.01.01.140.</t>
  </si>
  <si>
    <t>Ugdymo kokybės gerinimas viešojoje įstaigoje Generolo Povilo Plechavičiaus kadetų licėjuje</t>
  </si>
  <si>
    <t>38,00</t>
  </si>
  <si>
    <t>42,00</t>
  </si>
  <si>
    <t>02.01.01.141.</t>
  </si>
  <si>
    <t>Ugdymo kokybės gerinimas viešojoje įstaigoje Prezidento Valdo Adamkaus gimnazijoje</t>
  </si>
  <si>
    <t>97,00</t>
  </si>
  <si>
    <t>57,00</t>
  </si>
  <si>
    <t>02.01.01.142.</t>
  </si>
  <si>
    <t>Ugdymo kokybės gerinimas Kauno Aleksandro Puškino gimnazijoje</t>
  </si>
  <si>
    <t>02.01.01.143.</t>
  </si>
  <si>
    <t>Ugdymo kokybės gerinimas Vytauto Didžiojo universiteto „Rasos“ gimnazijoje</t>
  </si>
  <si>
    <t>51,00</t>
  </si>
  <si>
    <t>02.01.01.144.</t>
  </si>
  <si>
    <t>Ugdymo kokybės gerinimas Kauno Rokų gimnazijoje</t>
  </si>
  <si>
    <t>31,00</t>
  </si>
  <si>
    <t>02.01.01.145.</t>
  </si>
  <si>
    <t>Ugdymo kokybės gerinimas Kauno „Santaros“ gimnazijoje</t>
  </si>
  <si>
    <t>93,00</t>
  </si>
  <si>
    <t>47,00</t>
  </si>
  <si>
    <t>02.01.01.146.</t>
  </si>
  <si>
    <t>Ugdymo kokybės gerinimas Kauno „Saulės“ gimnazijoje</t>
  </si>
  <si>
    <t>02.01.01.147.</t>
  </si>
  <si>
    <t>Ugdymo kokybės gerinimas Kauno Antano Smetonos gimnazijoje</t>
  </si>
  <si>
    <t>39,00</t>
  </si>
  <si>
    <t>02.01.01.148.</t>
  </si>
  <si>
    <t>Ugdymo kokybės gerinimas Kauno „Varpo“ gimnazijoje</t>
  </si>
  <si>
    <t>02.01.01.149.</t>
  </si>
  <si>
    <t>Ugdymo kokybės gerinimas viešojoje įstaigoje  „Vyturio“ gimnazijoje</t>
  </si>
  <si>
    <t>02.01.01.150.</t>
  </si>
  <si>
    <t>Ugdymo kokybės gerinimas Kauno „Aitvaro“ mokykloje</t>
  </si>
  <si>
    <t>3,00</t>
  </si>
  <si>
    <t>02.01.01.151.</t>
  </si>
  <si>
    <t>Ugdymo kokybės gerinimas Kauno Prano Daunio ugdymo centre</t>
  </si>
  <si>
    <t>Pagalbos specialistų skaičius</t>
  </si>
  <si>
    <t>2,00</t>
  </si>
  <si>
    <t>Pagrindinio ugdymo programą baigusių asmenų skaičius</t>
  </si>
  <si>
    <t>4,00</t>
  </si>
  <si>
    <t>02.01.01.152.</t>
  </si>
  <si>
    <t>Ugdymo kokybės gerinimas Kauno kurčiųjų ir neprigirdinčiųjų ugdymo centre</t>
  </si>
  <si>
    <t>2,50</t>
  </si>
  <si>
    <t>02.01.01.153.</t>
  </si>
  <si>
    <t>Ugdymo kokybės gerinimas  Kauno Jono Laužiko mokykloje</t>
  </si>
  <si>
    <t>02.01.01.154.</t>
  </si>
  <si>
    <t>Ugdymo kokybės gerinimas Kauno specialiojoje mokykloje</t>
  </si>
  <si>
    <t>Vidurinį išsilavinimą įgijusių asmenų skaičius</t>
  </si>
  <si>
    <t>02.01.01.155.</t>
  </si>
  <si>
    <t>Ugdymo kokybės gerinimas Kauno Vandos Tumėnienės ugdymo centre</t>
  </si>
  <si>
    <t>02.01.01.156.</t>
  </si>
  <si>
    <t>Ugdymo kokybės gerinimas Kauno Aleksandro Kačanausko muzikos mokykloje</t>
  </si>
  <si>
    <t>Tarptautinių konkursų laureatų dalis nuo bendro vaikų skaičiaus</t>
  </si>
  <si>
    <t>Dalyvaujančių vaikų skaičius neformaliojo švietimo programose</t>
  </si>
  <si>
    <t>720,00</t>
  </si>
  <si>
    <t>Mokinių, nutraukusių  mokymąsi, skaičius</t>
  </si>
  <si>
    <t>02.01.01.157.</t>
  </si>
  <si>
    <t>Ugdymo kokybės gerinimas Kauno Miko Petrausko muzikos mokykloje</t>
  </si>
  <si>
    <t>400,00</t>
  </si>
  <si>
    <t>410,00</t>
  </si>
  <si>
    <t>420,00</t>
  </si>
  <si>
    <t>02.01.01.158.</t>
  </si>
  <si>
    <t>Ugdymo kokybės gerinimas Kauno Sakralinės muzikos mokykloje</t>
  </si>
  <si>
    <t>195,00</t>
  </si>
  <si>
    <t>198,00</t>
  </si>
  <si>
    <t>200,00</t>
  </si>
  <si>
    <t>02.01.01.159.</t>
  </si>
  <si>
    <t>Ugdymo kokybės gerinimas Kauno berniukų chorinio dainavimo mokykloje „Varpelis“</t>
  </si>
  <si>
    <t>230,00</t>
  </si>
  <si>
    <t>3,50</t>
  </si>
  <si>
    <t>02.01.01.160.</t>
  </si>
  <si>
    <t>Ugdymo kokybės gerinimas Kauno 1-ojoje muzikos mokykloje</t>
  </si>
  <si>
    <t>1 500,00</t>
  </si>
  <si>
    <t>02.01.01.161</t>
  </si>
  <si>
    <t>Ugdymo kokybės gerinimas Kauno Antano Martinaičio dailės mokykloje</t>
  </si>
  <si>
    <t>740,00</t>
  </si>
  <si>
    <t>02.01.01.162.</t>
  </si>
  <si>
    <t>Ugdymo kokybės gerinimas Kauno choreografijos mokykloje</t>
  </si>
  <si>
    <t>02.01.01.163.</t>
  </si>
  <si>
    <t>Ugdymo kokybės gerinimas Kauno Mstislavo Dobužinskio rusų kultūros ir estetinio lavinimo centre</t>
  </si>
  <si>
    <t>02.01.01.164.</t>
  </si>
  <si>
    <t>Ugdymo kokybės gerinimas Kauno jaunųjų turistų centre</t>
  </si>
  <si>
    <t>02.01.01.165.</t>
  </si>
  <si>
    <t>Ugdymo kokybės gerinimas Kauno moksleivių aplinkotyros centre</t>
  </si>
  <si>
    <t>02.01.01.166.</t>
  </si>
  <si>
    <t>Ugdymo kokybės gerinimas Kauno moksleivių techninės kūrybos centre</t>
  </si>
  <si>
    <t>520,00</t>
  </si>
  <si>
    <t>530,00</t>
  </si>
  <si>
    <t>540,00</t>
  </si>
  <si>
    <t>02.01.01.167.</t>
  </si>
  <si>
    <t>Ugdymo kokybės gerinimas Kauno tautinės kultūros centre</t>
  </si>
  <si>
    <t>850,00</t>
  </si>
  <si>
    <t>02.01.01.168.</t>
  </si>
  <si>
    <t>Ugdymo kokybės gerinimas Kauno vaikų ir moksleivių laisvalaikio rūmuose</t>
  </si>
  <si>
    <t>730,00</t>
  </si>
  <si>
    <t>29,00</t>
  </si>
  <si>
    <t>02.01.01.169.</t>
  </si>
  <si>
    <t>Ugdymo kokybės gerinimas Kauno vaikų ir jaunimo teatre „Vilkolakis“</t>
  </si>
  <si>
    <t>02.01.01.170.</t>
  </si>
  <si>
    <t>Ugdymo kokybės gerinimas Kauno Algio Žikevičiaus saugaus vaiko mokykloje</t>
  </si>
  <si>
    <t>Įgyvendintų projektų skaičius</t>
  </si>
  <si>
    <t>1 300,00</t>
  </si>
  <si>
    <t>02.01.01.171.</t>
  </si>
  <si>
    <t>Kvalifikacijos tobulinimo renginių organizavimas Kauno pedagogų kvalifikacijos  centre</t>
  </si>
  <si>
    <t>Kvalifikacijos programų dalyvių skaičius</t>
  </si>
  <si>
    <t>17 900,00</t>
  </si>
  <si>
    <t>Programų finansavimui skirta  lėšų suma (tarp jų ir ES)</t>
  </si>
  <si>
    <t>Eur</t>
  </si>
  <si>
    <t>70 000,00</t>
  </si>
  <si>
    <t>02.01.01.172.</t>
  </si>
  <si>
    <t>Pagalbos mokytojui, mokiniui, tėvams teikimo gerinimas Kauno pedagoginėje psichologinėje tarnyboje</t>
  </si>
  <si>
    <t>Konsultuotų ugdymo įstaigų ir/ar jose dirbančių švietimo pagalbos specialistų skaičius</t>
  </si>
  <si>
    <t>260,00</t>
  </si>
  <si>
    <t>280,00</t>
  </si>
  <si>
    <t>300,00</t>
  </si>
  <si>
    <t>Profesinė švietimo pagalbos specialistų priežiūra</t>
  </si>
  <si>
    <t>180,00</t>
  </si>
  <si>
    <t>Mokinių specialiųjų ugdymosi poreikių įvertinimų skaičius</t>
  </si>
  <si>
    <t>1 070,00</t>
  </si>
  <si>
    <t>1 100,00</t>
  </si>
  <si>
    <t>1 120,00</t>
  </si>
  <si>
    <t>Psichologinės pagalbos (individualiai ir grupėse) gavėjų skaičius</t>
  </si>
  <si>
    <t>1 180,00</t>
  </si>
  <si>
    <t>1 200,00</t>
  </si>
  <si>
    <t>1 210,00</t>
  </si>
  <si>
    <t>02.01.01.173.</t>
  </si>
  <si>
    <t>Ugdymo kokybės gerinimas Kauno lopšelyje-darželyje „Atžalėlė“</t>
  </si>
  <si>
    <t>02.01.01.174.</t>
  </si>
  <si>
    <t>Aleksoto bendrojo ugdymo įstaigų modernizavimas didinant paslaugų efektyvumą (prezidento Valdo Adamkaus gimnazija)</t>
  </si>
  <si>
    <t>Plėtros programų ir investicijų skyrius</t>
  </si>
  <si>
    <t>Modernizuoto įstaigų ploto dalis nuo viso įstaigų ploto</t>
  </si>
  <si>
    <t>Atliktų veiklų dalis nuo visų projekto veiklų</t>
  </si>
  <si>
    <t>02.01.01.175.</t>
  </si>
  <si>
    <t>Žaliakalnio bendrojo ugdymo įstaigų modernizavimas didinant paslaugų efektyvumą (Kauno technologijos universiteto inžinerijos licėjus, Kauno Jono Jablonskio gimnazija)</t>
  </si>
  <si>
    <t>02.01.01.176.</t>
  </si>
  <si>
    <t>Vaikų lopšelio – darželio, esančio J. Kumpio g. 1, Kaune, atnaujinimas (modernizavimas)</t>
  </si>
  <si>
    <t>02.01.01.177.</t>
  </si>
  <si>
    <t>Kauno lopšelio-darželio "Svirnelis" modernizavimas didinant paslaugų prieinamumą</t>
  </si>
  <si>
    <t>02.01.01.178.</t>
  </si>
  <si>
    <t>Kauno mokyklos-darželio "Boružėlė" modernizavimas didinant paslaugų prieinamumą</t>
  </si>
  <si>
    <t>02.01.01.180.</t>
  </si>
  <si>
    <t>Kauno Žaliakalnio lopšelio-darželio modernizavimas didinant paslaugų prieinamumą</t>
  </si>
  <si>
    <t>Modernizuotos įstaigos dalis nuo viso pastato ploto</t>
  </si>
  <si>
    <t>02.01.01.181.</t>
  </si>
  <si>
    <t>Neformaliojo vaikų švietimo paslaugų plėtra</t>
  </si>
  <si>
    <t>Mokinių, gaunančių neformaliojo švietimo finansavimą, skaičius</t>
  </si>
  <si>
    <t>11 900,00</t>
  </si>
  <si>
    <t>12 000,00</t>
  </si>
  <si>
    <t>Mokinių dalis, užimta neformaliojo ugdymo veiklomis nuo bendro mokinių skaičiaus</t>
  </si>
  <si>
    <t>02.01.01.182.</t>
  </si>
  <si>
    <t>Įstaigų, kurių steigėja ir savininkė nėra Savivaldybė, mokinių pavežėjimas iki Kauno mieste esančių mokyklų</t>
  </si>
  <si>
    <t>Pervežtų mokinių skaičius</t>
  </si>
  <si>
    <t>1 620,00</t>
  </si>
  <si>
    <t>02.01.01.183.</t>
  </si>
  <si>
    <t>Centralizuotas lėšų paskirstymas teisės aktuose numatytoms priemonėms vykdyti</t>
  </si>
  <si>
    <t>Įstaigų skaičius</t>
  </si>
  <si>
    <t>02.01.01.187.</t>
  </si>
  <si>
    <t>Kauno Veršvų vidurinės mokyklos Romainių padalinio rekonstravimas</t>
  </si>
  <si>
    <t>02.01.01.188.</t>
  </si>
  <si>
    <t>Prezidento Valdo Adamkaus gimnazijos pastato Bitininkų g. 31 energetinio efektyvumo didinimas</t>
  </si>
  <si>
    <t>Rekonstruoto pastato ploto dalis nuo viso pastato ploto</t>
  </si>
  <si>
    <t>02.01.01.198.</t>
  </si>
  <si>
    <t>Mokslo paskirties pastato -  ikimokyklinio ugdymo mokyklos statyba žemės sklype Kuršių g. 49B</t>
  </si>
  <si>
    <t>02.01.01.200.</t>
  </si>
  <si>
    <t>Bendrojo ugdymo mokyklų tinklo optimizavimo plano įgyvendinimas</t>
  </si>
  <si>
    <t>Įgyvendintų veiklų dalis</t>
  </si>
  <si>
    <t>02.01.01.201</t>
  </si>
  <si>
    <t>Mokslo paskirties pastato, Vaidoto g. 11, Kaune, kapitalinis remontas</t>
  </si>
  <si>
    <t>02.01.01.202.</t>
  </si>
  <si>
    <t>Kauno Žaliakalnio progimnazijos sporto salės statyba</t>
  </si>
  <si>
    <t>Įgyvendintų projekto veiklų dalis nuo visų projekto veiklų</t>
  </si>
  <si>
    <t>02.01.01.204.</t>
  </si>
  <si>
    <t>Verslumo ugdymas bendrojo ugdymo mokyklose</t>
  </si>
  <si>
    <t>Tarptautinėje mugėje dalyvavusių bendrovių skaičius</t>
  </si>
  <si>
    <t>Užsienio šalių dalyvių dalis nuo bendro skaičiaus</t>
  </si>
  <si>
    <t>Mokinių mokomųjų bendrovių  skaičius</t>
  </si>
  <si>
    <t>02.01.01.205.</t>
  </si>
  <si>
    <t>Švediško stalo principu maitinimo modelio įgyvendinimas</t>
  </si>
  <si>
    <t>Dalyvaujančių įstaigų skaičius</t>
  </si>
  <si>
    <t>02.01.01.212.</t>
  </si>
  <si>
    <t>Projektinės veiklos įgyvendinimas</t>
  </si>
  <si>
    <t>Dalyvaujančių mokyklų skaičius</t>
  </si>
  <si>
    <t>02.01.01.213.</t>
  </si>
  <si>
    <t>Ikimokyklinio ugdymo grupių plėtra</t>
  </si>
  <si>
    <t>Naujai atidarytų grupių skaičius</t>
  </si>
  <si>
    <t>02.01.01.214</t>
  </si>
  <si>
    <t>Kauno Algio Žikevičiaus saugaus vaiko mokyklos infrastruktūros tobulinimas</t>
  </si>
  <si>
    <t>Atlikta veiklų dalis nuo visų projekto veiklų</t>
  </si>
  <si>
    <t>02.01.01.215</t>
  </si>
  <si>
    <t>Kauno Maironio universitetinės gimnazijos pastatų rekonstravimas ir sporto paskirties pastato statyba</t>
  </si>
  <si>
    <t>02.01.01.216.</t>
  </si>
  <si>
    <t>Projekto  „Mokinių ugdymosi pasiekimų gerinimas diegiant kokybės krepšelį“   įgyvendinimas</t>
  </si>
  <si>
    <t>Įstaigų, pasiekusių ne žemesnį kaip 3 lygį, dalis</t>
  </si>
  <si>
    <t>02.01.02.</t>
  </si>
  <si>
    <t>Plėtoti akademinį, besimokantį ir sumanų miestą</t>
  </si>
  <si>
    <t>02.01.02.001.</t>
  </si>
  <si>
    <t>Švietimo renginių organizavimas ir techninės pagalbos švietimo įstaigoms teikimas Kauno moksleivių techninės kūrybos centre</t>
  </si>
  <si>
    <t>Dalyvavusių veiklose asmenų skaičius</t>
  </si>
  <si>
    <t>15 600,00</t>
  </si>
  <si>
    <t>02.01.02.002.</t>
  </si>
  <si>
    <t>Mokslo ir technologijų populiarinimo centro Kaune sukūrimas</t>
  </si>
  <si>
    <t>02.01.02.003.</t>
  </si>
  <si>
    <t>Muzikinių ir kitų švietimo renginių organizavimas Kauno vaikų ir moksleivių laisvalaikio rūmuose</t>
  </si>
  <si>
    <t>Suorganizuotų reprezentacinių renginių skaičius</t>
  </si>
  <si>
    <t>20 650,00</t>
  </si>
  <si>
    <t>20 520,00</t>
  </si>
  <si>
    <t>20 500,00</t>
  </si>
  <si>
    <t>02.01.02.004.</t>
  </si>
  <si>
    <t>Renginių, skirtų choreografiniam ugdymui, organizavimas Kauno mokyklose</t>
  </si>
  <si>
    <t>02.01.02.005.</t>
  </si>
  <si>
    <t>Edukacinių švietimo renginių organizavimas Kauno tautinės kultūros centre</t>
  </si>
  <si>
    <t>30 150,00</t>
  </si>
  <si>
    <t>02.01.02.006.</t>
  </si>
  <si>
    <t>Tarptautinio rusų kultūros ir meno festivalio organizavimas Kauno Mstislavo  Dobužinskio rusų kultūros ir estetinio lavinimo centre</t>
  </si>
  <si>
    <t>02.01.02.007.</t>
  </si>
  <si>
    <t>Muzikinių, edukacinių renginių organizavimas Kauno 1-ojoje muzikos mokykloje</t>
  </si>
  <si>
    <t>02.01.02.008.</t>
  </si>
  <si>
    <t>Konkursų, olimpiadų, sporto ir sveikatinimo, karjeros bei kitų renginių organizavimas Kauno miesto mokyklose</t>
  </si>
  <si>
    <t>Respublikinių, tarptautinių olimpiadų, konkursų prizinių vietų laimėtojų skaičius 10 000 gyventojų</t>
  </si>
  <si>
    <t>02.01.02.009.</t>
  </si>
  <si>
    <t>Mokinių sveikos gyvensenos ir ekologinio ugdymo, aplinkų puošimo ir kitų  renginių organizavimas Kauno moksleivių aplinkotyros centre</t>
  </si>
  <si>
    <t>02.01.02.010.</t>
  </si>
  <si>
    <t>Konkursų, prevencijai skirtų renginių organizavimas Kauno Algio Žikevičiaus saugaus vaiko mokykloje</t>
  </si>
  <si>
    <t>10 200,00</t>
  </si>
  <si>
    <t>02.01.02.011.</t>
  </si>
  <si>
    <t>Krašto pažinimui skirtų renginių organizavimas Kauno jaunųjų turistų centre</t>
  </si>
  <si>
    <t>02.01.02.012.</t>
  </si>
  <si>
    <t>Muzikinių konkursų ir edukacinių renginių organizavimas Kauno Aleksandro Kačanausko muzikos mokykloje</t>
  </si>
  <si>
    <t>900,00</t>
  </si>
  <si>
    <t>02.01.02.013.</t>
  </si>
  <si>
    <t>Renginių, projektų, skirtų pedagogų kvalifikacijai tobulinti, organizavimas Kauno pedagogų kvalifikacijos centre</t>
  </si>
  <si>
    <t>27 000,00</t>
  </si>
  <si>
    <t>25 060,00</t>
  </si>
  <si>
    <t>25 000,00</t>
  </si>
  <si>
    <t>02.01.02.014.</t>
  </si>
  <si>
    <t>Vaikų vasaros poilsio ir laisvalaikio organizavimas Kauno miesto savivaldybėje</t>
  </si>
  <si>
    <t>Vasaros poilsį užtikrinančių paslaugų teikėjų skaičius</t>
  </si>
  <si>
    <t>02.01.02.015.</t>
  </si>
  <si>
    <t>Apdovanojimų, laisvailaikio švietimo srityje organizavimas Kauno miesto savivaldybėje</t>
  </si>
  <si>
    <t>Apdovanojamų asmenų skaičius</t>
  </si>
  <si>
    <t>450,00</t>
  </si>
  <si>
    <t>Apdovanotų mokinių skaičius</t>
  </si>
  <si>
    <t>500,00</t>
  </si>
  <si>
    <t>02.01.02.016.</t>
  </si>
  <si>
    <t>Tarpdisciplininis itin gabių mokinių ugdymas</t>
  </si>
  <si>
    <t>Vykdytų programų skaičius</t>
  </si>
  <si>
    <t>Programą baigusiųjų mokinių skaičius</t>
  </si>
  <si>
    <t>240,00</t>
  </si>
  <si>
    <t>Programos lankomumas</t>
  </si>
  <si>
    <t>87,00</t>
  </si>
  <si>
    <t>Atsisakiusių toliau dalyvauti programoje mokinių skaičius</t>
  </si>
  <si>
    <t>02.01.02.017.</t>
  </si>
  <si>
    <t>Edukacinių renginių organizavimas Kauno A. Martinaičio dailės mokykloje</t>
  </si>
  <si>
    <t>Dalyvių skaičius</t>
  </si>
  <si>
    <t>Dalyvių iš užsienio šalių skaičius</t>
  </si>
  <si>
    <t>02.01.02.018.</t>
  </si>
  <si>
    <t>Muzikinių renginių organizavimas Kauno sakralinės muzikos mokykloje</t>
  </si>
  <si>
    <t>Renginių  skaičius</t>
  </si>
  <si>
    <t>150,00</t>
  </si>
  <si>
    <t>160,00</t>
  </si>
  <si>
    <t>02.01.02.019.</t>
  </si>
  <si>
    <t>Muzikinių renginių organizavimas Kauno berniukų chorinio dainavimo mokykloje „Varpelis“</t>
  </si>
  <si>
    <t>02.01.02.020.</t>
  </si>
  <si>
    <t>Bakalaureato programos įgyvendinimas J. Jablonskio gimnazijoje</t>
  </si>
  <si>
    <t>Parengtų dirbti mokytojų skaičius</t>
  </si>
  <si>
    <t>02.01.02.021.</t>
  </si>
  <si>
    <t>Bakalaureato programos įgyvendinimas J. Dobkevičiaus progimnazijoje</t>
  </si>
  <si>
    <t>02.01.02.023.</t>
  </si>
  <si>
    <t>Mokytojų ir vadovų pritraukimo bei perkvalifikavimo programa</t>
  </si>
  <si>
    <t>Naujų mokytojų skaičius</t>
  </si>
  <si>
    <t>Naujų vadovų skaičius</t>
  </si>
  <si>
    <t>02.01.03.</t>
  </si>
  <si>
    <t>Užtikrinti kryptingą jaunimo politikos įgyvendinimą</t>
  </si>
  <si>
    <t>02.01.03.001.</t>
  </si>
  <si>
    <t>Jaunimui skirtų paslaugų gerinimas ir plėtra</t>
  </si>
  <si>
    <t>Į ilgalaikę savanorystę įtrauktų jaunų  žmonių skaičius</t>
  </si>
  <si>
    <t>270,00</t>
  </si>
  <si>
    <t>Į veiklas įtrauktų jaunų žmonių skaičius</t>
  </si>
  <si>
    <t>10 000,00</t>
  </si>
  <si>
    <t>Sukurtų atvirų jaunimo centrų skaičius</t>
  </si>
  <si>
    <t>Suorganizuotų jaunimui ir jaunimo organizacijoms skirtų renginių skaičius</t>
  </si>
  <si>
    <t>Parengta jaunimo veiklos koordinavimą gerinančių dokumentų skaičius</t>
  </si>
  <si>
    <t>Sukurtų atvirų jaunimo erdvių skaičius</t>
  </si>
  <si>
    <t>02.01.03.003.</t>
  </si>
  <si>
    <t>Žmogaus (jaunimo) teisių apsaugai  (valstybinė funkcija)</t>
  </si>
  <si>
    <t>Koordinuotų veiklų ir iniciatyvų skaičius</t>
  </si>
  <si>
    <t>20 300,00</t>
  </si>
  <si>
    <t>02.01.03.005.</t>
  </si>
  <si>
    <t>Dalyvavimas Europos jaunimo forumo iniciatyvoje „Europos jaunimo sostinė 2021“</t>
  </si>
  <si>
    <t>02.02.</t>
  </si>
  <si>
    <t>Sudaryti sąlygas visų socialinių grupių įtraukimui į sporto veiklą</t>
  </si>
  <si>
    <t>02.02.01.</t>
  </si>
  <si>
    <t>Užtikrinti sporto paslaugų kokybę ir prieinamumą Kauno miesto sporto mokyklose</t>
  </si>
  <si>
    <t>02.02.01.001.</t>
  </si>
  <si>
    <t>Sporto skyrius</t>
  </si>
  <si>
    <t>Biudžetinių įstaigų pajamos už teikiamas mokamas  paslaugas</t>
  </si>
  <si>
    <t>48 300,00</t>
  </si>
  <si>
    <t>49 000,00</t>
  </si>
  <si>
    <t>Iškovotų prizinių vietų dalis nuo visų galimų, atitinkamų sporto šakų prizinių vietų</t>
  </si>
  <si>
    <t>Išlaidų vidurkis vienam sportuojančiam asmeniui</t>
  </si>
  <si>
    <t>1 592,00</t>
  </si>
  <si>
    <t>1 655,00</t>
  </si>
  <si>
    <t>Išlaidų, iš Kauno miesto savivaldybės biudžeto, vidurkis vienam sportininkui</t>
  </si>
  <si>
    <t>1 549,00</t>
  </si>
  <si>
    <t>Gautos rėmėjų lėšos</t>
  </si>
  <si>
    <t>Dalyvaujančių ugdymo veikloje sportuojančių asmenų skaičius</t>
  </si>
  <si>
    <t>1 150,00</t>
  </si>
  <si>
    <t>Mokyklos auklėtinių, dalyvavusių Europos ir pasaulio čempionatuose, skaičius</t>
  </si>
  <si>
    <t>02.02.01.004.</t>
  </si>
  <si>
    <t>270 000,00</t>
  </si>
  <si>
    <t>280 000,00</t>
  </si>
  <si>
    <t>285 000,00</t>
  </si>
  <si>
    <t>1 700,00</t>
  </si>
  <si>
    <t>Iškovotų prizinių vietų visų amžiaus grupių Lietuvos čempionatuose, pirmenybėse ir Lietuvos sporto žaidynėse skaičius</t>
  </si>
  <si>
    <t>1 162,00</t>
  </si>
  <si>
    <t>995,00</t>
  </si>
  <si>
    <t>02.02.01.005.</t>
  </si>
  <si>
    <t>34 900,00</t>
  </si>
  <si>
    <t>35 000,00</t>
  </si>
  <si>
    <t>35 100,00</t>
  </si>
  <si>
    <t>2 476,00</t>
  </si>
  <si>
    <t>2 200,00</t>
  </si>
  <si>
    <t>2 360,00</t>
  </si>
  <si>
    <t>02.02.01.006.</t>
  </si>
  <si>
    <t>26 200,00</t>
  </si>
  <si>
    <t>1 789,00</t>
  </si>
  <si>
    <t>470,00</t>
  </si>
  <si>
    <t>1 845,00</t>
  </si>
  <si>
    <t>1 920,00</t>
  </si>
  <si>
    <t>02.02.01.007.</t>
  </si>
  <si>
    <t>150 000,00</t>
  </si>
  <si>
    <t>20 000,00</t>
  </si>
  <si>
    <t>797,00</t>
  </si>
  <si>
    <t>1 000,00</t>
  </si>
  <si>
    <t>947,00</t>
  </si>
  <si>
    <t>1 050,00</t>
  </si>
  <si>
    <t>02.02.01.008.</t>
  </si>
  <si>
    <t>48 000,00</t>
  </si>
  <si>
    <t>50 000,00</t>
  </si>
  <si>
    <t>890,00</t>
  </si>
  <si>
    <t>910,00</t>
  </si>
  <si>
    <t>954,00</t>
  </si>
  <si>
    <t>02.02.01.009.</t>
  </si>
  <si>
    <t>186 400,00</t>
  </si>
  <si>
    <t>190 000,00</t>
  </si>
  <si>
    <t>195 000,00</t>
  </si>
  <si>
    <t>1 419,00</t>
  </si>
  <si>
    <t>1 295,00</t>
  </si>
  <si>
    <t>02.02.02.</t>
  </si>
  <si>
    <t>Skatinti miesto bendruomenės sporto iniciatyvas ir plėtoti viešąją sporto infrastruktūrą</t>
  </si>
  <si>
    <t>02.02.02.001.</t>
  </si>
  <si>
    <t>Viešos paskirties sporto ir laisvalaikio infrastruktūros miesto viešose erdvėse įrengimas, atnaujinimas ir priežiūra</t>
  </si>
  <si>
    <t>Naujai  įrengtų sporto erdvių skaičius</t>
  </si>
  <si>
    <t>Įrengtų, atnaujintų ir prižiūrimų sporto erdvių skaičius</t>
  </si>
  <si>
    <t>Naujai įrengtų vaikų žaidimo aikštelių skaičius</t>
  </si>
  <si>
    <t>Atnaujintų, prižiūrimų, ar naujai įrengtų objektų skaičius jau esančiose vaikų žaidimų aikštelėse</t>
  </si>
  <si>
    <t>Įrengtų laisvalaikio ir sporto infrastruktūros objektų kiekis</t>
  </si>
  <si>
    <t>Atnaujintų, prižiūrimų, ar naujai įrengtų objektų skaičius jau esančiose sporto erdvėse</t>
  </si>
  <si>
    <t>Lėšų,  skirtų viešąjai sporto ir laisvalaikio  infrastrukūrai sutvarkyti ar įrengti, tenkanti vienam Kauno gyventojui, kiekis</t>
  </si>
  <si>
    <t>0,38</t>
  </si>
  <si>
    <t>1,23</t>
  </si>
  <si>
    <t>Įrengtų, atnaujintų ir prižiūrimų vaikų žaidimo aikštelių skaičius</t>
  </si>
  <si>
    <t>02.02.02.002.</t>
  </si>
  <si>
    <t>Mokinių sportinio užimtumo infrastruktūros atnaujinimas ir plėtra, ją atveriant vietos bendruomenėms (sporto aikštynų prie bendrojo ugdymo įstaigų atnaujinimas)</t>
  </si>
  <si>
    <t>Rekonstruotų spoto aikštynų kiekis</t>
  </si>
  <si>
    <t>02.02.02.003.</t>
  </si>
  <si>
    <t>Daugiafunkcio S. Dariaus ir S. Girėno sveikatinimo, kultūros ir užimtumo centro įkūrimas panaudojant ir pritaikant S. Dariaus ir S. Girėno stadiono infrastruktūrą</t>
  </si>
  <si>
    <t>Rekonstruoto bendruomeninės paskirties pastato ploto dalis nuo viso pastato ploto</t>
  </si>
  <si>
    <t>02.02.02.004.</t>
  </si>
  <si>
    <t>Irklavimo sporto bazės pastatų, Gervių g. 5, Kaune, rekonstravimas</t>
  </si>
  <si>
    <t>Rekonstruoto sporto paskirties pastato ploto dalis nuo viso pastato ploto</t>
  </si>
  <si>
    <t>02.02.02.006.</t>
  </si>
  <si>
    <t>Miesto bendruomenės įtraukimas finansuojant programos „Iniciatyvos Kaunui“  miesto įvaizdžio stiprinimo ir fizinio aktyvumo ir sporto plėtojimo sričių projektus</t>
  </si>
  <si>
    <t>Sportininkų, įtrauktų į nacionalines rinktines skaičius</t>
  </si>
  <si>
    <t>Reprezentacinių sporto renginių skaičius</t>
  </si>
  <si>
    <t>Į socialines veiklas įtrauktų dalyvių skaičius</t>
  </si>
  <si>
    <t>800,00</t>
  </si>
  <si>
    <t>Sportinių žaidimų sporto šakų, kurių nacionalinėse aukščiausiose lygose dalyvauja Kauno miesto komandos, skaičius</t>
  </si>
  <si>
    <t>Projektų veiklų dalyvių skaičius</t>
  </si>
  <si>
    <t>29 000,00</t>
  </si>
  <si>
    <t>30 000,00</t>
  </si>
  <si>
    <t>Į reguliarią fizinio aktyvumo veiklą įtrauktų asmenų skaičius</t>
  </si>
  <si>
    <t>19 000,00</t>
  </si>
  <si>
    <t>Nacionalinius čempionatus laimėjusių komandų skaičius</t>
  </si>
  <si>
    <t>02.02.02.007.</t>
  </si>
  <si>
    <t>Tarptautinių ir pagrindinių Kauno mieste vykstančių sporto renginių organizavimas</t>
  </si>
  <si>
    <t>02.02.02.008.</t>
  </si>
  <si>
    <t>Neįgaliųjų socialinė integracija iš dalies finansuojant įgyvendinamus kūno kultūros ir sporto projektus</t>
  </si>
  <si>
    <t>Vidutinis į veiklas įtrauktų neįgaliųjų skaičius</t>
  </si>
  <si>
    <t>Vidutinės lėšos, tenkančios vienam veiklose dalyvavusiam neįgaliajam</t>
  </si>
  <si>
    <t>02.02.02.011.</t>
  </si>
  <si>
    <t>Kauno žiemos sporto mokyklos „Baltų ainiai“ pritaikymas bendruomenės ir miesto gyventojų aktyviam laisvalaikio užimtumui</t>
  </si>
  <si>
    <t>02.02.02.012.</t>
  </si>
  <si>
    <t>Sporto paskirties pastatų ir įrenginių Jovarų g. 4, Kaune, nauja statyba</t>
  </si>
  <si>
    <t>Statomo objekto plotas</t>
  </si>
  <si>
    <t>161,00</t>
  </si>
  <si>
    <t>02.02.02.013.</t>
  </si>
  <si>
    <t>Kauno plaukimo mokyklos baseino „Šilainiai“ pastato Baltų pr. 8, Kaune, rekonstrukcija</t>
  </si>
  <si>
    <t>02.02.02.014.</t>
  </si>
  <si>
    <t>Tarptautinius reikalavimus atitinkančios irklavimo trasos įrengimas Lampėdžio ežere</t>
  </si>
  <si>
    <t>Įrengta irklavimo trasa</t>
  </si>
  <si>
    <t>02.02.02.015.</t>
  </si>
  <si>
    <t>Regbio sporto komplekso Partizanų g., Kaune, 192, įrengimas</t>
  </si>
  <si>
    <t>Naujai įrengto sporto paskirties pastato plotas</t>
  </si>
  <si>
    <t>02.02.02.016.</t>
  </si>
  <si>
    <t>Kauno sporto mokyklos „Gaja“ pastato Partizanų g. 180, Kaune, rekonstravimas</t>
  </si>
  <si>
    <t>Rekonstruoto visuomeninės paskirties pastato ploto dalis nuo viso pastato ploto</t>
  </si>
  <si>
    <t>02.02.02.017.</t>
  </si>
  <si>
    <t>Kauno marių įlankos uosto ir buriavimo sporto bazės R. Kalantos g. 132, Kaune, įrengimas</t>
  </si>
  <si>
    <t>Įrengto pastato plotas</t>
  </si>
  <si>
    <t>02.02.02.019.</t>
  </si>
  <si>
    <t>S. Dariaus ir S. Girėno sporto centro stadiono rekonstravimas</t>
  </si>
  <si>
    <t>02.02.02.020.</t>
  </si>
  <si>
    <t>Kauno miestui atstovaujančių sportininkų ir trenerių skatinimas ir pagerbimas</t>
  </si>
  <si>
    <t>Apdovanojimus gavusių sportininkų santykis su visais sportuojančiais Kaune mieste</t>
  </si>
  <si>
    <t>0,60</t>
  </si>
  <si>
    <t>Gautų prašymų dėl stipendijų skyrimo santykis su sportuojančiais olimpinėse individualiose sporto šakose Kauno mieste</t>
  </si>
  <si>
    <t>Dalyvavusių Tarptautinėse vaikų žaidynėse, Lietuvos seniūnijų sporto žaidynėse, Lietuvos jaunučių ir vilčių sporto žaidynėse  skaičius</t>
  </si>
  <si>
    <t>750,00</t>
  </si>
  <si>
    <t>700,00</t>
  </si>
  <si>
    <t>02.02.02.021.</t>
  </si>
  <si>
    <t>Kauno miesto antrokų mokymas plaukti</t>
  </si>
  <si>
    <t>Nutraukusių mokymąsi mokinių dalis</t>
  </si>
  <si>
    <t>Išmokytų plaukti moksleivių santykis su visais Kauno miesto antrokais</t>
  </si>
  <si>
    <t>94,00</t>
  </si>
  <si>
    <t>02.02.02.022.</t>
  </si>
  <si>
    <t>Kauno miesto savivaldybės valdomos sporto infrastruktūros plėtra</t>
  </si>
  <si>
    <t>Savivaldybės valdomų sporto aikštelių kiekis</t>
  </si>
  <si>
    <t>02.02.02.023.</t>
  </si>
  <si>
    <t>,,Girstučio“ kultūros ir sporto rūmų, Kovo 11-osios g. 26, Kaune, remontas</t>
  </si>
  <si>
    <t>02.02.02.024.</t>
  </si>
  <si>
    <t>Futbolo stadiono Kareivinių g. 13 tvarkymas, įgyvendinant projektą "Apleistų teritorijų sutvarkymas"</t>
  </si>
  <si>
    <t>02.02.02.025.</t>
  </si>
  <si>
    <t>Kauno pramogų ir sporto rūmų Nemuno saloje, Karaliaus Mindaugo pr. 50, rekonstravimas</t>
  </si>
  <si>
    <t>02.02.02.026.</t>
  </si>
  <si>
    <t>Sporto įstaigų pastatų ir kiemo statinių priežiūra ir remontas</t>
  </si>
  <si>
    <t>Suremontuotų sporto įstaigų objektų skaičius</t>
  </si>
  <si>
    <t>02.02.02.027</t>
  </si>
  <si>
    <t>Projekto metu parengtų galimybių studijų skaičius</t>
  </si>
  <si>
    <t>02.03.</t>
  </si>
  <si>
    <t>Teikti kokybiškas ir visiems prieinamas sveikatos priežiūros ir socialinės paslaugas, mažinti socialinę atskirtį</t>
  </si>
  <si>
    <t>02.03.01.</t>
  </si>
  <si>
    <t>Užtikrinti kokybiškas ir saugias sveikatos priežiūros paslaugas</t>
  </si>
  <si>
    <t>02.03.01.003.</t>
  </si>
  <si>
    <t>Sveikatos priežiūros paslaugų prieinamumo didinimas</t>
  </si>
  <si>
    <t>Sveikatos apsaugos skyrius</t>
  </si>
  <si>
    <t>Pacientų, turinčių galimybę pasinaudoti pagerintomis sveikatos priežiūros paslaugomis skaičius</t>
  </si>
  <si>
    <t>Atliktų veiklų dalis nuo visų veiklų</t>
  </si>
  <si>
    <t>Mokymuose dalyvavusių sveikatos priežiūros specialistų dalis nuo visų Kauno mieste dirbančių specialistų</t>
  </si>
  <si>
    <t>02.03.01.005.</t>
  </si>
  <si>
    <t>Visuomenės sveikatos stiprinimo  iniciatyvos Kaunui, įgyvendinamos pagal Visuomenės sveikatos rėmimo specialiosios programos finansavimo planą</t>
  </si>
  <si>
    <t>Įgyvendintų visuomenės sveikatos stiprinimo veiklų dalis nuo finansuotų veiklų</t>
  </si>
  <si>
    <t>02.03.01.006.</t>
  </si>
  <si>
    <t>Kauno miesto sanitarinės būklės gerinimas, vykdant infekcinių ligų  profilaktiką</t>
  </si>
  <si>
    <t>Viešosios tvarkos skyrius</t>
  </si>
  <si>
    <t>Plotas, kuriame atlikta dezinfekcija, dezinsekcija ar deratizacija</t>
  </si>
  <si>
    <t>7 000,00</t>
  </si>
  <si>
    <t>02.03.01.007.</t>
  </si>
  <si>
    <t>Sveikatos priežiūros paslaugų prieinamumo užtikrinimas renginių metu</t>
  </si>
  <si>
    <t>Renginių, kurių metu buvo užtikrintas sveikatos priežiūros paslaugų prieinamumas, skaičius</t>
  </si>
  <si>
    <t>02.03.01.008.</t>
  </si>
  <si>
    <t>Pilnamečių neveiksnių ir riboto veiksnumo asmenų būklės peržiūrėjimo funkcijai atlikti (valstybinė funkcija)</t>
  </si>
  <si>
    <t>Peržiūrėtų teismo sprendimų dalis nuo priimtų sprendimų</t>
  </si>
  <si>
    <t>02.03.01.009.</t>
  </si>
  <si>
    <t>Mokinių visuomenės sveikatos priežiūra mokyklose ir ikimokyklinio ugdymo įstaigose</t>
  </si>
  <si>
    <t>Sveikatą stiprinančiose veiklose dalyvavusių mokinių (unikalių asmenų) dalis nuo visų Kauno mieste besimokančių mokinių</t>
  </si>
  <si>
    <t>02.03.01.010.</t>
  </si>
  <si>
    <t>Visuomenės sveikatos stiprinimas ir stebėsena Kauno miesto savivaldybėje</t>
  </si>
  <si>
    <t>Sveikatą stiprinančiose veiklose dalyvavusių Kauno miesto gyventojų (unikalių asmenų) dalis nuo bendro Kauno miesto gyventojų skaičiaus</t>
  </si>
  <si>
    <t>02.03.01.011.</t>
  </si>
  <si>
    <t>Neapdraustų privalomuoju sveikatos draudimu asmenų sveikatos stiprinimas</t>
  </si>
  <si>
    <t>Neapdraustų privalomuoju sveikatos draudimu asmenų, pasinaudojusių sveikatos priežiūros paslaugomis, skaičius</t>
  </si>
  <si>
    <t>02.03.01.012.</t>
  </si>
  <si>
    <t>Aplinką ir sveikatą tausojančiai infrastruktūrai planuoti ir įrengti</t>
  </si>
  <si>
    <t>Atnaujintų dokumentų kiekis</t>
  </si>
  <si>
    <t>02.03.01.015.</t>
  </si>
  <si>
    <t>Sveikatos priežiūros paslaugų prieinamumo gerinimas Kaune</t>
  </si>
  <si>
    <t>Viešąsias sveikatos priežiūros paslaugas teikiančių įstaigų, kuriose pagerinta paslaugų teikimo infrastruktūra, skaičius</t>
  </si>
  <si>
    <t>02.03.01.018.</t>
  </si>
  <si>
    <t>Sveikos gyvensenos skatinimas Kauno mieste</t>
  </si>
  <si>
    <t>Veiklose dalyvavusių Kauno miesto gyventojų tikslinės grupės asmenų skaičius</t>
  </si>
  <si>
    <t>2 233,00</t>
  </si>
  <si>
    <t>02.03.01.019.</t>
  </si>
  <si>
    <t>Priemonių, gerinančių ambulatorinių sveikatos priežiūros paslaugų prieinamumą tuberkulioze sergantiems asmenims, įgyvendinimas Kauno mieste</t>
  </si>
  <si>
    <t>Tuberkulioze sergančių pacientų skaičius, kuriems buvo suteiktos socialinės paramos priemonės</t>
  </si>
  <si>
    <t>02.03.01.020.</t>
  </si>
  <si>
    <t>Vaikų maitinimo organizavimas Kauno miesto priešmokyklinio ir ikimokyklinio ugdymo įstaigose</t>
  </si>
  <si>
    <t>Naujai sukurtų dietistų etatų skaičius</t>
  </si>
  <si>
    <t>Įstaigų, kurių specialistai dalyvavo mokymuose, dalis nuo visų įstaigų</t>
  </si>
  <si>
    <t>02.03.01.021</t>
  </si>
  <si>
    <t>Savižudybių prevencija ir psichikos sveikatos stiprinimas</t>
  </si>
  <si>
    <t>Paslaugas gavusių asmenų skaičius</t>
  </si>
  <si>
    <t>02.03.02.</t>
  </si>
  <si>
    <t>Užtikrinti savivaldybės biudžetinių įstaigų teikiamų socialiniu paslaugų kokybę ir prieinamumą</t>
  </si>
  <si>
    <t>02.03.02.001.</t>
  </si>
  <si>
    <t>Trumpalaikės socialinės globos teikimo užtikrinimas vaikams, likusiems be tėvų globos, ir  pagalbos užtikrinimas globėjams (rūpintojams) ir įvaikintojams Vaikų gerovės centre „Pastogė“</t>
  </si>
  <si>
    <t>Socialinių paslaugų skyrius</t>
  </si>
  <si>
    <t>Vaikų globėjų (rūpintojų), įvaikintojų, gavusių paslaugas dalis nuo visų vaikų globėjų (rūpintojų), įvaikintojų</t>
  </si>
  <si>
    <t>02.03.02.002.</t>
  </si>
  <si>
    <t>Socialinių paslaugų teikimas vaikams (vaikams su negalia), likusiems be tėvų globos  Kauno savivaldybės vaikų globos namuose</t>
  </si>
  <si>
    <t>Vaikų, kurių elgesio, mokymosi rezultatai pagerėjo dalis nuo bendro paslaugas Kauno savivaldybės vaikų globos namuose gaunančių vaikų skaičiaus</t>
  </si>
  <si>
    <t>02.03.02.004.</t>
  </si>
  <si>
    <t>Socialinių paslaugų teikimas Kauno miesto gyventojams, turintiems socialinių problemų Kauno miesto socialinių paslaugų centre</t>
  </si>
  <si>
    <t>Socialinės priežiūros (pagalbos į namus) senyvo amžiaus asmenims bei neįgaliems asmenims jų namuose ir senyvo amžiaus asmenims dienos centre paslaugas gavusių asmenų skaičius, nutolinant stacionarios globos paslaugų teikimą</t>
  </si>
  <si>
    <t>Socialinės rizikos asmenų atkūrusių/įgijusių socialinius įgūdžius dalis nuo visų socialinės rizikos asmenų, gavusių šią paslaugą skaičiaus</t>
  </si>
  <si>
    <t>Patenkintų gautomis kokybiškomis paslaugomis asmenų dalis nuo visų gavusių paslaugas</t>
  </si>
  <si>
    <t>02.03.02.006.</t>
  </si>
  <si>
    <t>Socialinių paslaugų užtikrinimas asmenims su negalia Kauno neįgaliojo jaunimo užimtumo centre</t>
  </si>
  <si>
    <t>Socialinius įgūdžius atstačiusių asmenų dalis nuo visų paslaugas gavusių asmenų</t>
  </si>
  <si>
    <t>02.03.02.007.</t>
  </si>
  <si>
    <t>Socialinių paslaugų užtikrinimas senyvo amžiaus asmenims ir mamoms su vaikais Kauno kartų namuose</t>
  </si>
  <si>
    <t>Mamų, įgijusių profesinę specialybę arba įsidarbinusių, įgyjusių socialinius ir tėvstės įgūdžius, leidusius savarankiškai gyventi ir rūpintis savo vaikais dalis nuo visų mamų, įveikusių priklausomybes gavusių šias paslaugas skaičiaus</t>
  </si>
  <si>
    <t>02.03.02.009.</t>
  </si>
  <si>
    <t>Socialinių paslaugų įstaigų infrastruktūros gerinimas</t>
  </si>
  <si>
    <t>Suremontuotų socialinių paslaugų įstaigų pastatų skaičius</t>
  </si>
  <si>
    <t>02.03.03.</t>
  </si>
  <si>
    <t>Didinti socialinės paramos tikslingumą, prieinamumą, administravimo kokybę ir efektyvumą</t>
  </si>
  <si>
    <t>02.03.03.001.</t>
  </si>
  <si>
    <t>Vienkartinė socialinė parama Kauno miesto gyventojams</t>
  </si>
  <si>
    <t>Socialinės paramos skyrius</t>
  </si>
  <si>
    <t>Vienkartinės pašalpos gavėjų skaičius</t>
  </si>
  <si>
    <t>1 030,00</t>
  </si>
  <si>
    <t>1 020,00</t>
  </si>
  <si>
    <t>1 015,00</t>
  </si>
  <si>
    <t>02.03.03.002.</t>
  </si>
  <si>
    <t>Socialinė pašalpa Kauno miesto nepasiturintiems gyventojams</t>
  </si>
  <si>
    <t>Socialinės pašalpos gavėjų skaičius</t>
  </si>
  <si>
    <t>9 990,00</t>
  </si>
  <si>
    <t>9 800,00</t>
  </si>
  <si>
    <t>02.03.03.003.</t>
  </si>
  <si>
    <t>Lėšos šalpos išmokoms mokėti (valstybinė funkcija)</t>
  </si>
  <si>
    <t>Asmenų, kuriems išmokėtos šalpos išmokos, skaičius</t>
  </si>
  <si>
    <t>13 987,00</t>
  </si>
  <si>
    <t>13 800,00</t>
  </si>
  <si>
    <t>13 500,00</t>
  </si>
  <si>
    <t>02.03.03.004.</t>
  </si>
  <si>
    <t>Lėšos šalpos išmokoms administruoti (valstybinė funkcija)</t>
  </si>
  <si>
    <t>02.03.03.005.</t>
  </si>
  <si>
    <t>Lėšos transporto išlaidų ir specialiųjų automobilių įsigijimo išlaidų kompensacijoms mokėti (valstybinė funkcija)</t>
  </si>
  <si>
    <t>Asmenų, kuriems kompensuotos išlaidos, skaičius</t>
  </si>
  <si>
    <t>566,00</t>
  </si>
  <si>
    <t>567,00</t>
  </si>
  <si>
    <t>568,00</t>
  </si>
  <si>
    <t>02.03.03.006.</t>
  </si>
  <si>
    <t>Ginkluoto pasipriešinimo 1940–1990 m. okupacijos dalyvių šeimoms vienkartinei išmokai mokėti (valstybinė funkcija)</t>
  </si>
  <si>
    <t>Asmenų, kuriems išmokėtos  išmokos, skaičius</t>
  </si>
  <si>
    <t>02.03.03.007.</t>
  </si>
  <si>
    <t>Kompensacija sovietinėje armijoje sužalotiems asmenims ir žuvusiųjų šeimoms mokėti (valstybinė funkcija)</t>
  </si>
  <si>
    <t>02.03.03.008.</t>
  </si>
  <si>
    <t>Lėšos išmokoms vaikams mokėti  (valstybinė funkcija)</t>
  </si>
  <si>
    <t>56 000,00</t>
  </si>
  <si>
    <t>56 010,00</t>
  </si>
  <si>
    <t>56 015,00</t>
  </si>
  <si>
    <t>02.03.03.009.</t>
  </si>
  <si>
    <t>Lėšos išmokoms vaikams administruoti (valstybinė funkcija)</t>
  </si>
  <si>
    <t>Asmenų, kuriems išmokėtos išmokos vaikams, skaičius</t>
  </si>
  <si>
    <t>02.03.03.010.</t>
  </si>
  <si>
    <t>Socialinės atskirties mažinimas mokant išmokas neįgaliesiems</t>
  </si>
  <si>
    <t>02.03.03.011.</t>
  </si>
  <si>
    <t>Socialinei paramai mokiniams mokėti (už įsigytus maisto produktus) (valstybinė funkcija)</t>
  </si>
  <si>
    <t>Socialinės paramos mokiniams  (už įsigytus maisto produktus) gavėjų dalis nuo bendros mokinių dalies Kauno m.</t>
  </si>
  <si>
    <t>9,34</t>
  </si>
  <si>
    <t>9,45</t>
  </si>
  <si>
    <t>9,58</t>
  </si>
  <si>
    <t>02.03.03.012.</t>
  </si>
  <si>
    <t>Socialinei paramai mokiniams administruoti (valstybinė funkcija)</t>
  </si>
  <si>
    <t>Mokinių, gavusių socialinę paramą mokiniams, skaičius</t>
  </si>
  <si>
    <t>3 460,00</t>
  </si>
  <si>
    <t>3 500,00</t>
  </si>
  <si>
    <t>3 550,00</t>
  </si>
  <si>
    <t>02.03.03.013.</t>
  </si>
  <si>
    <t>Kompensacija už suteiktas lengvatas asmenims, nukentėjusiems nuo 1991 m. sausio 11–13 d. ir po to vykdytos SSRS agresijos, mokėti  (valstybinė funkcija)</t>
  </si>
  <si>
    <t>02.03.03.014.</t>
  </si>
  <si>
    <t>Parama mirties atveju Kauno miesto gyventojams</t>
  </si>
  <si>
    <t>4 140,00</t>
  </si>
  <si>
    <t>4 136,00</t>
  </si>
  <si>
    <t>02.03.03.015.</t>
  </si>
  <si>
    <t>Išmokoms ir kompensacijoms administruoti (valstybinė funkcija)</t>
  </si>
  <si>
    <t>4 173,00</t>
  </si>
  <si>
    <t>4 169,00</t>
  </si>
  <si>
    <t>4 165,00</t>
  </si>
  <si>
    <t>02.03.03.016.</t>
  </si>
  <si>
    <t>Socialinei paramai mokiniams (už įsigytus mokinio reikmenis) mokėti  (valstybinė funkcija)</t>
  </si>
  <si>
    <t>Socialinės paramos mokiniams (už įsigytus mokinio reikmenis) gavėjų dalis nuo visų mokinių skaičiaus Kauno m.</t>
  </si>
  <si>
    <t>6,21</t>
  </si>
  <si>
    <t>6,13</t>
  </si>
  <si>
    <t>6,08</t>
  </si>
  <si>
    <t>02.03.03.017.</t>
  </si>
  <si>
    <t>Išmokų mokėjimo per bankus ir paštus išlaidoms padengti</t>
  </si>
  <si>
    <t>990,00</t>
  </si>
  <si>
    <t>950,00</t>
  </si>
  <si>
    <t>02.03.03.018.</t>
  </si>
  <si>
    <t>Kompensacija nepasiturintiems Kauno miesto gyventojams už geriamąjį vandenį</t>
  </si>
  <si>
    <t>Kompensacijų gavėjų skaičius tenkantis 1000 gyventojų</t>
  </si>
  <si>
    <t>02.03.03.019.</t>
  </si>
  <si>
    <t>Kompensacija nepasiturintiems Kauno miesto gyventojams už šiluminę energiją, patiektą gyvenamoms patalpoms šildyti (šilumą tiekiant centralizuotai)</t>
  </si>
  <si>
    <t>11,13</t>
  </si>
  <si>
    <t>10,95</t>
  </si>
  <si>
    <t>10,78</t>
  </si>
  <si>
    <t>02.03.03.020.</t>
  </si>
  <si>
    <t>Kompensacijoms nepasiturintiems gyventojams už šiluminę energiją, patiektą gyvenamoms patalpoms šildyti (kt. energijos ir kuro rūšimis) mokėti</t>
  </si>
  <si>
    <t>5,57</t>
  </si>
  <si>
    <t>5,39</t>
  </si>
  <si>
    <t>5,22</t>
  </si>
  <si>
    <t>02.03.03.021.</t>
  </si>
  <si>
    <t>Kompensacija nepasiturintiems gyventojams už šiluminę energiją, patiektą karštam vandeniui ruošti</t>
  </si>
  <si>
    <t>23,99</t>
  </si>
  <si>
    <t>23,64</t>
  </si>
  <si>
    <t>23,29</t>
  </si>
  <si>
    <t>02.03.03.022.</t>
  </si>
  <si>
    <t>Kreditų, paimtų daugiabučiams namams atnaujinti (modernizuoti) ir palūkanų už asmenis, turinčius teisę į būsto šildymo išlaidų kompensaciją mokėjimas</t>
  </si>
  <si>
    <t>3,83</t>
  </si>
  <si>
    <t>4,18</t>
  </si>
  <si>
    <t>4,52</t>
  </si>
  <si>
    <t>02.03.03.023.</t>
  </si>
  <si>
    <t>Ikimokyklinio amžiaus vaikų ugdymo užtikrinimas, dalinai kompensuojant ugdymo išlaidas nevalstybinėse švietimo įstaigose</t>
  </si>
  <si>
    <t>Kompenscijos gavėjų skaičius nuo bendro ikimokyklinio amžiaus vaikų skaičiaus mieste</t>
  </si>
  <si>
    <t>2,89</t>
  </si>
  <si>
    <t>2,48</t>
  </si>
  <si>
    <t>02.03.03.024.</t>
  </si>
  <si>
    <t>Pagalba pinigais vaiko laikiniesiems ir nuolatiniams globėjams (rūpintojams)</t>
  </si>
  <si>
    <t>Globojamų (rūpinamų) vaikų, už kuriuos skiriami pagalbos pinigai, dalis nuo bendro globojamų vaikų skaičiaus Kauno mieste.</t>
  </si>
  <si>
    <t>02.03.04.</t>
  </si>
  <si>
    <t>Skatinti  socialinių paslaugų plėtrą  ir plėtoti socialinių paslaugų  infrastruktūrą</t>
  </si>
  <si>
    <t>02.03.04.009.</t>
  </si>
  <si>
    <t>Dienos socialinės globos paslaugos asmenims su negalia ir sunkia negalia Kauno specialiojoje mokykloje</t>
  </si>
  <si>
    <t>Socialines paslaugas gavusių asmenų skaičius</t>
  </si>
  <si>
    <t>02.03.04.015.</t>
  </si>
  <si>
    <t>Kompleksinių paslaugų šeimai plėtra Kauno bendruomeniniuose šeimos namuose</t>
  </si>
  <si>
    <t>Gaunamų paslaugų gavėjų skaičius</t>
  </si>
  <si>
    <t>600,00</t>
  </si>
  <si>
    <t>02.03.04.018.</t>
  </si>
  <si>
    <t>Savivaldybės socialinio būsto fondo plėtra, mažinant socialinę atskirtį, eilėje laukiantiems socialinio būsto</t>
  </si>
  <si>
    <t>Patenkintų paraiškų socialiniam būstui nuomoti dalis nuo visų, esančių eilėje socialiniam būstui nuomoti</t>
  </si>
  <si>
    <t>Įsigytų socialinių būstų skaičius</t>
  </si>
  <si>
    <t>02.03.04.019.</t>
  </si>
  <si>
    <t>Būsto nuomos ir išperkamosios būsto nuomos mokesčių dalies kompensacija</t>
  </si>
  <si>
    <t>Kompensacijas gavusių asmenų skaičius</t>
  </si>
  <si>
    <t>155,00</t>
  </si>
  <si>
    <t>02.03.04.022.</t>
  </si>
  <si>
    <t>Socialinių paslaugų teikimo užtikrinimas socialinės rizikos šeimoms Kauno miesto socialinių paslaugų centre</t>
  </si>
  <si>
    <t>Šeimų, atstačiusių socialinius įgūdžius, skaičius</t>
  </si>
  <si>
    <t>190,00</t>
  </si>
  <si>
    <t>02.03.04.024.</t>
  </si>
  <si>
    <t>Socialinės globos užtikrinimas asmenims, turintiems sunkią negalią, Kauno neįgaliojo jaunimo užimtumo centre</t>
  </si>
  <si>
    <t>02.03.04.025.</t>
  </si>
  <si>
    <t>Socialinės globos užtikrinimas asmenims, turintiems sunkią negalią, Kauno kartų namuose</t>
  </si>
  <si>
    <t>02.03.04.027.</t>
  </si>
  <si>
    <t>Socialinės globos užtikrinimas asmenims, turintiems sunkią negalią, Kauno miesto socialinių paslaugų centre</t>
  </si>
  <si>
    <t>Senyvo amžiaus asmenų su slaugos poreikiu gavusių paslaugas, dalis nuo bendro skaičiaus senyvo amžiaus asmenų su slaugos poreikių Kauno mieste</t>
  </si>
  <si>
    <t>2,80</t>
  </si>
  <si>
    <t>02.03.04.029.</t>
  </si>
  <si>
    <t>Kauno kartų namų (Sąjungos a. 13A) infrastruktūros modernizavimas ir pritaikymas senyvo amžiaus asmenims</t>
  </si>
  <si>
    <t>Rekonstruoto ir naujai įrengto pastato plotas</t>
  </si>
  <si>
    <t>Vietų senyvo amžiaus asmenims skaičius</t>
  </si>
  <si>
    <t>02.03.04.033.</t>
  </si>
  <si>
    <t>Socialinių paslaugų teikimo užtikrinimas socialinės rizikos šeimoms Vaikų gerovės centre „Pastogė“</t>
  </si>
  <si>
    <t>Įgalintų šeimų, atstatant socialinius įgūdžius, dalis nuo bendro   gavusių socialines paslaugas šeimų skaičiaus</t>
  </si>
  <si>
    <t>02.03.04.034.</t>
  </si>
  <si>
    <t>Vaikų, likusių be tėvų globos (rūpybos), šeimos ir vaiko socialinių įgūdžių stiprinimas</t>
  </si>
  <si>
    <t>02.03.04.035.</t>
  </si>
  <si>
    <t>Socialinių paslaugų užtikrinimas senyvo amžiaus asmenims</t>
  </si>
  <si>
    <t>02.03.04.036.</t>
  </si>
  <si>
    <t>Socialinės rizikos asmenų socialinių (darbinių) įgūdžių įgijimas</t>
  </si>
  <si>
    <t>02.03.04.037.</t>
  </si>
  <si>
    <t>Socialinių paslaugų užtikrinimas vaikams su negalia (vaikams su kitais sunkumais ar sutrikimais)</t>
  </si>
  <si>
    <t>02.03.04.040.</t>
  </si>
  <si>
    <t>Kauno miesto gyventojų, atitinkančių Užimtumo įstatyme apibrėžtą tikslinę grupę, darbinių įgūdžių įgijimo ir įsidarbinimo skatinimas</t>
  </si>
  <si>
    <t>Darbinius įgūdžius  įgijusių ir darbo vietą sukūrusių ar įdarbintų asmenų dalis  nuo visų programoje dalyvavusių asmenų</t>
  </si>
  <si>
    <t>02.03.04.041.</t>
  </si>
  <si>
    <t>Socialinių paslaugų užtikrinimas darbingo amžiaus asmenims su negalia</t>
  </si>
  <si>
    <t>02.03.04.042.</t>
  </si>
  <si>
    <t>Socialinių paslaugų kokybės valdymo diegimas</t>
  </si>
  <si>
    <t>02.03.04.043.</t>
  </si>
  <si>
    <t>Socialinių paslaugų teikimas asmenims su sunkia negalia  ir šeimoms, patiriančioms socialinę riziką</t>
  </si>
  <si>
    <t>Socialines paslaugas gavusių šeimų skaičius</t>
  </si>
  <si>
    <t>Socialines paslaugas gavusių neįgalių asmenų skaičius</t>
  </si>
  <si>
    <t>510,00</t>
  </si>
  <si>
    <t>02.03.04.044.</t>
  </si>
  <si>
    <t>Apgyvendinimo ir kitų socialinių paslaugų teikimas smurtą artimoje aplinkoje patyrusiems asmenims</t>
  </si>
  <si>
    <t>02.03.04.045.</t>
  </si>
  <si>
    <t>Socialinių paslaugų (socialinės priežiūros ir socialinės globos) teikimas vaikams, likusiems be tėvų globos, šeimoms, susiduriančioms su sunkumais, vaikams su negalia, darbingo amžiaus asmenims su negalia ir senyvo amžiaus asmenims</t>
  </si>
  <si>
    <t>Socialinės priežiūros paslaugas gavusių asmenų skaičius</t>
  </si>
  <si>
    <t>665,00</t>
  </si>
  <si>
    <t>Socialinės globos paslaugas gavusių asmenų skaičius</t>
  </si>
  <si>
    <t>460,00</t>
  </si>
  <si>
    <t>02.03.04.046.</t>
  </si>
  <si>
    <t>Neįgaliųjų būsto pritaikymo ir neįgaliųjų socialinės reabilitacijos programų įgyvendinimas</t>
  </si>
  <si>
    <t>Asmenų, kuriems pritaikytas būstas neįgaliojo poreikiams dalis nuo visų eilėje būstą pritaikyti laukiančių asmenų</t>
  </si>
  <si>
    <t>Neįgaliųjų socialinės reabilitacijos paslaugas gavusių asmenų skaičius</t>
  </si>
  <si>
    <t>3 000,00</t>
  </si>
  <si>
    <t>02.03.04.047.</t>
  </si>
  <si>
    <t>Miesto bendruomenės įtraukimas įgyvendinant programos „Iniciatyvos Kaunui“ socialinės srities projektus</t>
  </si>
  <si>
    <t>Socialines paslaugas teikiančių įstaigų,  įgyvendinant programą "Iniciatyvos Kaunui" dalis nuo visų (išskyrus Savivaldybės biudžetines įstaigas) socialines paslaugas teikiančių įstaigų</t>
  </si>
  <si>
    <t>02.03.04.048</t>
  </si>
  <si>
    <t>Pastato bendrabučio Lampėdžių g. 10, Kaune, atnaujinimas ir pritaikymas savarankiško gyvenimo namų ir Savivaldybės būsto poreikiams</t>
  </si>
  <si>
    <t>Nekilnojamo turto skyrius</t>
  </si>
  <si>
    <t>Įrengtų patalpų plotas</t>
  </si>
  <si>
    <t>5 000,00</t>
  </si>
  <si>
    <t>5 300,00</t>
  </si>
  <si>
    <t>02.04.</t>
  </si>
  <si>
    <t>Teikti aukštos kokybės viešąsias paslaugas, efektyviai valdyti miestą</t>
  </si>
  <si>
    <t>02.04.01.</t>
  </si>
  <si>
    <t>Didinti miesto valdymo efektyvumą</t>
  </si>
  <si>
    <t>02.04.01.001.</t>
  </si>
  <si>
    <t>Savivaldybės administracijos dėl ekonominės krizės neproporcingai sumažintai darbo užmokesčio grąžintinai daliai apmokėti</t>
  </si>
  <si>
    <t>Išmokėta grąžintina darbo užmokesčio dalis nuo visos grąžintinos darbo užmokesčio dalies</t>
  </si>
  <si>
    <t>02.04.01.002.</t>
  </si>
  <si>
    <t>Savivaldybės skoliniams įsipareigojimams vykdyti</t>
  </si>
  <si>
    <t>Laiku grąžintų paskolų dalis nuo visų paskolų</t>
  </si>
  <si>
    <t>02.04.01.003.</t>
  </si>
  <si>
    <t>Kauno miesto savivaldybės institucijų žmogiškųjų išteklių valdymas ir kompetencijų tobulinimas</t>
  </si>
  <si>
    <t>Vidutinis mėnesinis darbuotojo darbo užmokestis</t>
  </si>
  <si>
    <t>1 975,00</t>
  </si>
  <si>
    <t>2 102,00</t>
  </si>
  <si>
    <t>2 228,00</t>
  </si>
  <si>
    <t>02.04.01.004.</t>
  </si>
  <si>
    <t>Savivaldybės institucijų ūkinio ir materialinio aptarnavimo užtikrinimas</t>
  </si>
  <si>
    <t>Panaudotų lėšų dalis nuo planuotos sumos</t>
  </si>
  <si>
    <t>02.04.01.005.</t>
  </si>
  <si>
    <t>Lietuvos finansinės paramos, ES ir kitų tarptautinių programų, kitų planavimo dokumentų rengimas ir projektų įgyvendinimas</t>
  </si>
  <si>
    <t>Rengiamų paraiškų skaičius</t>
  </si>
  <si>
    <t>Įgyvendinamų projektų skaičius</t>
  </si>
  <si>
    <t>02.04.01.006.</t>
  </si>
  <si>
    <t>Mero institucijos ir Tarybos narių veiklos užtikrinimas</t>
  </si>
  <si>
    <t>3 494,00</t>
  </si>
  <si>
    <t>3 152,00</t>
  </si>
  <si>
    <t>3 340,00</t>
  </si>
  <si>
    <t>02.04.01.007.</t>
  </si>
  <si>
    <t>Tarybos ir mero sekretoriato veiklos užtikrinimas</t>
  </si>
  <si>
    <t>1 642,00</t>
  </si>
  <si>
    <t>1 746,00</t>
  </si>
  <si>
    <t>1 851,00</t>
  </si>
  <si>
    <t>02.04.01.008.</t>
  </si>
  <si>
    <t>Savivaldybės kontrolės ir audito tarnybos veiklos užtikrinimas ir dėl ekonominės krizės neproporcingai sumažintai darbo užmokesčio grąžintinos dalies apmokėjimas</t>
  </si>
  <si>
    <t>2 165,00</t>
  </si>
  <si>
    <t>2 303,00</t>
  </si>
  <si>
    <t>2 441,00</t>
  </si>
  <si>
    <t>02.04.01.009.</t>
  </si>
  <si>
    <t>Teisinis konsultavimas, teisinis atstovavimas, teismų sprendimų vykdymas</t>
  </si>
  <si>
    <t>Teisės ir konsultavimo skyrius</t>
  </si>
  <si>
    <t>El. būdu suderintų teisės aktų projektų skaičiaus dalis nuo visų vizuotų teisės aktų projektų</t>
  </si>
  <si>
    <t>Taikos sutartimis užbaigtose turtinio ginčo bylose išmokėtų lėšų dalis nuo reikalautos priteisti lėšų sumos</t>
  </si>
  <si>
    <t>89,00</t>
  </si>
  <si>
    <t>Taikos sutartimis užbaigtų bylų dalis nuo visų baigtų bylų</t>
  </si>
  <si>
    <t>02.04.01.010.</t>
  </si>
  <si>
    <t>Rinkimų rengimo išlaidoms</t>
  </si>
  <si>
    <t>Suorganizuota rinkimų/ referendumų</t>
  </si>
  <si>
    <t>02.04.01.011.</t>
  </si>
  <si>
    <t>Informacinės programinės ir techninės bazės modernizavimas, priežiūra  ir plėtra Savivaldybės institucijose</t>
  </si>
  <si>
    <t>E.paslaugų ir informacinių technologijų skyrius</t>
  </si>
  <si>
    <t>Modernizuotų informacinių sistemų skaičius</t>
  </si>
  <si>
    <t>Atnaujintų kompiuterių  skaičius</t>
  </si>
  <si>
    <t>02.04.01.012.</t>
  </si>
  <si>
    <t>Administracinės naštos mažinimas diegiant informacines sistemas</t>
  </si>
  <si>
    <t>Įdiegtų informacinių sistemų pokytis nuo visų informacinių sistemų</t>
  </si>
  <si>
    <t>Įdiegtų informacinių sistemų skaičius</t>
  </si>
  <si>
    <t>02.04.01.013.</t>
  </si>
  <si>
    <t>Nekilnojamojo turto valdymo informacinės sistemos sukūrimas</t>
  </si>
  <si>
    <t>Sukurta nekilnojamojo turto valdymo informacinė sistema</t>
  </si>
  <si>
    <t>02.04.01.014.</t>
  </si>
  <si>
    <t>Projektų valdymo kokybės gerinimas</t>
  </si>
  <si>
    <t>Per projektų valdymo sistemą valdomų projektų dalis nuo visų Kauno m. savivaldybėje įgyvendinamų projektų</t>
  </si>
  <si>
    <t>02.04.01.016.</t>
  </si>
  <si>
    <t>Dokumentų skyrius</t>
  </si>
  <si>
    <t>E. parašu vizuotų (suderintų), pasirašytų raštų dalis nuo visų užregistruotų siunčiamų raštų skaičiaus</t>
  </si>
  <si>
    <t>E. parašu vizuotų (suderintų) sąskaitų faktūrų, pateiktų DVS priemonėmis, dalis nuo visų užregistruotų sąskaitų</t>
  </si>
  <si>
    <t>E. parašu vizuotų (pasirašytų) teisės aktų dalis nuo visų užregistruotų teisės aktų skaičiaus</t>
  </si>
  <si>
    <t>02.04.01.017.</t>
  </si>
  <si>
    <t>Programų valdymo efektyvumo didinimas</t>
  </si>
  <si>
    <t>Patenkintų paslaugomis pareiškėjų dalis nuo visų pareiškėjų</t>
  </si>
  <si>
    <t>Įdiegta programų valdymo el. sistema</t>
  </si>
  <si>
    <t>Bendra programų el. svetainė</t>
  </si>
  <si>
    <t>02.04.01.018.</t>
  </si>
  <si>
    <t>Savivaldybės biudžetinių ir viešųjų įstaigų viešųjų pirkimų optimizavimas</t>
  </si>
  <si>
    <t>02.04.01.019.</t>
  </si>
  <si>
    <t>Finansų apskaitos sistemų tobulinimas ir plėtra</t>
  </si>
  <si>
    <t>Centrinis apskaitos skyrius</t>
  </si>
  <si>
    <t>Integruotų sistemų skaičius</t>
  </si>
  <si>
    <t>02.04.01.020.</t>
  </si>
  <si>
    <t>Kauno miesto savivaldybės administracijos darbuotojų kompetencijų tobulinimas</t>
  </si>
  <si>
    <t>Personalo valdymo skyrius</t>
  </si>
  <si>
    <t>Strateginio planavimo, projektų valdymo, laiko planavimo, vidinės komunikacijos, darbuotojų motyvavimo mokymuose dalyvavusių darbuotojų / tarnautojų skaičius dalis nuo viso darbuotojų skaičiaus</t>
  </si>
  <si>
    <t>Mokymuose dalyvavusių darbuotojų /valstybės  tarnautojų dalis nuo viso darbuotojų skaičiaus</t>
  </si>
  <si>
    <t>Darbuotojų įsitraukimo į įstaigos veiklą indeksas</t>
  </si>
  <si>
    <t>punktas</t>
  </si>
  <si>
    <t>Strateginio planavimo, projektų valdymo, laiko planavimo, vidinės komunikacijos, darbuotojų motyvavimo mokymuose dalyvavusių vadovų dalis  nuo visų vadovų skaičiaus</t>
  </si>
  <si>
    <t>Mokymuose dalyvavusių vadovų dalis nuo visų vadovų skaičiaus</t>
  </si>
  <si>
    <t>Valstybės tarnautojų / darbuotojų, kurių kompetencijas reikia tobulinti įstaigos tikslams, uždaviniams ir funkcijoms įgyvendinti,  dalis nuo visų darbuotojų skaičiaus</t>
  </si>
  <si>
    <t>Kompetencijų tobulinimo pokyčio įvertinimas</t>
  </si>
  <si>
    <t>Darbuotojų kaitos indeksas</t>
  </si>
  <si>
    <t>0,08</t>
  </si>
  <si>
    <t>0,07</t>
  </si>
  <si>
    <t>02.04.01.021</t>
  </si>
  <si>
    <t>Užtikrinti vidaus kontrolės vertinimą ir tobulinimą</t>
  </si>
  <si>
    <t>Centralizuotas vidaus audito skyrius</t>
  </si>
  <si>
    <t>Rekomendacijų įgyvendintų pirminiais terminais dalis nuo visų įgyvendintų rekomendacijų</t>
  </si>
  <si>
    <t>02.04.02.</t>
  </si>
  <si>
    <t>Gerinti teikiamų viešųjų paslaugų kokybę</t>
  </si>
  <si>
    <t>02.04.02.002.</t>
  </si>
  <si>
    <t>Kauno miesto savivaldybės ir jai pavaldžių įstaigų ir įmonių teikiamų viešųjų paslaugų vartotojų poreikio patenkinimo tyrimai</t>
  </si>
  <si>
    <t>Tyrimų skaičius</t>
  </si>
  <si>
    <t>Viešųjų paslaugų vartotojų patenkinimo indeksas</t>
  </si>
  <si>
    <t>02.04.02.005.</t>
  </si>
  <si>
    <t>Archyviniams dokumentams tvarkyti  (valstybinė funkcija)</t>
  </si>
  <si>
    <t>Archyvų skyrius</t>
  </si>
  <si>
    <t>Asmenų aptarnavimo laikas</t>
  </si>
  <si>
    <t>d.</t>
  </si>
  <si>
    <t>02.04.02.006.</t>
  </si>
  <si>
    <t>Gyventojų registro tvarkymas ir duomenų teikimas valstybės registrams  (valstybinė funkcija)</t>
  </si>
  <si>
    <t>Civilinės metrikacijos skyrius</t>
  </si>
  <si>
    <t>Elektroniniu būdu VĮ „Registrų centras“ perduotų dokumentų skaičius</t>
  </si>
  <si>
    <t>4 200,00</t>
  </si>
  <si>
    <t>4 500,00</t>
  </si>
  <si>
    <t>02.04.02.007.</t>
  </si>
  <si>
    <t>Duomenims teikti Suteiktos valstybės pagalbos registrui (valstybinė funkcija)</t>
  </si>
  <si>
    <t>Perduotų įrašų skaičius</t>
  </si>
  <si>
    <t>02.04.02.008.</t>
  </si>
  <si>
    <t>Valstybės garantuojamos pirminės teisinės pagalbos teikimas  (valstybinė funkcija)</t>
  </si>
  <si>
    <t>Valstybės garantuojamos pirminės teisinės pagalbos gavėjų skaičiaus santykis su miesto gyventojų skaičiumi</t>
  </si>
  <si>
    <t>1,90</t>
  </si>
  <si>
    <t>Gautų skundų kiekis</t>
  </si>
  <si>
    <t>02.04.02.009.</t>
  </si>
  <si>
    <t>Piliečių prašymams atkurti nuosavybės teises nagrinėjimas ir sprendimų dėl nuosavybės atkūrimo priėmimas  (valstybinė funkcija)</t>
  </si>
  <si>
    <t>Priimtų sprendimų ir jų įvykdymo santykis</t>
  </si>
  <si>
    <t>02.04.02.011.</t>
  </si>
  <si>
    <t>Valstybės garantijoms nuomininkams vykdyti  (valstybinė funkcija)</t>
  </si>
  <si>
    <t>02.04.02.012.</t>
  </si>
  <si>
    <t>Savininkams už valstybės išperkamus gyvenamuosius namus, jų dalis, butus atlyginti  (valstybinė funkcija)</t>
  </si>
  <si>
    <t>Gautų lėšų ir išmokėtų kompensacijų santykis</t>
  </si>
  <si>
    <t>Gautos lėšos iš valstybės biudžeto</t>
  </si>
  <si>
    <t>100 000,00</t>
  </si>
  <si>
    <t>02.04.02.013.</t>
  </si>
  <si>
    <t>Gyvenamajai vietai deklaruoti  (valstybinė funkcija)</t>
  </si>
  <si>
    <t>Panemunės seniūnija</t>
  </si>
  <si>
    <t>Aptarnautų asmenų skaičius Vilijampolės seniūnijoje</t>
  </si>
  <si>
    <t>3 170,00</t>
  </si>
  <si>
    <t>3 050,00</t>
  </si>
  <si>
    <t>3 100,00</t>
  </si>
  <si>
    <t>Aptarnautų asmenų skaičius Centroseniūnijoje</t>
  </si>
  <si>
    <t>Aptarnautų asmenų skaičius Gričiupio seniūnijoje</t>
  </si>
  <si>
    <t>3 400,00</t>
  </si>
  <si>
    <t>Aptarnautų asmenų skaičius Šančių seniūnijoje</t>
  </si>
  <si>
    <t>Aptarnautų asmenų skaičius Žaliakalnio seniūnijoje</t>
  </si>
  <si>
    <t>Aptarnautų asmenų skaičius Šilainių seniūnijoje</t>
  </si>
  <si>
    <t>6 000,00</t>
  </si>
  <si>
    <t>5 500,00</t>
  </si>
  <si>
    <t>Aleksoto seniūnijoje aptarnautų gyventojų skaičius</t>
  </si>
  <si>
    <t>Aptarnautų asmenų skaičius Dainavos seniūnijoje</t>
  </si>
  <si>
    <t>5 700,00</t>
  </si>
  <si>
    <t>5 200,00</t>
  </si>
  <si>
    <t>5 100,00</t>
  </si>
  <si>
    <t>Aptarnautų asmenų skaičius Petrašiūnų seniūnijoje</t>
  </si>
  <si>
    <t>2 500,00</t>
  </si>
  <si>
    <t>2 000,00</t>
  </si>
  <si>
    <t>Aptarnautų asmenų skaičius Panemunės seniūnijoje</t>
  </si>
  <si>
    <t>2 700,00</t>
  </si>
  <si>
    <t>2 600,00</t>
  </si>
  <si>
    <t>Aptarnautų asmenų skaičius Eigulių seniūnijoje</t>
  </si>
  <si>
    <t>5 400,00</t>
  </si>
  <si>
    <t>02.04.02.014.</t>
  </si>
  <si>
    <t>Civilinės būklės aktų registravimas  (valstybinė funkcija)</t>
  </si>
  <si>
    <t>Gyventojų, besinaudojančių elektroninėmis paslaugomis dalis nuo visų paslaugos gavėjų</t>
  </si>
  <si>
    <t>Civilinės būklės aktų įregistravimo paslaugos gavėjų skaičius</t>
  </si>
  <si>
    <t>13 000,00</t>
  </si>
  <si>
    <t>14 000,00</t>
  </si>
  <si>
    <t>02.04.02.015.</t>
  </si>
  <si>
    <t>Valstybinės kalbos vartojimo ir taisyklingumo kontrolei  (valstybinė funkcija)</t>
  </si>
  <si>
    <t>6 300,00</t>
  </si>
  <si>
    <t>6 400,00</t>
  </si>
  <si>
    <t>02.04.02.016.</t>
  </si>
  <si>
    <t>Žemės ūkio funkcijoms vykdyti  (valstybinė funkcija)</t>
  </si>
  <si>
    <t>Miesto tvarkymo skyrius</t>
  </si>
  <si>
    <t>Aptarnautų asmenų skaičius</t>
  </si>
  <si>
    <t>330,00</t>
  </si>
  <si>
    <t>02.04.02.018.</t>
  </si>
  <si>
    <t>Vaiko teisių apsaugai  (valstybinė funkcija)</t>
  </si>
  <si>
    <t>Vaiko teisių apsaugos ir įvaikinimo tarnyba prie SADM</t>
  </si>
  <si>
    <t>Įvairių lygių baudžiamųjų ir administracinių bylų, kuriose atstovauta vaiko teisėtiems interesams, skaičius</t>
  </si>
  <si>
    <t>Socialinės rizikos šeimų, atstačiusių tinkamą socialinį funkcionavimą dalis nuo visų socialinės rizikos šeimų</t>
  </si>
  <si>
    <t>Pagrįstų pranešimų, skundų dėl netinkamos specialistų veiklos dalis nuo visų nagrinėtų atvejų skaičiaus</t>
  </si>
  <si>
    <t>Laikinosios globos (rūpybos) trukmė</t>
  </si>
  <si>
    <t>243,00</t>
  </si>
  <si>
    <t>Atvejų, tenkančių vienam specialistui, atstovaujant vaiko teises ir teisėtus interesus, skaičius</t>
  </si>
  <si>
    <t>320,00</t>
  </si>
  <si>
    <t>Šeimų, kuriose neužfiksuota pakartotinio smurto atvejų, dalis nuo visų šėimų, kuriose užfiksuota smurto atvejai</t>
  </si>
  <si>
    <t>Terminas, per kurį reaguota į pranešimus dėl galimų vaiko teisių ir jų interesų pažeidimo (kai vaikas yra nukentėjusysis)</t>
  </si>
  <si>
    <t>02.04.02.019.</t>
  </si>
  <si>
    <t>Kauno biudžetinių įstaigų apskaita</t>
  </si>
  <si>
    <t>Aptarnautų Savivaldybės biudžetinių įstaigų dalis nuo visų savivaldybės biudžetinių įstaigų</t>
  </si>
  <si>
    <t>02.04.02.021.</t>
  </si>
  <si>
    <t>Valstybės garantijoms nuomininkams, gyvenantiems savininkams grąžintinuose gyvenamuosiuose namuose, jų dalyse, butuose, vykdyti (valstybinė funkcija)</t>
  </si>
  <si>
    <t>Gautų lėšų ir įvykdytų valstybės garantijų santykis</t>
  </si>
  <si>
    <t>02.04.02.022.</t>
  </si>
  <si>
    <t>Administracinės naštos mažinimas įgyvendinant projektą „Paslaugų teikimo ir asmenų aptarnavimo kokybės gerinimas Kauno miesto savivaldybėje“</t>
  </si>
  <si>
    <t>Paslaugų, kurių suteikimo laikas buvo optimizuotas, dalis nuo visų paslaugų</t>
  </si>
  <si>
    <t>02.04.02.023.</t>
  </si>
  <si>
    <t>Klientų aptarnavimo skyrius</t>
  </si>
  <si>
    <t>Leidimų, licencijų rūšių išduodamų popierine forma, kiekio mažėjimas (pokytis nuo visų išduotų leidimų, licencijų rūšių)</t>
  </si>
  <si>
    <t>02.04.02.024.</t>
  </si>
  <si>
    <t>Dokumento statuso patikrinimo įrankio kaunas.lt svetainėje sukūrimas</t>
  </si>
  <si>
    <t>Asmenų atsiliepimų ir pasiūlymų dėl aptarnavimo ir paslaugų kokybės sistemos sukūrimas</t>
  </si>
  <si>
    <t>02.04.04.</t>
  </si>
  <si>
    <t>Savivaldybės juridinių asmenų veiklos efektyvinimas ir resursų valdymas</t>
  </si>
  <si>
    <t>Juridinių asmenų valdymo skyrius</t>
  </si>
  <si>
    <t>02.04.04.001.</t>
  </si>
  <si>
    <t>Juridinių asmenų, kurių akcininkė, steigėja, dalininkė ar savininkė yra Savivaldybė,  veiklos optimizavimas, valdymo ir veiklos efektyvinimas</t>
  </si>
  <si>
    <t>Pertvarkytų, reorganizuotų, likviduotų juridinių asmenų, kurių  akcininkė, steigėja, dalininkė ar savininkė yra Savivaldybė, skaičius</t>
  </si>
  <si>
    <t>02.04.04.002.</t>
  </si>
  <si>
    <t>Juridinių asmenų, kurių akcininkė, steigėja, dalininkė ar savininkė yra Savivaldybė, inovatyvių stebėsenos sistemų kūrimas</t>
  </si>
  <si>
    <t>Inovatyvios stebėsenos sistemos diegimas KMSA, stebėsenos rodiklių šablonų (dashboard) ir jų naudojimo tvarkos sukūrimas ir priskyrimas atsakingiems asmenims</t>
  </si>
  <si>
    <t>Juridinių asmenų, kurių akcininkė, steigėja, savininkė ar dalininkė yra Savivaldybė, pusmečio rezultatų peržiūra, vertinant turto panaudojimo efektyvumą</t>
  </si>
  <si>
    <t>AB „Kauno energijos“, UAB „Kauno autobusai“, UAB „Kauno vandenys“, UAB „Kauno švara“, UAB „Kauno gatvių apšvietimas“, UAB Kauno butų ūkio, VšĮ Kauno miesto poliklinikos ir  VšĮ K. Griniaus slaugos ir palaikomojo gydymo ligoninės prijungimas prie inovatyvios stebėsenos sistemos</t>
  </si>
  <si>
    <t>Lėšų panaudojimo efektyvumo didinimas, sutaupant numatytas lėšas</t>
  </si>
  <si>
    <t>02.04.04.003.</t>
  </si>
  <si>
    <t>Bendro Kauno miesto savivaldybės valdomų įmonių ir seniūnijų klientų aptarnavimo centro Mano Kaunas kūrimas</t>
  </si>
  <si>
    <t>Bendro skolų valdymo paslaugų centro steigimas</t>
  </si>
  <si>
    <t>Elektroninės vieningos savitarnos sistemos sukūrimas</t>
  </si>
  <si>
    <t>Įdiegtas bendras Kauno miesto savivaldybės avarinės-dispečerinės centras</t>
  </si>
  <si>
    <t>Darbuotojų skaičiaus sumažėjimas Savivaldybės kontroliuojamų įmonių klientų aptarnavimo padaliniuose</t>
  </si>
  <si>
    <t>AB „Kauno energijos“, UAB „Kauno vandenys“, UAB „Kauno švara“, UAB „Kauno butų ūkis“ sąskaitų už komunalines paslaugas konsolidavimas</t>
  </si>
  <si>
    <t>02.04.04.004.</t>
  </si>
  <si>
    <t>Kauno miesto savivaldybės kontroliuojamų juridinių asmenų bendrų paslaugų teikimo centrų kūrimas</t>
  </si>
  <si>
    <t>Bendro teisinių paslaugų centro steigimas</t>
  </si>
  <si>
    <t>Bendro apskaitos centro steigimas</t>
  </si>
  <si>
    <t>02.04.04.005</t>
  </si>
  <si>
    <t>Kauno miesto savivaldybės narystės įsipareigojimų vykdymas vietos veiklos grupėse ir kitose organizacijose</t>
  </si>
  <si>
    <t>Veiklose dalyvavusiųjų miesto bendruomenės narių skaičius</t>
  </si>
  <si>
    <t>115,00</t>
  </si>
  <si>
    <t>02.05.</t>
  </si>
  <si>
    <t>Kurti saugų ir bendruomenišką miestą</t>
  </si>
  <si>
    <t>02.05.01.</t>
  </si>
  <si>
    <t>Užtikrinti viešąją tvarką mieste</t>
  </si>
  <si>
    <t>02.05.01.001.</t>
  </si>
  <si>
    <t>Gyventojų saugumo didinimas užtikrinant vaizdo stebėjimo ir pažeidimų fiksavimo priemonių plėtrą</t>
  </si>
  <si>
    <t>Priemonių viešajai tvarkai užtikrinti skaičius</t>
  </si>
  <si>
    <t>Veikiančių stebėjimo kamerų dalis nuo visų kamerų</t>
  </si>
  <si>
    <t>Išieškotų baudų dalis nuo paskirtų baudų</t>
  </si>
  <si>
    <t>02.05.01.002.</t>
  </si>
  <si>
    <t>Civilinės saugos reikalams ir paslaugoms administruoti</t>
  </si>
  <si>
    <t>Suvaldytų ekstremalių situacijų skaičius nuo visų ekstremalių situacijų</t>
  </si>
  <si>
    <t>02.05.01.003.</t>
  </si>
  <si>
    <t>Mobilizacijai administruoti Savivaldybėje</t>
  </si>
  <si>
    <t>Įvykdytų veikų skaičius</t>
  </si>
  <si>
    <t>02.05.01.004.</t>
  </si>
  <si>
    <t>Ekstremaliųjų situacijų ir (arba) įvykių prevencija</t>
  </si>
  <si>
    <t>Ekstremaliųjų situacijų ir (arba) įvykių prevencijos priemonių skaičius</t>
  </si>
  <si>
    <t>02.05.02.</t>
  </si>
  <si>
    <t>Skatinti ir ugdyti gyventojų bendruomeniškumą</t>
  </si>
  <si>
    <t>02.05.02.001.</t>
  </si>
  <si>
    <t>Nevyriausybinių organizacijų (NVO) ir miesto bendruomenės įgalinimo srities gyventojų iniciatyvų skatinimas</t>
  </si>
  <si>
    <t>Patobulinusių kompetencijas asmenų skaičius</t>
  </si>
  <si>
    <t>02.05.02.002.</t>
  </si>
  <si>
    <t>Aleksoto seniūnijos įtakos stiprinimas skatinant gyventojų bendruomeniškumą</t>
  </si>
  <si>
    <t>Aleksoto seniūnija</t>
  </si>
  <si>
    <t>Gyventojų pasitenkinimo seniūnijos teikiamomis administracinėmis paslaugomis indeksas</t>
  </si>
  <si>
    <t>Iniciatyvų skaičius</t>
  </si>
  <si>
    <t>Sutvarkytų objektų skaičius</t>
  </si>
  <si>
    <t>Bendruomenės organizacijose į veiklą įtrauktų asmenų skaičius</t>
  </si>
  <si>
    <t>272,00</t>
  </si>
  <si>
    <t>275,00</t>
  </si>
  <si>
    <t>Į savivaldybės veiklas įtrauktų bendruomenių dalis nuo visų bendruomenių</t>
  </si>
  <si>
    <t>02.05.02.003.</t>
  </si>
  <si>
    <t>Pastato esančio Aleksote, Sodininkų g. 2, konversija į daugiafunkcinį centrą</t>
  </si>
  <si>
    <t>02.05.02.004.</t>
  </si>
  <si>
    <t>Aleksoto bendruomenės aktyvumo skatinimas įgyvendinant projektą „Kūrybinga bendruomenė“</t>
  </si>
  <si>
    <t>02.05.02.005.</t>
  </si>
  <si>
    <t>Dainavos seniūnijos įtakos stiprinimas skatinant gyventojų bendruomeniškumą</t>
  </si>
  <si>
    <t>Dainavos seniūnija</t>
  </si>
  <si>
    <t>250,00</t>
  </si>
  <si>
    <t>02.05.02.006.</t>
  </si>
  <si>
    <t>Eigulių seniūnijos įtakos stiprinimas skatinant gyventojų bendruomeniškumą</t>
  </si>
  <si>
    <t>Eigulių seniūnija</t>
  </si>
  <si>
    <t>73,70</t>
  </si>
  <si>
    <t>73,80</t>
  </si>
  <si>
    <t>73,90</t>
  </si>
  <si>
    <t>170,00</t>
  </si>
  <si>
    <t>175,00</t>
  </si>
  <si>
    <t>02.05.02.007.</t>
  </si>
  <si>
    <t>Panemunės seniūnijos įtakos stiprinimas skatinant gyventojų bendruomeniškumą</t>
  </si>
  <si>
    <t>290,00</t>
  </si>
  <si>
    <t>02.05.02.008.</t>
  </si>
  <si>
    <t>Šančių seniūnijos įtakos stiprinimas skatinant gyventojų bendruomeniškumą</t>
  </si>
  <si>
    <t>Šančių seniūnija</t>
  </si>
  <si>
    <t>110,00</t>
  </si>
  <si>
    <t>02.05.02.009.</t>
  </si>
  <si>
    <t>Centro seniūnijos įtakos stiprinimas skatinant gyventojų bendruomeniškumą</t>
  </si>
  <si>
    <t>Centro seniūnija</t>
  </si>
  <si>
    <t>75,50</t>
  </si>
  <si>
    <t>02.05.02.010.</t>
  </si>
  <si>
    <t>Petrašiūnų seniūnijos įtakos stiprinimas skatinant gyventojų bendruomeniškumą</t>
  </si>
  <si>
    <t>Petrašiūnų seniūnija</t>
  </si>
  <si>
    <t>130,00</t>
  </si>
  <si>
    <t>140,00</t>
  </si>
  <si>
    <t>02.05.02.011.</t>
  </si>
  <si>
    <t>Šilainių seniūnijos įtakos stiprinimas skatinant gyventojų bendruomeniškumą</t>
  </si>
  <si>
    <t>Šilainių seniūnija</t>
  </si>
  <si>
    <t>02.05.02.012.</t>
  </si>
  <si>
    <t>Žaliakalnio seniūnijos įtakos stiprinimas skatinant gyventojų bendruomeniškumą</t>
  </si>
  <si>
    <t>Žaliakalnio seniūnija</t>
  </si>
  <si>
    <t>70,50</t>
  </si>
  <si>
    <t>02.05.02.013.</t>
  </si>
  <si>
    <t>Gričiupio seniūnijos įtakos stiprinimas skatinant gyventojų bendruomeniškumą</t>
  </si>
  <si>
    <t>Gričiupio seniūnija</t>
  </si>
  <si>
    <t>02.05.02.014.</t>
  </si>
  <si>
    <t>Vilijampolės seniūnijos įtakos stiprinimas skatinant gyventojų bendruomeniškumą</t>
  </si>
  <si>
    <t>Vilijampolės seniūnija</t>
  </si>
  <si>
    <t>209,00</t>
  </si>
  <si>
    <t>70,01</t>
  </si>
  <si>
    <t>02.05.02.015.</t>
  </si>
  <si>
    <t>Kauno sporto halės išvystymas į daugiafunkcį centrą visuomenės poreikiams</t>
  </si>
  <si>
    <t>6,25</t>
  </si>
  <si>
    <t>18,75</t>
  </si>
  <si>
    <t>02.05.02.017.</t>
  </si>
  <si>
    <t>Bendruomeninės veiklos skatinimas Kauno miesto savivaldybėje, įgyvendinant Nevyriausybinių organizacijų ir bendruomeninės veiklos stiprinimo 2017–2019 metų veiksmų plano įgyvendinimo 2.3 priemonę „Remti bendruomeninę veiklą savivaldybėse“</t>
  </si>
  <si>
    <t>Seniūnijos gyventojų, gavusių bendruomenėje teiktas paslaugas dalis nuo visų seniūnijos gyventojų skaičiaus</t>
  </si>
  <si>
    <t>2019 m. skirta lėšų</t>
  </si>
  <si>
    <t>2020 m. skirta lėšų</t>
  </si>
  <si>
    <t>2019 m.</t>
  </si>
  <si>
    <t>2020 m.</t>
  </si>
  <si>
    <t>DARNAUS TERITORIJŲ IR INFRASTRUKTŪROS VYSTYMO PROGRAMOS TIKSLŲ, UŽDAVINIŲ, PRIEMONIŲ IR JŲ IŠLAIDŲ, VERTINIMO KRITERIJŲ IR RODIKLIŲ SUVESTINĖ</t>
  </si>
  <si>
    <t>priedas</t>
  </si>
  <si>
    <t>Iš viso</t>
  </si>
  <si>
    <t>Gyventojų, dalyvavusių bendruomeninėse veiklose skaičius</t>
  </si>
  <si>
    <t>Vnt..</t>
  </si>
  <si>
    <t>Vnt.</t>
  </si>
  <si>
    <t>Centralizuotas Mokinio krepšelio lėšų paskirstymas ugdymo Proc.esą vykdančioms įstaigoms, kurių steigėja ir savininkė nėra Savivaldybė</t>
  </si>
  <si>
    <t>Kauno sporto mokyklos „Gaja“  sportinio ugdymo Proc.eso užtikrinimas</t>
  </si>
  <si>
    <t>Kauno plaukimo mokyklos sportinio ugdymo Proc.eso užtikrinimas</t>
  </si>
  <si>
    <t>Kauno žiemos sporto mokyklos „Baltų ainiai“ sportinio ugdymo Proc.eso užtikrinimas</t>
  </si>
  <si>
    <t>Kauno sporto mokyklos „Bangpūtys“ sportinio ugdymo Proc.eso užtikrinimas</t>
  </si>
  <si>
    <t>Kauno krepšinio mokyklos „Žalgiris“ sportinio ugdymo Proc.eso užtikrinimas</t>
  </si>
  <si>
    <t>Kauno sporto mokyklos „Tauras“  sportinio ugdymo Proc.eso užtikrinimas</t>
  </si>
  <si>
    <t>Kauno sporto mokyklos „Startas“ sportinio ugdymo Proc.eso užtikrinimas</t>
  </si>
  <si>
    <t>Dokumentinio Proc.eso tvarka teismui pateiktų pareiškimų ir ieškinių dalis nuo visų teismui pateiktų ieškinių, pareiškimų ir skundų</t>
  </si>
  <si>
    <t>Dokumentų valdymo Proc.esų tobulinimas</t>
  </si>
  <si>
    <t>Apskaitos dokumentų Proc.esų skaitmenizavimas ir automatizavimas</t>
  </si>
  <si>
    <t>Valstybinės kalbos vartojimo ir taisyklingumo kontrolės Proc.edūrų skaičius</t>
  </si>
  <si>
    <t>Proc.esinių veiksmų, siekiančių ginti vaiko interesus civiliniuose santykiuose, skaičius</t>
  </si>
  <si>
    <t>Identifikuotų pasikartojančių, techninių, turinčių logines sąsajas, Proc.esų robotizavimas nuo visų tipinių Proc.esų atvejų</t>
  </si>
  <si>
    <t>Administracinės naštos mažinimas, tobulinant leidimų išdavimo Proc.esus Klientų aptarnavimo skyriuje</t>
  </si>
  <si>
    <t>Klientų aptarnavimo Proc.esų tobulinimas Kauno miesto savivaldybės administracijoje</t>
  </si>
  <si>
    <t>Proc.</t>
  </si>
  <si>
    <t>Kv.m</t>
  </si>
  <si>
    <t>Indėlio (Proceso) kriterijai</t>
  </si>
  <si>
    <t>2021 m. skirta lėšų</t>
  </si>
  <si>
    <t>2021 m.</t>
  </si>
  <si>
    <t>Mato Vnt.</t>
  </si>
  <si>
    <t>_________________________________________________________________</t>
  </si>
  <si>
    <t>Projekto „Vertybių puoselėjimas per sportą“ įgyvendinimas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</si>
</sst>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10427]#,##0.00;\-#,##0.00;&quot;&quot;"/>
    <numFmt numFmtId="165" formatCode="[$-10427]#,##0;\-#,##0;&quot;&quot;"/>
  </numFmts>
  <fonts count="44">
    <font>
      <sz val="11"/>
      <color rgb="FF000000"/>
      <name val="Calibri"/>
      <family val="2"/>
    </font>
    <font>
      <sz val="11"/>
      <color indexed="8"/>
      <name val="Calibri"/>
      <family val="2"/>
    </font>
    <font>
      <b/>
      <sz val="12"/>
      <color indexed="8"/>
      <name val="Times New Roman"/>
      <family val="1"/>
    </font>
    <font>
      <sz val="12"/>
      <color indexed="8"/>
      <name val="Times New Roman"/>
      <family val="1"/>
    </font>
    <font>
      <u val="single"/>
      <sz val="11"/>
      <color indexed="12"/>
      <name val="Calibri"/>
      <family val="2"/>
    </font>
    <font>
      <u val="single"/>
      <sz val="11"/>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u val="single"/>
      <sz val="11"/>
      <color theme="11"/>
      <name val="Calibri"/>
      <family val="2"/>
    </font>
    <font>
      <sz val="11"/>
      <color rgb="FF9C0006"/>
      <name val="Calibri"/>
      <family val="2"/>
    </font>
    <font>
      <sz val="11"/>
      <color rgb="FF006100"/>
      <name val="Calibri"/>
      <family val="2"/>
    </font>
    <font>
      <u val="single"/>
      <sz val="11"/>
      <color theme="1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2"/>
      <color rgb="FF000000"/>
      <name val="Times New Roman"/>
      <family val="1"/>
    </font>
    <font>
      <b/>
      <sz val="12"/>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rgb="FFFFFFFF"/>
        <bgColor indexed="64"/>
      </patternFill>
    </fill>
    <fill>
      <patternFill patternType="solid">
        <fgColor rgb="FFF7F97A"/>
        <bgColor indexed="64"/>
      </patternFill>
    </fill>
    <fill>
      <patternFill patternType="solid">
        <fgColor rgb="FFC6F0F4"/>
        <bgColor indexed="64"/>
      </patternFill>
    </fill>
    <fill>
      <patternFill patternType="solid">
        <fgColor rgb="FFF0D9F5"/>
        <bgColor indexed="64"/>
      </patternFill>
    </fill>
    <fill>
      <patternFill patternType="solid">
        <fgColor theme="0"/>
        <bgColor indexed="64"/>
      </patternFill>
    </fill>
  </fills>
  <borders count="5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medium">
        <color rgb="FF000000"/>
      </top>
      <bottom style="medium"/>
    </border>
    <border>
      <left style="medium">
        <color rgb="FF000000"/>
      </left>
      <right style="thin">
        <color rgb="FF000000"/>
      </right>
      <top style="medium">
        <color rgb="FF000000"/>
      </top>
      <bottom style="thin">
        <color rgb="FF000000"/>
      </bottom>
    </border>
    <border>
      <left style="medium">
        <color rgb="FF000000"/>
      </left>
      <right style="thin">
        <color rgb="FF000000"/>
      </right>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thin">
        <color rgb="FF000000"/>
      </top>
      <bottom style="medium"/>
    </border>
    <border>
      <left style="thin"/>
      <right/>
      <top/>
      <bottom/>
    </border>
    <border>
      <left style="thin">
        <color rgb="FF000000"/>
      </left>
      <right/>
      <top style="medium">
        <color rgb="FF000000"/>
      </top>
      <bottom style="thin">
        <color rgb="FF000000"/>
      </bottom>
    </border>
    <border>
      <left style="medium">
        <color rgb="FF000000"/>
      </left>
      <right style="thin">
        <color rgb="FF000000"/>
      </right>
      <top style="medium">
        <color rgb="FF000000"/>
      </top>
      <bottom style="medium"/>
    </border>
    <border>
      <left style="thin"/>
      <right style="thin"/>
      <top/>
      <bottom style="thin"/>
    </border>
    <border>
      <left style="thin">
        <color rgb="FF000000"/>
      </left>
      <right style="thin">
        <color rgb="FF000000"/>
      </right>
      <top style="medium">
        <color rgb="FF000000"/>
      </top>
      <bottom/>
    </border>
    <border>
      <left style="thin">
        <color rgb="FF000000"/>
      </left>
      <right style="thin">
        <color rgb="FF000000"/>
      </right>
      <top/>
      <bottom style="medium">
        <color rgb="FF000000"/>
      </bottom>
    </border>
    <border>
      <left style="medium">
        <color rgb="FF000000"/>
      </left>
      <right style="thin">
        <color rgb="FF000000"/>
      </right>
      <top style="medium">
        <color rgb="FF000000"/>
      </top>
      <bottom/>
    </border>
    <border>
      <left style="medium">
        <color rgb="FF000000"/>
      </left>
      <right style="thin">
        <color rgb="FF000000"/>
      </right>
      <top/>
      <bottom style="medium">
        <color rgb="FF000000"/>
      </bottom>
    </border>
    <border>
      <left/>
      <right/>
      <top/>
      <bottom style="medium">
        <color rgb="FF000000"/>
      </bottom>
    </border>
    <border>
      <left style="medium">
        <color rgb="FF000000"/>
      </left>
      <right style="thin">
        <color rgb="FF000000"/>
      </right>
      <top/>
      <bottom/>
    </border>
    <border>
      <left style="thin">
        <color rgb="FF000000"/>
      </left>
      <right style="thin">
        <color rgb="FF000000"/>
      </right>
      <top/>
      <bottom/>
    </border>
    <border>
      <left style="thin">
        <color rgb="FF000000"/>
      </left>
      <right/>
      <top style="medium">
        <color rgb="FF000000"/>
      </top>
      <bottom style="medium">
        <color rgb="FF000000"/>
      </bottom>
    </border>
    <border>
      <left/>
      <right/>
      <top style="medium">
        <color rgb="FF000000"/>
      </top>
      <bottom style="medium">
        <color rgb="FF000000"/>
      </bottom>
    </border>
    <border>
      <left/>
      <right style="thin">
        <color rgb="FF000000"/>
      </right>
      <top style="medium">
        <color rgb="FF000000"/>
      </top>
      <bottom style="medium">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top style="thin">
        <color rgb="FF000000"/>
      </top>
      <bottom/>
    </border>
    <border>
      <left style="thin">
        <color rgb="FF000000"/>
      </left>
      <right/>
      <top/>
      <bottom style="medium">
        <color rgb="FF000000"/>
      </bottom>
    </border>
    <border>
      <left/>
      <right/>
      <top style="thin">
        <color rgb="FF000000"/>
      </top>
      <bottom/>
    </border>
    <border>
      <left/>
      <right style="thin">
        <color rgb="FF000000"/>
      </right>
      <top style="thin">
        <color rgb="FF000000"/>
      </top>
      <bottom/>
    </border>
    <border>
      <left/>
      <right style="thin">
        <color rgb="FF000000"/>
      </right>
      <top/>
      <bottom style="medium">
        <color rgb="FF000000"/>
      </bottom>
    </border>
    <border>
      <left style="thin">
        <color rgb="FF000000"/>
      </left>
      <right/>
      <top/>
      <bottom/>
    </border>
    <border>
      <left style="thin"/>
      <right style="thin"/>
      <top/>
      <bottom/>
    </border>
    <border>
      <left style="thin"/>
      <right style="thin"/>
      <top/>
      <bottom style="medium"/>
    </border>
    <border>
      <left/>
      <right style="thin">
        <color rgb="FF000000"/>
      </right>
      <top/>
      <bottom/>
    </border>
    <border>
      <left style="thin"/>
      <right style="thin"/>
      <top style="thin"/>
      <bottom style="thin"/>
    </border>
    <border>
      <left style="thin"/>
      <right style="thin"/>
      <top style="thin"/>
      <bottom style="medium"/>
    </border>
  </borders>
  <cellStyleXfs count="63">
    <xf numFmtId="0" fontId="0"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1" applyNumberFormat="0" applyFill="0" applyAlignment="0" applyProtection="0"/>
    <xf numFmtId="0" fontId="24" fillId="0" borderId="2" applyNumberFormat="0" applyFill="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6" fillId="0" borderId="3" applyNumberFormat="0" applyFill="0" applyAlignment="0" applyProtection="0"/>
    <xf numFmtId="0" fontId="26" fillId="0" borderId="0" applyNumberFormat="0" applyFill="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2" borderId="4" applyNumberFormat="0" applyAlignment="0" applyProtection="0"/>
    <xf numFmtId="0" fontId="35"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6" applyNumberFormat="0" applyFont="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22" borderId="5"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189">
    <xf numFmtId="0" fontId="0" fillId="0" borderId="0" xfId="0" applyNumberFormat="1" applyFill="1" applyAlignment="1" applyProtection="1">
      <alignment/>
      <protection/>
    </xf>
    <xf numFmtId="0" fontId="42" fillId="0" borderId="0" xfId="0" applyNumberFormat="1" applyFont="1" applyFill="1" applyAlignment="1" applyProtection="1">
      <alignment/>
      <protection/>
    </xf>
    <xf numFmtId="164" fontId="42" fillId="33" borderId="0" xfId="0" applyNumberFormat="1" applyFont="1" applyFill="1" applyAlignment="1" applyProtection="1">
      <alignment horizontal="right" vertical="top" readingOrder="1"/>
      <protection locked="0"/>
    </xf>
    <xf numFmtId="0" fontId="42" fillId="33" borderId="0" xfId="0" applyNumberFormat="1" applyFont="1" applyFill="1" applyAlignment="1" applyProtection="1">
      <alignment/>
      <protection/>
    </xf>
    <xf numFmtId="0" fontId="43" fillId="19" borderId="10" xfId="0" applyNumberFormat="1" applyFont="1" applyFill="1" applyBorder="1" applyAlignment="1" applyProtection="1">
      <alignment horizontal="center" vertical="center" wrapText="1" readingOrder="1"/>
      <protection/>
    </xf>
    <xf numFmtId="0" fontId="43" fillId="19" borderId="11" xfId="0" applyNumberFormat="1" applyFont="1" applyFill="1" applyBorder="1" applyAlignment="1" applyProtection="1">
      <alignment horizontal="center" vertical="center" wrapText="1" readingOrder="1"/>
      <protection/>
    </xf>
    <xf numFmtId="0" fontId="42" fillId="0" borderId="0" xfId="0" applyNumberFormat="1" applyFont="1" applyFill="1" applyAlignment="1" applyProtection="1">
      <alignment wrapText="1"/>
      <protection/>
    </xf>
    <xf numFmtId="0" fontId="42" fillId="0" borderId="0" xfId="0" applyNumberFormat="1" applyFont="1" applyFill="1" applyAlignment="1" applyProtection="1">
      <alignment horizontal="left" vertical="center" wrapText="1"/>
      <protection/>
    </xf>
    <xf numFmtId="0" fontId="42" fillId="0" borderId="0" xfId="0" applyNumberFormat="1" applyFont="1" applyFill="1" applyAlignment="1" applyProtection="1">
      <alignment horizontal="center" vertical="center" wrapText="1"/>
      <protection/>
    </xf>
    <xf numFmtId="165" fontId="43" fillId="34" borderId="12" xfId="0" applyNumberFormat="1" applyFont="1" applyFill="1" applyBorder="1" applyAlignment="1" applyProtection="1">
      <alignment horizontal="center" vertical="center" readingOrder="1"/>
      <protection/>
    </xf>
    <xf numFmtId="165" fontId="42" fillId="35" borderId="12" xfId="0" applyNumberFormat="1" applyFont="1" applyFill="1" applyBorder="1" applyAlignment="1" applyProtection="1">
      <alignment horizontal="center" vertical="center" readingOrder="1"/>
      <protection/>
    </xf>
    <xf numFmtId="165" fontId="42" fillId="36" borderId="12" xfId="0" applyNumberFormat="1" applyFont="1" applyFill="1" applyBorder="1" applyAlignment="1" applyProtection="1">
      <alignment horizontal="center" vertical="center" readingOrder="1"/>
      <protection/>
    </xf>
    <xf numFmtId="165" fontId="42" fillId="0" borderId="12" xfId="0" applyNumberFormat="1" applyFont="1" applyFill="1" applyBorder="1" applyAlignment="1" applyProtection="1">
      <alignment horizontal="center" vertical="center" readingOrder="1"/>
      <protection/>
    </xf>
    <xf numFmtId="165" fontId="42" fillId="0" borderId="13" xfId="0" applyNumberFormat="1" applyFont="1" applyFill="1" applyBorder="1" applyAlignment="1" applyProtection="1">
      <alignment horizontal="center" vertical="center" readingOrder="1"/>
      <protection locked="0"/>
    </xf>
    <xf numFmtId="165" fontId="42" fillId="0" borderId="12" xfId="0" applyNumberFormat="1" applyFont="1" applyFill="1" applyBorder="1" applyAlignment="1" applyProtection="1">
      <alignment horizontal="center" vertical="center" readingOrder="1"/>
      <protection locked="0"/>
    </xf>
    <xf numFmtId="165" fontId="42" fillId="0" borderId="14" xfId="0" applyNumberFormat="1" applyFont="1" applyFill="1" applyBorder="1" applyAlignment="1" applyProtection="1">
      <alignment horizontal="center" vertical="center" readingOrder="1"/>
      <protection locked="0"/>
    </xf>
    <xf numFmtId="0" fontId="42" fillId="0" borderId="0" xfId="0" applyNumberFormat="1" applyFont="1" applyFill="1" applyAlignment="1" applyProtection="1">
      <alignment horizontal="center" vertical="center"/>
      <protection/>
    </xf>
    <xf numFmtId="0" fontId="42" fillId="36" borderId="12" xfId="0" applyNumberFormat="1" applyFont="1" applyFill="1" applyBorder="1" applyAlignment="1" applyProtection="1">
      <alignment horizontal="center" vertical="center" readingOrder="1"/>
      <protection locked="0"/>
    </xf>
    <xf numFmtId="0" fontId="42" fillId="0" borderId="13" xfId="0" applyNumberFormat="1" applyFont="1" applyFill="1" applyBorder="1" applyAlignment="1" applyProtection="1">
      <alignment horizontal="center" vertical="center" readingOrder="1"/>
      <protection locked="0"/>
    </xf>
    <xf numFmtId="0" fontId="42" fillId="0" borderId="12" xfId="0" applyNumberFormat="1" applyFont="1" applyFill="1" applyBorder="1" applyAlignment="1" applyProtection="1">
      <alignment horizontal="center" vertical="center" readingOrder="1"/>
      <protection locked="0"/>
    </xf>
    <xf numFmtId="0" fontId="42" fillId="0" borderId="14" xfId="0" applyNumberFormat="1" applyFont="1" applyFill="1" applyBorder="1" applyAlignment="1" applyProtection="1">
      <alignment horizontal="center" vertical="center" readingOrder="1"/>
      <protection locked="0"/>
    </xf>
    <xf numFmtId="0" fontId="42" fillId="33" borderId="0" xfId="0" applyNumberFormat="1" applyFont="1" applyFill="1" applyAlignment="1" applyProtection="1">
      <alignment horizontal="center" vertical="center" readingOrder="1"/>
      <protection locked="0"/>
    </xf>
    <xf numFmtId="0" fontId="42" fillId="0" borderId="0" xfId="0" applyNumberFormat="1" applyFont="1" applyFill="1" applyAlignment="1" applyProtection="1">
      <alignment vertical="center" wrapText="1"/>
      <protection/>
    </xf>
    <xf numFmtId="0" fontId="42" fillId="0" borderId="0" xfId="0" applyNumberFormat="1" applyFont="1" applyFill="1" applyAlignment="1" applyProtection="1">
      <alignment horizontal="left" vertical="center" wrapText="1"/>
      <protection/>
    </xf>
    <xf numFmtId="0" fontId="42" fillId="0" borderId="0" xfId="0" applyNumberFormat="1" applyFont="1" applyFill="1" applyAlignment="1" applyProtection="1">
      <alignment vertical="center" wrapText="1"/>
      <protection/>
    </xf>
    <xf numFmtId="0" fontId="42" fillId="36" borderId="12" xfId="0" applyNumberFormat="1" applyFont="1" applyFill="1" applyBorder="1" applyAlignment="1" applyProtection="1">
      <alignment horizontal="left" vertical="center" wrapText="1" readingOrder="1"/>
      <protection locked="0"/>
    </xf>
    <xf numFmtId="0" fontId="42" fillId="0" borderId="15" xfId="0" applyNumberFormat="1" applyFont="1" applyFill="1" applyBorder="1" applyAlignment="1" applyProtection="1">
      <alignment horizontal="left" vertical="center" wrapText="1" readingOrder="1"/>
      <protection locked="0"/>
    </xf>
    <xf numFmtId="0" fontId="42" fillId="0" borderId="13" xfId="0" applyNumberFormat="1" applyFont="1" applyFill="1" applyBorder="1" applyAlignment="1" applyProtection="1">
      <alignment horizontal="left" vertical="center" wrapText="1" readingOrder="1"/>
      <protection locked="0"/>
    </xf>
    <xf numFmtId="0" fontId="42" fillId="0" borderId="12" xfId="0" applyNumberFormat="1" applyFont="1" applyFill="1" applyBorder="1" applyAlignment="1" applyProtection="1">
      <alignment horizontal="left" vertical="center" wrapText="1" readingOrder="1"/>
      <protection locked="0"/>
    </xf>
    <xf numFmtId="0" fontId="42" fillId="0" borderId="14" xfId="0" applyNumberFormat="1" applyFont="1" applyFill="1" applyBorder="1" applyAlignment="1" applyProtection="1">
      <alignment horizontal="left" vertical="center" wrapText="1" readingOrder="1"/>
      <protection locked="0"/>
    </xf>
    <xf numFmtId="0" fontId="42" fillId="33" borderId="0" xfId="0" applyNumberFormat="1" applyFont="1" applyFill="1" applyAlignment="1" applyProtection="1">
      <alignment horizontal="left" vertical="center" wrapText="1" readingOrder="1"/>
      <protection locked="0"/>
    </xf>
    <xf numFmtId="0" fontId="42" fillId="0" borderId="15" xfId="0" applyNumberFormat="1" applyFont="1" applyFill="1" applyBorder="1" applyAlignment="1" applyProtection="1">
      <alignment vertical="center" wrapText="1" readingOrder="1"/>
      <protection locked="0"/>
    </xf>
    <xf numFmtId="0" fontId="42" fillId="33" borderId="0" xfId="0" applyNumberFormat="1" applyFont="1" applyFill="1" applyAlignment="1" applyProtection="1">
      <alignment horizontal="left" vertical="center" readingOrder="1"/>
      <protection locked="0"/>
    </xf>
    <xf numFmtId="0" fontId="42" fillId="0" borderId="15" xfId="0" applyNumberFormat="1" applyFont="1" applyFill="1" applyBorder="1" applyAlignment="1" applyProtection="1">
      <alignment horizontal="center" vertical="center" readingOrder="1"/>
      <protection locked="0"/>
    </xf>
    <xf numFmtId="165" fontId="42" fillId="0" borderId="15" xfId="0" applyNumberFormat="1" applyFont="1" applyFill="1" applyBorder="1" applyAlignment="1" applyProtection="1">
      <alignment horizontal="center" vertical="center" readingOrder="1"/>
      <protection locked="0"/>
    </xf>
    <xf numFmtId="0" fontId="42" fillId="0" borderId="16" xfId="0" applyNumberFormat="1" applyFont="1" applyFill="1" applyBorder="1" applyAlignment="1" applyProtection="1">
      <alignment horizontal="center" vertical="center" readingOrder="1"/>
      <protection locked="0"/>
    </xf>
    <xf numFmtId="0" fontId="42" fillId="0" borderId="17" xfId="0" applyNumberFormat="1" applyFont="1" applyFill="1" applyBorder="1" applyAlignment="1" applyProtection="1">
      <alignment horizontal="left" vertical="center" wrapText="1" readingOrder="1"/>
      <protection locked="0"/>
    </xf>
    <xf numFmtId="0" fontId="42" fillId="0" borderId="18" xfId="0" applyNumberFormat="1" applyFont="1" applyFill="1" applyBorder="1" applyAlignment="1" applyProtection="1">
      <alignment horizontal="left" vertical="center" wrapText="1" readingOrder="1"/>
      <protection locked="0"/>
    </xf>
    <xf numFmtId="165" fontId="42" fillId="36" borderId="19" xfId="0" applyNumberFormat="1" applyFont="1" applyFill="1" applyBorder="1" applyAlignment="1" applyProtection="1">
      <alignment horizontal="center" vertical="center" readingOrder="1"/>
      <protection/>
    </xf>
    <xf numFmtId="3" fontId="42" fillId="0" borderId="13" xfId="0" applyNumberFormat="1" applyFont="1" applyFill="1" applyBorder="1" applyAlignment="1" applyProtection="1">
      <alignment horizontal="center" vertical="center" readingOrder="1"/>
      <protection locked="0"/>
    </xf>
    <xf numFmtId="3" fontId="42" fillId="0" borderId="12" xfId="0" applyNumberFormat="1" applyFont="1" applyFill="1" applyBorder="1" applyAlignment="1" applyProtection="1">
      <alignment horizontal="center" vertical="center" readingOrder="1"/>
      <protection locked="0"/>
    </xf>
    <xf numFmtId="165" fontId="42" fillId="0" borderId="16" xfId="0" applyNumberFormat="1" applyFont="1" applyFill="1" applyBorder="1" applyAlignment="1" applyProtection="1">
      <alignment horizontal="center" vertical="center" readingOrder="1"/>
      <protection locked="0"/>
    </xf>
    <xf numFmtId="0" fontId="42" fillId="0" borderId="13" xfId="0" applyNumberFormat="1" applyFont="1" applyFill="1" applyBorder="1" applyAlignment="1" applyProtection="1">
      <alignment vertical="center" wrapText="1" readingOrder="1"/>
      <protection locked="0"/>
    </xf>
    <xf numFmtId="0" fontId="42" fillId="0" borderId="0" xfId="0" applyNumberFormat="1" applyFont="1" applyFill="1" applyAlignment="1" applyProtection="1">
      <alignment horizontal="left" vertical="center"/>
      <protection/>
    </xf>
    <xf numFmtId="0" fontId="43" fillId="34" borderId="20" xfId="0" applyNumberFormat="1" applyFont="1" applyFill="1" applyBorder="1" applyAlignment="1" applyProtection="1">
      <alignment horizontal="left" vertical="center" readingOrder="1"/>
      <protection locked="0"/>
    </xf>
    <xf numFmtId="0" fontId="42" fillId="35" borderId="20" xfId="0" applyNumberFormat="1" applyFont="1" applyFill="1" applyBorder="1" applyAlignment="1" applyProtection="1">
      <alignment horizontal="left" vertical="center" readingOrder="1"/>
      <protection locked="0"/>
    </xf>
    <xf numFmtId="0" fontId="42" fillId="36" borderId="20" xfId="0" applyNumberFormat="1" applyFont="1" applyFill="1" applyBorder="1" applyAlignment="1" applyProtection="1">
      <alignment horizontal="left" vertical="center" readingOrder="1"/>
      <protection locked="0"/>
    </xf>
    <xf numFmtId="0" fontId="42" fillId="0" borderId="21" xfId="0" applyNumberFormat="1" applyFont="1" applyFill="1" applyBorder="1" applyAlignment="1" applyProtection="1">
      <alignment horizontal="left" vertical="center" readingOrder="1"/>
      <protection locked="0"/>
    </xf>
    <xf numFmtId="0" fontId="42" fillId="0" borderId="22" xfId="0" applyNumberFormat="1" applyFont="1" applyFill="1" applyBorder="1" applyAlignment="1" applyProtection="1">
      <alignment horizontal="left" vertical="center" readingOrder="1"/>
      <protection locked="0"/>
    </xf>
    <xf numFmtId="0" fontId="42" fillId="0" borderId="20" xfId="0" applyNumberFormat="1" applyFont="1" applyFill="1" applyBorder="1" applyAlignment="1" applyProtection="1">
      <alignment horizontal="left" vertical="center" readingOrder="1"/>
      <protection locked="0"/>
    </xf>
    <xf numFmtId="0" fontId="42" fillId="0" borderId="23" xfId="0" applyNumberFormat="1" applyFont="1" applyFill="1" applyBorder="1" applyAlignment="1" applyProtection="1">
      <alignment horizontal="left" vertical="center" readingOrder="1"/>
      <protection locked="0"/>
    </xf>
    <xf numFmtId="0" fontId="42" fillId="36" borderId="12" xfId="0" applyNumberFormat="1" applyFont="1" applyFill="1" applyBorder="1" applyAlignment="1" applyProtection="1">
      <alignment vertical="center" wrapText="1" readingOrder="1"/>
      <protection locked="0"/>
    </xf>
    <xf numFmtId="0" fontId="42" fillId="0" borderId="12" xfId="0" applyNumberFormat="1" applyFont="1" applyFill="1" applyBorder="1" applyAlignment="1" applyProtection="1">
      <alignment vertical="center" wrapText="1" readingOrder="1"/>
      <protection locked="0"/>
    </xf>
    <xf numFmtId="0" fontId="42" fillId="0" borderId="14" xfId="0" applyNumberFormat="1" applyFont="1" applyFill="1" applyBorder="1" applyAlignment="1" applyProtection="1">
      <alignment vertical="center" wrapText="1" readingOrder="1"/>
      <protection locked="0"/>
    </xf>
    <xf numFmtId="0" fontId="42" fillId="33" borderId="0" xfId="0" applyNumberFormat="1" applyFont="1" applyFill="1" applyAlignment="1" applyProtection="1">
      <alignment vertical="center" wrapText="1" readingOrder="1"/>
      <protection locked="0"/>
    </xf>
    <xf numFmtId="0" fontId="42" fillId="0" borderId="24" xfId="0" applyNumberFormat="1" applyFont="1" applyFill="1" applyBorder="1" applyAlignment="1" applyProtection="1">
      <alignment horizontal="left" vertical="center" wrapText="1" readingOrder="1"/>
      <protection locked="0"/>
    </xf>
    <xf numFmtId="0" fontId="42" fillId="0" borderId="24" xfId="0" applyNumberFormat="1" applyFont="1" applyFill="1" applyBorder="1" applyAlignment="1" applyProtection="1">
      <alignment horizontal="center" vertical="center" readingOrder="1"/>
      <protection locked="0"/>
    </xf>
    <xf numFmtId="165" fontId="42" fillId="0" borderId="15" xfId="0" applyNumberFormat="1" applyFont="1" applyFill="1" applyBorder="1" applyAlignment="1" applyProtection="1">
      <alignment horizontal="center" vertical="center" readingOrder="1"/>
      <protection/>
    </xf>
    <xf numFmtId="165" fontId="42" fillId="0" borderId="24" xfId="0" applyNumberFormat="1" applyFont="1" applyFill="1" applyBorder="1" applyAlignment="1" applyProtection="1">
      <alignment horizontal="center" vertical="center" readingOrder="1"/>
      <protection locked="0"/>
    </xf>
    <xf numFmtId="3" fontId="42" fillId="0" borderId="15" xfId="0" applyNumberFormat="1" applyFont="1" applyFill="1" applyBorder="1" applyAlignment="1" applyProtection="1">
      <alignment horizontal="center" vertical="center" readingOrder="1"/>
      <protection locked="0"/>
    </xf>
    <xf numFmtId="0" fontId="42" fillId="0" borderId="25" xfId="0" applyNumberFormat="1" applyFont="1" applyFill="1" applyBorder="1" applyAlignment="1" applyProtection="1">
      <alignment/>
      <protection/>
    </xf>
    <xf numFmtId="0" fontId="42" fillId="0" borderId="26" xfId="0" applyNumberFormat="1" applyFont="1" applyFill="1" applyBorder="1" applyAlignment="1" applyProtection="1">
      <alignment horizontal="center" vertical="center" readingOrder="1"/>
      <protection locked="0"/>
    </xf>
    <xf numFmtId="0" fontId="42" fillId="0" borderId="27" xfId="0" applyNumberFormat="1" applyFont="1" applyFill="1" applyBorder="1" applyAlignment="1" applyProtection="1">
      <alignment horizontal="left" vertical="center" readingOrder="1"/>
      <protection locked="0"/>
    </xf>
    <xf numFmtId="0" fontId="42" fillId="0" borderId="19" xfId="0" applyNumberFormat="1" applyFont="1" applyFill="1" applyBorder="1" applyAlignment="1" applyProtection="1">
      <alignment horizontal="left" vertical="center" wrapText="1" readingOrder="1"/>
      <protection locked="0"/>
    </xf>
    <xf numFmtId="0" fontId="42" fillId="0" borderId="19" xfId="0" applyNumberFormat="1" applyFont="1" applyFill="1" applyBorder="1" applyAlignment="1" applyProtection="1">
      <alignment vertical="center" wrapText="1" readingOrder="1"/>
      <protection locked="0"/>
    </xf>
    <xf numFmtId="0" fontId="42" fillId="0" borderId="19" xfId="0" applyNumberFormat="1" applyFont="1" applyFill="1" applyBorder="1" applyAlignment="1" applyProtection="1">
      <alignment horizontal="center" vertical="center" readingOrder="1"/>
      <protection locked="0"/>
    </xf>
    <xf numFmtId="165" fontId="42" fillId="0" borderId="19" xfId="0" applyNumberFormat="1" applyFont="1" applyFill="1" applyBorder="1" applyAlignment="1" applyProtection="1">
      <alignment horizontal="center" vertical="center" readingOrder="1"/>
      <protection/>
    </xf>
    <xf numFmtId="165" fontId="42" fillId="0" borderId="19" xfId="0" applyNumberFormat="1" applyFont="1" applyFill="1" applyBorder="1" applyAlignment="1" applyProtection="1">
      <alignment horizontal="center" vertical="center" readingOrder="1"/>
      <protection locked="0"/>
    </xf>
    <xf numFmtId="0" fontId="42" fillId="35" borderId="21" xfId="0" applyNumberFormat="1" applyFont="1" applyFill="1" applyBorder="1" applyAlignment="1" applyProtection="1">
      <alignment horizontal="left" vertical="center" readingOrder="1"/>
      <protection locked="0"/>
    </xf>
    <xf numFmtId="165" fontId="42" fillId="35" borderId="15" xfId="0" applyNumberFormat="1" applyFont="1" applyFill="1" applyBorder="1" applyAlignment="1" applyProtection="1">
      <alignment horizontal="center" vertical="center" readingOrder="1"/>
      <protection/>
    </xf>
    <xf numFmtId="0" fontId="42" fillId="0" borderId="0" xfId="0" applyNumberFormat="1" applyFont="1" applyFill="1" applyAlignment="1" applyProtection="1">
      <alignment horizontal="center" wrapText="1"/>
      <protection/>
    </xf>
    <xf numFmtId="2" fontId="42" fillId="0" borderId="12" xfId="0" applyNumberFormat="1" applyFont="1" applyFill="1" applyBorder="1" applyAlignment="1" applyProtection="1">
      <alignment horizontal="center" vertical="center" readingOrder="1"/>
      <protection locked="0"/>
    </xf>
    <xf numFmtId="0" fontId="42" fillId="0" borderId="28" xfId="0" applyNumberFormat="1" applyFont="1" applyFill="1" applyBorder="1" applyAlignment="1" applyProtection="1">
      <alignment horizontal="center" vertical="center" readingOrder="1"/>
      <protection locked="0"/>
    </xf>
    <xf numFmtId="165" fontId="42" fillId="0" borderId="29" xfId="0" applyNumberFormat="1" applyFont="1" applyFill="1" applyBorder="1" applyAlignment="1" applyProtection="1">
      <alignment horizontal="center" vertical="center" readingOrder="1"/>
      <protection/>
    </xf>
    <xf numFmtId="165" fontId="42" fillId="0" borderId="30" xfId="0" applyNumberFormat="1" applyFont="1" applyFill="1" applyBorder="1" applyAlignment="1" applyProtection="1">
      <alignment horizontal="center" vertical="center" readingOrder="1"/>
      <protection/>
    </xf>
    <xf numFmtId="0" fontId="42" fillId="0" borderId="31" xfId="0" applyNumberFormat="1" applyFont="1" applyFill="1" applyBorder="1" applyAlignment="1" applyProtection="1">
      <alignment horizontal="center" vertical="center" readingOrder="1"/>
      <protection locked="0"/>
    </xf>
    <xf numFmtId="0" fontId="42" fillId="0" borderId="32" xfId="0" applyNumberFormat="1" applyFont="1" applyFill="1" applyBorder="1" applyAlignment="1" applyProtection="1">
      <alignment horizontal="center" vertical="center" readingOrder="1"/>
      <protection locked="0"/>
    </xf>
    <xf numFmtId="0" fontId="42" fillId="0" borderId="29" xfId="0" applyNumberFormat="1" applyFont="1" applyFill="1" applyBorder="1" applyAlignment="1" applyProtection="1">
      <alignment horizontal="left" vertical="center" wrapText="1" readingOrder="1"/>
      <protection locked="0"/>
    </xf>
    <xf numFmtId="0" fontId="42" fillId="0" borderId="30" xfId="0" applyNumberFormat="1" applyFont="1" applyFill="1" applyBorder="1" applyAlignment="1" applyProtection="1">
      <alignment horizontal="left" vertical="center" wrapText="1" readingOrder="1"/>
      <protection locked="0"/>
    </xf>
    <xf numFmtId="0" fontId="42" fillId="0" borderId="29" xfId="0" applyNumberFormat="1" applyFont="1" applyFill="1" applyBorder="1" applyAlignment="1" applyProtection="1">
      <alignment horizontal="center" vertical="center" readingOrder="1"/>
      <protection locked="0"/>
    </xf>
    <xf numFmtId="0" fontId="42" fillId="0" borderId="30" xfId="0" applyNumberFormat="1" applyFont="1" applyFill="1" applyBorder="1" applyAlignment="1" applyProtection="1">
      <alignment horizontal="center" vertical="center" readingOrder="1"/>
      <protection locked="0"/>
    </xf>
    <xf numFmtId="0" fontId="42" fillId="0" borderId="29" xfId="0" applyNumberFormat="1" applyFont="1" applyFill="1" applyBorder="1" applyAlignment="1" applyProtection="1">
      <alignment vertical="center" wrapText="1" readingOrder="1"/>
      <protection locked="0"/>
    </xf>
    <xf numFmtId="0" fontId="42" fillId="0" borderId="30" xfId="0" applyNumberFormat="1" applyFont="1" applyFill="1" applyBorder="1" applyAlignment="1" applyProtection="1">
      <alignment vertical="center" wrapText="1" readingOrder="1"/>
      <protection locked="0"/>
    </xf>
    <xf numFmtId="0" fontId="42" fillId="0" borderId="0" xfId="0" applyNumberFormat="1" applyFont="1" applyFill="1" applyAlignment="1" applyProtection="1">
      <alignment horizontal="center" wrapText="1"/>
      <protection/>
    </xf>
    <xf numFmtId="0" fontId="43" fillId="0" borderId="0" xfId="0" applyNumberFormat="1" applyFont="1" applyFill="1" applyAlignment="1" applyProtection="1">
      <alignment horizontal="center" vertical="center" wrapText="1"/>
      <protection/>
    </xf>
    <xf numFmtId="0" fontId="5" fillId="0" borderId="33" xfId="41" applyNumberFormat="1" applyFont="1" applyFill="1" applyBorder="1" applyAlignment="1" applyProtection="1">
      <alignment horizontal="center" vertical="center" wrapText="1"/>
      <protection/>
    </xf>
    <xf numFmtId="0" fontId="43" fillId="19" borderId="31" xfId="0" applyNumberFormat="1" applyFont="1" applyFill="1" applyBorder="1" applyAlignment="1" applyProtection="1">
      <alignment horizontal="center" vertical="center" wrapText="1" readingOrder="1"/>
      <protection/>
    </xf>
    <xf numFmtId="0" fontId="43" fillId="19" borderId="34" xfId="0" applyNumberFormat="1" applyFont="1" applyFill="1" applyBorder="1" applyAlignment="1" applyProtection="1">
      <alignment horizontal="center" vertical="center" wrapText="1" readingOrder="1"/>
      <protection/>
    </xf>
    <xf numFmtId="0" fontId="43" fillId="19" borderId="32" xfId="0" applyNumberFormat="1" applyFont="1" applyFill="1" applyBorder="1" applyAlignment="1" applyProtection="1">
      <alignment horizontal="center" vertical="center" wrapText="1" readingOrder="1"/>
      <protection/>
    </xf>
    <xf numFmtId="0" fontId="43" fillId="19" borderId="29" xfId="0" applyNumberFormat="1" applyFont="1" applyFill="1" applyBorder="1" applyAlignment="1" applyProtection="1">
      <alignment horizontal="center" vertical="center" wrapText="1" readingOrder="1"/>
      <protection/>
    </xf>
    <xf numFmtId="0" fontId="43" fillId="19" borderId="35" xfId="0" applyNumberFormat="1" applyFont="1" applyFill="1" applyBorder="1" applyAlignment="1" applyProtection="1">
      <alignment horizontal="center" vertical="center" wrapText="1" readingOrder="1"/>
      <protection/>
    </xf>
    <xf numFmtId="0" fontId="43" fillId="19" borderId="30" xfId="0" applyNumberFormat="1" applyFont="1" applyFill="1" applyBorder="1" applyAlignment="1" applyProtection="1">
      <alignment horizontal="center" vertical="center" wrapText="1" readingOrder="1"/>
      <protection/>
    </xf>
    <xf numFmtId="0" fontId="42" fillId="0" borderId="34" xfId="0" applyNumberFormat="1" applyFont="1" applyFill="1" applyBorder="1" applyAlignment="1" applyProtection="1">
      <alignment horizontal="center" vertical="center" readingOrder="1"/>
      <protection locked="0"/>
    </xf>
    <xf numFmtId="0" fontId="42" fillId="0" borderId="35" xfId="0" applyNumberFormat="1" applyFont="1" applyFill="1" applyBorder="1" applyAlignment="1" applyProtection="1">
      <alignment horizontal="left" vertical="center" wrapText="1" readingOrder="1"/>
      <protection locked="0"/>
    </xf>
    <xf numFmtId="0" fontId="42" fillId="0" borderId="16" xfId="0" applyNumberFormat="1" applyFont="1" applyFill="1" applyBorder="1" applyAlignment="1" applyProtection="1">
      <alignment horizontal="center" vertical="center" readingOrder="1"/>
      <protection locked="0"/>
    </xf>
    <xf numFmtId="165" fontId="42" fillId="0" borderId="16" xfId="0" applyNumberFormat="1" applyFont="1" applyFill="1" applyBorder="1" applyAlignment="1" applyProtection="1">
      <alignment horizontal="center" vertical="center" readingOrder="1"/>
      <protection locked="0"/>
    </xf>
    <xf numFmtId="165" fontId="42" fillId="0" borderId="30" xfId="0" applyNumberFormat="1" applyFont="1" applyFill="1" applyBorder="1" applyAlignment="1" applyProtection="1">
      <alignment horizontal="center" vertical="center" readingOrder="1"/>
      <protection locked="0"/>
    </xf>
    <xf numFmtId="0" fontId="42" fillId="36" borderId="36" xfId="0" applyNumberFormat="1" applyFont="1" applyFill="1" applyBorder="1" applyAlignment="1" applyProtection="1">
      <alignment horizontal="left" vertical="center" wrapText="1" readingOrder="1"/>
      <protection locked="0"/>
    </xf>
    <xf numFmtId="0" fontId="42" fillId="36" borderId="37" xfId="0" applyNumberFormat="1" applyFont="1" applyFill="1" applyBorder="1" applyAlignment="1" applyProtection="1">
      <alignment horizontal="left" vertical="center" wrapText="1" readingOrder="1"/>
      <protection locked="0"/>
    </xf>
    <xf numFmtId="0" fontId="42" fillId="36" borderId="38" xfId="0" applyNumberFormat="1" applyFont="1" applyFill="1" applyBorder="1" applyAlignment="1" applyProtection="1">
      <alignment horizontal="left" vertical="center" wrapText="1" readingOrder="1"/>
      <protection locked="0"/>
    </xf>
    <xf numFmtId="0" fontId="42" fillId="36" borderId="36" xfId="0" applyNumberFormat="1" applyFont="1" applyFill="1" applyBorder="1" applyAlignment="1" applyProtection="1">
      <alignment horizontal="center" vertical="center" wrapText="1" readingOrder="1"/>
      <protection locked="0"/>
    </xf>
    <xf numFmtId="0" fontId="42" fillId="36" borderId="37" xfId="0" applyNumberFormat="1" applyFont="1" applyFill="1" applyBorder="1" applyAlignment="1" applyProtection="1">
      <alignment horizontal="center" vertical="center" wrapText="1" readingOrder="1"/>
      <protection locked="0"/>
    </xf>
    <xf numFmtId="0" fontId="42" fillId="36" borderId="38" xfId="0" applyNumberFormat="1" applyFont="1" applyFill="1" applyBorder="1" applyAlignment="1" applyProtection="1">
      <alignment horizontal="center" vertical="center" wrapText="1" readingOrder="1"/>
      <protection locked="0"/>
    </xf>
    <xf numFmtId="0" fontId="42" fillId="0" borderId="15" xfId="0" applyNumberFormat="1" applyFont="1" applyFill="1" applyBorder="1" applyAlignment="1" applyProtection="1">
      <alignment horizontal="left" vertical="center" wrapText="1" readingOrder="1"/>
      <protection locked="0"/>
    </xf>
    <xf numFmtId="0" fontId="42" fillId="0" borderId="35" xfId="0" applyNumberFormat="1" applyFont="1" applyFill="1" applyBorder="1" applyAlignment="1" applyProtection="1">
      <alignment horizontal="center" vertical="center" readingOrder="1"/>
      <protection locked="0"/>
    </xf>
    <xf numFmtId="0" fontId="42" fillId="0" borderId="15" xfId="0" applyNumberFormat="1" applyFont="1" applyFill="1" applyBorder="1" applyAlignment="1" applyProtection="1">
      <alignment horizontal="center" vertical="center" readingOrder="1"/>
      <protection locked="0"/>
    </xf>
    <xf numFmtId="0" fontId="43" fillId="34" borderId="36" xfId="0" applyNumberFormat="1" applyFont="1" applyFill="1" applyBorder="1" applyAlignment="1" applyProtection="1">
      <alignment horizontal="left" vertical="top" wrapText="1" readingOrder="1"/>
      <protection locked="0"/>
    </xf>
    <xf numFmtId="0" fontId="43" fillId="34" borderId="37" xfId="0" applyNumberFormat="1" applyFont="1" applyFill="1" applyBorder="1" applyAlignment="1" applyProtection="1">
      <alignment horizontal="left" vertical="top" wrapText="1" readingOrder="1"/>
      <protection locked="0"/>
    </xf>
    <xf numFmtId="0" fontId="43" fillId="34" borderId="38" xfId="0" applyNumberFormat="1" applyFont="1" applyFill="1" applyBorder="1" applyAlignment="1" applyProtection="1">
      <alignment horizontal="left" vertical="top" wrapText="1" readingOrder="1"/>
      <protection locked="0"/>
    </xf>
    <xf numFmtId="0" fontId="43" fillId="34" borderId="36" xfId="0" applyNumberFormat="1" applyFont="1" applyFill="1" applyBorder="1" applyAlignment="1" applyProtection="1">
      <alignment horizontal="center" vertical="top" readingOrder="1"/>
      <protection locked="0"/>
    </xf>
    <xf numFmtId="0" fontId="43" fillId="34" borderId="37" xfId="0" applyNumberFormat="1" applyFont="1" applyFill="1" applyBorder="1" applyAlignment="1" applyProtection="1">
      <alignment horizontal="center" vertical="top" readingOrder="1"/>
      <protection locked="0"/>
    </xf>
    <xf numFmtId="0" fontId="43" fillId="34" borderId="38" xfId="0" applyNumberFormat="1" applyFont="1" applyFill="1" applyBorder="1" applyAlignment="1" applyProtection="1">
      <alignment horizontal="center" vertical="top" readingOrder="1"/>
      <protection locked="0"/>
    </xf>
    <xf numFmtId="0" fontId="42" fillId="35" borderId="36" xfId="0" applyNumberFormat="1" applyFont="1" applyFill="1" applyBorder="1" applyAlignment="1" applyProtection="1">
      <alignment horizontal="left" vertical="top" wrapText="1" readingOrder="1"/>
      <protection locked="0"/>
    </xf>
    <xf numFmtId="0" fontId="42" fillId="35" borderId="37" xfId="0" applyNumberFormat="1" applyFont="1" applyFill="1" applyBorder="1" applyAlignment="1" applyProtection="1">
      <alignment horizontal="left" vertical="top" wrapText="1" readingOrder="1"/>
      <protection locked="0"/>
    </xf>
    <xf numFmtId="0" fontId="42" fillId="35" borderId="38" xfId="0" applyNumberFormat="1" applyFont="1" applyFill="1" applyBorder="1" applyAlignment="1" applyProtection="1">
      <alignment horizontal="left" vertical="top" wrapText="1" readingOrder="1"/>
      <protection locked="0"/>
    </xf>
    <xf numFmtId="0" fontId="42" fillId="35" borderId="36" xfId="0" applyNumberFormat="1" applyFont="1" applyFill="1" applyBorder="1" applyAlignment="1" applyProtection="1">
      <alignment horizontal="center" vertical="top" readingOrder="1"/>
      <protection locked="0"/>
    </xf>
    <xf numFmtId="0" fontId="42" fillId="35" borderId="37" xfId="0" applyNumberFormat="1" applyFont="1" applyFill="1" applyBorder="1" applyAlignment="1" applyProtection="1">
      <alignment horizontal="center" vertical="top" readingOrder="1"/>
      <protection locked="0"/>
    </xf>
    <xf numFmtId="0" fontId="42" fillId="35" borderId="38" xfId="0" applyNumberFormat="1" applyFont="1" applyFill="1" applyBorder="1" applyAlignment="1" applyProtection="1">
      <alignment horizontal="center" vertical="top" readingOrder="1"/>
      <protection locked="0"/>
    </xf>
    <xf numFmtId="0" fontId="42" fillId="0" borderId="31" xfId="0" applyNumberFormat="1" applyFont="1" applyFill="1" applyBorder="1" applyAlignment="1" applyProtection="1">
      <alignment horizontal="left" vertical="center" readingOrder="1"/>
      <protection locked="0"/>
    </xf>
    <xf numFmtId="0" fontId="42" fillId="0" borderId="34" xfId="0" applyNumberFormat="1" applyFont="1" applyFill="1" applyBorder="1" applyAlignment="1" applyProtection="1">
      <alignment horizontal="left" vertical="center" readingOrder="1"/>
      <protection locked="0"/>
    </xf>
    <xf numFmtId="0" fontId="42" fillId="0" borderId="21" xfId="0" applyNumberFormat="1" applyFont="1" applyFill="1" applyBorder="1" applyAlignment="1" applyProtection="1">
      <alignment horizontal="left" vertical="center" readingOrder="1"/>
      <protection locked="0"/>
    </xf>
    <xf numFmtId="0" fontId="42" fillId="0" borderId="35" xfId="0" applyNumberFormat="1" applyFont="1" applyFill="1" applyBorder="1" applyAlignment="1" applyProtection="1">
      <alignment vertical="center" wrapText="1" readingOrder="1"/>
      <protection locked="0"/>
    </xf>
    <xf numFmtId="0" fontId="42" fillId="0" borderId="15" xfId="0" applyNumberFormat="1" applyFont="1" applyFill="1" applyBorder="1" applyAlignment="1" applyProtection="1">
      <alignment vertical="center" wrapText="1" readingOrder="1"/>
      <protection locked="0"/>
    </xf>
    <xf numFmtId="0" fontId="43" fillId="19" borderId="26" xfId="0" applyNumberFormat="1" applyFont="1" applyFill="1" applyBorder="1" applyAlignment="1" applyProtection="1">
      <alignment horizontal="center" vertical="center" wrapText="1" readingOrder="1"/>
      <protection/>
    </xf>
    <xf numFmtId="0" fontId="43" fillId="19" borderId="39" xfId="0" applyNumberFormat="1" applyFont="1" applyFill="1" applyBorder="1" applyAlignment="1" applyProtection="1">
      <alignment horizontal="center" vertical="center" wrapText="1" readingOrder="1"/>
      <protection/>
    </xf>
    <xf numFmtId="0" fontId="43" fillId="19" borderId="40" xfId="0" applyNumberFormat="1" applyFont="1" applyFill="1" applyBorder="1" applyAlignment="1" applyProtection="1">
      <alignment horizontal="center" vertical="center" wrapText="1" readingOrder="1"/>
      <protection/>
    </xf>
    <xf numFmtId="0" fontId="43" fillId="19" borderId="16" xfId="0" applyNumberFormat="1" applyFont="1" applyFill="1" applyBorder="1" applyAlignment="1" applyProtection="1">
      <alignment horizontal="left" vertical="center" wrapText="1" readingOrder="1"/>
      <protection/>
    </xf>
    <xf numFmtId="0" fontId="43" fillId="19" borderId="30" xfId="0" applyNumberFormat="1" applyFont="1" applyFill="1" applyBorder="1" applyAlignment="1" applyProtection="1">
      <alignment horizontal="left" vertical="center" wrapText="1" readingOrder="1"/>
      <protection/>
    </xf>
    <xf numFmtId="0" fontId="43" fillId="19" borderId="16" xfId="0" applyNumberFormat="1" applyFont="1" applyFill="1" applyBorder="1" applyAlignment="1" applyProtection="1">
      <alignment horizontal="center" vertical="center" wrapText="1" readingOrder="1"/>
      <protection/>
    </xf>
    <xf numFmtId="0" fontId="43" fillId="19" borderId="41" xfId="0" applyNumberFormat="1" applyFont="1" applyFill="1" applyBorder="1" applyAlignment="1" applyProtection="1">
      <alignment horizontal="center" vertical="center" wrapText="1" readingOrder="1"/>
      <protection/>
    </xf>
    <xf numFmtId="0" fontId="43" fillId="19" borderId="42" xfId="0" applyNumberFormat="1" applyFont="1" applyFill="1" applyBorder="1" applyAlignment="1" applyProtection="1">
      <alignment horizontal="center" vertical="center" wrapText="1" readingOrder="1"/>
      <protection/>
    </xf>
    <xf numFmtId="0" fontId="43" fillId="19" borderId="43" xfId="0" applyNumberFormat="1" applyFont="1" applyFill="1" applyBorder="1" applyAlignment="1" applyProtection="1">
      <alignment horizontal="center" vertical="center" wrapText="1" readingOrder="1"/>
      <protection/>
    </xf>
    <xf numFmtId="0" fontId="42" fillId="0" borderId="32" xfId="0" applyNumberFormat="1" applyFont="1" applyFill="1" applyBorder="1" applyAlignment="1" applyProtection="1">
      <alignment horizontal="left" vertical="center" readingOrder="1"/>
      <protection locked="0"/>
    </xf>
    <xf numFmtId="0" fontId="0" fillId="0" borderId="35" xfId="0" applyNumberFormat="1" applyFill="1" applyBorder="1" applyAlignment="1" applyProtection="1">
      <alignment horizontal="left" vertical="center" wrapText="1" readingOrder="1"/>
      <protection/>
    </xf>
    <xf numFmtId="0" fontId="0" fillId="0" borderId="30" xfId="0" applyNumberFormat="1" applyFill="1" applyBorder="1" applyAlignment="1" applyProtection="1">
      <alignment horizontal="left" vertical="center" wrapText="1" readingOrder="1"/>
      <protection/>
    </xf>
    <xf numFmtId="0" fontId="0" fillId="0" borderId="34" xfId="0" applyNumberFormat="1" applyFill="1" applyBorder="1" applyAlignment="1" applyProtection="1">
      <alignment horizontal="left" vertical="center" readingOrder="1"/>
      <protection/>
    </xf>
    <xf numFmtId="0" fontId="0" fillId="0" borderId="32" xfId="0" applyNumberFormat="1" applyFill="1" applyBorder="1" applyAlignment="1" applyProtection="1">
      <alignment horizontal="left" vertical="center" readingOrder="1"/>
      <protection/>
    </xf>
    <xf numFmtId="0" fontId="0" fillId="0" borderId="35" xfId="0" applyNumberFormat="1" applyFill="1" applyBorder="1" applyAlignment="1" applyProtection="1">
      <alignment vertical="center" wrapText="1" readingOrder="1"/>
      <protection/>
    </xf>
    <xf numFmtId="0" fontId="0" fillId="0" borderId="30" xfId="0" applyNumberFormat="1" applyFill="1" applyBorder="1" applyAlignment="1" applyProtection="1">
      <alignment vertical="center" wrapText="1" readingOrder="1"/>
      <protection/>
    </xf>
    <xf numFmtId="0" fontId="42" fillId="0" borderId="16" xfId="0" applyNumberFormat="1" applyFont="1" applyFill="1" applyBorder="1" applyAlignment="1" applyProtection="1">
      <alignment horizontal="left" vertical="center" wrapText="1" readingOrder="1"/>
      <protection locked="0"/>
    </xf>
    <xf numFmtId="165" fontId="42" fillId="0" borderId="35" xfId="0" applyNumberFormat="1" applyFont="1" applyFill="1" applyBorder="1" applyAlignment="1" applyProtection="1">
      <alignment horizontal="center" vertical="center" readingOrder="1"/>
      <protection locked="0"/>
    </xf>
    <xf numFmtId="0" fontId="42" fillId="0" borderId="44" xfId="0" applyNumberFormat="1" applyFont="1" applyFill="1" applyBorder="1" applyAlignment="1" applyProtection="1">
      <alignment horizontal="center" vertical="center" readingOrder="1"/>
      <protection locked="0"/>
    </xf>
    <xf numFmtId="0" fontId="42" fillId="0" borderId="45" xfId="0" applyNumberFormat="1" applyFont="1" applyFill="1" applyBorder="1" applyAlignment="1" applyProtection="1">
      <alignment horizontal="center" vertical="center" readingOrder="1"/>
      <protection locked="0"/>
    </xf>
    <xf numFmtId="165" fontId="42" fillId="0" borderId="46" xfId="0" applyNumberFormat="1" applyFont="1" applyFill="1" applyBorder="1" applyAlignment="1" applyProtection="1">
      <alignment horizontal="center" vertical="center" readingOrder="1"/>
      <protection locked="0"/>
    </xf>
    <xf numFmtId="165" fontId="42" fillId="0" borderId="33" xfId="0" applyNumberFormat="1" applyFont="1" applyFill="1" applyBorder="1" applyAlignment="1" applyProtection="1">
      <alignment horizontal="center" vertical="center" readingOrder="1"/>
      <protection locked="0"/>
    </xf>
    <xf numFmtId="165" fontId="42" fillId="0" borderId="47" xfId="0" applyNumberFormat="1" applyFont="1" applyFill="1" applyBorder="1" applyAlignment="1" applyProtection="1">
      <alignment horizontal="center" vertical="center" readingOrder="1"/>
      <protection locked="0"/>
    </xf>
    <xf numFmtId="165" fontId="42" fillId="0" borderId="48" xfId="0" applyNumberFormat="1" applyFont="1" applyFill="1" applyBorder="1" applyAlignment="1" applyProtection="1">
      <alignment horizontal="center" vertical="center" readingOrder="1"/>
      <protection locked="0"/>
    </xf>
    <xf numFmtId="0" fontId="42" fillId="0" borderId="29" xfId="0" applyNumberFormat="1" applyFont="1" applyFill="1" applyBorder="1" applyAlignment="1" applyProtection="1">
      <alignment horizontal="center" vertical="center" wrapText="1" readingOrder="1"/>
      <protection locked="0"/>
    </xf>
    <xf numFmtId="0" fontId="42" fillId="0" borderId="35" xfId="0" applyNumberFormat="1" applyFont="1" applyFill="1" applyBorder="1" applyAlignment="1" applyProtection="1">
      <alignment horizontal="center" vertical="center" wrapText="1" readingOrder="1"/>
      <protection locked="0"/>
    </xf>
    <xf numFmtId="0" fontId="42" fillId="0" borderId="30" xfId="0" applyNumberFormat="1" applyFont="1" applyFill="1" applyBorder="1" applyAlignment="1" applyProtection="1">
      <alignment horizontal="center" vertical="center" wrapText="1" readingOrder="1"/>
      <protection locked="0"/>
    </xf>
    <xf numFmtId="165" fontId="42" fillId="0" borderId="35" xfId="0" applyNumberFormat="1" applyFont="1" applyFill="1" applyBorder="1" applyAlignment="1" applyProtection="1">
      <alignment horizontal="center" vertical="center" readingOrder="1"/>
      <protection/>
    </xf>
    <xf numFmtId="165" fontId="42" fillId="0" borderId="49" xfId="0" applyNumberFormat="1" applyFont="1" applyFill="1" applyBorder="1" applyAlignment="1" applyProtection="1">
      <alignment horizontal="center" vertical="center" readingOrder="1"/>
      <protection/>
    </xf>
    <xf numFmtId="165" fontId="42" fillId="0" borderId="45" xfId="0" applyNumberFormat="1" applyFont="1" applyFill="1" applyBorder="1" applyAlignment="1" applyProtection="1">
      <alignment horizontal="center" vertical="center" readingOrder="1"/>
      <protection/>
    </xf>
    <xf numFmtId="165" fontId="42" fillId="0" borderId="50" xfId="0" applyNumberFormat="1" applyFont="1" applyFill="1" applyBorder="1" applyAlignment="1" applyProtection="1">
      <alignment horizontal="center" vertical="center" readingOrder="1"/>
      <protection/>
    </xf>
    <xf numFmtId="165" fontId="42" fillId="0" borderId="51" xfId="0" applyNumberFormat="1" applyFont="1" applyFill="1" applyBorder="1" applyAlignment="1" applyProtection="1">
      <alignment horizontal="center" vertical="center" readingOrder="1"/>
      <protection/>
    </xf>
    <xf numFmtId="0" fontId="42" fillId="35" borderId="36" xfId="0" applyNumberFormat="1" applyFont="1" applyFill="1" applyBorder="1" applyAlignment="1" applyProtection="1">
      <alignment horizontal="left" vertical="center" wrapText="1" readingOrder="1"/>
      <protection locked="0"/>
    </xf>
    <xf numFmtId="0" fontId="42" fillId="35" borderId="37" xfId="0" applyNumberFormat="1" applyFont="1" applyFill="1" applyBorder="1" applyAlignment="1" applyProtection="1">
      <alignment horizontal="left" vertical="center" wrapText="1" readingOrder="1"/>
      <protection locked="0"/>
    </xf>
    <xf numFmtId="0" fontId="42" fillId="35" borderId="38" xfId="0" applyNumberFormat="1" applyFont="1" applyFill="1" applyBorder="1" applyAlignment="1" applyProtection="1">
      <alignment horizontal="left" vertical="center" wrapText="1" readingOrder="1"/>
      <protection locked="0"/>
    </xf>
    <xf numFmtId="0" fontId="42" fillId="35" borderId="36" xfId="0" applyNumberFormat="1" applyFont="1" applyFill="1" applyBorder="1" applyAlignment="1" applyProtection="1">
      <alignment horizontal="center" vertical="center" wrapText="1" readingOrder="1"/>
      <protection locked="0"/>
    </xf>
    <xf numFmtId="0" fontId="42" fillId="35" borderId="37" xfId="0" applyNumberFormat="1" applyFont="1" applyFill="1" applyBorder="1" applyAlignment="1" applyProtection="1">
      <alignment horizontal="center" vertical="center" wrapText="1" readingOrder="1"/>
      <protection locked="0"/>
    </xf>
    <xf numFmtId="0" fontId="42" fillId="35" borderId="38" xfId="0" applyNumberFormat="1" applyFont="1" applyFill="1" applyBorder="1" applyAlignment="1" applyProtection="1">
      <alignment horizontal="center" vertical="center" wrapText="1" readingOrder="1"/>
      <protection locked="0"/>
    </xf>
    <xf numFmtId="0" fontId="42" fillId="0" borderId="29" xfId="0" applyNumberFormat="1" applyFont="1" applyFill="1" applyBorder="1" applyAlignment="1" applyProtection="1">
      <alignment horizontal="left" vertical="center" readingOrder="1"/>
      <protection locked="0"/>
    </xf>
    <xf numFmtId="0" fontId="42" fillId="0" borderId="30" xfId="0" applyNumberFormat="1" applyFont="1" applyFill="1" applyBorder="1" applyAlignment="1" applyProtection="1">
      <alignment horizontal="left" vertical="center" readingOrder="1"/>
      <protection locked="0"/>
    </xf>
    <xf numFmtId="0" fontId="42" fillId="37" borderId="29" xfId="0" applyNumberFormat="1" applyFont="1" applyFill="1" applyBorder="1" applyAlignment="1" applyProtection="1">
      <alignment horizontal="center" vertical="center" readingOrder="1"/>
      <protection locked="0"/>
    </xf>
    <xf numFmtId="0" fontId="42" fillId="37" borderId="35" xfId="0" applyNumberFormat="1" applyFont="1" applyFill="1" applyBorder="1" applyAlignment="1" applyProtection="1">
      <alignment horizontal="center" vertical="center" readingOrder="1"/>
      <protection locked="0"/>
    </xf>
    <xf numFmtId="0" fontId="42" fillId="37" borderId="30" xfId="0" applyNumberFormat="1" applyFont="1" applyFill="1" applyBorder="1" applyAlignment="1" applyProtection="1">
      <alignment horizontal="center" vertical="center" readingOrder="1"/>
      <protection locked="0"/>
    </xf>
    <xf numFmtId="2" fontId="42" fillId="37" borderId="29" xfId="0" applyNumberFormat="1" applyFont="1" applyFill="1" applyBorder="1" applyAlignment="1" applyProtection="1">
      <alignment horizontal="center" vertical="center" readingOrder="1"/>
      <protection locked="0"/>
    </xf>
    <xf numFmtId="2" fontId="42" fillId="37" borderId="35" xfId="0" applyNumberFormat="1" applyFont="1" applyFill="1" applyBorder="1" applyAlignment="1" applyProtection="1">
      <alignment horizontal="center" vertical="center" readingOrder="1"/>
      <protection locked="0"/>
    </xf>
    <xf numFmtId="2" fontId="42" fillId="37" borderId="30" xfId="0" applyNumberFormat="1" applyFont="1" applyFill="1" applyBorder="1" applyAlignment="1" applyProtection="1">
      <alignment horizontal="center" vertical="center" readingOrder="1"/>
      <protection locked="0"/>
    </xf>
    <xf numFmtId="0" fontId="42" fillId="37" borderId="29" xfId="0" applyNumberFormat="1" applyFont="1" applyFill="1" applyBorder="1" applyAlignment="1" applyProtection="1">
      <alignment horizontal="left" vertical="center" wrapText="1" readingOrder="1"/>
      <protection locked="0"/>
    </xf>
    <xf numFmtId="0" fontId="42" fillId="37" borderId="35" xfId="0" applyNumberFormat="1" applyFont="1" applyFill="1" applyBorder="1" applyAlignment="1" applyProtection="1">
      <alignment horizontal="left" vertical="center" wrapText="1" readingOrder="1"/>
      <protection locked="0"/>
    </xf>
    <xf numFmtId="0" fontId="42" fillId="37" borderId="30" xfId="0" applyNumberFormat="1" applyFont="1" applyFill="1" applyBorder="1" applyAlignment="1" applyProtection="1">
      <alignment horizontal="left" vertical="center" wrapText="1" readingOrder="1"/>
      <protection locked="0"/>
    </xf>
    <xf numFmtId="0" fontId="42" fillId="0" borderId="47" xfId="0" applyNumberFormat="1" applyFont="1" applyFill="1" applyBorder="1" applyAlignment="1" applyProtection="1">
      <alignment horizontal="left" vertical="center" readingOrder="1"/>
      <protection locked="0"/>
    </xf>
    <xf numFmtId="0" fontId="42" fillId="0" borderId="52" xfId="0" applyNumberFormat="1" applyFont="1" applyFill="1" applyBorder="1" applyAlignment="1" applyProtection="1">
      <alignment horizontal="left" vertical="center" readingOrder="1"/>
      <protection locked="0"/>
    </xf>
    <xf numFmtId="0" fontId="42" fillId="0" borderId="48" xfId="0" applyNumberFormat="1" applyFont="1" applyFill="1" applyBorder="1" applyAlignment="1" applyProtection="1">
      <alignment horizontal="left" vertical="center" readingOrder="1"/>
      <protection locked="0"/>
    </xf>
    <xf numFmtId="165" fontId="42" fillId="0" borderId="53" xfId="0" applyNumberFormat="1" applyFont="1" applyFill="1" applyBorder="1" applyAlignment="1" applyProtection="1">
      <alignment horizontal="center" vertical="center" readingOrder="1"/>
      <protection locked="0"/>
    </xf>
    <xf numFmtId="165" fontId="42" fillId="0" borderId="54" xfId="0" applyNumberFormat="1" applyFont="1" applyFill="1" applyBorder="1" applyAlignment="1" applyProtection="1">
      <alignment horizontal="center" vertical="center" readingOrder="1"/>
      <protection locked="0"/>
    </xf>
    <xf numFmtId="0" fontId="42" fillId="0" borderId="52" xfId="0" applyNumberFormat="1" applyFont="1" applyFill="1" applyBorder="1" applyAlignment="1" applyProtection="1">
      <alignment horizontal="left" vertical="center" wrapText="1" readingOrder="1"/>
      <protection locked="0"/>
    </xf>
    <xf numFmtId="0" fontId="42" fillId="0" borderId="48" xfId="0" applyNumberFormat="1" applyFont="1" applyFill="1" applyBorder="1" applyAlignment="1" applyProtection="1">
      <alignment horizontal="left" vertical="center" wrapText="1" readingOrder="1"/>
      <protection locked="0"/>
    </xf>
    <xf numFmtId="0" fontId="42" fillId="0" borderId="49" xfId="0" applyNumberFormat="1" applyFont="1" applyFill="1" applyBorder="1" applyAlignment="1" applyProtection="1">
      <alignment vertical="center" wrapText="1" readingOrder="1"/>
      <protection locked="0"/>
    </xf>
    <xf numFmtId="0" fontId="42" fillId="0" borderId="45" xfId="0" applyNumberFormat="1" applyFont="1" applyFill="1" applyBorder="1" applyAlignment="1" applyProtection="1">
      <alignment vertical="center" wrapText="1" readingOrder="1"/>
      <protection locked="0"/>
    </xf>
    <xf numFmtId="0" fontId="42" fillId="0" borderId="53" xfId="0" applyNumberFormat="1" applyFont="1" applyFill="1" applyBorder="1" applyAlignment="1" applyProtection="1">
      <alignment horizontal="center" vertical="center" readingOrder="1"/>
      <protection locked="0"/>
    </xf>
    <xf numFmtId="0" fontId="42" fillId="0" borderId="54" xfId="0" applyNumberFormat="1" applyFont="1" applyFill="1" applyBorder="1" applyAlignment="1" applyProtection="1">
      <alignment horizontal="center" vertical="center" readingOrder="1"/>
      <protection locked="0"/>
    </xf>
    <xf numFmtId="0" fontId="42" fillId="35" borderId="45" xfId="0" applyNumberFormat="1" applyFont="1" applyFill="1" applyBorder="1" applyAlignment="1" applyProtection="1">
      <alignment horizontal="left" vertical="center" wrapText="1" readingOrder="1"/>
      <protection locked="0"/>
    </xf>
    <xf numFmtId="0" fontId="42" fillId="35" borderId="33" xfId="0" applyNumberFormat="1" applyFont="1" applyFill="1" applyBorder="1" applyAlignment="1" applyProtection="1">
      <alignment horizontal="left" vertical="center" wrapText="1" readingOrder="1"/>
      <protection locked="0"/>
    </xf>
    <xf numFmtId="0" fontId="42" fillId="35" borderId="48" xfId="0" applyNumberFormat="1" applyFont="1" applyFill="1" applyBorder="1" applyAlignment="1" applyProtection="1">
      <alignment horizontal="left" vertical="center" wrapText="1" readingOrder="1"/>
      <protection locked="0"/>
    </xf>
    <xf numFmtId="0" fontId="42" fillId="35" borderId="45" xfId="0" applyNumberFormat="1" applyFont="1" applyFill="1" applyBorder="1" applyAlignment="1" applyProtection="1">
      <alignment horizontal="center" vertical="center" wrapText="1" readingOrder="1"/>
      <protection locked="0"/>
    </xf>
    <xf numFmtId="0" fontId="42" fillId="35" borderId="33" xfId="0" applyNumberFormat="1" applyFont="1" applyFill="1" applyBorder="1" applyAlignment="1" applyProtection="1">
      <alignment horizontal="center" vertical="center" wrapText="1" readingOrder="1"/>
      <protection locked="0"/>
    </xf>
    <xf numFmtId="0" fontId="42" fillId="35" borderId="48" xfId="0" applyNumberFormat="1" applyFont="1" applyFill="1" applyBorder="1" applyAlignment="1" applyProtection="1">
      <alignment horizontal="center" vertical="center" wrapText="1" readingOrder="1"/>
      <protection locked="0"/>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spėjimo tekstas" xfId="42"/>
    <cellStyle name="Išvesti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1248</xdr:row>
      <xdr:rowOff>0</xdr:rowOff>
    </xdr:from>
    <xdr:to>
      <xdr:col>7</xdr:col>
      <xdr:colOff>104775</xdr:colOff>
      <xdr:row>1248</xdr:row>
      <xdr:rowOff>0</xdr:rowOff>
    </xdr:to>
    <xdr:sp>
      <xdr:nvSpPr>
        <xdr:cNvPr id="1" name="Tiesioji jungtis 2"/>
        <xdr:cNvSpPr>
          <a:spLocks/>
        </xdr:cNvSpPr>
      </xdr:nvSpPr>
      <xdr:spPr>
        <a:xfrm>
          <a:off x="38100" y="554916975"/>
          <a:ext cx="7886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66675</xdr:colOff>
      <xdr:row>430</xdr:row>
      <xdr:rowOff>400050</xdr:rowOff>
    </xdr:from>
    <xdr:to>
      <xdr:col>7</xdr:col>
      <xdr:colOff>19050</xdr:colOff>
      <xdr:row>431</xdr:row>
      <xdr:rowOff>0</xdr:rowOff>
    </xdr:to>
    <xdr:sp>
      <xdr:nvSpPr>
        <xdr:cNvPr id="2" name="Tiesioji jungtis 8"/>
        <xdr:cNvSpPr>
          <a:spLocks/>
        </xdr:cNvSpPr>
      </xdr:nvSpPr>
      <xdr:spPr>
        <a:xfrm flipV="1">
          <a:off x="66675" y="153695400"/>
          <a:ext cx="77724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Downloads/t188004%20priedas.doc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328"/>
  <sheetViews>
    <sheetView tabSelected="1" view="pageLayout" zoomScale="55" zoomScalePageLayoutView="55" workbookViewId="0" topLeftCell="A686">
      <selection activeCell="A653" sqref="A653:A657"/>
    </sheetView>
  </sheetViews>
  <sheetFormatPr defaultColWidth="9.140625" defaultRowHeight="15"/>
  <cols>
    <col min="1" max="1" width="13.28125" style="43" customWidth="1"/>
    <col min="2" max="2" width="31.7109375" style="23" customWidth="1"/>
    <col min="3" max="3" width="15.57421875" style="24" customWidth="1"/>
    <col min="4" max="4" width="7.421875" style="16" customWidth="1"/>
    <col min="5" max="6" width="16.7109375" style="1" customWidth="1"/>
    <col min="7" max="7" width="15.8515625" style="1" customWidth="1"/>
    <col min="8" max="8" width="32.7109375" style="23" customWidth="1"/>
    <col min="9" max="9" width="8.28125" style="16" customWidth="1"/>
    <col min="10" max="10" width="10.7109375" style="16" customWidth="1"/>
    <col min="11" max="12" width="9.421875" style="16" customWidth="1"/>
    <col min="13" max="16384" width="9.140625" style="1" customWidth="1"/>
  </cols>
  <sheetData>
    <row r="1" spans="1:12" ht="15.75">
      <c r="A1" s="7"/>
      <c r="B1" s="7"/>
      <c r="C1" s="22"/>
      <c r="D1" s="8"/>
      <c r="E1" s="6"/>
      <c r="F1" s="6"/>
      <c r="G1" s="6"/>
      <c r="H1" s="7"/>
      <c r="I1" s="8"/>
      <c r="J1" s="8"/>
      <c r="K1" s="8"/>
      <c r="L1" s="8"/>
    </row>
    <row r="2" spans="1:12" ht="15.75" customHeight="1">
      <c r="A2" s="84" t="s">
        <v>1443</v>
      </c>
      <c r="B2" s="84"/>
      <c r="C2" s="84"/>
      <c r="D2" s="84"/>
      <c r="E2" s="84"/>
      <c r="F2" s="84"/>
      <c r="G2" s="84"/>
      <c r="H2" s="84"/>
      <c r="I2" s="84"/>
      <c r="J2" s="84"/>
      <c r="K2" s="84"/>
      <c r="L2" s="84"/>
    </row>
    <row r="3" spans="1:12" ht="15.75" customHeight="1" thickBot="1">
      <c r="A3" s="7"/>
      <c r="B3" s="7"/>
      <c r="C3" s="22"/>
      <c r="D3" s="8"/>
      <c r="E3" s="6"/>
      <c r="F3" s="6"/>
      <c r="G3" s="6"/>
      <c r="H3" s="7"/>
      <c r="I3" s="85" t="s">
        <v>1444</v>
      </c>
      <c r="J3" s="85"/>
      <c r="K3" s="8"/>
      <c r="L3" s="8"/>
    </row>
    <row r="4" ht="16.5" thickBot="1"/>
    <row r="5" spans="1:12" ht="15.75">
      <c r="A5" s="86" t="s">
        <v>0</v>
      </c>
      <c r="B5" s="89" t="s">
        <v>1</v>
      </c>
      <c r="C5" s="89" t="s">
        <v>2</v>
      </c>
      <c r="D5" s="89" t="s">
        <v>3</v>
      </c>
      <c r="E5" s="89" t="s">
        <v>1439</v>
      </c>
      <c r="F5" s="89" t="s">
        <v>1440</v>
      </c>
      <c r="G5" s="89" t="s">
        <v>1468</v>
      </c>
      <c r="H5" s="123" t="s">
        <v>1467</v>
      </c>
      <c r="I5" s="124"/>
      <c r="J5" s="124"/>
      <c r="K5" s="124"/>
      <c r="L5" s="125"/>
    </row>
    <row r="6" spans="1:12" ht="15.75">
      <c r="A6" s="87"/>
      <c r="B6" s="90"/>
      <c r="C6" s="90"/>
      <c r="D6" s="90"/>
      <c r="E6" s="90"/>
      <c r="F6" s="90"/>
      <c r="G6" s="90"/>
      <c r="H6" s="126" t="s">
        <v>1</v>
      </c>
      <c r="I6" s="128" t="s">
        <v>1470</v>
      </c>
      <c r="J6" s="129" t="s">
        <v>4</v>
      </c>
      <c r="K6" s="130"/>
      <c r="L6" s="131"/>
    </row>
    <row r="7" spans="1:12" ht="16.5" thickBot="1">
      <c r="A7" s="88"/>
      <c r="B7" s="91"/>
      <c r="C7" s="91"/>
      <c r="D7" s="91"/>
      <c r="E7" s="91"/>
      <c r="F7" s="91"/>
      <c r="G7" s="91"/>
      <c r="H7" s="127"/>
      <c r="I7" s="91"/>
      <c r="J7" s="4" t="s">
        <v>1441</v>
      </c>
      <c r="K7" s="4" t="s">
        <v>1442</v>
      </c>
      <c r="L7" s="5" t="s">
        <v>1469</v>
      </c>
    </row>
    <row r="8" spans="1:12" ht="32.25" customHeight="1" thickBot="1">
      <c r="A8" s="44" t="s">
        <v>5</v>
      </c>
      <c r="B8" s="106" t="s">
        <v>6</v>
      </c>
      <c r="C8" s="107"/>
      <c r="D8" s="108"/>
      <c r="E8" s="9">
        <f>E9+E910+E1025+E1152+E1253</f>
        <v>305039199.37</v>
      </c>
      <c r="F8" s="9">
        <f>F9+F910+F1025+F1152+F1253</f>
        <v>326639443.96000004</v>
      </c>
      <c r="G8" s="9">
        <f>G9+G910+G1025+G1152+G1253</f>
        <v>302327537</v>
      </c>
      <c r="H8" s="109"/>
      <c r="I8" s="110"/>
      <c r="J8" s="110"/>
      <c r="K8" s="110"/>
      <c r="L8" s="111"/>
    </row>
    <row r="9" spans="1:12" ht="48" customHeight="1" thickBot="1">
      <c r="A9" s="45" t="s">
        <v>7</v>
      </c>
      <c r="B9" s="112" t="s">
        <v>8</v>
      </c>
      <c r="C9" s="113"/>
      <c r="D9" s="114"/>
      <c r="E9" s="10">
        <f>E10+E869+E901</f>
        <v>147031237.5</v>
      </c>
      <c r="F9" s="10">
        <f>F10+F869+F901</f>
        <v>147608003.26000002</v>
      </c>
      <c r="G9" s="10">
        <f>G10+G869+G901</f>
        <v>150103762</v>
      </c>
      <c r="H9" s="115"/>
      <c r="I9" s="116"/>
      <c r="J9" s="116"/>
      <c r="K9" s="116"/>
      <c r="L9" s="117"/>
    </row>
    <row r="10" spans="1:12" ht="32.25" thickBot="1">
      <c r="A10" s="46" t="s">
        <v>9</v>
      </c>
      <c r="B10" s="25" t="s">
        <v>10</v>
      </c>
      <c r="C10" s="51" t="s">
        <v>11</v>
      </c>
      <c r="D10" s="17"/>
      <c r="E10" s="11">
        <f>E11+E16+E17+E22+E27+E32+E36+E41+E46+E51+E56+E61+E66+E71+E76+E81+E86+E91+E96+E101+E106+E111+E116+E121+E126+E131+E136+E141+E146+E151+E156+E161+E166+E171+E176+E181+E186+E191+E196+E201+E206+E211+E216+E221+E226+E231+E236+E241+E246+E251+E256+E261+E266+E271+E276+E281+E286+E291+E296+E301+E306+E311+E316+E321+E326+E331+E336+E341+E346+E351+E356+E361+E366+E371+E376+E381+E386+E391+E395+E398+E402+E407+E411+E416+E421+E427+E433+E439+E447+E453+E457+E462+E466+E470+E474+E478+E482+E486+E490+E494+E498+E502+E506+E510+E514+E518+E522+E526+E530+E534+E538+E542+E546+E551+E555+E561+E569+E577+E583+E590+E594+E598+E602+E607+E612+E618+E623+E628+E633+E638+E643+E648+E653+E658+E663+E668+E673+E678+E687+E692+E697+E702+E707+E712+E717+E722+E726+E731+E736+E741+E746+E751+E755+E759+E763+E767+E771+E774+E777+E782+E786+E791+E794+E797+E800+E804+E807+E810+E814+E819+E823+E827+E828+E832+E836+E840+E842+E843+E846+E849+E851+E852+E853+E854+E855+E858+E859+E861+E862+E865+E866</f>
        <v>145183063.5</v>
      </c>
      <c r="F10" s="11">
        <f>F11+F16+F17+F22+F27+F32+F36+F41+F46+F51+F56+F61+F66+F71+F76+F81+F86+F91+F96+F101+F106+F111+F116+F121+F126+F131+F136+F141+F146+F151+F156+F161+F166+F171+F176+F181+F186+F191+F196+F201+F206+F211+F216+F221+F226+F231+F236+F241+F246+F251+F256+F261+F266+F271+F276+F281+F286+F291+F296+F301+F306+F311+F316+F321+F326+F331+F336+F341+F346+F351+F356+F361+F366+F371+F376+F381+F386+F391+F395+F398+F402+F407+F411+F416+F421+F427+F433+F439+F447+F453+F457+F462+F466+F470+F474+F478+F482+F486+F490+F494+F498+F502+F506+F510+F514+F518+F522+F526+F530+F534+F538+F542+F546+F551+F555+F561+F569+F577+F583+F590+F594+F598+F602+F607+F612+F618+F623+F628+F633+F638+F643+F648+F653+F658+F663+F668+F673+F678+F687+F692+F697+F702+F707+F712+F717+F722+F726+F731+F736+F741+F746+F751+F755+F759+F763+F767+F771+F774+F777+F782+F786+F791+F794+F797+F800+F804+F807+F810+F814+F819+F823+F827+F828+F832+F836+F840+F842+F843+F846+F849+F851+F852+F853+F854+F855+F858+F859+F861+F862+F865+F866</f>
        <v>145271600.26000002</v>
      </c>
      <c r="G10" s="11">
        <f>G11+G16+G17+G22+G27+G32+G36+G41+G46+G51+G56+G61+G66+G71+G76+G81+G86+G91+G96+G101+G106+G111+G116+G121+G126+G131+G136+G141+G146+G151+G156+G161+G166+G171+G176+G181+G186+G191+G196+G201+G206+G211+G216+G221+G226+G231+G236+G241+G246+G251+G256+G261+G266+G271+G276+G281+G286+G291+G296+G301+G306+G311+G316+G321+G326+G331+G336+G341+G346+G351+G356+G361+G366+G371+G376+G381+G386+G391+G395+G398+G402+G407+G411+G416+G421+G427+G433+G439+G447+G453+G457+G462+G466+G470+G474+G478+G482+G486+G490+G494+G498+G502+G506+G510+G514+G518+G522+G526+G530+G534+G538+G542+G546+G551+G555+G561+G569+G577+G583+G590+G594+G598+G602+G607+G612+G618+G623+G628+G633+G638+G643+G648+G653+G658+G663+G668+G673+G678+G687+G692+G697+G702+G707+G712+G717+G722+G726+G731+G736+G741+G746+G751+G755+G759+G763+G767+G771+G774+G777+G782+G786+G791+G794+G797+G800+G804+G807+G810+G814+G819+G823+G827+G828+G832+G836+G840+G842+G843+G846+G849+G851+G852+G853+G854+G855+G858+G859+G861+G862+G865+G866</f>
        <v>146378286</v>
      </c>
      <c r="H10" s="25"/>
      <c r="I10" s="17"/>
      <c r="J10" s="17"/>
      <c r="K10" s="17"/>
      <c r="L10" s="17"/>
    </row>
    <row r="11" spans="1:12" ht="15.75">
      <c r="A11" s="118" t="s">
        <v>12</v>
      </c>
      <c r="B11" s="77" t="s">
        <v>13</v>
      </c>
      <c r="C11" s="81" t="s">
        <v>14</v>
      </c>
      <c r="D11" s="19" t="s">
        <v>1445</v>
      </c>
      <c r="E11" s="12">
        <f>SUM(E12:E14)</f>
        <v>4000000</v>
      </c>
      <c r="F11" s="12">
        <f>SUM(F12:F14)</f>
        <v>7352500</v>
      </c>
      <c r="G11" s="12">
        <f>SUM(G12:G14)</f>
        <v>7352500</v>
      </c>
      <c r="H11" s="77" t="s">
        <v>15</v>
      </c>
      <c r="I11" s="79" t="s">
        <v>1465</v>
      </c>
      <c r="J11" s="79" t="s">
        <v>17</v>
      </c>
      <c r="K11" s="79" t="s">
        <v>17</v>
      </c>
      <c r="L11" s="79" t="s">
        <v>17</v>
      </c>
    </row>
    <row r="12" spans="1:12" ht="18.75" customHeight="1">
      <c r="A12" s="119"/>
      <c r="B12" s="93"/>
      <c r="C12" s="121"/>
      <c r="D12" s="18" t="s">
        <v>20</v>
      </c>
      <c r="E12" s="13">
        <v>600000</v>
      </c>
      <c r="F12" s="13">
        <v>0</v>
      </c>
      <c r="G12" s="13">
        <v>0</v>
      </c>
      <c r="H12" s="93"/>
      <c r="I12" s="104"/>
      <c r="J12" s="104"/>
      <c r="K12" s="104"/>
      <c r="L12" s="104"/>
    </row>
    <row r="13" spans="1:12" ht="16.5" thickBot="1">
      <c r="A13" s="120"/>
      <c r="B13" s="103"/>
      <c r="C13" s="122"/>
      <c r="D13" s="18" t="s">
        <v>18</v>
      </c>
      <c r="E13" s="13">
        <v>3400000</v>
      </c>
      <c r="F13" s="13">
        <v>7352500</v>
      </c>
      <c r="G13" s="13">
        <v>7352500</v>
      </c>
      <c r="H13" s="103"/>
      <c r="I13" s="105"/>
      <c r="J13" s="105"/>
      <c r="K13" s="105"/>
      <c r="L13" s="105"/>
    </row>
    <row r="14" spans="1:12" ht="31.5" hidden="1">
      <c r="A14" s="48"/>
      <c r="B14" s="27"/>
      <c r="C14" s="42" t="s">
        <v>14</v>
      </c>
      <c r="D14" s="18" t="s">
        <v>19</v>
      </c>
      <c r="E14" s="13">
        <v>0</v>
      </c>
      <c r="F14" s="13">
        <v>0</v>
      </c>
      <c r="G14" s="13">
        <v>0</v>
      </c>
      <c r="H14" s="27"/>
      <c r="I14" s="18"/>
      <c r="J14" s="18"/>
      <c r="K14" s="18"/>
      <c r="L14" s="18"/>
    </row>
    <row r="15" spans="1:12" ht="32.25" hidden="1" thickBot="1">
      <c r="A15" s="48"/>
      <c r="B15" s="27"/>
      <c r="C15" s="42" t="s">
        <v>14</v>
      </c>
      <c r="H15" s="27"/>
      <c r="I15" s="18"/>
      <c r="J15" s="18"/>
      <c r="K15" s="18"/>
      <c r="L15" s="18"/>
    </row>
    <row r="16" spans="1:12" ht="79.5" thickBot="1">
      <c r="A16" s="49" t="s">
        <v>21</v>
      </c>
      <c r="B16" s="28" t="s">
        <v>1449</v>
      </c>
      <c r="C16" s="52" t="s">
        <v>22</v>
      </c>
      <c r="D16" s="19" t="s">
        <v>23</v>
      </c>
      <c r="E16" s="14">
        <v>5387127</v>
      </c>
      <c r="F16" s="14">
        <v>5500000</v>
      </c>
      <c r="G16" s="14">
        <v>5800000</v>
      </c>
      <c r="H16" s="28" t="s">
        <v>24</v>
      </c>
      <c r="I16" s="19" t="s">
        <v>1448</v>
      </c>
      <c r="J16" s="19" t="s">
        <v>25</v>
      </c>
      <c r="K16" s="19" t="s">
        <v>26</v>
      </c>
      <c r="L16" s="19" t="s">
        <v>27</v>
      </c>
    </row>
    <row r="17" spans="1:12" ht="26.25" customHeight="1">
      <c r="A17" s="118" t="s">
        <v>28</v>
      </c>
      <c r="B17" s="77" t="s">
        <v>29</v>
      </c>
      <c r="C17" s="81" t="s">
        <v>30</v>
      </c>
      <c r="D17" s="19" t="s">
        <v>1445</v>
      </c>
      <c r="E17" s="12">
        <f>SUM(E18:E20)</f>
        <v>752749</v>
      </c>
      <c r="F17" s="12">
        <f>SUM(F18:F20)</f>
        <v>755269</v>
      </c>
      <c r="G17" s="12">
        <f>SUM(G18:G20)</f>
        <v>755269</v>
      </c>
      <c r="H17" s="28" t="s">
        <v>31</v>
      </c>
      <c r="I17" s="19" t="s">
        <v>1465</v>
      </c>
      <c r="J17" s="19" t="s">
        <v>32</v>
      </c>
      <c r="K17" s="19" t="s">
        <v>32</v>
      </c>
      <c r="L17" s="19" t="s">
        <v>32</v>
      </c>
    </row>
    <row r="18" spans="1:12" ht="31.5">
      <c r="A18" s="119"/>
      <c r="B18" s="93"/>
      <c r="C18" s="121"/>
      <c r="D18" s="18" t="s">
        <v>23</v>
      </c>
      <c r="E18" s="13">
        <v>211589</v>
      </c>
      <c r="F18" s="13">
        <v>211589</v>
      </c>
      <c r="G18" s="13">
        <v>211589</v>
      </c>
      <c r="H18" s="27" t="s">
        <v>33</v>
      </c>
      <c r="I18" s="18" t="s">
        <v>1448</v>
      </c>
      <c r="J18" s="18" t="s">
        <v>34</v>
      </c>
      <c r="K18" s="18" t="s">
        <v>34</v>
      </c>
      <c r="L18" s="18" t="s">
        <v>34</v>
      </c>
    </row>
    <row r="19" spans="1:12" ht="31.5">
      <c r="A19" s="119"/>
      <c r="B19" s="93"/>
      <c r="C19" s="121"/>
      <c r="D19" s="18" t="s">
        <v>41</v>
      </c>
      <c r="E19" s="13">
        <v>86750</v>
      </c>
      <c r="F19" s="13">
        <v>86750</v>
      </c>
      <c r="G19" s="13">
        <v>86750</v>
      </c>
      <c r="H19" s="27" t="s">
        <v>35</v>
      </c>
      <c r="I19" s="18" t="s">
        <v>1448</v>
      </c>
      <c r="J19" s="18" t="s">
        <v>36</v>
      </c>
      <c r="K19" s="18" t="s">
        <v>36</v>
      </c>
      <c r="L19" s="18" t="s">
        <v>36</v>
      </c>
    </row>
    <row r="20" spans="1:12" ht="31.5">
      <c r="A20" s="119"/>
      <c r="B20" s="93"/>
      <c r="C20" s="121"/>
      <c r="D20" s="94" t="s">
        <v>18</v>
      </c>
      <c r="E20" s="95">
        <v>454410</v>
      </c>
      <c r="F20" s="95">
        <v>456930</v>
      </c>
      <c r="G20" s="95">
        <v>456930</v>
      </c>
      <c r="H20" s="27" t="s">
        <v>37</v>
      </c>
      <c r="I20" s="18" t="s">
        <v>1448</v>
      </c>
      <c r="J20" s="18" t="s">
        <v>38</v>
      </c>
      <c r="K20" s="18" t="s">
        <v>38</v>
      </c>
      <c r="L20" s="18" t="s">
        <v>38</v>
      </c>
    </row>
    <row r="21" spans="1:12" ht="28.5" customHeight="1" thickBot="1">
      <c r="A21" s="132"/>
      <c r="B21" s="78"/>
      <c r="C21" s="82"/>
      <c r="D21" s="80"/>
      <c r="E21" s="96"/>
      <c r="F21" s="96"/>
      <c r="G21" s="96"/>
      <c r="H21" s="27" t="s">
        <v>39</v>
      </c>
      <c r="I21" s="18" t="s">
        <v>1465</v>
      </c>
      <c r="J21" s="18" t="s">
        <v>40</v>
      </c>
      <c r="K21" s="18" t="s">
        <v>40</v>
      </c>
      <c r="L21" s="18" t="s">
        <v>40</v>
      </c>
    </row>
    <row r="22" spans="1:12" ht="27" customHeight="1">
      <c r="A22" s="118" t="s">
        <v>45</v>
      </c>
      <c r="B22" s="77" t="s">
        <v>46</v>
      </c>
      <c r="C22" s="81" t="s">
        <v>30</v>
      </c>
      <c r="D22" s="19" t="s">
        <v>1445</v>
      </c>
      <c r="E22" s="12">
        <f>SUM(E23:E26)</f>
        <v>843459</v>
      </c>
      <c r="F22" s="12">
        <f>SUM(F23:F26)</f>
        <v>849859</v>
      </c>
      <c r="G22" s="12">
        <f>SUM(G23:G26)</f>
        <v>849859</v>
      </c>
      <c r="H22" s="28" t="s">
        <v>31</v>
      </c>
      <c r="I22" s="19" t="s">
        <v>1465</v>
      </c>
      <c r="J22" s="19" t="s">
        <v>32</v>
      </c>
      <c r="K22" s="19" t="s">
        <v>32</v>
      </c>
      <c r="L22" s="19" t="s">
        <v>32</v>
      </c>
    </row>
    <row r="23" spans="1:12" ht="31.5">
      <c r="A23" s="119"/>
      <c r="B23" s="93"/>
      <c r="C23" s="121"/>
      <c r="D23" s="18" t="s">
        <v>23</v>
      </c>
      <c r="E23" s="13">
        <v>220009</v>
      </c>
      <c r="F23" s="13">
        <v>220009</v>
      </c>
      <c r="G23" s="13">
        <v>220009</v>
      </c>
      <c r="H23" s="27" t="s">
        <v>35</v>
      </c>
      <c r="I23" s="18" t="s">
        <v>1448</v>
      </c>
      <c r="J23" s="18" t="s">
        <v>47</v>
      </c>
      <c r="K23" s="18" t="s">
        <v>47</v>
      </c>
      <c r="L23" s="18" t="s">
        <v>47</v>
      </c>
    </row>
    <row r="24" spans="1:12" ht="33" customHeight="1">
      <c r="A24" s="119"/>
      <c r="B24" s="93"/>
      <c r="C24" s="121"/>
      <c r="D24" s="18" t="s">
        <v>41</v>
      </c>
      <c r="E24" s="13">
        <v>94100</v>
      </c>
      <c r="F24" s="13">
        <v>94100</v>
      </c>
      <c r="G24" s="13">
        <v>94100</v>
      </c>
      <c r="H24" s="27" t="s">
        <v>39</v>
      </c>
      <c r="I24" s="18" t="s">
        <v>1465</v>
      </c>
      <c r="J24" s="18" t="s">
        <v>48</v>
      </c>
      <c r="K24" s="18" t="s">
        <v>48</v>
      </c>
      <c r="L24" s="18" t="s">
        <v>48</v>
      </c>
    </row>
    <row r="25" spans="1:12" ht="31.5">
      <c r="A25" s="119"/>
      <c r="B25" s="93"/>
      <c r="C25" s="121"/>
      <c r="D25" s="94" t="s">
        <v>18</v>
      </c>
      <c r="E25" s="95">
        <v>529350</v>
      </c>
      <c r="F25" s="95">
        <v>535750</v>
      </c>
      <c r="G25" s="95">
        <v>535750</v>
      </c>
      <c r="H25" s="27" t="s">
        <v>37</v>
      </c>
      <c r="I25" s="18" t="s">
        <v>1448</v>
      </c>
      <c r="J25" s="18" t="s">
        <v>47</v>
      </c>
      <c r="K25" s="18" t="s">
        <v>47</v>
      </c>
      <c r="L25" s="18" t="s">
        <v>47</v>
      </c>
    </row>
    <row r="26" spans="1:12" ht="32.25" thickBot="1">
      <c r="A26" s="132"/>
      <c r="B26" s="78"/>
      <c r="C26" s="82"/>
      <c r="D26" s="80"/>
      <c r="E26" s="96"/>
      <c r="F26" s="96"/>
      <c r="G26" s="96"/>
      <c r="H26" s="27" t="s">
        <v>33</v>
      </c>
      <c r="I26" s="18" t="s">
        <v>1448</v>
      </c>
      <c r="J26" s="18" t="s">
        <v>49</v>
      </c>
      <c r="K26" s="18" t="s">
        <v>49</v>
      </c>
      <c r="L26" s="18" t="s">
        <v>49</v>
      </c>
    </row>
    <row r="27" spans="1:12" ht="31.5" customHeight="1">
      <c r="A27" s="118" t="s">
        <v>50</v>
      </c>
      <c r="B27" s="77" t="s">
        <v>51</v>
      </c>
      <c r="C27" s="81" t="s">
        <v>30</v>
      </c>
      <c r="D27" s="19" t="s">
        <v>1445</v>
      </c>
      <c r="E27" s="12">
        <f>SUM(E28:E31)</f>
        <v>786237</v>
      </c>
      <c r="F27" s="12">
        <f>SUM(F28:F31)</f>
        <v>787087</v>
      </c>
      <c r="G27" s="12">
        <f>SUM(G28:G31)</f>
        <v>787087</v>
      </c>
      <c r="H27" s="28" t="s">
        <v>31</v>
      </c>
      <c r="I27" s="19" t="s">
        <v>1465</v>
      </c>
      <c r="J27" s="19" t="s">
        <v>52</v>
      </c>
      <c r="K27" s="19" t="s">
        <v>48</v>
      </c>
      <c r="L27" s="19" t="s">
        <v>48</v>
      </c>
    </row>
    <row r="28" spans="1:12" ht="31.5">
      <c r="A28" s="119"/>
      <c r="B28" s="93"/>
      <c r="C28" s="121"/>
      <c r="D28" s="18" t="s">
        <v>23</v>
      </c>
      <c r="E28" s="13">
        <v>204967</v>
      </c>
      <c r="F28" s="13">
        <v>204967</v>
      </c>
      <c r="G28" s="13">
        <v>204967</v>
      </c>
      <c r="H28" s="27" t="s">
        <v>35</v>
      </c>
      <c r="I28" s="18" t="s">
        <v>1448</v>
      </c>
      <c r="J28" s="18" t="s">
        <v>53</v>
      </c>
      <c r="K28" s="18" t="s">
        <v>53</v>
      </c>
      <c r="L28" s="18" t="s">
        <v>53</v>
      </c>
    </row>
    <row r="29" spans="1:12" ht="31.5">
      <c r="A29" s="119"/>
      <c r="B29" s="93"/>
      <c r="C29" s="121"/>
      <c r="D29" s="18" t="s">
        <v>18</v>
      </c>
      <c r="E29" s="13">
        <v>504950</v>
      </c>
      <c r="F29" s="13">
        <v>505800</v>
      </c>
      <c r="G29" s="13">
        <v>505800</v>
      </c>
      <c r="H29" s="27" t="s">
        <v>37</v>
      </c>
      <c r="I29" s="18" t="s">
        <v>1448</v>
      </c>
      <c r="J29" s="18" t="s">
        <v>54</v>
      </c>
      <c r="K29" s="18" t="s">
        <v>55</v>
      </c>
      <c r="L29" s="18" t="s">
        <v>54</v>
      </c>
    </row>
    <row r="30" spans="1:12" ht="21.75" customHeight="1">
      <c r="A30" s="119"/>
      <c r="B30" s="93"/>
      <c r="C30" s="121"/>
      <c r="D30" s="94" t="s">
        <v>41</v>
      </c>
      <c r="E30" s="95">
        <v>76320</v>
      </c>
      <c r="F30" s="95">
        <v>76320</v>
      </c>
      <c r="G30" s="95">
        <v>76320</v>
      </c>
      <c r="H30" s="27" t="s">
        <v>39</v>
      </c>
      <c r="I30" s="18" t="s">
        <v>1465</v>
      </c>
      <c r="J30" s="18" t="s">
        <v>48</v>
      </c>
      <c r="K30" s="18" t="s">
        <v>48</v>
      </c>
      <c r="L30" s="18" t="s">
        <v>48</v>
      </c>
    </row>
    <row r="31" spans="1:12" ht="32.25" thickBot="1">
      <c r="A31" s="132"/>
      <c r="B31" s="78"/>
      <c r="C31" s="82"/>
      <c r="D31" s="80"/>
      <c r="E31" s="96"/>
      <c r="F31" s="96"/>
      <c r="G31" s="96"/>
      <c r="H31" s="55" t="s">
        <v>33</v>
      </c>
      <c r="I31" s="56" t="s">
        <v>1448</v>
      </c>
      <c r="J31" s="56" t="s">
        <v>56</v>
      </c>
      <c r="K31" s="56" t="s">
        <v>56</v>
      </c>
      <c r="L31" s="56" t="s">
        <v>56</v>
      </c>
    </row>
    <row r="32" spans="1:12" ht="48" hidden="1" thickBot="1">
      <c r="A32" s="49" t="s">
        <v>57</v>
      </c>
      <c r="B32" s="28" t="s">
        <v>58</v>
      </c>
      <c r="C32" s="52"/>
      <c r="D32" s="19"/>
      <c r="E32" s="12">
        <f>SUM(E33:E35)</f>
        <v>0</v>
      </c>
      <c r="F32" s="12">
        <f>SUM(F33:F35)</f>
        <v>0</v>
      </c>
      <c r="G32" s="12">
        <f>SUM(G33:G35)</f>
        <v>0</v>
      </c>
      <c r="H32" s="26"/>
      <c r="I32" s="33"/>
      <c r="J32" s="33"/>
      <c r="K32" s="33"/>
      <c r="L32" s="33"/>
    </row>
    <row r="33" spans="1:12" ht="15.75" hidden="1">
      <c r="A33" s="48"/>
      <c r="B33" s="27"/>
      <c r="C33" s="42"/>
      <c r="D33" s="18" t="s">
        <v>41</v>
      </c>
      <c r="E33" s="13">
        <v>0</v>
      </c>
      <c r="F33" s="13">
        <v>0</v>
      </c>
      <c r="G33" s="13">
        <v>0</v>
      </c>
      <c r="H33" s="27"/>
      <c r="I33" s="18"/>
      <c r="J33" s="18"/>
      <c r="K33" s="18"/>
      <c r="L33" s="18"/>
    </row>
    <row r="34" spans="1:12" ht="15.75" hidden="1">
      <c r="A34" s="48"/>
      <c r="B34" s="27"/>
      <c r="C34" s="42"/>
      <c r="D34" s="18" t="s">
        <v>23</v>
      </c>
      <c r="E34" s="13">
        <v>0</v>
      </c>
      <c r="F34" s="13">
        <v>0</v>
      </c>
      <c r="G34" s="13">
        <v>0</v>
      </c>
      <c r="H34" s="27"/>
      <c r="I34" s="18"/>
      <c r="J34" s="18"/>
      <c r="K34" s="18"/>
      <c r="L34" s="18"/>
    </row>
    <row r="35" spans="1:12" ht="16.5" hidden="1" thickBot="1">
      <c r="A35" s="48"/>
      <c r="B35" s="27"/>
      <c r="C35" s="42"/>
      <c r="D35" s="18" t="s">
        <v>18</v>
      </c>
      <c r="E35" s="13">
        <v>0</v>
      </c>
      <c r="F35" s="13">
        <v>0</v>
      </c>
      <c r="G35" s="13">
        <v>0</v>
      </c>
      <c r="H35" s="27"/>
      <c r="I35" s="18"/>
      <c r="J35" s="18"/>
      <c r="K35" s="18"/>
      <c r="L35" s="18"/>
    </row>
    <row r="36" spans="1:12" ht="27.75" customHeight="1">
      <c r="A36" s="118" t="s">
        <v>59</v>
      </c>
      <c r="B36" s="77" t="s">
        <v>60</v>
      </c>
      <c r="C36" s="81" t="s">
        <v>30</v>
      </c>
      <c r="D36" s="19" t="s">
        <v>1445</v>
      </c>
      <c r="E36" s="12">
        <f>SUM(E37:E40)</f>
        <v>451741</v>
      </c>
      <c r="F36" s="12">
        <f>SUM(F37:F40)</f>
        <v>463761</v>
      </c>
      <c r="G36" s="12">
        <f>SUM(G37:G40)</f>
        <v>463761</v>
      </c>
      <c r="H36" s="28" t="s">
        <v>31</v>
      </c>
      <c r="I36" s="19" t="s">
        <v>1465</v>
      </c>
      <c r="J36" s="19" t="s">
        <v>32</v>
      </c>
      <c r="K36" s="19" t="s">
        <v>32</v>
      </c>
      <c r="L36" s="19" t="s">
        <v>32</v>
      </c>
    </row>
    <row r="37" spans="1:12" ht="31.5">
      <c r="A37" s="119"/>
      <c r="B37" s="93"/>
      <c r="C37" s="121"/>
      <c r="D37" s="18" t="s">
        <v>23</v>
      </c>
      <c r="E37" s="13">
        <v>118641</v>
      </c>
      <c r="F37" s="13">
        <v>118641</v>
      </c>
      <c r="G37" s="13">
        <v>118641</v>
      </c>
      <c r="H37" s="27" t="s">
        <v>35</v>
      </c>
      <c r="I37" s="18" t="s">
        <v>1448</v>
      </c>
      <c r="J37" s="18" t="s">
        <v>53</v>
      </c>
      <c r="K37" s="18" t="s">
        <v>36</v>
      </c>
      <c r="L37" s="18" t="s">
        <v>36</v>
      </c>
    </row>
    <row r="38" spans="1:12" ht="31.5">
      <c r="A38" s="119"/>
      <c r="B38" s="93"/>
      <c r="C38" s="121"/>
      <c r="D38" s="18" t="s">
        <v>41</v>
      </c>
      <c r="E38" s="13">
        <v>40200</v>
      </c>
      <c r="F38" s="13">
        <v>40200</v>
      </c>
      <c r="G38" s="13">
        <v>40200</v>
      </c>
      <c r="H38" s="27" t="s">
        <v>37</v>
      </c>
      <c r="I38" s="18" t="s">
        <v>1448</v>
      </c>
      <c r="J38" s="18" t="s">
        <v>61</v>
      </c>
      <c r="K38" s="18" t="s">
        <v>47</v>
      </c>
      <c r="L38" s="18" t="s">
        <v>47</v>
      </c>
    </row>
    <row r="39" spans="1:12" ht="24.75" customHeight="1">
      <c r="A39" s="119"/>
      <c r="B39" s="93"/>
      <c r="C39" s="121"/>
      <c r="D39" s="94" t="s">
        <v>18</v>
      </c>
      <c r="E39" s="95">
        <v>292900</v>
      </c>
      <c r="F39" s="95">
        <v>304920</v>
      </c>
      <c r="G39" s="95">
        <v>304920</v>
      </c>
      <c r="H39" s="27" t="s">
        <v>39</v>
      </c>
      <c r="I39" s="18" t="s">
        <v>1465</v>
      </c>
      <c r="J39" s="18" t="s">
        <v>40</v>
      </c>
      <c r="K39" s="18" t="s">
        <v>48</v>
      </c>
      <c r="L39" s="18" t="s">
        <v>48</v>
      </c>
    </row>
    <row r="40" spans="1:12" ht="32.25" thickBot="1">
      <c r="A40" s="132"/>
      <c r="B40" s="78"/>
      <c r="C40" s="82"/>
      <c r="D40" s="80"/>
      <c r="E40" s="96"/>
      <c r="F40" s="96"/>
      <c r="G40" s="96"/>
      <c r="H40" s="27" t="s">
        <v>33</v>
      </c>
      <c r="I40" s="18" t="s">
        <v>1448</v>
      </c>
      <c r="J40" s="18" t="s">
        <v>56</v>
      </c>
      <c r="K40" s="18" t="s">
        <v>56</v>
      </c>
      <c r="L40" s="18" t="s">
        <v>56</v>
      </c>
    </row>
    <row r="41" spans="1:12" ht="33" customHeight="1">
      <c r="A41" s="118" t="s">
        <v>62</v>
      </c>
      <c r="B41" s="77" t="s">
        <v>63</v>
      </c>
      <c r="C41" s="81" t="s">
        <v>30</v>
      </c>
      <c r="D41" s="19" t="s">
        <v>1445</v>
      </c>
      <c r="E41" s="12">
        <f>SUM(E42:E45)</f>
        <v>513129</v>
      </c>
      <c r="F41" s="12">
        <f>SUM(F42:F45)</f>
        <v>523359</v>
      </c>
      <c r="G41" s="12">
        <f>SUM(G42:G45)</f>
        <v>523359</v>
      </c>
      <c r="H41" s="28" t="s">
        <v>31</v>
      </c>
      <c r="I41" s="19" t="s">
        <v>1465</v>
      </c>
      <c r="J41" s="19" t="s">
        <v>52</v>
      </c>
      <c r="K41" s="19" t="s">
        <v>52</v>
      </c>
      <c r="L41" s="19" t="s">
        <v>52</v>
      </c>
    </row>
    <row r="42" spans="1:12" ht="31.5">
      <c r="A42" s="119"/>
      <c r="B42" s="93"/>
      <c r="C42" s="121"/>
      <c r="D42" s="18" t="s">
        <v>23</v>
      </c>
      <c r="E42" s="13">
        <v>112629</v>
      </c>
      <c r="F42" s="13">
        <v>112629</v>
      </c>
      <c r="G42" s="13">
        <v>112629</v>
      </c>
      <c r="H42" s="27" t="s">
        <v>37</v>
      </c>
      <c r="I42" s="18" t="s">
        <v>1448</v>
      </c>
      <c r="J42" s="18" t="s">
        <v>64</v>
      </c>
      <c r="K42" s="18" t="s">
        <v>64</v>
      </c>
      <c r="L42" s="18" t="s">
        <v>64</v>
      </c>
    </row>
    <row r="43" spans="1:12" ht="30.75" customHeight="1">
      <c r="A43" s="119"/>
      <c r="B43" s="93"/>
      <c r="C43" s="121"/>
      <c r="D43" s="18" t="s">
        <v>41</v>
      </c>
      <c r="E43" s="13">
        <v>39000</v>
      </c>
      <c r="F43" s="13">
        <v>39000</v>
      </c>
      <c r="G43" s="13">
        <v>39000</v>
      </c>
      <c r="H43" s="27" t="s">
        <v>39</v>
      </c>
      <c r="I43" s="18" t="s">
        <v>1465</v>
      </c>
      <c r="J43" s="18" t="s">
        <v>48</v>
      </c>
      <c r="K43" s="18" t="s">
        <v>48</v>
      </c>
      <c r="L43" s="18" t="s">
        <v>40</v>
      </c>
    </row>
    <row r="44" spans="1:12" ht="32.25" customHeight="1">
      <c r="A44" s="119"/>
      <c r="B44" s="93"/>
      <c r="C44" s="121"/>
      <c r="D44" s="94" t="s">
        <v>18</v>
      </c>
      <c r="E44" s="95">
        <v>361500</v>
      </c>
      <c r="F44" s="95">
        <v>371730</v>
      </c>
      <c r="G44" s="95">
        <v>371730</v>
      </c>
      <c r="H44" s="27" t="s">
        <v>33</v>
      </c>
      <c r="I44" s="18" t="s">
        <v>1448</v>
      </c>
      <c r="J44" s="18" t="s">
        <v>49</v>
      </c>
      <c r="K44" s="18" t="s">
        <v>49</v>
      </c>
      <c r="L44" s="18" t="s">
        <v>49</v>
      </c>
    </row>
    <row r="45" spans="1:12" ht="37.5" customHeight="1" thickBot="1">
      <c r="A45" s="132"/>
      <c r="B45" s="78"/>
      <c r="C45" s="82"/>
      <c r="D45" s="80"/>
      <c r="E45" s="96"/>
      <c r="F45" s="96"/>
      <c r="G45" s="96"/>
      <c r="H45" s="27" t="s">
        <v>35</v>
      </c>
      <c r="I45" s="18" t="s">
        <v>1448</v>
      </c>
      <c r="J45" s="18" t="s">
        <v>53</v>
      </c>
      <c r="K45" s="18" t="s">
        <v>53</v>
      </c>
      <c r="L45" s="18" t="s">
        <v>53</v>
      </c>
    </row>
    <row r="46" spans="1:12" ht="31.5" customHeight="1">
      <c r="A46" s="118" t="s">
        <v>65</v>
      </c>
      <c r="B46" s="77" t="s">
        <v>66</v>
      </c>
      <c r="C46" s="81" t="s">
        <v>30</v>
      </c>
      <c r="D46" s="19" t="s">
        <v>1445</v>
      </c>
      <c r="E46" s="12">
        <f>SUM(E47:E50)</f>
        <v>614193</v>
      </c>
      <c r="F46" s="12">
        <f>SUM(F47:F50)</f>
        <v>624623</v>
      </c>
      <c r="G46" s="12">
        <f>SUM(G47:G50)</f>
        <v>624623</v>
      </c>
      <c r="H46" s="28" t="s">
        <v>31</v>
      </c>
      <c r="I46" s="19" t="s">
        <v>1465</v>
      </c>
      <c r="J46" s="19" t="s">
        <v>32</v>
      </c>
      <c r="K46" s="19" t="s">
        <v>32</v>
      </c>
      <c r="L46" s="19" t="s">
        <v>32</v>
      </c>
    </row>
    <row r="47" spans="1:12" ht="31.5">
      <c r="A47" s="119"/>
      <c r="B47" s="93"/>
      <c r="C47" s="121"/>
      <c r="D47" s="18" t="s">
        <v>23</v>
      </c>
      <c r="E47" s="13">
        <v>142893</v>
      </c>
      <c r="F47" s="13">
        <v>142893</v>
      </c>
      <c r="G47" s="13">
        <v>142893</v>
      </c>
      <c r="H47" s="27" t="s">
        <v>35</v>
      </c>
      <c r="I47" s="18" t="s">
        <v>1448</v>
      </c>
      <c r="J47" s="18" t="s">
        <v>47</v>
      </c>
      <c r="K47" s="18" t="s">
        <v>47</v>
      </c>
      <c r="L47" s="18" t="s">
        <v>47</v>
      </c>
    </row>
    <row r="48" spans="1:12" ht="29.25" customHeight="1">
      <c r="A48" s="119"/>
      <c r="B48" s="93"/>
      <c r="C48" s="121"/>
      <c r="D48" s="18" t="s">
        <v>41</v>
      </c>
      <c r="E48" s="13">
        <v>62100</v>
      </c>
      <c r="F48" s="13">
        <v>62100</v>
      </c>
      <c r="G48" s="13">
        <v>62100</v>
      </c>
      <c r="H48" s="27" t="s">
        <v>39</v>
      </c>
      <c r="I48" s="18" t="s">
        <v>1465</v>
      </c>
      <c r="J48" s="18" t="s">
        <v>40</v>
      </c>
      <c r="K48" s="18" t="s">
        <v>40</v>
      </c>
      <c r="L48" s="18" t="s">
        <v>40</v>
      </c>
    </row>
    <row r="49" spans="1:12" ht="31.5">
      <c r="A49" s="119"/>
      <c r="B49" s="93"/>
      <c r="C49" s="121"/>
      <c r="D49" s="94" t="s">
        <v>18</v>
      </c>
      <c r="E49" s="95">
        <v>409200</v>
      </c>
      <c r="F49" s="95">
        <v>419630</v>
      </c>
      <c r="G49" s="95">
        <v>419630</v>
      </c>
      <c r="H49" s="27" t="s">
        <v>37</v>
      </c>
      <c r="I49" s="18" t="s">
        <v>1448</v>
      </c>
      <c r="J49" s="18" t="s">
        <v>54</v>
      </c>
      <c r="K49" s="18" t="s">
        <v>54</v>
      </c>
      <c r="L49" s="18" t="s">
        <v>54</v>
      </c>
    </row>
    <row r="50" spans="1:12" ht="32.25" thickBot="1">
      <c r="A50" s="132"/>
      <c r="B50" s="78"/>
      <c r="C50" s="82"/>
      <c r="D50" s="80"/>
      <c r="E50" s="96"/>
      <c r="F50" s="96"/>
      <c r="G50" s="96"/>
      <c r="H50" s="27" t="s">
        <v>33</v>
      </c>
      <c r="I50" s="18" t="s">
        <v>1448</v>
      </c>
      <c r="J50" s="18" t="s">
        <v>49</v>
      </c>
      <c r="K50" s="18" t="s">
        <v>49</v>
      </c>
      <c r="L50" s="18" t="s">
        <v>49</v>
      </c>
    </row>
    <row r="51" spans="1:12" ht="30" customHeight="1">
      <c r="A51" s="118" t="s">
        <v>67</v>
      </c>
      <c r="B51" s="77" t="s">
        <v>68</v>
      </c>
      <c r="C51" s="81" t="s">
        <v>30</v>
      </c>
      <c r="D51" s="19" t="s">
        <v>1445</v>
      </c>
      <c r="E51" s="12">
        <f>SUM(E52:E55)</f>
        <v>687760</v>
      </c>
      <c r="F51" s="12">
        <f>SUM(F52:F55)</f>
        <v>695460</v>
      </c>
      <c r="G51" s="12">
        <f>SUM(G52:G55)</f>
        <v>695460</v>
      </c>
      <c r="H51" s="28" t="s">
        <v>31</v>
      </c>
      <c r="I51" s="19" t="s">
        <v>1465</v>
      </c>
      <c r="J51" s="19" t="s">
        <v>32</v>
      </c>
      <c r="K51" s="19" t="s">
        <v>32</v>
      </c>
      <c r="L51" s="19" t="s">
        <v>32</v>
      </c>
    </row>
    <row r="52" spans="1:12" ht="31.5">
      <c r="A52" s="119"/>
      <c r="B52" s="93"/>
      <c r="C52" s="121"/>
      <c r="D52" s="18" t="s">
        <v>18</v>
      </c>
      <c r="E52" s="13">
        <v>449000</v>
      </c>
      <c r="F52" s="13">
        <v>456700</v>
      </c>
      <c r="G52" s="13">
        <v>456700</v>
      </c>
      <c r="H52" s="27" t="s">
        <v>35</v>
      </c>
      <c r="I52" s="18" t="s">
        <v>1448</v>
      </c>
      <c r="J52" s="18" t="s">
        <v>36</v>
      </c>
      <c r="K52" s="18" t="s">
        <v>36</v>
      </c>
      <c r="L52" s="18" t="s">
        <v>36</v>
      </c>
    </row>
    <row r="53" spans="1:12" ht="31.5">
      <c r="A53" s="119"/>
      <c r="B53" s="93"/>
      <c r="C53" s="121"/>
      <c r="D53" s="18" t="s">
        <v>41</v>
      </c>
      <c r="E53" s="13">
        <v>65900</v>
      </c>
      <c r="F53" s="13">
        <v>65900</v>
      </c>
      <c r="G53" s="13">
        <v>65900</v>
      </c>
      <c r="H53" s="27" t="s">
        <v>37</v>
      </c>
      <c r="I53" s="18" t="s">
        <v>1448</v>
      </c>
      <c r="J53" s="18" t="s">
        <v>64</v>
      </c>
      <c r="K53" s="18" t="s">
        <v>64</v>
      </c>
      <c r="L53" s="18" t="s">
        <v>64</v>
      </c>
    </row>
    <row r="54" spans="1:12" ht="29.25" customHeight="1">
      <c r="A54" s="119"/>
      <c r="B54" s="93"/>
      <c r="C54" s="121"/>
      <c r="D54" s="94" t="s">
        <v>23</v>
      </c>
      <c r="E54" s="95">
        <v>172860</v>
      </c>
      <c r="F54" s="95">
        <v>172860</v>
      </c>
      <c r="G54" s="95">
        <v>172860</v>
      </c>
      <c r="H54" s="27" t="s">
        <v>39</v>
      </c>
      <c r="I54" s="18" t="s">
        <v>1465</v>
      </c>
      <c r="J54" s="18" t="s">
        <v>52</v>
      </c>
      <c r="K54" s="18" t="s">
        <v>52</v>
      </c>
      <c r="L54" s="18" t="s">
        <v>52</v>
      </c>
    </row>
    <row r="55" spans="1:12" ht="32.25" thickBot="1">
      <c r="A55" s="132"/>
      <c r="B55" s="78"/>
      <c r="C55" s="82"/>
      <c r="D55" s="80"/>
      <c r="E55" s="96"/>
      <c r="F55" s="96"/>
      <c r="G55" s="96"/>
      <c r="H55" s="27" t="s">
        <v>33</v>
      </c>
      <c r="I55" s="18" t="s">
        <v>1448</v>
      </c>
      <c r="J55" s="18" t="s">
        <v>56</v>
      </c>
      <c r="K55" s="18" t="s">
        <v>56</v>
      </c>
      <c r="L55" s="18" t="s">
        <v>56</v>
      </c>
    </row>
    <row r="56" spans="1:12" ht="33" customHeight="1">
      <c r="A56" s="118" t="s">
        <v>69</v>
      </c>
      <c r="B56" s="77" t="s">
        <v>70</v>
      </c>
      <c r="C56" s="81" t="s">
        <v>30</v>
      </c>
      <c r="D56" s="19" t="s">
        <v>1445</v>
      </c>
      <c r="E56" s="12">
        <f>SUM(E57:E60)</f>
        <v>479095</v>
      </c>
      <c r="F56" s="12">
        <f>SUM(F57:F60)</f>
        <v>474535</v>
      </c>
      <c r="G56" s="12">
        <f>SUM(G57:G60)</f>
        <v>474535</v>
      </c>
      <c r="H56" s="28" t="s">
        <v>31</v>
      </c>
      <c r="I56" s="19" t="s">
        <v>1465</v>
      </c>
      <c r="J56" s="19" t="s">
        <v>32</v>
      </c>
      <c r="K56" s="19" t="s">
        <v>32</v>
      </c>
      <c r="L56" s="19" t="s">
        <v>32</v>
      </c>
    </row>
    <row r="57" spans="1:12" ht="31.5">
      <c r="A57" s="119"/>
      <c r="B57" s="93"/>
      <c r="C57" s="121"/>
      <c r="D57" s="18" t="s">
        <v>23</v>
      </c>
      <c r="E57" s="13">
        <v>129735</v>
      </c>
      <c r="F57" s="13">
        <v>129735</v>
      </c>
      <c r="G57" s="13">
        <v>129735</v>
      </c>
      <c r="H57" s="27" t="s">
        <v>37</v>
      </c>
      <c r="I57" s="18" t="s">
        <v>1448</v>
      </c>
      <c r="J57" s="18" t="s">
        <v>64</v>
      </c>
      <c r="K57" s="18" t="s">
        <v>64</v>
      </c>
      <c r="L57" s="18" t="s">
        <v>64</v>
      </c>
    </row>
    <row r="58" spans="1:12" ht="30" customHeight="1">
      <c r="A58" s="119"/>
      <c r="B58" s="93"/>
      <c r="C58" s="121"/>
      <c r="D58" s="18" t="s">
        <v>41</v>
      </c>
      <c r="E58" s="13">
        <v>47500</v>
      </c>
      <c r="F58" s="13">
        <v>47500</v>
      </c>
      <c r="G58" s="13">
        <v>47500</v>
      </c>
      <c r="H58" s="27" t="s">
        <v>39</v>
      </c>
      <c r="I58" s="18" t="s">
        <v>1465</v>
      </c>
      <c r="J58" s="18" t="s">
        <v>48</v>
      </c>
      <c r="K58" s="18" t="s">
        <v>48</v>
      </c>
      <c r="L58" s="18" t="s">
        <v>48</v>
      </c>
    </row>
    <row r="59" spans="1:12" ht="31.5">
      <c r="A59" s="119"/>
      <c r="B59" s="93"/>
      <c r="C59" s="121"/>
      <c r="D59" s="94" t="s">
        <v>18</v>
      </c>
      <c r="E59" s="95">
        <v>301860</v>
      </c>
      <c r="F59" s="95">
        <v>297300</v>
      </c>
      <c r="G59" s="95">
        <v>297300</v>
      </c>
      <c r="H59" s="27" t="s">
        <v>33</v>
      </c>
      <c r="I59" s="18" t="s">
        <v>1448</v>
      </c>
      <c r="J59" s="18" t="s">
        <v>34</v>
      </c>
      <c r="K59" s="18" t="s">
        <v>34</v>
      </c>
      <c r="L59" s="18" t="s">
        <v>34</v>
      </c>
    </row>
    <row r="60" spans="1:12" ht="36.75" customHeight="1" thickBot="1">
      <c r="A60" s="132"/>
      <c r="B60" s="78"/>
      <c r="C60" s="82"/>
      <c r="D60" s="80"/>
      <c r="E60" s="96"/>
      <c r="F60" s="96"/>
      <c r="G60" s="96"/>
      <c r="H60" s="55" t="s">
        <v>35</v>
      </c>
      <c r="I60" s="56" t="s">
        <v>1448</v>
      </c>
      <c r="J60" s="56" t="s">
        <v>64</v>
      </c>
      <c r="K60" s="56" t="s">
        <v>64</v>
      </c>
      <c r="L60" s="56" t="s">
        <v>64</v>
      </c>
    </row>
    <row r="61" spans="1:12" ht="47.25">
      <c r="A61" s="49" t="s">
        <v>71</v>
      </c>
      <c r="B61" s="28" t="s">
        <v>72</v>
      </c>
      <c r="C61" s="52" t="s">
        <v>30</v>
      </c>
      <c r="D61" s="19"/>
      <c r="E61" s="12">
        <f>SUM(E62:E65)</f>
        <v>442287</v>
      </c>
      <c r="F61" s="12">
        <f>SUM(F62:F65)</f>
        <v>464087</v>
      </c>
      <c r="G61" s="12">
        <f>SUM(G62:G65)</f>
        <v>464087</v>
      </c>
      <c r="H61" s="26" t="s">
        <v>31</v>
      </c>
      <c r="I61" s="33" t="s">
        <v>1465</v>
      </c>
      <c r="J61" s="33" t="s">
        <v>32</v>
      </c>
      <c r="K61" s="33" t="s">
        <v>32</v>
      </c>
      <c r="L61" s="33" t="s">
        <v>32</v>
      </c>
    </row>
    <row r="62" spans="1:12" ht="31.5">
      <c r="A62" s="48"/>
      <c r="B62" s="27"/>
      <c r="C62" s="42"/>
      <c r="D62" s="18" t="s">
        <v>23</v>
      </c>
      <c r="E62" s="13">
        <v>110887</v>
      </c>
      <c r="F62" s="13">
        <v>110887</v>
      </c>
      <c r="G62" s="13">
        <v>110887</v>
      </c>
      <c r="H62" s="27" t="s">
        <v>37</v>
      </c>
      <c r="I62" s="18" t="s">
        <v>1448</v>
      </c>
      <c r="J62" s="18" t="s">
        <v>53</v>
      </c>
      <c r="K62" s="18" t="s">
        <v>53</v>
      </c>
      <c r="L62" s="18" t="s">
        <v>53</v>
      </c>
    </row>
    <row r="63" spans="1:12" ht="31.5">
      <c r="A63" s="48"/>
      <c r="B63" s="27"/>
      <c r="C63" s="42"/>
      <c r="D63" s="18" t="s">
        <v>41</v>
      </c>
      <c r="E63" s="13">
        <v>40400</v>
      </c>
      <c r="F63" s="13">
        <v>40400</v>
      </c>
      <c r="G63" s="13">
        <v>40400</v>
      </c>
      <c r="H63" s="27" t="s">
        <v>39</v>
      </c>
      <c r="I63" s="18" t="s">
        <v>1465</v>
      </c>
      <c r="J63" s="18" t="s">
        <v>48</v>
      </c>
      <c r="K63" s="18" t="s">
        <v>48</v>
      </c>
      <c r="L63" s="18" t="s">
        <v>48</v>
      </c>
    </row>
    <row r="64" spans="1:12" ht="31.5">
      <c r="A64" s="48"/>
      <c r="B64" s="27"/>
      <c r="C64" s="42"/>
      <c r="D64" s="18" t="s">
        <v>18</v>
      </c>
      <c r="E64" s="13">
        <v>291000</v>
      </c>
      <c r="F64" s="13">
        <v>312800</v>
      </c>
      <c r="G64" s="13">
        <v>312800</v>
      </c>
      <c r="H64" s="27" t="s">
        <v>33</v>
      </c>
      <c r="I64" s="18" t="s">
        <v>1448</v>
      </c>
      <c r="J64" s="18" t="s">
        <v>56</v>
      </c>
      <c r="K64" s="18" t="s">
        <v>56</v>
      </c>
      <c r="L64" s="18" t="s">
        <v>56</v>
      </c>
    </row>
    <row r="65" spans="1:12" ht="32.25" thickBot="1">
      <c r="A65" s="48"/>
      <c r="B65" s="27"/>
      <c r="C65" s="42"/>
      <c r="D65" s="18"/>
      <c r="E65" s="13">
        <v>0</v>
      </c>
      <c r="F65" s="13">
        <v>0</v>
      </c>
      <c r="G65" s="13">
        <v>0</v>
      </c>
      <c r="H65" s="27" t="s">
        <v>35</v>
      </c>
      <c r="I65" s="18" t="s">
        <v>1448</v>
      </c>
      <c r="J65" s="18" t="s">
        <v>53</v>
      </c>
      <c r="K65" s="18" t="s">
        <v>53</v>
      </c>
      <c r="L65" s="18" t="s">
        <v>53</v>
      </c>
    </row>
    <row r="66" spans="1:12" ht="32.25" customHeight="1">
      <c r="A66" s="118" t="s">
        <v>73</v>
      </c>
      <c r="B66" s="77" t="s">
        <v>74</v>
      </c>
      <c r="C66" s="81" t="s">
        <v>30</v>
      </c>
      <c r="D66" s="19" t="s">
        <v>1445</v>
      </c>
      <c r="E66" s="12">
        <f>SUM(E67:E70)</f>
        <v>689856</v>
      </c>
      <c r="F66" s="12">
        <f>SUM(F67:F70)</f>
        <v>695356</v>
      </c>
      <c r="G66" s="12">
        <f>SUM(G67:G70)</f>
        <v>695356</v>
      </c>
      <c r="H66" s="28" t="s">
        <v>31</v>
      </c>
      <c r="I66" s="19" t="s">
        <v>1465</v>
      </c>
      <c r="J66" s="19" t="s">
        <v>75</v>
      </c>
      <c r="K66" s="19" t="s">
        <v>76</v>
      </c>
      <c r="L66" s="19" t="s">
        <v>77</v>
      </c>
    </row>
    <row r="67" spans="1:12" ht="31.5">
      <c r="A67" s="119"/>
      <c r="B67" s="93"/>
      <c r="C67" s="121"/>
      <c r="D67" s="18" t="s">
        <v>23</v>
      </c>
      <c r="E67" s="13">
        <v>154256</v>
      </c>
      <c r="F67" s="13">
        <v>154256</v>
      </c>
      <c r="G67" s="13">
        <v>154256</v>
      </c>
      <c r="H67" s="27" t="s">
        <v>35</v>
      </c>
      <c r="I67" s="18" t="s">
        <v>1448</v>
      </c>
      <c r="J67" s="18" t="s">
        <v>53</v>
      </c>
      <c r="K67" s="18" t="s">
        <v>53</v>
      </c>
      <c r="L67" s="18" t="s">
        <v>53</v>
      </c>
    </row>
    <row r="68" spans="1:12" ht="31.5">
      <c r="A68" s="119"/>
      <c r="B68" s="93"/>
      <c r="C68" s="121"/>
      <c r="D68" s="18" t="s">
        <v>41</v>
      </c>
      <c r="E68" s="13">
        <v>58600</v>
      </c>
      <c r="F68" s="13">
        <v>58600</v>
      </c>
      <c r="G68" s="13">
        <v>58600</v>
      </c>
      <c r="H68" s="27" t="s">
        <v>37</v>
      </c>
      <c r="I68" s="18" t="s">
        <v>1448</v>
      </c>
      <c r="J68" s="18" t="s">
        <v>36</v>
      </c>
      <c r="K68" s="18" t="s">
        <v>36</v>
      </c>
      <c r="L68" s="18" t="s">
        <v>36</v>
      </c>
    </row>
    <row r="69" spans="1:12" ht="15.75" customHeight="1">
      <c r="A69" s="119"/>
      <c r="B69" s="93"/>
      <c r="C69" s="121"/>
      <c r="D69" s="94" t="s">
        <v>18</v>
      </c>
      <c r="E69" s="95">
        <v>477000</v>
      </c>
      <c r="F69" s="95">
        <v>482500</v>
      </c>
      <c r="G69" s="95">
        <v>482500</v>
      </c>
      <c r="H69" s="27" t="s">
        <v>39</v>
      </c>
      <c r="I69" s="18" t="s">
        <v>1465</v>
      </c>
      <c r="J69" s="18" t="s">
        <v>40</v>
      </c>
      <c r="K69" s="18" t="s">
        <v>78</v>
      </c>
      <c r="L69" s="18" t="s">
        <v>79</v>
      </c>
    </row>
    <row r="70" spans="1:12" ht="28.5" customHeight="1" thickBot="1">
      <c r="A70" s="132"/>
      <c r="B70" s="78"/>
      <c r="C70" s="82"/>
      <c r="D70" s="80"/>
      <c r="E70" s="96"/>
      <c r="F70" s="96"/>
      <c r="G70" s="96"/>
      <c r="H70" s="27" t="s">
        <v>33</v>
      </c>
      <c r="I70" s="18" t="s">
        <v>1448</v>
      </c>
      <c r="J70" s="18" t="s">
        <v>80</v>
      </c>
      <c r="K70" s="18" t="s">
        <v>80</v>
      </c>
      <c r="L70" s="18" t="s">
        <v>80</v>
      </c>
    </row>
    <row r="71" spans="1:12" ht="47.25" hidden="1">
      <c r="A71" s="49" t="s">
        <v>81</v>
      </c>
      <c r="B71" s="28" t="s">
        <v>82</v>
      </c>
      <c r="C71" s="52"/>
      <c r="D71" s="19"/>
      <c r="E71" s="12">
        <f>SUM(E72:E75)</f>
        <v>0</v>
      </c>
      <c r="F71" s="12">
        <f>SUM(F72:F75)</f>
        <v>0</v>
      </c>
      <c r="G71" s="12">
        <f>SUM(G72:G75)</f>
        <v>0</v>
      </c>
      <c r="H71" s="28"/>
      <c r="I71" s="19"/>
      <c r="J71" s="19"/>
      <c r="K71" s="19"/>
      <c r="L71" s="19"/>
    </row>
    <row r="72" spans="1:12" ht="15.75" hidden="1">
      <c r="A72" s="48"/>
      <c r="B72" s="27"/>
      <c r="C72" s="42"/>
      <c r="D72" s="18" t="s">
        <v>23</v>
      </c>
      <c r="E72" s="13">
        <v>0</v>
      </c>
      <c r="F72" s="13">
        <v>0</v>
      </c>
      <c r="G72" s="13">
        <v>0</v>
      </c>
      <c r="H72" s="27"/>
      <c r="I72" s="18"/>
      <c r="J72" s="18"/>
      <c r="K72" s="18"/>
      <c r="L72" s="18"/>
    </row>
    <row r="73" spans="1:12" ht="15.75" hidden="1">
      <c r="A73" s="48"/>
      <c r="B73" s="27"/>
      <c r="C73" s="42"/>
      <c r="D73" s="18" t="s">
        <v>41</v>
      </c>
      <c r="E73" s="13">
        <v>0</v>
      </c>
      <c r="F73" s="13">
        <v>0</v>
      </c>
      <c r="G73" s="13">
        <v>0</v>
      </c>
      <c r="H73" s="27"/>
      <c r="I73" s="18"/>
      <c r="J73" s="18"/>
      <c r="K73" s="18"/>
      <c r="L73" s="18"/>
    </row>
    <row r="74" spans="1:12" ht="15.75" hidden="1">
      <c r="A74" s="48"/>
      <c r="B74" s="27"/>
      <c r="C74" s="42"/>
      <c r="D74" s="18" t="s">
        <v>44</v>
      </c>
      <c r="E74" s="13">
        <v>0</v>
      </c>
      <c r="F74" s="13">
        <v>0</v>
      </c>
      <c r="G74" s="13">
        <v>0</v>
      </c>
      <c r="H74" s="27"/>
      <c r="I74" s="18"/>
      <c r="J74" s="18"/>
      <c r="K74" s="18"/>
      <c r="L74" s="18"/>
    </row>
    <row r="75" spans="1:12" ht="16.5" hidden="1" thickBot="1">
      <c r="A75" s="48"/>
      <c r="B75" s="27"/>
      <c r="C75" s="42"/>
      <c r="D75" s="18" t="s">
        <v>18</v>
      </c>
      <c r="E75" s="13">
        <v>0</v>
      </c>
      <c r="F75" s="13">
        <v>0</v>
      </c>
      <c r="G75" s="13">
        <v>0</v>
      </c>
      <c r="H75" s="27"/>
      <c r="I75" s="18"/>
      <c r="J75" s="18"/>
      <c r="K75" s="18"/>
      <c r="L75" s="18"/>
    </row>
    <row r="76" spans="1:12" ht="31.5" customHeight="1">
      <c r="A76" s="118" t="s">
        <v>83</v>
      </c>
      <c r="B76" s="77" t="s">
        <v>84</v>
      </c>
      <c r="C76" s="81" t="s">
        <v>30</v>
      </c>
      <c r="D76" s="19" t="s">
        <v>1445</v>
      </c>
      <c r="E76" s="12">
        <f>SUM(E77:E80)</f>
        <v>461245</v>
      </c>
      <c r="F76" s="12">
        <f>SUM(F77:F80)</f>
        <v>474895</v>
      </c>
      <c r="G76" s="12">
        <f>SUM(G77:G80)</f>
        <v>474895</v>
      </c>
      <c r="H76" s="28" t="s">
        <v>31</v>
      </c>
      <c r="I76" s="19" t="s">
        <v>1465</v>
      </c>
      <c r="J76" s="19" t="s">
        <v>32</v>
      </c>
      <c r="K76" s="19" t="s">
        <v>85</v>
      </c>
      <c r="L76" s="19" t="s">
        <v>86</v>
      </c>
    </row>
    <row r="77" spans="1:12" ht="31.5">
      <c r="A77" s="119"/>
      <c r="B77" s="93"/>
      <c r="C77" s="121"/>
      <c r="D77" s="18" t="s">
        <v>18</v>
      </c>
      <c r="E77" s="13">
        <v>325100</v>
      </c>
      <c r="F77" s="13">
        <v>338750</v>
      </c>
      <c r="G77" s="13">
        <v>338750</v>
      </c>
      <c r="H77" s="27" t="s">
        <v>35</v>
      </c>
      <c r="I77" s="18" t="s">
        <v>1448</v>
      </c>
      <c r="J77" s="18" t="s">
        <v>53</v>
      </c>
      <c r="K77" s="18" t="s">
        <v>53</v>
      </c>
      <c r="L77" s="18" t="s">
        <v>53</v>
      </c>
    </row>
    <row r="78" spans="1:12" ht="31.5">
      <c r="A78" s="119"/>
      <c r="B78" s="93"/>
      <c r="C78" s="121"/>
      <c r="D78" s="18" t="s">
        <v>41</v>
      </c>
      <c r="E78" s="13">
        <v>41600</v>
      </c>
      <c r="F78" s="13">
        <v>41600</v>
      </c>
      <c r="G78" s="13">
        <v>41600</v>
      </c>
      <c r="H78" s="27" t="s">
        <v>37</v>
      </c>
      <c r="I78" s="18" t="s">
        <v>1448</v>
      </c>
      <c r="J78" s="18" t="s">
        <v>36</v>
      </c>
      <c r="K78" s="18" t="s">
        <v>36</v>
      </c>
      <c r="L78" s="18" t="s">
        <v>36</v>
      </c>
    </row>
    <row r="79" spans="1:12" ht="30" customHeight="1">
      <c r="A79" s="119"/>
      <c r="B79" s="93"/>
      <c r="C79" s="121"/>
      <c r="D79" s="94" t="s">
        <v>23</v>
      </c>
      <c r="E79" s="95">
        <v>94545</v>
      </c>
      <c r="F79" s="95">
        <v>94545</v>
      </c>
      <c r="G79" s="95">
        <v>94545</v>
      </c>
      <c r="H79" s="27" t="s">
        <v>39</v>
      </c>
      <c r="I79" s="18" t="s">
        <v>1465</v>
      </c>
      <c r="J79" s="18" t="s">
        <v>87</v>
      </c>
      <c r="K79" s="18" t="s">
        <v>88</v>
      </c>
      <c r="L79" s="18" t="s">
        <v>89</v>
      </c>
    </row>
    <row r="80" spans="1:12" ht="32.25" thickBot="1">
      <c r="A80" s="132"/>
      <c r="B80" s="78"/>
      <c r="C80" s="82"/>
      <c r="D80" s="80"/>
      <c r="E80" s="96"/>
      <c r="F80" s="96"/>
      <c r="G80" s="96"/>
      <c r="H80" s="27" t="s">
        <v>33</v>
      </c>
      <c r="I80" s="18" t="s">
        <v>1448</v>
      </c>
      <c r="J80" s="18" t="s">
        <v>34</v>
      </c>
      <c r="K80" s="18" t="s">
        <v>34</v>
      </c>
      <c r="L80" s="18" t="s">
        <v>34</v>
      </c>
    </row>
    <row r="81" spans="1:12" ht="30.75" customHeight="1">
      <c r="A81" s="118" t="s">
        <v>91</v>
      </c>
      <c r="B81" s="77" t="s">
        <v>92</v>
      </c>
      <c r="C81" s="81" t="s">
        <v>30</v>
      </c>
      <c r="D81" s="19" t="s">
        <v>1445</v>
      </c>
      <c r="E81" s="12">
        <f>SUM(E82:E85)</f>
        <v>721961</v>
      </c>
      <c r="F81" s="12">
        <f>SUM(F82:F85)</f>
        <v>733061</v>
      </c>
      <c r="G81" s="12">
        <f>SUM(G82:G85)</f>
        <v>733061</v>
      </c>
      <c r="H81" s="28" t="s">
        <v>31</v>
      </c>
      <c r="I81" s="19" t="s">
        <v>1465</v>
      </c>
      <c r="J81" s="19" t="s">
        <v>32</v>
      </c>
      <c r="K81" s="19" t="s">
        <v>32</v>
      </c>
      <c r="L81" s="19" t="s">
        <v>32</v>
      </c>
    </row>
    <row r="82" spans="1:12" ht="31.5">
      <c r="A82" s="119"/>
      <c r="B82" s="93"/>
      <c r="C82" s="121"/>
      <c r="D82" s="18" t="s">
        <v>18</v>
      </c>
      <c r="E82" s="13">
        <v>469000</v>
      </c>
      <c r="F82" s="13">
        <v>480100</v>
      </c>
      <c r="G82" s="13">
        <v>480100</v>
      </c>
      <c r="H82" s="27" t="s">
        <v>37</v>
      </c>
      <c r="I82" s="18" t="s">
        <v>1448</v>
      </c>
      <c r="J82" s="18" t="s">
        <v>64</v>
      </c>
      <c r="K82" s="18" t="s">
        <v>64</v>
      </c>
      <c r="L82" s="18" t="s">
        <v>64</v>
      </c>
    </row>
    <row r="83" spans="1:12" ht="30.75" customHeight="1">
      <c r="A83" s="119"/>
      <c r="B83" s="93"/>
      <c r="C83" s="121"/>
      <c r="D83" s="18" t="s">
        <v>41</v>
      </c>
      <c r="E83" s="13">
        <v>77800</v>
      </c>
      <c r="F83" s="13">
        <v>77800</v>
      </c>
      <c r="G83" s="13">
        <v>77800</v>
      </c>
      <c r="H83" s="27" t="s">
        <v>39</v>
      </c>
      <c r="I83" s="18" t="s">
        <v>1465</v>
      </c>
      <c r="J83" s="18" t="s">
        <v>48</v>
      </c>
      <c r="K83" s="18" t="s">
        <v>48</v>
      </c>
      <c r="L83" s="18" t="s">
        <v>48</v>
      </c>
    </row>
    <row r="84" spans="1:12" ht="31.5">
      <c r="A84" s="119"/>
      <c r="B84" s="93"/>
      <c r="C84" s="121"/>
      <c r="D84" s="94" t="s">
        <v>23</v>
      </c>
      <c r="E84" s="95">
        <v>175161</v>
      </c>
      <c r="F84" s="95">
        <v>175161</v>
      </c>
      <c r="G84" s="95">
        <v>175161</v>
      </c>
      <c r="H84" s="27" t="s">
        <v>33</v>
      </c>
      <c r="I84" s="18" t="s">
        <v>1448</v>
      </c>
      <c r="J84" s="18" t="s">
        <v>56</v>
      </c>
      <c r="K84" s="18" t="s">
        <v>56</v>
      </c>
      <c r="L84" s="18" t="s">
        <v>56</v>
      </c>
    </row>
    <row r="85" spans="1:12" ht="28.5" customHeight="1" thickBot="1">
      <c r="A85" s="132"/>
      <c r="B85" s="78"/>
      <c r="C85" s="82"/>
      <c r="D85" s="80"/>
      <c r="E85" s="96"/>
      <c r="F85" s="96"/>
      <c r="G85" s="96"/>
      <c r="H85" s="27" t="s">
        <v>35</v>
      </c>
      <c r="I85" s="18" t="s">
        <v>1448</v>
      </c>
      <c r="J85" s="18" t="s">
        <v>64</v>
      </c>
      <c r="K85" s="18" t="s">
        <v>64</v>
      </c>
      <c r="L85" s="18" t="s">
        <v>64</v>
      </c>
    </row>
    <row r="86" spans="1:12" ht="29.25" customHeight="1">
      <c r="A86" s="118" t="s">
        <v>93</v>
      </c>
      <c r="B86" s="77" t="s">
        <v>94</v>
      </c>
      <c r="C86" s="81" t="s">
        <v>30</v>
      </c>
      <c r="D86" s="19" t="s">
        <v>1445</v>
      </c>
      <c r="E86" s="12">
        <f>SUM(E87:E90)</f>
        <v>901535</v>
      </c>
      <c r="F86" s="12">
        <f>SUM(F87:F90)</f>
        <v>919835</v>
      </c>
      <c r="G86" s="12">
        <f>SUM(G87:G90)</f>
        <v>919835</v>
      </c>
      <c r="H86" s="28" t="s">
        <v>31</v>
      </c>
      <c r="I86" s="19" t="s">
        <v>1465</v>
      </c>
      <c r="J86" s="19" t="s">
        <v>32</v>
      </c>
      <c r="K86" s="19" t="s">
        <v>32</v>
      </c>
      <c r="L86" s="19" t="s">
        <v>32</v>
      </c>
    </row>
    <row r="87" spans="1:12" ht="27.75" customHeight="1">
      <c r="A87" s="119"/>
      <c r="B87" s="93"/>
      <c r="C87" s="121"/>
      <c r="D87" s="18" t="s">
        <v>23</v>
      </c>
      <c r="E87" s="13">
        <v>259835</v>
      </c>
      <c r="F87" s="13">
        <v>259835</v>
      </c>
      <c r="G87" s="13">
        <v>259835</v>
      </c>
      <c r="H87" s="27" t="s">
        <v>39</v>
      </c>
      <c r="I87" s="18" t="s">
        <v>1465</v>
      </c>
      <c r="J87" s="18" t="s">
        <v>48</v>
      </c>
      <c r="K87" s="18" t="s">
        <v>48</v>
      </c>
      <c r="L87" s="18" t="s">
        <v>48</v>
      </c>
    </row>
    <row r="88" spans="1:12" ht="31.5">
      <c r="A88" s="119"/>
      <c r="B88" s="93"/>
      <c r="C88" s="121"/>
      <c r="D88" s="18" t="s">
        <v>41</v>
      </c>
      <c r="E88" s="13">
        <v>70000</v>
      </c>
      <c r="F88" s="13">
        <v>70000</v>
      </c>
      <c r="G88" s="13">
        <v>70000</v>
      </c>
      <c r="H88" s="27" t="s">
        <v>37</v>
      </c>
      <c r="I88" s="18" t="s">
        <v>1448</v>
      </c>
      <c r="J88" s="18" t="s">
        <v>95</v>
      </c>
      <c r="K88" s="18" t="s">
        <v>95</v>
      </c>
      <c r="L88" s="18" t="s">
        <v>53</v>
      </c>
    </row>
    <row r="89" spans="1:12" ht="31.5">
      <c r="A89" s="119"/>
      <c r="B89" s="93"/>
      <c r="C89" s="121"/>
      <c r="D89" s="94" t="s">
        <v>18</v>
      </c>
      <c r="E89" s="95">
        <v>571700</v>
      </c>
      <c r="F89" s="95">
        <v>590000</v>
      </c>
      <c r="G89" s="95">
        <v>590000</v>
      </c>
      <c r="H89" s="27" t="s">
        <v>33</v>
      </c>
      <c r="I89" s="18" t="s">
        <v>1448</v>
      </c>
      <c r="J89" s="18" t="s">
        <v>95</v>
      </c>
      <c r="K89" s="18" t="s">
        <v>95</v>
      </c>
      <c r="L89" s="18" t="s">
        <v>95</v>
      </c>
    </row>
    <row r="90" spans="1:12" ht="32.25" thickBot="1">
      <c r="A90" s="132"/>
      <c r="B90" s="78"/>
      <c r="C90" s="82"/>
      <c r="D90" s="80"/>
      <c r="E90" s="96"/>
      <c r="F90" s="96"/>
      <c r="G90" s="96"/>
      <c r="H90" s="55" t="s">
        <v>35</v>
      </c>
      <c r="I90" s="56" t="s">
        <v>1448</v>
      </c>
      <c r="J90" s="56" t="s">
        <v>53</v>
      </c>
      <c r="K90" s="56" t="s">
        <v>53</v>
      </c>
      <c r="L90" s="56" t="s">
        <v>53</v>
      </c>
    </row>
    <row r="91" spans="1:12" ht="28.5" customHeight="1">
      <c r="A91" s="118" t="s">
        <v>96</v>
      </c>
      <c r="B91" s="77" t="s">
        <v>97</v>
      </c>
      <c r="C91" s="81" t="s">
        <v>30</v>
      </c>
      <c r="D91" s="19" t="s">
        <v>1445</v>
      </c>
      <c r="E91" s="12">
        <f>SUM(E92:E95)</f>
        <v>750058</v>
      </c>
      <c r="F91" s="12">
        <f>SUM(F92:F95)</f>
        <v>759288</v>
      </c>
      <c r="G91" s="12">
        <f>SUM(G92:G95)</f>
        <v>759288</v>
      </c>
      <c r="H91" s="26" t="s">
        <v>31</v>
      </c>
      <c r="I91" s="33" t="s">
        <v>1465</v>
      </c>
      <c r="J91" s="33" t="s">
        <v>32</v>
      </c>
      <c r="K91" s="33" t="s">
        <v>32</v>
      </c>
      <c r="L91" s="33" t="s">
        <v>32</v>
      </c>
    </row>
    <row r="92" spans="1:12" ht="29.25" customHeight="1">
      <c r="A92" s="119"/>
      <c r="B92" s="93"/>
      <c r="C92" s="121"/>
      <c r="D92" s="18" t="s">
        <v>23</v>
      </c>
      <c r="E92" s="13">
        <v>213078</v>
      </c>
      <c r="F92" s="13">
        <v>213078</v>
      </c>
      <c r="G92" s="13">
        <v>213078</v>
      </c>
      <c r="H92" s="27" t="s">
        <v>33</v>
      </c>
      <c r="I92" s="18" t="s">
        <v>1448</v>
      </c>
      <c r="J92" s="18" t="s">
        <v>34</v>
      </c>
      <c r="K92" s="18" t="s">
        <v>34</v>
      </c>
      <c r="L92" s="18" t="s">
        <v>34</v>
      </c>
    </row>
    <row r="93" spans="1:12" ht="31.5">
      <c r="A93" s="119"/>
      <c r="B93" s="93"/>
      <c r="C93" s="121"/>
      <c r="D93" s="18" t="s">
        <v>41</v>
      </c>
      <c r="E93" s="13">
        <v>88850</v>
      </c>
      <c r="F93" s="13">
        <v>88850</v>
      </c>
      <c r="G93" s="13">
        <v>88850</v>
      </c>
      <c r="H93" s="27" t="s">
        <v>35</v>
      </c>
      <c r="I93" s="18" t="s">
        <v>1448</v>
      </c>
      <c r="J93" s="18" t="s">
        <v>38</v>
      </c>
      <c r="K93" s="18" t="s">
        <v>38</v>
      </c>
      <c r="L93" s="18" t="s">
        <v>38</v>
      </c>
    </row>
    <row r="94" spans="1:12" ht="31.5">
      <c r="A94" s="119"/>
      <c r="B94" s="93"/>
      <c r="C94" s="121"/>
      <c r="D94" s="94" t="s">
        <v>18</v>
      </c>
      <c r="E94" s="95">
        <v>448130</v>
      </c>
      <c r="F94" s="95">
        <v>457360</v>
      </c>
      <c r="G94" s="95">
        <v>457360</v>
      </c>
      <c r="H94" s="27" t="s">
        <v>37</v>
      </c>
      <c r="I94" s="18" t="s">
        <v>1448</v>
      </c>
      <c r="J94" s="18" t="s">
        <v>38</v>
      </c>
      <c r="K94" s="18" t="s">
        <v>38</v>
      </c>
      <c r="L94" s="18" t="s">
        <v>38</v>
      </c>
    </row>
    <row r="95" spans="1:12" ht="33" customHeight="1" thickBot="1">
      <c r="A95" s="132"/>
      <c r="B95" s="78"/>
      <c r="C95" s="82"/>
      <c r="D95" s="80"/>
      <c r="E95" s="96"/>
      <c r="F95" s="96"/>
      <c r="G95" s="96"/>
      <c r="H95" s="27" t="s">
        <v>39</v>
      </c>
      <c r="I95" s="18" t="s">
        <v>1465</v>
      </c>
      <c r="J95" s="18" t="s">
        <v>48</v>
      </c>
      <c r="K95" s="18" t="s">
        <v>48</v>
      </c>
      <c r="L95" s="18" t="s">
        <v>48</v>
      </c>
    </row>
    <row r="96" spans="1:12" ht="30" customHeight="1">
      <c r="A96" s="118" t="s">
        <v>98</v>
      </c>
      <c r="B96" s="77" t="s">
        <v>99</v>
      </c>
      <c r="C96" s="81" t="s">
        <v>30</v>
      </c>
      <c r="D96" s="19" t="s">
        <v>1445</v>
      </c>
      <c r="E96" s="12">
        <f>SUM(E97:E100)</f>
        <v>806428</v>
      </c>
      <c r="F96" s="12">
        <f>SUM(F97:F100)</f>
        <v>808928</v>
      </c>
      <c r="G96" s="12">
        <f>SUM(G97:G100)</f>
        <v>808928</v>
      </c>
      <c r="H96" s="28" t="s">
        <v>31</v>
      </c>
      <c r="I96" s="19" t="s">
        <v>1465</v>
      </c>
      <c r="J96" s="19" t="s">
        <v>32</v>
      </c>
      <c r="K96" s="19" t="s">
        <v>32</v>
      </c>
      <c r="L96" s="19" t="s">
        <v>32</v>
      </c>
    </row>
    <row r="97" spans="1:12" ht="25.5" customHeight="1">
      <c r="A97" s="119"/>
      <c r="B97" s="93"/>
      <c r="C97" s="121"/>
      <c r="D97" s="18" t="s">
        <v>41</v>
      </c>
      <c r="E97" s="13">
        <v>87100</v>
      </c>
      <c r="F97" s="13">
        <v>87100</v>
      </c>
      <c r="G97" s="13">
        <v>87100</v>
      </c>
      <c r="H97" s="27" t="s">
        <v>39</v>
      </c>
      <c r="I97" s="18" t="s">
        <v>1465</v>
      </c>
      <c r="J97" s="18" t="s">
        <v>48</v>
      </c>
      <c r="K97" s="18" t="s">
        <v>48</v>
      </c>
      <c r="L97" s="18" t="s">
        <v>48</v>
      </c>
    </row>
    <row r="98" spans="1:12" ht="31.5">
      <c r="A98" s="119"/>
      <c r="B98" s="93"/>
      <c r="C98" s="121"/>
      <c r="D98" s="18" t="s">
        <v>18</v>
      </c>
      <c r="E98" s="13">
        <v>515000</v>
      </c>
      <c r="F98" s="13">
        <v>517500</v>
      </c>
      <c r="G98" s="13">
        <v>517500</v>
      </c>
      <c r="H98" s="27" t="s">
        <v>37</v>
      </c>
      <c r="I98" s="18" t="s">
        <v>1448</v>
      </c>
      <c r="J98" s="18" t="s">
        <v>64</v>
      </c>
      <c r="K98" s="18" t="s">
        <v>64</v>
      </c>
      <c r="L98" s="18" t="s">
        <v>64</v>
      </c>
    </row>
    <row r="99" spans="1:12" ht="31.5">
      <c r="A99" s="119"/>
      <c r="B99" s="93"/>
      <c r="C99" s="121"/>
      <c r="D99" s="94" t="s">
        <v>23</v>
      </c>
      <c r="E99" s="95">
        <v>204328</v>
      </c>
      <c r="F99" s="95">
        <v>204328</v>
      </c>
      <c r="G99" s="95">
        <v>204328</v>
      </c>
      <c r="H99" s="27" t="s">
        <v>33</v>
      </c>
      <c r="I99" s="18" t="s">
        <v>1448</v>
      </c>
      <c r="J99" s="18" t="s">
        <v>49</v>
      </c>
      <c r="K99" s="18" t="s">
        <v>49</v>
      </c>
      <c r="L99" s="18" t="s">
        <v>49</v>
      </c>
    </row>
    <row r="100" spans="1:12" ht="32.25" thickBot="1">
      <c r="A100" s="132"/>
      <c r="B100" s="78"/>
      <c r="C100" s="82"/>
      <c r="D100" s="80"/>
      <c r="E100" s="96"/>
      <c r="F100" s="96"/>
      <c r="G100" s="96"/>
      <c r="H100" s="27" t="s">
        <v>35</v>
      </c>
      <c r="I100" s="18" t="s">
        <v>1448</v>
      </c>
      <c r="J100" s="18" t="s">
        <v>64</v>
      </c>
      <c r="K100" s="18" t="s">
        <v>64</v>
      </c>
      <c r="L100" s="18" t="s">
        <v>64</v>
      </c>
    </row>
    <row r="101" spans="1:12" ht="28.5" customHeight="1">
      <c r="A101" s="118" t="s">
        <v>100</v>
      </c>
      <c r="B101" s="77" t="s">
        <v>101</v>
      </c>
      <c r="C101" s="81" t="s">
        <v>30</v>
      </c>
      <c r="D101" s="19" t="s">
        <v>1445</v>
      </c>
      <c r="E101" s="12">
        <f>SUM(E102:E105)</f>
        <v>611110</v>
      </c>
      <c r="F101" s="12">
        <f>SUM(F102:F105)</f>
        <v>621110</v>
      </c>
      <c r="G101" s="12">
        <f>SUM(G102:G105)</f>
        <v>621110</v>
      </c>
      <c r="H101" s="28" t="s">
        <v>31</v>
      </c>
      <c r="I101" s="19" t="s">
        <v>1465</v>
      </c>
      <c r="J101" s="19" t="s">
        <v>32</v>
      </c>
      <c r="K101" s="19" t="s">
        <v>32</v>
      </c>
      <c r="L101" s="19" t="s">
        <v>32</v>
      </c>
    </row>
    <row r="102" spans="1:12" ht="32.25" customHeight="1">
      <c r="A102" s="119"/>
      <c r="B102" s="93"/>
      <c r="C102" s="121"/>
      <c r="D102" s="18" t="s">
        <v>23</v>
      </c>
      <c r="E102" s="13">
        <v>159110</v>
      </c>
      <c r="F102" s="13">
        <v>159110</v>
      </c>
      <c r="G102" s="13">
        <v>159110</v>
      </c>
      <c r="H102" s="27" t="s">
        <v>35</v>
      </c>
      <c r="I102" s="18" t="s">
        <v>1448</v>
      </c>
      <c r="J102" s="18" t="s">
        <v>38</v>
      </c>
      <c r="K102" s="18" t="s">
        <v>38</v>
      </c>
      <c r="L102" s="18" t="s">
        <v>47</v>
      </c>
    </row>
    <row r="103" spans="1:12" ht="28.5" customHeight="1">
      <c r="A103" s="119"/>
      <c r="B103" s="93"/>
      <c r="C103" s="121"/>
      <c r="D103" s="18" t="s">
        <v>41</v>
      </c>
      <c r="E103" s="13">
        <v>63300</v>
      </c>
      <c r="F103" s="13">
        <v>63300</v>
      </c>
      <c r="G103" s="13">
        <v>63300</v>
      </c>
      <c r="H103" s="27" t="s">
        <v>39</v>
      </c>
      <c r="I103" s="18" t="s">
        <v>1465</v>
      </c>
      <c r="J103" s="18" t="s">
        <v>48</v>
      </c>
      <c r="K103" s="18" t="s">
        <v>48</v>
      </c>
      <c r="L103" s="18" t="s">
        <v>78</v>
      </c>
    </row>
    <row r="104" spans="1:12" ht="31.5">
      <c r="A104" s="119"/>
      <c r="B104" s="93"/>
      <c r="C104" s="121"/>
      <c r="D104" s="94" t="s">
        <v>18</v>
      </c>
      <c r="E104" s="95">
        <v>388700</v>
      </c>
      <c r="F104" s="95">
        <v>398700</v>
      </c>
      <c r="G104" s="95">
        <v>398700</v>
      </c>
      <c r="H104" s="27" t="s">
        <v>37</v>
      </c>
      <c r="I104" s="18" t="s">
        <v>1448</v>
      </c>
      <c r="J104" s="18" t="s">
        <v>38</v>
      </c>
      <c r="K104" s="18" t="s">
        <v>38</v>
      </c>
      <c r="L104" s="18" t="s">
        <v>38</v>
      </c>
    </row>
    <row r="105" spans="1:12" ht="32.25" thickBot="1">
      <c r="A105" s="132"/>
      <c r="B105" s="78"/>
      <c r="C105" s="82"/>
      <c r="D105" s="80"/>
      <c r="E105" s="96"/>
      <c r="F105" s="96"/>
      <c r="G105" s="96"/>
      <c r="H105" s="27" t="s">
        <v>33</v>
      </c>
      <c r="I105" s="18" t="s">
        <v>1448</v>
      </c>
      <c r="J105" s="18" t="s">
        <v>56</v>
      </c>
      <c r="K105" s="18" t="s">
        <v>56</v>
      </c>
      <c r="L105" s="18" t="s">
        <v>56</v>
      </c>
    </row>
    <row r="106" spans="1:12" ht="29.25" customHeight="1">
      <c r="A106" s="118" t="s">
        <v>102</v>
      </c>
      <c r="B106" s="77" t="s">
        <v>103</v>
      </c>
      <c r="C106" s="81" t="s">
        <v>30</v>
      </c>
      <c r="D106" s="19" t="s">
        <v>1445</v>
      </c>
      <c r="E106" s="12">
        <f>SUM(E107:E110)</f>
        <v>441175</v>
      </c>
      <c r="F106" s="12">
        <f>SUM(F107:F110)</f>
        <v>443875</v>
      </c>
      <c r="G106" s="12">
        <f>SUM(G107:G110)</f>
        <v>443875</v>
      </c>
      <c r="H106" s="28" t="s">
        <v>31</v>
      </c>
      <c r="I106" s="19" t="s">
        <v>1465</v>
      </c>
      <c r="J106" s="19" t="s">
        <v>32</v>
      </c>
      <c r="K106" s="19" t="s">
        <v>32</v>
      </c>
      <c r="L106" s="19" t="s">
        <v>32</v>
      </c>
    </row>
    <row r="107" spans="1:12" ht="31.5">
      <c r="A107" s="119"/>
      <c r="B107" s="93"/>
      <c r="C107" s="121"/>
      <c r="D107" s="18" t="s">
        <v>23</v>
      </c>
      <c r="E107" s="13">
        <v>103025</v>
      </c>
      <c r="F107" s="13">
        <v>103025</v>
      </c>
      <c r="G107" s="13">
        <v>103025</v>
      </c>
      <c r="H107" s="27" t="s">
        <v>35</v>
      </c>
      <c r="I107" s="18" t="s">
        <v>1448</v>
      </c>
      <c r="J107" s="18" t="s">
        <v>36</v>
      </c>
      <c r="K107" s="18" t="s">
        <v>36</v>
      </c>
      <c r="L107" s="18" t="s">
        <v>36</v>
      </c>
    </row>
    <row r="108" spans="1:12" ht="27" customHeight="1">
      <c r="A108" s="119"/>
      <c r="B108" s="93"/>
      <c r="C108" s="121"/>
      <c r="D108" s="18" t="s">
        <v>41</v>
      </c>
      <c r="E108" s="13">
        <v>36900</v>
      </c>
      <c r="F108" s="13">
        <v>36900</v>
      </c>
      <c r="G108" s="13">
        <v>36900</v>
      </c>
      <c r="H108" s="27" t="s">
        <v>39</v>
      </c>
      <c r="I108" s="18" t="s">
        <v>1465</v>
      </c>
      <c r="J108" s="18" t="s">
        <v>48</v>
      </c>
      <c r="K108" s="18" t="s">
        <v>48</v>
      </c>
      <c r="L108" s="18" t="s">
        <v>48</v>
      </c>
    </row>
    <row r="109" spans="1:12" ht="31.5">
      <c r="A109" s="119"/>
      <c r="B109" s="93"/>
      <c r="C109" s="121"/>
      <c r="D109" s="94" t="s">
        <v>18</v>
      </c>
      <c r="E109" s="95">
        <v>301250</v>
      </c>
      <c r="F109" s="95">
        <v>303950</v>
      </c>
      <c r="G109" s="95">
        <v>303950</v>
      </c>
      <c r="H109" s="27" t="s">
        <v>37</v>
      </c>
      <c r="I109" s="18" t="s">
        <v>1448</v>
      </c>
      <c r="J109" s="18" t="s">
        <v>64</v>
      </c>
      <c r="K109" s="18" t="s">
        <v>64</v>
      </c>
      <c r="L109" s="18" t="s">
        <v>64</v>
      </c>
    </row>
    <row r="110" spans="1:12" ht="32.25" thickBot="1">
      <c r="A110" s="132"/>
      <c r="B110" s="78"/>
      <c r="C110" s="82"/>
      <c r="D110" s="80"/>
      <c r="E110" s="96"/>
      <c r="F110" s="96"/>
      <c r="G110" s="96"/>
      <c r="H110" s="27" t="s">
        <v>33</v>
      </c>
      <c r="I110" s="18" t="s">
        <v>1448</v>
      </c>
      <c r="J110" s="18" t="s">
        <v>56</v>
      </c>
      <c r="K110" s="18" t="s">
        <v>56</v>
      </c>
      <c r="L110" s="18" t="s">
        <v>56</v>
      </c>
    </row>
    <row r="111" spans="1:12" ht="27.75" customHeight="1">
      <c r="A111" s="118" t="s">
        <v>104</v>
      </c>
      <c r="B111" s="77" t="s">
        <v>105</v>
      </c>
      <c r="C111" s="81" t="s">
        <v>30</v>
      </c>
      <c r="D111" s="19" t="s">
        <v>1445</v>
      </c>
      <c r="E111" s="12">
        <f>SUM(E112:E115)</f>
        <v>714466</v>
      </c>
      <c r="F111" s="12">
        <f>SUM(F112:F115)</f>
        <v>722066</v>
      </c>
      <c r="G111" s="12">
        <f>SUM(G112:G115)</f>
        <v>722066</v>
      </c>
      <c r="H111" s="28" t="s">
        <v>31</v>
      </c>
      <c r="I111" s="19" t="s">
        <v>1465</v>
      </c>
      <c r="J111" s="19" t="s">
        <v>32</v>
      </c>
      <c r="K111" s="19" t="s">
        <v>32</v>
      </c>
      <c r="L111" s="19" t="s">
        <v>32</v>
      </c>
    </row>
    <row r="112" spans="1:12" ht="31.5">
      <c r="A112" s="119"/>
      <c r="B112" s="93"/>
      <c r="C112" s="121"/>
      <c r="D112" s="18" t="s">
        <v>23</v>
      </c>
      <c r="E112" s="13">
        <v>149536</v>
      </c>
      <c r="F112" s="13">
        <v>149536</v>
      </c>
      <c r="G112" s="13">
        <v>149536</v>
      </c>
      <c r="H112" s="27" t="s">
        <v>35</v>
      </c>
      <c r="I112" s="18" t="s">
        <v>1448</v>
      </c>
      <c r="J112" s="18" t="s">
        <v>38</v>
      </c>
      <c r="K112" s="18" t="s">
        <v>38</v>
      </c>
      <c r="L112" s="18" t="s">
        <v>38</v>
      </c>
    </row>
    <row r="113" spans="1:12" ht="31.5">
      <c r="A113" s="119"/>
      <c r="B113" s="93"/>
      <c r="C113" s="121"/>
      <c r="D113" s="18" t="s">
        <v>41</v>
      </c>
      <c r="E113" s="13">
        <v>69700</v>
      </c>
      <c r="F113" s="13">
        <v>69700</v>
      </c>
      <c r="G113" s="13">
        <v>69700</v>
      </c>
      <c r="H113" s="27" t="s">
        <v>37</v>
      </c>
      <c r="I113" s="18" t="s">
        <v>1448</v>
      </c>
      <c r="J113" s="18" t="s">
        <v>95</v>
      </c>
      <c r="K113" s="18" t="s">
        <v>95</v>
      </c>
      <c r="L113" s="18" t="s">
        <v>95</v>
      </c>
    </row>
    <row r="114" spans="1:12" ht="30.75" customHeight="1">
      <c r="A114" s="119"/>
      <c r="B114" s="93"/>
      <c r="C114" s="121"/>
      <c r="D114" s="94" t="s">
        <v>18</v>
      </c>
      <c r="E114" s="95">
        <v>495230</v>
      </c>
      <c r="F114" s="95">
        <v>502830</v>
      </c>
      <c r="G114" s="95">
        <v>502830</v>
      </c>
      <c r="H114" s="27" t="s">
        <v>39</v>
      </c>
      <c r="I114" s="18" t="s">
        <v>1465</v>
      </c>
      <c r="J114" s="18" t="s">
        <v>48</v>
      </c>
      <c r="K114" s="18" t="s">
        <v>48</v>
      </c>
      <c r="L114" s="18" t="s">
        <v>48</v>
      </c>
    </row>
    <row r="115" spans="1:12" ht="32.25" thickBot="1">
      <c r="A115" s="132"/>
      <c r="B115" s="78"/>
      <c r="C115" s="82"/>
      <c r="D115" s="80"/>
      <c r="E115" s="96"/>
      <c r="F115" s="96"/>
      <c r="G115" s="96"/>
      <c r="H115" s="55" t="s">
        <v>33</v>
      </c>
      <c r="I115" s="56" t="s">
        <v>1448</v>
      </c>
      <c r="J115" s="56" t="s">
        <v>106</v>
      </c>
      <c r="K115" s="56" t="s">
        <v>106</v>
      </c>
      <c r="L115" s="56" t="s">
        <v>106</v>
      </c>
    </row>
    <row r="116" spans="1:12" ht="29.25" customHeight="1">
      <c r="A116" s="118" t="s">
        <v>107</v>
      </c>
      <c r="B116" s="77" t="s">
        <v>108</v>
      </c>
      <c r="C116" s="81" t="s">
        <v>30</v>
      </c>
      <c r="D116" s="19" t="s">
        <v>1445</v>
      </c>
      <c r="E116" s="12">
        <f>SUM(E117:E120)</f>
        <v>450422</v>
      </c>
      <c r="F116" s="12">
        <f>SUM(F117:F120)</f>
        <v>450022</v>
      </c>
      <c r="G116" s="12">
        <f>SUM(G117:G120)</f>
        <v>450022</v>
      </c>
      <c r="H116" s="26" t="s">
        <v>31</v>
      </c>
      <c r="I116" s="33" t="s">
        <v>1465</v>
      </c>
      <c r="J116" s="33" t="s">
        <v>86</v>
      </c>
      <c r="K116" s="33" t="s">
        <v>86</v>
      </c>
      <c r="L116" s="33" t="s">
        <v>86</v>
      </c>
    </row>
    <row r="117" spans="1:12" ht="29.25" customHeight="1">
      <c r="A117" s="119"/>
      <c r="B117" s="93"/>
      <c r="C117" s="121"/>
      <c r="D117" s="18" t="s">
        <v>41</v>
      </c>
      <c r="E117" s="13">
        <v>45900</v>
      </c>
      <c r="F117" s="13">
        <v>45900</v>
      </c>
      <c r="G117" s="13">
        <v>45900</v>
      </c>
      <c r="H117" s="27" t="s">
        <v>33</v>
      </c>
      <c r="I117" s="18" t="s">
        <v>1448</v>
      </c>
      <c r="J117" s="18" t="s">
        <v>109</v>
      </c>
      <c r="K117" s="18" t="s">
        <v>106</v>
      </c>
      <c r="L117" s="18" t="s">
        <v>106</v>
      </c>
    </row>
    <row r="118" spans="1:12" ht="31.5">
      <c r="A118" s="119"/>
      <c r="B118" s="93"/>
      <c r="C118" s="121"/>
      <c r="D118" s="18" t="s">
        <v>18</v>
      </c>
      <c r="E118" s="13">
        <v>285400</v>
      </c>
      <c r="F118" s="13">
        <v>285000</v>
      </c>
      <c r="G118" s="13">
        <v>285000</v>
      </c>
      <c r="H118" s="27" t="s">
        <v>35</v>
      </c>
      <c r="I118" s="18" t="s">
        <v>1448</v>
      </c>
      <c r="J118" s="18" t="s">
        <v>80</v>
      </c>
      <c r="K118" s="18" t="s">
        <v>80</v>
      </c>
      <c r="L118" s="18" t="s">
        <v>80</v>
      </c>
    </row>
    <row r="119" spans="1:12" ht="27" customHeight="1">
      <c r="A119" s="119"/>
      <c r="B119" s="93"/>
      <c r="C119" s="121"/>
      <c r="D119" s="94" t="s">
        <v>23</v>
      </c>
      <c r="E119" s="95">
        <v>119122</v>
      </c>
      <c r="F119" s="95">
        <v>119122</v>
      </c>
      <c r="G119" s="95">
        <v>119122</v>
      </c>
      <c r="H119" s="27" t="s">
        <v>39</v>
      </c>
      <c r="I119" s="18" t="s">
        <v>1465</v>
      </c>
      <c r="J119" s="18" t="s">
        <v>110</v>
      </c>
      <c r="K119" s="18" t="s">
        <v>110</v>
      </c>
      <c r="L119" s="18" t="s">
        <v>110</v>
      </c>
    </row>
    <row r="120" spans="1:12" ht="32.25" thickBot="1">
      <c r="A120" s="132"/>
      <c r="B120" s="78"/>
      <c r="C120" s="82"/>
      <c r="D120" s="80"/>
      <c r="E120" s="96"/>
      <c r="F120" s="96"/>
      <c r="G120" s="96"/>
      <c r="H120" s="27" t="s">
        <v>37</v>
      </c>
      <c r="I120" s="18" t="s">
        <v>1448</v>
      </c>
      <c r="J120" s="18" t="s">
        <v>38</v>
      </c>
      <c r="K120" s="18" t="s">
        <v>38</v>
      </c>
      <c r="L120" s="18" t="s">
        <v>38</v>
      </c>
    </row>
    <row r="121" spans="1:12" ht="29.25" customHeight="1">
      <c r="A121" s="118" t="s">
        <v>112</v>
      </c>
      <c r="B121" s="77" t="s">
        <v>113</v>
      </c>
      <c r="C121" s="81" t="s">
        <v>30</v>
      </c>
      <c r="D121" s="19" t="s">
        <v>1445</v>
      </c>
      <c r="E121" s="12">
        <f>SUM(E122:E125)</f>
        <v>312755</v>
      </c>
      <c r="F121" s="12">
        <f>SUM(F122:F125)</f>
        <v>314405</v>
      </c>
      <c r="G121" s="12">
        <f>SUM(G122:G125)</f>
        <v>314405</v>
      </c>
      <c r="H121" s="28" t="s">
        <v>31</v>
      </c>
      <c r="I121" s="19" t="s">
        <v>1465</v>
      </c>
      <c r="J121" s="19" t="s">
        <v>32</v>
      </c>
      <c r="K121" s="19" t="s">
        <v>32</v>
      </c>
      <c r="L121" s="19" t="s">
        <v>32</v>
      </c>
    </row>
    <row r="122" spans="1:12" ht="31.5">
      <c r="A122" s="119"/>
      <c r="B122" s="93"/>
      <c r="C122" s="121"/>
      <c r="D122" s="18" t="s">
        <v>23</v>
      </c>
      <c r="E122" s="13">
        <v>82255</v>
      </c>
      <c r="F122" s="13">
        <v>82255</v>
      </c>
      <c r="G122" s="13">
        <v>82255</v>
      </c>
      <c r="H122" s="27" t="s">
        <v>35</v>
      </c>
      <c r="I122" s="18" t="s">
        <v>1448</v>
      </c>
      <c r="J122" s="18" t="s">
        <v>95</v>
      </c>
      <c r="K122" s="18" t="s">
        <v>95</v>
      </c>
      <c r="L122" s="18" t="s">
        <v>95</v>
      </c>
    </row>
    <row r="123" spans="1:12" ht="31.5">
      <c r="A123" s="119"/>
      <c r="B123" s="93"/>
      <c r="C123" s="121"/>
      <c r="D123" s="18" t="s">
        <v>41</v>
      </c>
      <c r="E123" s="13">
        <v>26400</v>
      </c>
      <c r="F123" s="13">
        <v>26400</v>
      </c>
      <c r="G123" s="13">
        <v>26400</v>
      </c>
      <c r="H123" s="27" t="s">
        <v>37</v>
      </c>
      <c r="I123" s="18" t="s">
        <v>1448</v>
      </c>
      <c r="J123" s="18" t="s">
        <v>95</v>
      </c>
      <c r="K123" s="18" t="s">
        <v>95</v>
      </c>
      <c r="L123" s="18" t="s">
        <v>95</v>
      </c>
    </row>
    <row r="124" spans="1:12" ht="27.75" customHeight="1">
      <c r="A124" s="119"/>
      <c r="B124" s="93"/>
      <c r="C124" s="121"/>
      <c r="D124" s="94" t="s">
        <v>18</v>
      </c>
      <c r="E124" s="95">
        <v>204100</v>
      </c>
      <c r="F124" s="95">
        <v>205750</v>
      </c>
      <c r="G124" s="95">
        <v>205750</v>
      </c>
      <c r="H124" s="27" t="s">
        <v>39</v>
      </c>
      <c r="I124" s="18" t="s">
        <v>1465</v>
      </c>
      <c r="J124" s="18" t="s">
        <v>48</v>
      </c>
      <c r="K124" s="18" t="s">
        <v>48</v>
      </c>
      <c r="L124" s="18" t="s">
        <v>48</v>
      </c>
    </row>
    <row r="125" spans="1:12" ht="31.5" customHeight="1" thickBot="1">
      <c r="A125" s="132"/>
      <c r="B125" s="78"/>
      <c r="C125" s="82"/>
      <c r="D125" s="80"/>
      <c r="E125" s="96"/>
      <c r="F125" s="96"/>
      <c r="G125" s="96"/>
      <c r="H125" s="27" t="s">
        <v>33</v>
      </c>
      <c r="I125" s="18" t="s">
        <v>1448</v>
      </c>
      <c r="J125" s="18" t="s">
        <v>49</v>
      </c>
      <c r="K125" s="18" t="s">
        <v>49</v>
      </c>
      <c r="L125" s="18" t="s">
        <v>49</v>
      </c>
    </row>
    <row r="126" spans="1:12" ht="34.5" customHeight="1">
      <c r="A126" s="118" t="s">
        <v>114</v>
      </c>
      <c r="B126" s="77" t="s">
        <v>115</v>
      </c>
      <c r="C126" s="81" t="s">
        <v>30</v>
      </c>
      <c r="D126" s="19" t="s">
        <v>1445</v>
      </c>
      <c r="E126" s="12">
        <f>SUM(E127:E130)</f>
        <v>529206</v>
      </c>
      <c r="F126" s="12">
        <f>SUM(F127:F130)</f>
        <v>531386</v>
      </c>
      <c r="G126" s="12">
        <f>SUM(G127:G130)</f>
        <v>531386</v>
      </c>
      <c r="H126" s="28" t="s">
        <v>31</v>
      </c>
      <c r="I126" s="19" t="s">
        <v>1465</v>
      </c>
      <c r="J126" s="19" t="s">
        <v>75</v>
      </c>
      <c r="K126" s="19" t="s">
        <v>77</v>
      </c>
      <c r="L126" s="19" t="s">
        <v>87</v>
      </c>
    </row>
    <row r="127" spans="1:12" ht="31.5">
      <c r="A127" s="119"/>
      <c r="B127" s="93"/>
      <c r="C127" s="121"/>
      <c r="D127" s="18" t="s">
        <v>41</v>
      </c>
      <c r="E127" s="13">
        <v>44300</v>
      </c>
      <c r="F127" s="13">
        <v>44300</v>
      </c>
      <c r="G127" s="13">
        <v>44300</v>
      </c>
      <c r="H127" s="27" t="s">
        <v>35</v>
      </c>
      <c r="I127" s="18" t="s">
        <v>1448</v>
      </c>
      <c r="J127" s="18" t="s">
        <v>47</v>
      </c>
      <c r="K127" s="18" t="s">
        <v>47</v>
      </c>
      <c r="L127" s="18" t="s">
        <v>47</v>
      </c>
    </row>
    <row r="128" spans="1:12" ht="31.5">
      <c r="A128" s="119"/>
      <c r="B128" s="93"/>
      <c r="C128" s="121"/>
      <c r="D128" s="18" t="s">
        <v>23</v>
      </c>
      <c r="E128" s="13">
        <v>124416</v>
      </c>
      <c r="F128" s="13">
        <v>124416</v>
      </c>
      <c r="G128" s="13">
        <v>124416</v>
      </c>
      <c r="H128" s="27" t="s">
        <v>37</v>
      </c>
      <c r="I128" s="18" t="s">
        <v>1448</v>
      </c>
      <c r="J128" s="18" t="s">
        <v>36</v>
      </c>
      <c r="K128" s="18" t="s">
        <v>36</v>
      </c>
      <c r="L128" s="18" t="s">
        <v>36</v>
      </c>
    </row>
    <row r="129" spans="1:12" ht="23.25" customHeight="1">
      <c r="A129" s="119"/>
      <c r="B129" s="93"/>
      <c r="C129" s="121"/>
      <c r="D129" s="94" t="s">
        <v>18</v>
      </c>
      <c r="E129" s="95">
        <v>360490</v>
      </c>
      <c r="F129" s="95">
        <v>362670</v>
      </c>
      <c r="G129" s="95">
        <v>362670</v>
      </c>
      <c r="H129" s="27" t="s">
        <v>39</v>
      </c>
      <c r="I129" s="18" t="s">
        <v>1465</v>
      </c>
      <c r="J129" s="18" t="s">
        <v>48</v>
      </c>
      <c r="K129" s="18" t="s">
        <v>48</v>
      </c>
      <c r="L129" s="18" t="s">
        <v>48</v>
      </c>
    </row>
    <row r="130" spans="1:12" ht="27" customHeight="1" thickBot="1">
      <c r="A130" s="132"/>
      <c r="B130" s="78"/>
      <c r="C130" s="82"/>
      <c r="D130" s="80"/>
      <c r="E130" s="96"/>
      <c r="F130" s="96"/>
      <c r="G130" s="96"/>
      <c r="H130" s="27" t="s">
        <v>33</v>
      </c>
      <c r="I130" s="18" t="s">
        <v>1448</v>
      </c>
      <c r="J130" s="18" t="s">
        <v>49</v>
      </c>
      <c r="K130" s="18" t="s">
        <v>49</v>
      </c>
      <c r="L130" s="18" t="s">
        <v>49</v>
      </c>
    </row>
    <row r="131" spans="1:12" ht="27" customHeight="1">
      <c r="A131" s="118" t="s">
        <v>116</v>
      </c>
      <c r="B131" s="77" t="s">
        <v>117</v>
      </c>
      <c r="C131" s="81" t="s">
        <v>30</v>
      </c>
      <c r="D131" s="19" t="s">
        <v>1445</v>
      </c>
      <c r="E131" s="12">
        <f>SUM(E132:E135)</f>
        <v>687163</v>
      </c>
      <c r="F131" s="12">
        <f>SUM(F132:F135)</f>
        <v>692463</v>
      </c>
      <c r="G131" s="12">
        <f>SUM(G132:G135)</f>
        <v>692463</v>
      </c>
      <c r="H131" s="28" t="s">
        <v>31</v>
      </c>
      <c r="I131" s="19" t="s">
        <v>1465</v>
      </c>
      <c r="J131" s="19" t="s">
        <v>32</v>
      </c>
      <c r="K131" s="19" t="s">
        <v>32</v>
      </c>
      <c r="L131" s="19" t="s">
        <v>32</v>
      </c>
    </row>
    <row r="132" spans="1:12" ht="31.5">
      <c r="A132" s="119"/>
      <c r="B132" s="93"/>
      <c r="C132" s="121"/>
      <c r="D132" s="18" t="s">
        <v>18</v>
      </c>
      <c r="E132" s="13">
        <v>440700</v>
      </c>
      <c r="F132" s="13">
        <v>446000</v>
      </c>
      <c r="G132" s="13">
        <v>446000</v>
      </c>
      <c r="H132" s="27" t="s">
        <v>35</v>
      </c>
      <c r="I132" s="18" t="s">
        <v>1448</v>
      </c>
      <c r="J132" s="18" t="s">
        <v>36</v>
      </c>
      <c r="K132" s="18" t="s">
        <v>36</v>
      </c>
      <c r="L132" s="18" t="s">
        <v>36</v>
      </c>
    </row>
    <row r="133" spans="1:12" ht="31.5">
      <c r="A133" s="119"/>
      <c r="B133" s="93"/>
      <c r="C133" s="121"/>
      <c r="D133" s="18" t="s">
        <v>41</v>
      </c>
      <c r="E133" s="13">
        <v>71400</v>
      </c>
      <c r="F133" s="13">
        <v>71400</v>
      </c>
      <c r="G133" s="13">
        <v>71400</v>
      </c>
      <c r="H133" s="27" t="s">
        <v>37</v>
      </c>
      <c r="I133" s="18" t="s">
        <v>1448</v>
      </c>
      <c r="J133" s="18" t="s">
        <v>53</v>
      </c>
      <c r="K133" s="18" t="s">
        <v>53</v>
      </c>
      <c r="L133" s="18" t="s">
        <v>53</v>
      </c>
    </row>
    <row r="134" spans="1:12" ht="24.75" customHeight="1">
      <c r="A134" s="119"/>
      <c r="B134" s="93"/>
      <c r="C134" s="121"/>
      <c r="D134" s="94" t="s">
        <v>23</v>
      </c>
      <c r="E134" s="95">
        <v>175063</v>
      </c>
      <c r="F134" s="95">
        <v>175063</v>
      </c>
      <c r="G134" s="95">
        <v>175063</v>
      </c>
      <c r="H134" s="27" t="s">
        <v>39</v>
      </c>
      <c r="I134" s="18" t="s">
        <v>1465</v>
      </c>
      <c r="J134" s="18" t="s">
        <v>48</v>
      </c>
      <c r="K134" s="18" t="s">
        <v>48</v>
      </c>
      <c r="L134" s="18" t="s">
        <v>48</v>
      </c>
    </row>
    <row r="135" spans="1:12" ht="37.5" customHeight="1" thickBot="1">
      <c r="A135" s="132"/>
      <c r="B135" s="78"/>
      <c r="C135" s="82"/>
      <c r="D135" s="80"/>
      <c r="E135" s="96"/>
      <c r="F135" s="96"/>
      <c r="G135" s="96"/>
      <c r="H135" s="27" t="s">
        <v>33</v>
      </c>
      <c r="I135" s="18" t="s">
        <v>1448</v>
      </c>
      <c r="J135" s="18" t="s">
        <v>80</v>
      </c>
      <c r="K135" s="18" t="s">
        <v>80</v>
      </c>
      <c r="L135" s="18" t="s">
        <v>80</v>
      </c>
    </row>
    <row r="136" spans="1:12" ht="30.75" customHeight="1">
      <c r="A136" s="118" t="s">
        <v>118</v>
      </c>
      <c r="B136" s="77" t="s">
        <v>119</v>
      </c>
      <c r="C136" s="81" t="s">
        <v>30</v>
      </c>
      <c r="D136" s="19" t="s">
        <v>1445</v>
      </c>
      <c r="E136" s="12">
        <f>SUM(E137:E140)</f>
        <v>594530</v>
      </c>
      <c r="F136" s="12">
        <f>SUM(F137:F140)</f>
        <v>598330</v>
      </c>
      <c r="G136" s="12">
        <f>SUM(G137:G140)</f>
        <v>598330</v>
      </c>
      <c r="H136" s="28" t="s">
        <v>31</v>
      </c>
      <c r="I136" s="19" t="s">
        <v>1465</v>
      </c>
      <c r="J136" s="19" t="s">
        <v>32</v>
      </c>
      <c r="K136" s="19" t="s">
        <v>32</v>
      </c>
      <c r="L136" s="19" t="s">
        <v>32</v>
      </c>
    </row>
    <row r="137" spans="1:12" ht="31.5">
      <c r="A137" s="119"/>
      <c r="B137" s="93"/>
      <c r="C137" s="121"/>
      <c r="D137" s="18" t="s">
        <v>23</v>
      </c>
      <c r="E137" s="13">
        <v>137730</v>
      </c>
      <c r="F137" s="13">
        <v>137730</v>
      </c>
      <c r="G137" s="13">
        <v>137730</v>
      </c>
      <c r="H137" s="27" t="s">
        <v>35</v>
      </c>
      <c r="I137" s="18" t="s">
        <v>1448</v>
      </c>
      <c r="J137" s="18" t="s">
        <v>36</v>
      </c>
      <c r="K137" s="18" t="s">
        <v>47</v>
      </c>
      <c r="L137" s="18" t="s">
        <v>36</v>
      </c>
    </row>
    <row r="138" spans="1:12" ht="31.5">
      <c r="A138" s="119"/>
      <c r="B138" s="93"/>
      <c r="C138" s="121"/>
      <c r="D138" s="18" t="s">
        <v>41</v>
      </c>
      <c r="E138" s="13">
        <v>54800</v>
      </c>
      <c r="F138" s="13">
        <v>54800</v>
      </c>
      <c r="G138" s="13">
        <v>54800</v>
      </c>
      <c r="H138" s="27" t="s">
        <v>37</v>
      </c>
      <c r="I138" s="18" t="s">
        <v>1448</v>
      </c>
      <c r="J138" s="18" t="s">
        <v>36</v>
      </c>
      <c r="K138" s="18" t="s">
        <v>36</v>
      </c>
      <c r="L138" s="18" t="s">
        <v>36</v>
      </c>
    </row>
    <row r="139" spans="1:12" ht="28.5" customHeight="1">
      <c r="A139" s="119"/>
      <c r="B139" s="93"/>
      <c r="C139" s="121"/>
      <c r="D139" s="94" t="s">
        <v>18</v>
      </c>
      <c r="E139" s="95">
        <v>402000</v>
      </c>
      <c r="F139" s="95">
        <v>405800</v>
      </c>
      <c r="G139" s="95">
        <v>405800</v>
      </c>
      <c r="H139" s="27" t="s">
        <v>39</v>
      </c>
      <c r="I139" s="18" t="s">
        <v>1465</v>
      </c>
      <c r="J139" s="18" t="s">
        <v>120</v>
      </c>
      <c r="K139" s="18" t="s">
        <v>48</v>
      </c>
      <c r="L139" s="18" t="s">
        <v>120</v>
      </c>
    </row>
    <row r="140" spans="1:12" ht="44.25" customHeight="1" thickBot="1">
      <c r="A140" s="132"/>
      <c r="B140" s="78"/>
      <c r="C140" s="82"/>
      <c r="D140" s="80"/>
      <c r="E140" s="96"/>
      <c r="F140" s="96"/>
      <c r="G140" s="96"/>
      <c r="H140" s="55" t="s">
        <v>33</v>
      </c>
      <c r="I140" s="56" t="s">
        <v>1448</v>
      </c>
      <c r="J140" s="56" t="s">
        <v>34</v>
      </c>
      <c r="K140" s="56" t="s">
        <v>56</v>
      </c>
      <c r="L140" s="56" t="s">
        <v>34</v>
      </c>
    </row>
    <row r="141" spans="1:12" ht="26.25" customHeight="1">
      <c r="A141" s="118" t="s">
        <v>121</v>
      </c>
      <c r="B141" s="77" t="s">
        <v>122</v>
      </c>
      <c r="C141" s="81" t="s">
        <v>30</v>
      </c>
      <c r="D141" s="19" t="s">
        <v>1445</v>
      </c>
      <c r="E141" s="12">
        <f>SUM(E142:E145)</f>
        <v>475151</v>
      </c>
      <c r="F141" s="12">
        <f>SUM(F142:F145)</f>
        <v>482601</v>
      </c>
      <c r="G141" s="12">
        <f>SUM(G142:G145)</f>
        <v>482601</v>
      </c>
      <c r="H141" s="26" t="s">
        <v>31</v>
      </c>
      <c r="I141" s="33" t="s">
        <v>1465</v>
      </c>
      <c r="J141" s="33" t="s">
        <v>32</v>
      </c>
      <c r="K141" s="33" t="s">
        <v>32</v>
      </c>
      <c r="L141" s="33" t="s">
        <v>32</v>
      </c>
    </row>
    <row r="142" spans="1:12" ht="31.5">
      <c r="A142" s="119"/>
      <c r="B142" s="93"/>
      <c r="C142" s="121"/>
      <c r="D142" s="18" t="s">
        <v>23</v>
      </c>
      <c r="E142" s="13">
        <v>91901</v>
      </c>
      <c r="F142" s="13">
        <v>91901</v>
      </c>
      <c r="G142" s="13">
        <v>91901</v>
      </c>
      <c r="H142" s="27" t="s">
        <v>37</v>
      </c>
      <c r="I142" s="18" t="s">
        <v>1448</v>
      </c>
      <c r="J142" s="18" t="s">
        <v>53</v>
      </c>
      <c r="K142" s="18" t="s">
        <v>53</v>
      </c>
      <c r="L142" s="18" t="s">
        <v>123</v>
      </c>
    </row>
    <row r="143" spans="1:12" ht="27.75" customHeight="1">
      <c r="A143" s="119"/>
      <c r="B143" s="93"/>
      <c r="C143" s="121"/>
      <c r="D143" s="18" t="s">
        <v>41</v>
      </c>
      <c r="E143" s="13">
        <v>42500</v>
      </c>
      <c r="F143" s="13">
        <v>42500</v>
      </c>
      <c r="G143" s="13">
        <v>42500</v>
      </c>
      <c r="H143" s="27" t="s">
        <v>39</v>
      </c>
      <c r="I143" s="18" t="s">
        <v>1465</v>
      </c>
      <c r="J143" s="18" t="s">
        <v>48</v>
      </c>
      <c r="K143" s="18" t="s">
        <v>48</v>
      </c>
      <c r="L143" s="18" t="s">
        <v>48</v>
      </c>
    </row>
    <row r="144" spans="1:12" ht="31.5">
      <c r="A144" s="119"/>
      <c r="B144" s="93"/>
      <c r="C144" s="121"/>
      <c r="D144" s="94" t="s">
        <v>18</v>
      </c>
      <c r="E144" s="95">
        <v>340750</v>
      </c>
      <c r="F144" s="95">
        <v>348200</v>
      </c>
      <c r="G144" s="95">
        <v>348200</v>
      </c>
      <c r="H144" s="27" t="s">
        <v>33</v>
      </c>
      <c r="I144" s="18" t="s">
        <v>1448</v>
      </c>
      <c r="J144" s="18" t="s">
        <v>49</v>
      </c>
      <c r="K144" s="18" t="s">
        <v>49</v>
      </c>
      <c r="L144" s="18" t="s">
        <v>34</v>
      </c>
    </row>
    <row r="145" spans="1:12" ht="32.25" thickBot="1">
      <c r="A145" s="132"/>
      <c r="B145" s="78"/>
      <c r="C145" s="82"/>
      <c r="D145" s="80"/>
      <c r="E145" s="96"/>
      <c r="F145" s="96"/>
      <c r="G145" s="96"/>
      <c r="H145" s="27" t="s">
        <v>35</v>
      </c>
      <c r="I145" s="18" t="s">
        <v>1448</v>
      </c>
      <c r="J145" s="18" t="s">
        <v>53</v>
      </c>
      <c r="K145" s="18" t="s">
        <v>53</v>
      </c>
      <c r="L145" s="18" t="s">
        <v>53</v>
      </c>
    </row>
    <row r="146" spans="1:12" ht="26.25" customHeight="1">
      <c r="A146" s="118" t="s">
        <v>124</v>
      </c>
      <c r="B146" s="77" t="s">
        <v>125</v>
      </c>
      <c r="C146" s="81" t="s">
        <v>30</v>
      </c>
      <c r="D146" s="19" t="s">
        <v>1445</v>
      </c>
      <c r="E146" s="12">
        <f>SUM(E147:E150)</f>
        <v>655940</v>
      </c>
      <c r="F146" s="12">
        <f>SUM(F147:F150)</f>
        <v>659540</v>
      </c>
      <c r="G146" s="12">
        <f>SUM(G147:G150)</f>
        <v>659540</v>
      </c>
      <c r="H146" s="28" t="s">
        <v>31</v>
      </c>
      <c r="I146" s="19" t="s">
        <v>1465</v>
      </c>
      <c r="J146" s="19" t="s">
        <v>32</v>
      </c>
      <c r="K146" s="19" t="s">
        <v>32</v>
      </c>
      <c r="L146" s="19" t="s">
        <v>32</v>
      </c>
    </row>
    <row r="147" spans="1:12" ht="31.5">
      <c r="A147" s="119"/>
      <c r="B147" s="93"/>
      <c r="C147" s="121"/>
      <c r="D147" s="18" t="s">
        <v>41</v>
      </c>
      <c r="E147" s="13">
        <v>69900</v>
      </c>
      <c r="F147" s="13">
        <v>69900</v>
      </c>
      <c r="G147" s="13">
        <v>69900</v>
      </c>
      <c r="H147" s="27" t="s">
        <v>35</v>
      </c>
      <c r="I147" s="18" t="s">
        <v>1448</v>
      </c>
      <c r="J147" s="18" t="s">
        <v>47</v>
      </c>
      <c r="K147" s="18" t="s">
        <v>47</v>
      </c>
      <c r="L147" s="18" t="s">
        <v>47</v>
      </c>
    </row>
    <row r="148" spans="1:12" ht="31.5">
      <c r="A148" s="119"/>
      <c r="B148" s="93"/>
      <c r="C148" s="121"/>
      <c r="D148" s="18" t="s">
        <v>18</v>
      </c>
      <c r="E148" s="13">
        <v>414000</v>
      </c>
      <c r="F148" s="13">
        <v>417600</v>
      </c>
      <c r="G148" s="13">
        <v>417600</v>
      </c>
      <c r="H148" s="27" t="s">
        <v>37</v>
      </c>
      <c r="I148" s="18" t="s">
        <v>1448</v>
      </c>
      <c r="J148" s="18" t="s">
        <v>47</v>
      </c>
      <c r="K148" s="18" t="s">
        <v>47</v>
      </c>
      <c r="L148" s="18" t="s">
        <v>47</v>
      </c>
    </row>
    <row r="149" spans="1:12" ht="28.5" customHeight="1">
      <c r="A149" s="119"/>
      <c r="B149" s="93"/>
      <c r="C149" s="121"/>
      <c r="D149" s="94" t="s">
        <v>23</v>
      </c>
      <c r="E149" s="95">
        <v>172040</v>
      </c>
      <c r="F149" s="95">
        <v>172040</v>
      </c>
      <c r="G149" s="95">
        <v>172040</v>
      </c>
      <c r="H149" s="27" t="s">
        <v>39</v>
      </c>
      <c r="I149" s="18" t="s">
        <v>1465</v>
      </c>
      <c r="J149" s="18" t="s">
        <v>48</v>
      </c>
      <c r="K149" s="18" t="s">
        <v>48</v>
      </c>
      <c r="L149" s="18" t="s">
        <v>48</v>
      </c>
    </row>
    <row r="150" spans="1:12" ht="32.25" thickBot="1">
      <c r="A150" s="132"/>
      <c r="B150" s="78"/>
      <c r="C150" s="82"/>
      <c r="D150" s="80"/>
      <c r="E150" s="96"/>
      <c r="F150" s="96"/>
      <c r="G150" s="96"/>
      <c r="H150" s="27" t="s">
        <v>33</v>
      </c>
      <c r="I150" s="18" t="s">
        <v>1448</v>
      </c>
      <c r="J150" s="18" t="s">
        <v>56</v>
      </c>
      <c r="K150" s="18" t="s">
        <v>56</v>
      </c>
      <c r="L150" s="18" t="s">
        <v>56</v>
      </c>
    </row>
    <row r="151" spans="1:12" ht="25.5" customHeight="1">
      <c r="A151" s="118" t="s">
        <v>126</v>
      </c>
      <c r="B151" s="77" t="s">
        <v>127</v>
      </c>
      <c r="C151" s="81" t="s">
        <v>30</v>
      </c>
      <c r="D151" s="19" t="s">
        <v>1445</v>
      </c>
      <c r="E151" s="12">
        <f>SUM(E152:E155)</f>
        <v>672142</v>
      </c>
      <c r="F151" s="12">
        <f>SUM(F152:F155)</f>
        <v>693242</v>
      </c>
      <c r="G151" s="12">
        <f>SUM(G152:G155)</f>
        <v>693242</v>
      </c>
      <c r="H151" s="28" t="s">
        <v>31</v>
      </c>
      <c r="I151" s="19" t="s">
        <v>1465</v>
      </c>
      <c r="J151" s="19" t="s">
        <v>32</v>
      </c>
      <c r="K151" s="19" t="s">
        <v>32</v>
      </c>
      <c r="L151" s="19" t="s">
        <v>32</v>
      </c>
    </row>
    <row r="152" spans="1:12" ht="31.5">
      <c r="A152" s="119"/>
      <c r="B152" s="93"/>
      <c r="C152" s="121"/>
      <c r="D152" s="18" t="s">
        <v>23</v>
      </c>
      <c r="E152" s="13">
        <v>162242</v>
      </c>
      <c r="F152" s="13">
        <v>162242</v>
      </c>
      <c r="G152" s="13">
        <v>162242</v>
      </c>
      <c r="H152" s="27" t="s">
        <v>35</v>
      </c>
      <c r="I152" s="18" t="s">
        <v>1448</v>
      </c>
      <c r="J152" s="18" t="s">
        <v>36</v>
      </c>
      <c r="K152" s="18" t="s">
        <v>36</v>
      </c>
      <c r="L152" s="18" t="s">
        <v>36</v>
      </c>
    </row>
    <row r="153" spans="1:12" ht="24" customHeight="1">
      <c r="A153" s="119"/>
      <c r="B153" s="93"/>
      <c r="C153" s="121"/>
      <c r="D153" s="18" t="s">
        <v>41</v>
      </c>
      <c r="E153" s="13">
        <v>65800</v>
      </c>
      <c r="F153" s="13">
        <v>65800</v>
      </c>
      <c r="G153" s="13">
        <v>65800</v>
      </c>
      <c r="H153" s="27" t="s">
        <v>39</v>
      </c>
      <c r="I153" s="18" t="s">
        <v>1465</v>
      </c>
      <c r="J153" s="18" t="s">
        <v>48</v>
      </c>
      <c r="K153" s="18" t="s">
        <v>48</v>
      </c>
      <c r="L153" s="18" t="s">
        <v>48</v>
      </c>
    </row>
    <row r="154" spans="1:12" ht="31.5">
      <c r="A154" s="119"/>
      <c r="B154" s="93"/>
      <c r="C154" s="121"/>
      <c r="D154" s="94" t="s">
        <v>18</v>
      </c>
      <c r="E154" s="95">
        <v>444100</v>
      </c>
      <c r="F154" s="95">
        <v>465200</v>
      </c>
      <c r="G154" s="95">
        <v>465200</v>
      </c>
      <c r="H154" s="27" t="s">
        <v>37</v>
      </c>
      <c r="I154" s="18" t="s">
        <v>1448</v>
      </c>
      <c r="J154" s="18" t="s">
        <v>36</v>
      </c>
      <c r="K154" s="18" t="s">
        <v>36</v>
      </c>
      <c r="L154" s="18" t="s">
        <v>36</v>
      </c>
    </row>
    <row r="155" spans="1:12" ht="32.25" thickBot="1">
      <c r="A155" s="132"/>
      <c r="B155" s="78"/>
      <c r="C155" s="82"/>
      <c r="D155" s="80"/>
      <c r="E155" s="96"/>
      <c r="F155" s="96"/>
      <c r="G155" s="96"/>
      <c r="H155" s="27" t="s">
        <v>33</v>
      </c>
      <c r="I155" s="18" t="s">
        <v>1448</v>
      </c>
      <c r="J155" s="18" t="s">
        <v>95</v>
      </c>
      <c r="K155" s="18" t="s">
        <v>95</v>
      </c>
      <c r="L155" s="18" t="s">
        <v>95</v>
      </c>
    </row>
    <row r="156" spans="1:12" ht="25.5" customHeight="1">
      <c r="A156" s="75" t="s">
        <v>128</v>
      </c>
      <c r="B156" s="77" t="s">
        <v>129</v>
      </c>
      <c r="C156" s="77" t="s">
        <v>30</v>
      </c>
      <c r="D156" s="19" t="s">
        <v>1445</v>
      </c>
      <c r="E156" s="12">
        <f>SUM(E157:E160)</f>
        <v>714970</v>
      </c>
      <c r="F156" s="12">
        <f>SUM(F157:F160)</f>
        <v>716070</v>
      </c>
      <c r="G156" s="12">
        <f>SUM(G157:G160)</f>
        <v>716070</v>
      </c>
      <c r="H156" s="28" t="s">
        <v>31</v>
      </c>
      <c r="I156" s="19" t="s">
        <v>1465</v>
      </c>
      <c r="J156" s="19" t="s">
        <v>77</v>
      </c>
      <c r="K156" s="19" t="s">
        <v>77</v>
      </c>
      <c r="L156" s="19" t="s">
        <v>77</v>
      </c>
    </row>
    <row r="157" spans="1:12" ht="31.5">
      <c r="A157" s="92"/>
      <c r="B157" s="93"/>
      <c r="C157" s="93"/>
      <c r="D157" s="18" t="s">
        <v>23</v>
      </c>
      <c r="E157" s="13">
        <v>163070</v>
      </c>
      <c r="F157" s="13">
        <v>163070</v>
      </c>
      <c r="G157" s="13">
        <v>163070</v>
      </c>
      <c r="H157" s="27" t="s">
        <v>35</v>
      </c>
      <c r="I157" s="18" t="s">
        <v>1448</v>
      </c>
      <c r="J157" s="18" t="s">
        <v>53</v>
      </c>
      <c r="K157" s="18" t="s">
        <v>53</v>
      </c>
      <c r="L157" s="18" t="s">
        <v>53</v>
      </c>
    </row>
    <row r="158" spans="1:12" ht="31.5">
      <c r="A158" s="92"/>
      <c r="B158" s="93"/>
      <c r="C158" s="93"/>
      <c r="D158" s="18" t="s">
        <v>41</v>
      </c>
      <c r="E158" s="13">
        <v>74600</v>
      </c>
      <c r="F158" s="13">
        <v>74600</v>
      </c>
      <c r="G158" s="13">
        <v>74600</v>
      </c>
      <c r="H158" s="27" t="s">
        <v>33</v>
      </c>
      <c r="I158" s="18" t="s">
        <v>1448</v>
      </c>
      <c r="J158" s="18" t="s">
        <v>56</v>
      </c>
      <c r="K158" s="18" t="s">
        <v>56</v>
      </c>
      <c r="L158" s="18" t="s">
        <v>56</v>
      </c>
    </row>
    <row r="159" spans="1:12" ht="30" customHeight="1">
      <c r="A159" s="92"/>
      <c r="B159" s="93"/>
      <c r="C159" s="93"/>
      <c r="D159" s="94" t="s">
        <v>18</v>
      </c>
      <c r="E159" s="95">
        <v>477300</v>
      </c>
      <c r="F159" s="95">
        <v>478400</v>
      </c>
      <c r="G159" s="95">
        <v>478400</v>
      </c>
      <c r="H159" s="27" t="s">
        <v>39</v>
      </c>
      <c r="I159" s="18" t="s">
        <v>1465</v>
      </c>
      <c r="J159" s="18" t="s">
        <v>48</v>
      </c>
      <c r="K159" s="18" t="s">
        <v>48</v>
      </c>
      <c r="L159" s="18" t="s">
        <v>48</v>
      </c>
    </row>
    <row r="160" spans="1:12" ht="32.25" thickBot="1">
      <c r="A160" s="76"/>
      <c r="B160" s="78"/>
      <c r="C160" s="78"/>
      <c r="D160" s="80"/>
      <c r="E160" s="96"/>
      <c r="F160" s="96"/>
      <c r="G160" s="96"/>
      <c r="H160" s="27" t="s">
        <v>37</v>
      </c>
      <c r="I160" s="18" t="s">
        <v>1448</v>
      </c>
      <c r="J160" s="18" t="s">
        <v>80</v>
      </c>
      <c r="K160" s="18" t="s">
        <v>80</v>
      </c>
      <c r="L160" s="18" t="s">
        <v>80</v>
      </c>
    </row>
    <row r="161" spans="1:12" ht="18.75" customHeight="1">
      <c r="A161" s="118" t="s">
        <v>130</v>
      </c>
      <c r="B161" s="77" t="s">
        <v>131</v>
      </c>
      <c r="C161" s="81" t="s">
        <v>30</v>
      </c>
      <c r="D161" s="19" t="s">
        <v>1445</v>
      </c>
      <c r="E161" s="12">
        <f>SUM(E162:E165)</f>
        <v>666198</v>
      </c>
      <c r="F161" s="12">
        <f>SUM(F162:F165)</f>
        <v>673798</v>
      </c>
      <c r="G161" s="12">
        <f>SUM(G162:G165)</f>
        <v>673798</v>
      </c>
      <c r="H161" s="28" t="s">
        <v>31</v>
      </c>
      <c r="I161" s="19" t="s">
        <v>1465</v>
      </c>
      <c r="J161" s="19" t="s">
        <v>32</v>
      </c>
      <c r="K161" s="19" t="s">
        <v>32</v>
      </c>
      <c r="L161" s="19" t="s">
        <v>32</v>
      </c>
    </row>
    <row r="162" spans="1:12" ht="19.5" customHeight="1">
      <c r="A162" s="119"/>
      <c r="B162" s="93"/>
      <c r="C162" s="121"/>
      <c r="D162" s="18" t="s">
        <v>23</v>
      </c>
      <c r="E162" s="13">
        <v>168798</v>
      </c>
      <c r="F162" s="13">
        <v>168798</v>
      </c>
      <c r="G162" s="13">
        <v>168798</v>
      </c>
      <c r="H162" s="27" t="s">
        <v>39</v>
      </c>
      <c r="I162" s="18" t="s">
        <v>1465</v>
      </c>
      <c r="J162" s="18" t="s">
        <v>48</v>
      </c>
      <c r="K162" s="18" t="s">
        <v>48</v>
      </c>
      <c r="L162" s="18" t="s">
        <v>48</v>
      </c>
    </row>
    <row r="163" spans="1:12" ht="31.5">
      <c r="A163" s="119"/>
      <c r="B163" s="93"/>
      <c r="C163" s="121"/>
      <c r="D163" s="18" t="s">
        <v>41</v>
      </c>
      <c r="E163" s="13">
        <v>75100</v>
      </c>
      <c r="F163" s="13">
        <v>75100</v>
      </c>
      <c r="G163" s="13">
        <v>75100</v>
      </c>
      <c r="H163" s="27" t="s">
        <v>37</v>
      </c>
      <c r="I163" s="18" t="s">
        <v>1448</v>
      </c>
      <c r="J163" s="18" t="s">
        <v>47</v>
      </c>
      <c r="K163" s="18" t="s">
        <v>47</v>
      </c>
      <c r="L163" s="18" t="s">
        <v>47</v>
      </c>
    </row>
    <row r="164" spans="1:12" ht="31.5">
      <c r="A164" s="119"/>
      <c r="B164" s="93"/>
      <c r="C164" s="121"/>
      <c r="D164" s="94" t="s">
        <v>18</v>
      </c>
      <c r="E164" s="95">
        <v>422300</v>
      </c>
      <c r="F164" s="95">
        <v>429900</v>
      </c>
      <c r="G164" s="95">
        <v>429900</v>
      </c>
      <c r="H164" s="27" t="s">
        <v>33</v>
      </c>
      <c r="I164" s="18" t="s">
        <v>1448</v>
      </c>
      <c r="J164" s="18" t="s">
        <v>56</v>
      </c>
      <c r="K164" s="18" t="s">
        <v>56</v>
      </c>
      <c r="L164" s="18" t="s">
        <v>56</v>
      </c>
    </row>
    <row r="165" spans="1:12" ht="32.25" thickBot="1">
      <c r="A165" s="132"/>
      <c r="B165" s="78"/>
      <c r="C165" s="82"/>
      <c r="D165" s="80"/>
      <c r="E165" s="96"/>
      <c r="F165" s="96"/>
      <c r="G165" s="96"/>
      <c r="H165" s="27" t="s">
        <v>35</v>
      </c>
      <c r="I165" s="18" t="s">
        <v>1448</v>
      </c>
      <c r="J165" s="18" t="s">
        <v>47</v>
      </c>
      <c r="K165" s="18" t="s">
        <v>47</v>
      </c>
      <c r="L165" s="18" t="s">
        <v>47</v>
      </c>
    </row>
    <row r="166" spans="1:12" ht="24.75" customHeight="1">
      <c r="A166" s="118" t="s">
        <v>132</v>
      </c>
      <c r="B166" s="77" t="s">
        <v>133</v>
      </c>
      <c r="C166" s="81" t="s">
        <v>30</v>
      </c>
      <c r="D166" s="19" t="s">
        <v>1445</v>
      </c>
      <c r="E166" s="12">
        <f>SUM(E167:E170)</f>
        <v>699829</v>
      </c>
      <c r="F166" s="12">
        <f>SUM(F167:F170)</f>
        <v>702429</v>
      </c>
      <c r="G166" s="12">
        <f>SUM(G167:G170)</f>
        <v>702429</v>
      </c>
      <c r="H166" s="28" t="s">
        <v>31</v>
      </c>
      <c r="I166" s="19" t="s">
        <v>1465</v>
      </c>
      <c r="J166" s="19" t="s">
        <v>32</v>
      </c>
      <c r="K166" s="19" t="s">
        <v>32</v>
      </c>
      <c r="L166" s="19" t="s">
        <v>32</v>
      </c>
    </row>
    <row r="167" spans="1:12" ht="16.5" customHeight="1">
      <c r="A167" s="119"/>
      <c r="B167" s="93"/>
      <c r="C167" s="121"/>
      <c r="D167" s="18" t="s">
        <v>23</v>
      </c>
      <c r="E167" s="13">
        <v>203169</v>
      </c>
      <c r="F167" s="13">
        <v>203169</v>
      </c>
      <c r="G167" s="13">
        <v>203169</v>
      </c>
      <c r="H167" s="27" t="s">
        <v>39</v>
      </c>
      <c r="I167" s="18" t="s">
        <v>1465</v>
      </c>
      <c r="J167" s="18" t="s">
        <v>48</v>
      </c>
      <c r="K167" s="18" t="s">
        <v>48</v>
      </c>
      <c r="L167" s="18" t="s">
        <v>48</v>
      </c>
    </row>
    <row r="168" spans="1:12" ht="31.5">
      <c r="A168" s="119"/>
      <c r="B168" s="93"/>
      <c r="C168" s="121"/>
      <c r="D168" s="18" t="s">
        <v>41</v>
      </c>
      <c r="E168" s="13">
        <v>43800</v>
      </c>
      <c r="F168" s="13">
        <v>43800</v>
      </c>
      <c r="G168" s="13">
        <v>43800</v>
      </c>
      <c r="H168" s="27" t="s">
        <v>37</v>
      </c>
      <c r="I168" s="18" t="s">
        <v>1448</v>
      </c>
      <c r="J168" s="18" t="s">
        <v>56</v>
      </c>
      <c r="K168" s="18" t="s">
        <v>56</v>
      </c>
      <c r="L168" s="18" t="s">
        <v>56</v>
      </c>
    </row>
    <row r="169" spans="1:12" ht="31.5">
      <c r="A169" s="119"/>
      <c r="B169" s="93"/>
      <c r="C169" s="121"/>
      <c r="D169" s="94" t="s">
        <v>18</v>
      </c>
      <c r="E169" s="95">
        <v>452860</v>
      </c>
      <c r="F169" s="95">
        <v>455460</v>
      </c>
      <c r="G169" s="95">
        <v>455460</v>
      </c>
      <c r="H169" s="27" t="s">
        <v>33</v>
      </c>
      <c r="I169" s="18" t="s">
        <v>1448</v>
      </c>
      <c r="J169" s="18" t="s">
        <v>80</v>
      </c>
      <c r="K169" s="18" t="s">
        <v>80</v>
      </c>
      <c r="L169" s="18" t="s">
        <v>80</v>
      </c>
    </row>
    <row r="170" spans="1:12" ht="32.25" thickBot="1">
      <c r="A170" s="132"/>
      <c r="B170" s="78"/>
      <c r="C170" s="82"/>
      <c r="D170" s="80"/>
      <c r="E170" s="96"/>
      <c r="F170" s="96"/>
      <c r="G170" s="96"/>
      <c r="H170" s="27" t="s">
        <v>35</v>
      </c>
      <c r="I170" s="18" t="s">
        <v>1448</v>
      </c>
      <c r="J170" s="18" t="s">
        <v>53</v>
      </c>
      <c r="K170" s="18" t="s">
        <v>53</v>
      </c>
      <c r="L170" s="18" t="s">
        <v>47</v>
      </c>
    </row>
    <row r="171" spans="1:12" ht="28.5" customHeight="1">
      <c r="A171" s="118" t="s">
        <v>134</v>
      </c>
      <c r="B171" s="77" t="s">
        <v>135</v>
      </c>
      <c r="C171" s="81" t="s">
        <v>30</v>
      </c>
      <c r="D171" s="19" t="s">
        <v>1445</v>
      </c>
      <c r="E171" s="12">
        <f>SUM(E172:E175)</f>
        <v>298933</v>
      </c>
      <c r="F171" s="12">
        <f>SUM(F172:F175)</f>
        <v>312133</v>
      </c>
      <c r="G171" s="12">
        <f>SUM(G172:G175)</f>
        <v>312133</v>
      </c>
      <c r="H171" s="28" t="s">
        <v>31</v>
      </c>
      <c r="I171" s="19" t="s">
        <v>1465</v>
      </c>
      <c r="J171" s="19" t="s">
        <v>32</v>
      </c>
      <c r="K171" s="19" t="s">
        <v>32</v>
      </c>
      <c r="L171" s="19" t="s">
        <v>32</v>
      </c>
    </row>
    <row r="172" spans="1:12" ht="31.5">
      <c r="A172" s="119"/>
      <c r="B172" s="93"/>
      <c r="C172" s="121"/>
      <c r="D172" s="18" t="s">
        <v>41</v>
      </c>
      <c r="E172" s="13">
        <v>21700</v>
      </c>
      <c r="F172" s="13">
        <v>21700</v>
      </c>
      <c r="G172" s="13">
        <v>21700</v>
      </c>
      <c r="H172" s="27" t="s">
        <v>33</v>
      </c>
      <c r="I172" s="18" t="s">
        <v>1448</v>
      </c>
      <c r="J172" s="18" t="s">
        <v>56</v>
      </c>
      <c r="K172" s="18" t="s">
        <v>56</v>
      </c>
      <c r="L172" s="18" t="s">
        <v>56</v>
      </c>
    </row>
    <row r="173" spans="1:12" ht="31.5">
      <c r="A173" s="119"/>
      <c r="B173" s="93"/>
      <c r="C173" s="121"/>
      <c r="D173" s="18" t="s">
        <v>18</v>
      </c>
      <c r="E173" s="13">
        <v>201900</v>
      </c>
      <c r="F173" s="13">
        <v>215100</v>
      </c>
      <c r="G173" s="13">
        <v>215100</v>
      </c>
      <c r="H173" s="27" t="s">
        <v>35</v>
      </c>
      <c r="I173" s="18" t="s">
        <v>1448</v>
      </c>
      <c r="J173" s="18" t="s">
        <v>53</v>
      </c>
      <c r="K173" s="18" t="s">
        <v>53</v>
      </c>
      <c r="L173" s="18" t="s">
        <v>53</v>
      </c>
    </row>
    <row r="174" spans="1:12" ht="31.5">
      <c r="A174" s="119"/>
      <c r="B174" s="93"/>
      <c r="C174" s="121"/>
      <c r="D174" s="94" t="s">
        <v>23</v>
      </c>
      <c r="E174" s="95">
        <v>75333</v>
      </c>
      <c r="F174" s="95">
        <v>75333</v>
      </c>
      <c r="G174" s="95">
        <v>75333</v>
      </c>
      <c r="H174" s="27" t="s">
        <v>37</v>
      </c>
      <c r="I174" s="18" t="s">
        <v>1448</v>
      </c>
      <c r="J174" s="18" t="s">
        <v>36</v>
      </c>
      <c r="K174" s="18" t="s">
        <v>36</v>
      </c>
      <c r="L174" s="18" t="s">
        <v>36</v>
      </c>
    </row>
    <row r="175" spans="1:12" ht="28.5" customHeight="1" thickBot="1">
      <c r="A175" s="132"/>
      <c r="B175" s="78"/>
      <c r="C175" s="82"/>
      <c r="D175" s="80"/>
      <c r="E175" s="96"/>
      <c r="F175" s="96"/>
      <c r="G175" s="96"/>
      <c r="H175" s="27" t="s">
        <v>39</v>
      </c>
      <c r="I175" s="18" t="s">
        <v>1465</v>
      </c>
      <c r="J175" s="18" t="s">
        <v>48</v>
      </c>
      <c r="K175" s="18" t="s">
        <v>48</v>
      </c>
      <c r="L175" s="18" t="s">
        <v>48</v>
      </c>
    </row>
    <row r="176" spans="1:12" ht="24.75" customHeight="1">
      <c r="A176" s="118" t="s">
        <v>136</v>
      </c>
      <c r="B176" s="77" t="s">
        <v>137</v>
      </c>
      <c r="C176" s="81" t="s">
        <v>30</v>
      </c>
      <c r="D176" s="19" t="s">
        <v>1445</v>
      </c>
      <c r="E176" s="12">
        <f>SUM(E177:E180)</f>
        <v>820250</v>
      </c>
      <c r="F176" s="12">
        <f>SUM(F177:F180)</f>
        <v>829050</v>
      </c>
      <c r="G176" s="12">
        <f>SUM(G177:G180)</f>
        <v>829050</v>
      </c>
      <c r="H176" s="28" t="s">
        <v>31</v>
      </c>
      <c r="I176" s="19" t="s">
        <v>1465</v>
      </c>
      <c r="J176" s="19" t="s">
        <v>32</v>
      </c>
      <c r="K176" s="19" t="s">
        <v>32</v>
      </c>
      <c r="L176" s="19" t="s">
        <v>32</v>
      </c>
    </row>
    <row r="177" spans="1:12" ht="31.5">
      <c r="A177" s="119"/>
      <c r="B177" s="93"/>
      <c r="C177" s="121"/>
      <c r="D177" s="18" t="s">
        <v>23</v>
      </c>
      <c r="E177" s="13">
        <v>197570</v>
      </c>
      <c r="F177" s="13">
        <v>197570</v>
      </c>
      <c r="G177" s="13">
        <v>197570</v>
      </c>
      <c r="H177" s="27" t="s">
        <v>35</v>
      </c>
      <c r="I177" s="18" t="s">
        <v>1448</v>
      </c>
      <c r="J177" s="18" t="s">
        <v>64</v>
      </c>
      <c r="K177" s="18" t="s">
        <v>64</v>
      </c>
      <c r="L177" s="18" t="s">
        <v>64</v>
      </c>
    </row>
    <row r="178" spans="1:12" ht="31.5">
      <c r="A178" s="119"/>
      <c r="B178" s="93"/>
      <c r="C178" s="121"/>
      <c r="D178" s="18" t="s">
        <v>41</v>
      </c>
      <c r="E178" s="13">
        <v>107430</v>
      </c>
      <c r="F178" s="13">
        <v>107430</v>
      </c>
      <c r="G178" s="13">
        <v>107430</v>
      </c>
      <c r="H178" s="27" t="s">
        <v>37</v>
      </c>
      <c r="I178" s="18" t="s">
        <v>1448</v>
      </c>
      <c r="J178" s="18" t="s">
        <v>64</v>
      </c>
      <c r="K178" s="18" t="s">
        <v>64</v>
      </c>
      <c r="L178" s="18" t="s">
        <v>64</v>
      </c>
    </row>
    <row r="179" spans="1:12" ht="25.5" customHeight="1">
      <c r="A179" s="119"/>
      <c r="B179" s="93"/>
      <c r="C179" s="121"/>
      <c r="D179" s="94" t="s">
        <v>18</v>
      </c>
      <c r="E179" s="95">
        <v>515250</v>
      </c>
      <c r="F179" s="95">
        <v>524050</v>
      </c>
      <c r="G179" s="95">
        <v>524050</v>
      </c>
      <c r="H179" s="27" t="s">
        <v>39</v>
      </c>
      <c r="I179" s="18" t="s">
        <v>1465</v>
      </c>
      <c r="J179" s="18" t="s">
        <v>48</v>
      </c>
      <c r="K179" s="18" t="s">
        <v>48</v>
      </c>
      <c r="L179" s="18" t="s">
        <v>48</v>
      </c>
    </row>
    <row r="180" spans="1:12" ht="32.25" thickBot="1">
      <c r="A180" s="132"/>
      <c r="B180" s="78"/>
      <c r="C180" s="82"/>
      <c r="D180" s="80"/>
      <c r="E180" s="96"/>
      <c r="F180" s="96"/>
      <c r="G180" s="96"/>
      <c r="H180" s="27" t="s">
        <v>33</v>
      </c>
      <c r="I180" s="18" t="s">
        <v>1448</v>
      </c>
      <c r="J180" s="18" t="s">
        <v>34</v>
      </c>
      <c r="K180" s="18" t="s">
        <v>34</v>
      </c>
      <c r="L180" s="18" t="s">
        <v>34</v>
      </c>
    </row>
    <row r="181" spans="1:12" ht="21.75" customHeight="1">
      <c r="A181" s="118" t="s">
        <v>138</v>
      </c>
      <c r="B181" s="77" t="s">
        <v>139</v>
      </c>
      <c r="C181" s="81" t="s">
        <v>30</v>
      </c>
      <c r="D181" s="19" t="s">
        <v>1445</v>
      </c>
      <c r="E181" s="12">
        <f>SUM(E182:E185)</f>
        <v>874492</v>
      </c>
      <c r="F181" s="12">
        <f>SUM(F182:F185)</f>
        <v>896692</v>
      </c>
      <c r="G181" s="12">
        <f>SUM(G182:G185)</f>
        <v>896692</v>
      </c>
      <c r="H181" s="28" t="s">
        <v>31</v>
      </c>
      <c r="I181" s="19" t="s">
        <v>1465</v>
      </c>
      <c r="J181" s="19" t="s">
        <v>32</v>
      </c>
      <c r="K181" s="19" t="s">
        <v>32</v>
      </c>
      <c r="L181" s="19" t="s">
        <v>32</v>
      </c>
    </row>
    <row r="182" spans="1:12" ht="31.5">
      <c r="A182" s="119"/>
      <c r="B182" s="93"/>
      <c r="C182" s="121"/>
      <c r="D182" s="18" t="s">
        <v>23</v>
      </c>
      <c r="E182" s="13">
        <v>214192</v>
      </c>
      <c r="F182" s="13">
        <v>214192</v>
      </c>
      <c r="G182" s="13">
        <v>214192</v>
      </c>
      <c r="H182" s="27" t="s">
        <v>35</v>
      </c>
      <c r="I182" s="18" t="s">
        <v>1448</v>
      </c>
      <c r="J182" s="18" t="s">
        <v>53</v>
      </c>
      <c r="K182" s="18" t="s">
        <v>80</v>
      </c>
      <c r="L182" s="18" t="s">
        <v>80</v>
      </c>
    </row>
    <row r="183" spans="1:12" ht="19.5" customHeight="1">
      <c r="A183" s="119"/>
      <c r="B183" s="93"/>
      <c r="C183" s="121"/>
      <c r="D183" s="18" t="s">
        <v>18</v>
      </c>
      <c r="E183" s="13">
        <v>586900</v>
      </c>
      <c r="F183" s="13">
        <v>609100</v>
      </c>
      <c r="G183" s="13">
        <v>609100</v>
      </c>
      <c r="H183" s="27" t="s">
        <v>39</v>
      </c>
      <c r="I183" s="18" t="s">
        <v>1465</v>
      </c>
      <c r="J183" s="18" t="s">
        <v>48</v>
      </c>
      <c r="K183" s="18" t="s">
        <v>48</v>
      </c>
      <c r="L183" s="18" t="s">
        <v>48</v>
      </c>
    </row>
    <row r="184" spans="1:12" ht="31.5">
      <c r="A184" s="119"/>
      <c r="B184" s="93"/>
      <c r="C184" s="121"/>
      <c r="D184" s="94" t="s">
        <v>41</v>
      </c>
      <c r="E184" s="95">
        <v>73400</v>
      </c>
      <c r="F184" s="95">
        <v>73400</v>
      </c>
      <c r="G184" s="95">
        <v>73400</v>
      </c>
      <c r="H184" s="27" t="s">
        <v>37</v>
      </c>
      <c r="I184" s="18" t="s">
        <v>1448</v>
      </c>
      <c r="J184" s="18" t="s">
        <v>53</v>
      </c>
      <c r="K184" s="18" t="s">
        <v>80</v>
      </c>
      <c r="L184" s="18" t="s">
        <v>80</v>
      </c>
    </row>
    <row r="185" spans="1:12" ht="32.25" thickBot="1">
      <c r="A185" s="132"/>
      <c r="B185" s="78"/>
      <c r="C185" s="82"/>
      <c r="D185" s="80"/>
      <c r="E185" s="96"/>
      <c r="F185" s="96"/>
      <c r="G185" s="96"/>
      <c r="H185" s="27" t="s">
        <v>33</v>
      </c>
      <c r="I185" s="18" t="s">
        <v>1448</v>
      </c>
      <c r="J185" s="18" t="s">
        <v>34</v>
      </c>
      <c r="K185" s="18" t="s">
        <v>56</v>
      </c>
      <c r="L185" s="18" t="s">
        <v>56</v>
      </c>
    </row>
    <row r="186" spans="1:12" ht="27.75" customHeight="1">
      <c r="A186" s="118" t="s">
        <v>140</v>
      </c>
      <c r="B186" s="77" t="s">
        <v>141</v>
      </c>
      <c r="C186" s="81" t="s">
        <v>30</v>
      </c>
      <c r="D186" s="19" t="s">
        <v>1445</v>
      </c>
      <c r="E186" s="12">
        <f>SUM(E187:E190)</f>
        <v>740619</v>
      </c>
      <c r="F186" s="12">
        <f>SUM(F187:F190)</f>
        <v>755099</v>
      </c>
      <c r="G186" s="12">
        <f>SUM(G187:G190)</f>
        <v>755099</v>
      </c>
      <c r="H186" s="28" t="s">
        <v>31</v>
      </c>
      <c r="I186" s="19" t="s">
        <v>1465</v>
      </c>
      <c r="J186" s="19" t="s">
        <v>32</v>
      </c>
      <c r="K186" s="19" t="s">
        <v>32</v>
      </c>
      <c r="L186" s="19" t="s">
        <v>52</v>
      </c>
    </row>
    <row r="187" spans="1:12" ht="31.5">
      <c r="A187" s="119"/>
      <c r="B187" s="93"/>
      <c r="C187" s="121"/>
      <c r="D187" s="18" t="s">
        <v>41</v>
      </c>
      <c r="E187" s="13">
        <v>78550</v>
      </c>
      <c r="F187" s="13">
        <v>78550</v>
      </c>
      <c r="G187" s="13">
        <v>78550</v>
      </c>
      <c r="H187" s="27" t="s">
        <v>35</v>
      </c>
      <c r="I187" s="18" t="s">
        <v>1448</v>
      </c>
      <c r="J187" s="18" t="s">
        <v>64</v>
      </c>
      <c r="K187" s="18" t="s">
        <v>64</v>
      </c>
      <c r="L187" s="18" t="s">
        <v>36</v>
      </c>
    </row>
    <row r="188" spans="1:12" ht="31.5">
      <c r="A188" s="119"/>
      <c r="B188" s="93"/>
      <c r="C188" s="121"/>
      <c r="D188" s="18" t="s">
        <v>18</v>
      </c>
      <c r="E188" s="13">
        <v>460750</v>
      </c>
      <c r="F188" s="13">
        <v>475230</v>
      </c>
      <c r="G188" s="13">
        <v>475230</v>
      </c>
      <c r="H188" s="27" t="s">
        <v>37</v>
      </c>
      <c r="I188" s="18" t="s">
        <v>1448</v>
      </c>
      <c r="J188" s="18" t="s">
        <v>64</v>
      </c>
      <c r="K188" s="18" t="s">
        <v>64</v>
      </c>
      <c r="L188" s="18" t="s">
        <v>47</v>
      </c>
    </row>
    <row r="189" spans="1:12" ht="24.75" customHeight="1">
      <c r="A189" s="119"/>
      <c r="B189" s="93"/>
      <c r="C189" s="121"/>
      <c r="D189" s="94" t="s">
        <v>23</v>
      </c>
      <c r="E189" s="95">
        <v>201319</v>
      </c>
      <c r="F189" s="95">
        <v>201319</v>
      </c>
      <c r="G189" s="95">
        <v>201319</v>
      </c>
      <c r="H189" s="27" t="s">
        <v>39</v>
      </c>
      <c r="I189" s="18" t="s">
        <v>1465</v>
      </c>
      <c r="J189" s="18" t="s">
        <v>48</v>
      </c>
      <c r="K189" s="18" t="s">
        <v>48</v>
      </c>
      <c r="L189" s="18" t="s">
        <v>48</v>
      </c>
    </row>
    <row r="190" spans="1:12" ht="32.25" thickBot="1">
      <c r="A190" s="132"/>
      <c r="B190" s="78"/>
      <c r="C190" s="82"/>
      <c r="D190" s="80"/>
      <c r="E190" s="96"/>
      <c r="F190" s="96"/>
      <c r="G190" s="96"/>
      <c r="H190" s="27" t="s">
        <v>33</v>
      </c>
      <c r="I190" s="18" t="s">
        <v>1448</v>
      </c>
      <c r="J190" s="18" t="s">
        <v>56</v>
      </c>
      <c r="K190" s="18" t="s">
        <v>56</v>
      </c>
      <c r="L190" s="18" t="s">
        <v>56</v>
      </c>
    </row>
    <row r="191" spans="1:12" ht="16.5" customHeight="1">
      <c r="A191" s="118" t="s">
        <v>142</v>
      </c>
      <c r="B191" s="77" t="s">
        <v>143</v>
      </c>
      <c r="C191" s="81" t="s">
        <v>30</v>
      </c>
      <c r="D191" s="19" t="s">
        <v>1445</v>
      </c>
      <c r="E191" s="12">
        <f>SUM(E192:E195)</f>
        <v>376555</v>
      </c>
      <c r="F191" s="12">
        <f>SUM(F192:F195)</f>
        <v>378355</v>
      </c>
      <c r="G191" s="12">
        <f>SUM(G192:G195)</f>
        <v>378355</v>
      </c>
      <c r="H191" s="28" t="s">
        <v>31</v>
      </c>
      <c r="I191" s="19" t="s">
        <v>1465</v>
      </c>
      <c r="J191" s="19" t="s">
        <v>32</v>
      </c>
      <c r="K191" s="19" t="s">
        <v>32</v>
      </c>
      <c r="L191" s="19" t="s">
        <v>32</v>
      </c>
    </row>
    <row r="192" spans="1:12" ht="31.5">
      <c r="A192" s="119"/>
      <c r="B192" s="93"/>
      <c r="C192" s="121"/>
      <c r="D192" s="18" t="s">
        <v>41</v>
      </c>
      <c r="E192" s="13">
        <v>40700</v>
      </c>
      <c r="F192" s="13">
        <v>40700</v>
      </c>
      <c r="G192" s="13">
        <v>40700</v>
      </c>
      <c r="H192" s="27" t="s">
        <v>35</v>
      </c>
      <c r="I192" s="18" t="s">
        <v>1448</v>
      </c>
      <c r="J192" s="18" t="s">
        <v>64</v>
      </c>
      <c r="K192" s="18" t="s">
        <v>64</v>
      </c>
      <c r="L192" s="18" t="s">
        <v>64</v>
      </c>
    </row>
    <row r="193" spans="1:12" ht="31.5">
      <c r="A193" s="119"/>
      <c r="B193" s="93"/>
      <c r="C193" s="121"/>
      <c r="D193" s="18" t="s">
        <v>18</v>
      </c>
      <c r="E193" s="13">
        <v>227910</v>
      </c>
      <c r="F193" s="13">
        <v>229710</v>
      </c>
      <c r="G193" s="13">
        <v>229710</v>
      </c>
      <c r="H193" s="27" t="s">
        <v>37</v>
      </c>
      <c r="I193" s="18" t="s">
        <v>1448</v>
      </c>
      <c r="J193" s="18" t="s">
        <v>64</v>
      </c>
      <c r="K193" s="18" t="s">
        <v>64</v>
      </c>
      <c r="L193" s="18" t="s">
        <v>64</v>
      </c>
    </row>
    <row r="194" spans="1:12" ht="15.75" customHeight="1">
      <c r="A194" s="119"/>
      <c r="B194" s="93"/>
      <c r="C194" s="121"/>
      <c r="D194" s="94" t="s">
        <v>23</v>
      </c>
      <c r="E194" s="95">
        <v>107945</v>
      </c>
      <c r="F194" s="95">
        <v>107945</v>
      </c>
      <c r="G194" s="95">
        <v>107945</v>
      </c>
      <c r="H194" s="27" t="s">
        <v>39</v>
      </c>
      <c r="I194" s="18" t="s">
        <v>1465</v>
      </c>
      <c r="J194" s="18" t="s">
        <v>48</v>
      </c>
      <c r="K194" s="18" t="s">
        <v>48</v>
      </c>
      <c r="L194" s="18" t="s">
        <v>48</v>
      </c>
    </row>
    <row r="195" spans="1:12" ht="32.25" thickBot="1">
      <c r="A195" s="132"/>
      <c r="B195" s="78"/>
      <c r="C195" s="82"/>
      <c r="D195" s="80"/>
      <c r="E195" s="96"/>
      <c r="F195" s="96"/>
      <c r="G195" s="96"/>
      <c r="H195" s="27" t="s">
        <v>33</v>
      </c>
      <c r="I195" s="18" t="s">
        <v>1448</v>
      </c>
      <c r="J195" s="18" t="s">
        <v>34</v>
      </c>
      <c r="K195" s="18" t="s">
        <v>34</v>
      </c>
      <c r="L195" s="18" t="s">
        <v>34</v>
      </c>
    </row>
    <row r="196" spans="1:12" ht="27.75" customHeight="1">
      <c r="A196" s="118" t="s">
        <v>144</v>
      </c>
      <c r="B196" s="77" t="s">
        <v>145</v>
      </c>
      <c r="C196" s="81" t="s">
        <v>30</v>
      </c>
      <c r="D196" s="19" t="s">
        <v>1445</v>
      </c>
      <c r="E196" s="12">
        <f>SUM(E197:E200)</f>
        <v>442888</v>
      </c>
      <c r="F196" s="12">
        <f>SUM(F197:F200)</f>
        <v>453488</v>
      </c>
      <c r="G196" s="12">
        <f>SUM(G197:G200)</f>
        <v>453488</v>
      </c>
      <c r="H196" s="28" t="s">
        <v>31</v>
      </c>
      <c r="I196" s="19" t="s">
        <v>1465</v>
      </c>
      <c r="J196" s="19" t="s">
        <v>32</v>
      </c>
      <c r="K196" s="19" t="s">
        <v>32</v>
      </c>
      <c r="L196" s="19" t="s">
        <v>77</v>
      </c>
    </row>
    <row r="197" spans="1:12" ht="27.75" customHeight="1">
      <c r="A197" s="119"/>
      <c r="B197" s="93"/>
      <c r="C197" s="121"/>
      <c r="D197" s="18" t="s">
        <v>23</v>
      </c>
      <c r="E197" s="13">
        <v>113918</v>
      </c>
      <c r="F197" s="13">
        <v>113918</v>
      </c>
      <c r="G197" s="13">
        <v>113918</v>
      </c>
      <c r="H197" s="27" t="s">
        <v>39</v>
      </c>
      <c r="I197" s="18" t="s">
        <v>1465</v>
      </c>
      <c r="J197" s="18" t="s">
        <v>48</v>
      </c>
      <c r="K197" s="18" t="s">
        <v>48</v>
      </c>
      <c r="L197" s="18" t="s">
        <v>48</v>
      </c>
    </row>
    <row r="198" spans="1:12" ht="31.5">
      <c r="A198" s="119"/>
      <c r="B198" s="93"/>
      <c r="C198" s="121"/>
      <c r="D198" s="18" t="s">
        <v>41</v>
      </c>
      <c r="E198" s="13">
        <v>46300</v>
      </c>
      <c r="F198" s="13">
        <v>46300</v>
      </c>
      <c r="G198" s="13">
        <v>46300</v>
      </c>
      <c r="H198" s="27" t="s">
        <v>33</v>
      </c>
      <c r="I198" s="18" t="s">
        <v>1448</v>
      </c>
      <c r="J198" s="18" t="s">
        <v>34</v>
      </c>
      <c r="K198" s="18" t="s">
        <v>34</v>
      </c>
      <c r="L198" s="18" t="s">
        <v>34</v>
      </c>
    </row>
    <row r="199" spans="1:12" ht="31.5">
      <c r="A199" s="119"/>
      <c r="B199" s="93"/>
      <c r="C199" s="121"/>
      <c r="D199" s="94" t="s">
        <v>18</v>
      </c>
      <c r="E199" s="95">
        <v>282670</v>
      </c>
      <c r="F199" s="95">
        <v>293270</v>
      </c>
      <c r="G199" s="95">
        <v>293270</v>
      </c>
      <c r="H199" s="27" t="s">
        <v>35</v>
      </c>
      <c r="I199" s="18" t="s">
        <v>1448</v>
      </c>
      <c r="J199" s="18" t="s">
        <v>53</v>
      </c>
      <c r="K199" s="18" t="s">
        <v>53</v>
      </c>
      <c r="L199" s="18" t="s">
        <v>53</v>
      </c>
    </row>
    <row r="200" spans="1:12" ht="32.25" thickBot="1">
      <c r="A200" s="132"/>
      <c r="B200" s="78"/>
      <c r="C200" s="82"/>
      <c r="D200" s="80"/>
      <c r="E200" s="96"/>
      <c r="F200" s="96"/>
      <c r="G200" s="96"/>
      <c r="H200" s="27" t="s">
        <v>37</v>
      </c>
      <c r="I200" s="18" t="s">
        <v>1448</v>
      </c>
      <c r="J200" s="18" t="s">
        <v>53</v>
      </c>
      <c r="K200" s="18" t="s">
        <v>53</v>
      </c>
      <c r="L200" s="18" t="s">
        <v>53</v>
      </c>
    </row>
    <row r="201" spans="1:12" ht="30" customHeight="1">
      <c r="A201" s="118" t="s">
        <v>146</v>
      </c>
      <c r="B201" s="77" t="s">
        <v>147</v>
      </c>
      <c r="C201" s="81" t="s">
        <v>30</v>
      </c>
      <c r="D201" s="19" t="s">
        <v>1445</v>
      </c>
      <c r="E201" s="12">
        <f>SUM(E202:E205)</f>
        <v>693396</v>
      </c>
      <c r="F201" s="12">
        <f>SUM(F202:F205)</f>
        <v>697696</v>
      </c>
      <c r="G201" s="12">
        <f>SUM(G202:G205)</f>
        <v>697696</v>
      </c>
      <c r="H201" s="28" t="s">
        <v>31</v>
      </c>
      <c r="I201" s="19" t="s">
        <v>1465</v>
      </c>
      <c r="J201" s="19" t="s">
        <v>32</v>
      </c>
      <c r="K201" s="19" t="s">
        <v>32</v>
      </c>
      <c r="L201" s="19" t="s">
        <v>77</v>
      </c>
    </row>
    <row r="202" spans="1:12" ht="31.5">
      <c r="A202" s="119"/>
      <c r="B202" s="93"/>
      <c r="C202" s="121"/>
      <c r="D202" s="18" t="s">
        <v>41</v>
      </c>
      <c r="E202" s="13">
        <v>72500</v>
      </c>
      <c r="F202" s="13">
        <v>72500</v>
      </c>
      <c r="G202" s="13">
        <v>72500</v>
      </c>
      <c r="H202" s="27" t="s">
        <v>33</v>
      </c>
      <c r="I202" s="18" t="s">
        <v>1448</v>
      </c>
      <c r="J202" s="18" t="s">
        <v>56</v>
      </c>
      <c r="K202" s="18" t="s">
        <v>56</v>
      </c>
      <c r="L202" s="18" t="s">
        <v>56</v>
      </c>
    </row>
    <row r="203" spans="1:12" ht="31.5">
      <c r="A203" s="119"/>
      <c r="B203" s="93"/>
      <c r="C203" s="121"/>
      <c r="D203" s="18" t="s">
        <v>23</v>
      </c>
      <c r="E203" s="13">
        <v>164696</v>
      </c>
      <c r="F203" s="13">
        <v>164696</v>
      </c>
      <c r="G203" s="13">
        <v>164696</v>
      </c>
      <c r="H203" s="27" t="s">
        <v>35</v>
      </c>
      <c r="I203" s="18" t="s">
        <v>1448</v>
      </c>
      <c r="J203" s="18" t="s">
        <v>64</v>
      </c>
      <c r="K203" s="18" t="s">
        <v>64</v>
      </c>
      <c r="L203" s="18" t="s">
        <v>47</v>
      </c>
    </row>
    <row r="204" spans="1:12" ht="27" customHeight="1">
      <c r="A204" s="119"/>
      <c r="B204" s="93"/>
      <c r="C204" s="121"/>
      <c r="D204" s="94" t="s">
        <v>18</v>
      </c>
      <c r="E204" s="95">
        <v>456200</v>
      </c>
      <c r="F204" s="95">
        <v>460500</v>
      </c>
      <c r="G204" s="95">
        <v>460500</v>
      </c>
      <c r="H204" s="27" t="s">
        <v>39</v>
      </c>
      <c r="I204" s="18" t="s">
        <v>1465</v>
      </c>
      <c r="J204" s="18" t="s">
        <v>48</v>
      </c>
      <c r="K204" s="18" t="s">
        <v>48</v>
      </c>
      <c r="L204" s="18" t="s">
        <v>48</v>
      </c>
    </row>
    <row r="205" spans="1:12" ht="32.25" thickBot="1">
      <c r="A205" s="132"/>
      <c r="B205" s="78"/>
      <c r="C205" s="82"/>
      <c r="D205" s="80"/>
      <c r="E205" s="96"/>
      <c r="F205" s="96"/>
      <c r="G205" s="96"/>
      <c r="H205" s="27" t="s">
        <v>37</v>
      </c>
      <c r="I205" s="18" t="s">
        <v>1448</v>
      </c>
      <c r="J205" s="18" t="s">
        <v>64</v>
      </c>
      <c r="K205" s="18" t="s">
        <v>64</v>
      </c>
      <c r="L205" s="18" t="s">
        <v>64</v>
      </c>
    </row>
    <row r="206" spans="1:12" ht="27" customHeight="1">
      <c r="A206" s="118" t="s">
        <v>148</v>
      </c>
      <c r="B206" s="77" t="s">
        <v>149</v>
      </c>
      <c r="C206" s="81" t="s">
        <v>30</v>
      </c>
      <c r="D206" s="19" t="s">
        <v>1445</v>
      </c>
      <c r="E206" s="12">
        <f>SUM(E207:E210)</f>
        <v>304065</v>
      </c>
      <c r="F206" s="12">
        <f>SUM(F207:F210)</f>
        <v>313785</v>
      </c>
      <c r="G206" s="12">
        <f>SUM(G207:G210)</f>
        <v>313785</v>
      </c>
      <c r="H206" s="28" t="s">
        <v>31</v>
      </c>
      <c r="I206" s="19" t="s">
        <v>1465</v>
      </c>
      <c r="J206" s="19" t="s">
        <v>32</v>
      </c>
      <c r="K206" s="19" t="s">
        <v>32</v>
      </c>
      <c r="L206" s="19" t="s">
        <v>32</v>
      </c>
    </row>
    <row r="207" spans="1:12" ht="31.5">
      <c r="A207" s="119"/>
      <c r="B207" s="93"/>
      <c r="C207" s="121"/>
      <c r="D207" s="18" t="s">
        <v>23</v>
      </c>
      <c r="E207" s="13">
        <v>80295</v>
      </c>
      <c r="F207" s="13">
        <v>80295</v>
      </c>
      <c r="G207" s="13">
        <v>80295</v>
      </c>
      <c r="H207" s="27" t="s">
        <v>35</v>
      </c>
      <c r="I207" s="18" t="s">
        <v>1448</v>
      </c>
      <c r="J207" s="18" t="s">
        <v>53</v>
      </c>
      <c r="K207" s="18" t="s">
        <v>53</v>
      </c>
      <c r="L207" s="18" t="s">
        <v>53</v>
      </c>
    </row>
    <row r="208" spans="1:12" ht="31.5">
      <c r="A208" s="119"/>
      <c r="B208" s="93"/>
      <c r="C208" s="121"/>
      <c r="D208" s="18" t="s">
        <v>41</v>
      </c>
      <c r="E208" s="13">
        <v>22700</v>
      </c>
      <c r="F208" s="13">
        <v>22700</v>
      </c>
      <c r="G208" s="13">
        <v>22700</v>
      </c>
      <c r="H208" s="27" t="s">
        <v>37</v>
      </c>
      <c r="I208" s="18" t="s">
        <v>1448</v>
      </c>
      <c r="J208" s="18" t="s">
        <v>53</v>
      </c>
      <c r="K208" s="18" t="s">
        <v>53</v>
      </c>
      <c r="L208" s="18" t="s">
        <v>53</v>
      </c>
    </row>
    <row r="209" spans="1:12" ht="27.75" customHeight="1">
      <c r="A209" s="119"/>
      <c r="B209" s="93"/>
      <c r="C209" s="121"/>
      <c r="D209" s="94" t="s">
        <v>18</v>
      </c>
      <c r="E209" s="95">
        <v>201070</v>
      </c>
      <c r="F209" s="95">
        <v>210790</v>
      </c>
      <c r="G209" s="95">
        <v>210790</v>
      </c>
      <c r="H209" s="27" t="s">
        <v>39</v>
      </c>
      <c r="I209" s="18" t="s">
        <v>1465</v>
      </c>
      <c r="J209" s="18" t="s">
        <v>48</v>
      </c>
      <c r="K209" s="18" t="s">
        <v>48</v>
      </c>
      <c r="L209" s="18" t="s">
        <v>48</v>
      </c>
    </row>
    <row r="210" spans="1:12" ht="32.25" thickBot="1">
      <c r="A210" s="132"/>
      <c r="B210" s="78"/>
      <c r="C210" s="82"/>
      <c r="D210" s="80"/>
      <c r="E210" s="96"/>
      <c r="F210" s="96"/>
      <c r="G210" s="96"/>
      <c r="H210" s="27" t="s">
        <v>33</v>
      </c>
      <c r="I210" s="18" t="s">
        <v>1448</v>
      </c>
      <c r="J210" s="18" t="s">
        <v>56</v>
      </c>
      <c r="K210" s="18" t="s">
        <v>56</v>
      </c>
      <c r="L210" s="18" t="s">
        <v>16</v>
      </c>
    </row>
    <row r="211" spans="1:12" ht="15" customHeight="1">
      <c r="A211" s="118" t="s">
        <v>150</v>
      </c>
      <c r="B211" s="77" t="s">
        <v>151</v>
      </c>
      <c r="C211" s="81" t="s">
        <v>30</v>
      </c>
      <c r="D211" s="19" t="s">
        <v>1445</v>
      </c>
      <c r="E211" s="12">
        <f>SUM(E212:E215)</f>
        <v>722524</v>
      </c>
      <c r="F211" s="12">
        <f>SUM(F212:F215)</f>
        <v>728974</v>
      </c>
      <c r="G211" s="12">
        <f>SUM(G212:G215)</f>
        <v>728974</v>
      </c>
      <c r="H211" s="28" t="s">
        <v>31</v>
      </c>
      <c r="I211" s="19" t="s">
        <v>1465</v>
      </c>
      <c r="J211" s="19" t="s">
        <v>32</v>
      </c>
      <c r="K211" s="19" t="s">
        <v>32</v>
      </c>
      <c r="L211" s="19" t="s">
        <v>32</v>
      </c>
    </row>
    <row r="212" spans="1:12" ht="31.5">
      <c r="A212" s="119"/>
      <c r="B212" s="93"/>
      <c r="C212" s="121"/>
      <c r="D212" s="18" t="s">
        <v>41</v>
      </c>
      <c r="E212" s="13">
        <v>100600</v>
      </c>
      <c r="F212" s="13">
        <v>100600</v>
      </c>
      <c r="G212" s="13">
        <v>100600</v>
      </c>
      <c r="H212" s="27" t="s">
        <v>35</v>
      </c>
      <c r="I212" s="18" t="s">
        <v>1448</v>
      </c>
      <c r="J212" s="18" t="s">
        <v>53</v>
      </c>
      <c r="K212" s="18" t="s">
        <v>53</v>
      </c>
      <c r="L212" s="18" t="s">
        <v>53</v>
      </c>
    </row>
    <row r="213" spans="1:12" ht="15" customHeight="1">
      <c r="A213" s="119"/>
      <c r="B213" s="93"/>
      <c r="C213" s="121"/>
      <c r="D213" s="18" t="s">
        <v>18</v>
      </c>
      <c r="E213" s="13">
        <v>418300</v>
      </c>
      <c r="F213" s="13">
        <v>424750</v>
      </c>
      <c r="G213" s="13">
        <v>424750</v>
      </c>
      <c r="H213" s="27" t="s">
        <v>39</v>
      </c>
      <c r="I213" s="18" t="s">
        <v>1465</v>
      </c>
      <c r="J213" s="18" t="s">
        <v>48</v>
      </c>
      <c r="K213" s="18" t="s">
        <v>48</v>
      </c>
      <c r="L213" s="18" t="s">
        <v>48</v>
      </c>
    </row>
    <row r="214" spans="1:12" ht="31.5">
      <c r="A214" s="119"/>
      <c r="B214" s="93"/>
      <c r="C214" s="121"/>
      <c r="D214" s="94" t="s">
        <v>23</v>
      </c>
      <c r="E214" s="95">
        <v>203624</v>
      </c>
      <c r="F214" s="95">
        <v>203624</v>
      </c>
      <c r="G214" s="95">
        <v>203624</v>
      </c>
      <c r="H214" s="27" t="s">
        <v>37</v>
      </c>
      <c r="I214" s="18" t="s">
        <v>1448</v>
      </c>
      <c r="J214" s="18" t="s">
        <v>61</v>
      </c>
      <c r="K214" s="18" t="s">
        <v>61</v>
      </c>
      <c r="L214" s="18" t="s">
        <v>61</v>
      </c>
    </row>
    <row r="215" spans="1:12" ht="32.25" thickBot="1">
      <c r="A215" s="132"/>
      <c r="B215" s="78"/>
      <c r="C215" s="82"/>
      <c r="D215" s="80"/>
      <c r="E215" s="96"/>
      <c r="F215" s="96"/>
      <c r="G215" s="96"/>
      <c r="H215" s="27" t="s">
        <v>33</v>
      </c>
      <c r="I215" s="18" t="s">
        <v>1448</v>
      </c>
      <c r="J215" s="18" t="s">
        <v>106</v>
      </c>
      <c r="K215" s="18" t="s">
        <v>152</v>
      </c>
      <c r="L215" s="18" t="s">
        <v>152</v>
      </c>
    </row>
    <row r="216" spans="1:12" ht="29.25" customHeight="1">
      <c r="A216" s="118" t="s">
        <v>153</v>
      </c>
      <c r="B216" s="77" t="s">
        <v>154</v>
      </c>
      <c r="C216" s="81" t="s">
        <v>30</v>
      </c>
      <c r="D216" s="19" t="s">
        <v>1445</v>
      </c>
      <c r="E216" s="12">
        <f>SUM(E217:E220)</f>
        <v>498273</v>
      </c>
      <c r="F216" s="12">
        <f>SUM(F217:F220)</f>
        <v>503373</v>
      </c>
      <c r="G216" s="12">
        <f>SUM(G217:G220)</f>
        <v>503373</v>
      </c>
      <c r="H216" s="28" t="s">
        <v>31</v>
      </c>
      <c r="I216" s="19" t="s">
        <v>1465</v>
      </c>
      <c r="J216" s="19" t="s">
        <v>32</v>
      </c>
      <c r="K216" s="19" t="s">
        <v>32</v>
      </c>
      <c r="L216" s="19" t="s">
        <v>32</v>
      </c>
    </row>
    <row r="217" spans="1:12" ht="31.5">
      <c r="A217" s="119"/>
      <c r="B217" s="93"/>
      <c r="C217" s="121"/>
      <c r="D217" s="18" t="s">
        <v>18</v>
      </c>
      <c r="E217" s="13">
        <v>329700</v>
      </c>
      <c r="F217" s="13">
        <v>334800</v>
      </c>
      <c r="G217" s="13">
        <v>334800</v>
      </c>
      <c r="H217" s="27" t="s">
        <v>35</v>
      </c>
      <c r="I217" s="18" t="s">
        <v>1448</v>
      </c>
      <c r="J217" s="18" t="s">
        <v>53</v>
      </c>
      <c r="K217" s="18" t="s">
        <v>53</v>
      </c>
      <c r="L217" s="18" t="s">
        <v>53</v>
      </c>
    </row>
    <row r="218" spans="1:12" ht="31.5">
      <c r="A218" s="119"/>
      <c r="B218" s="93"/>
      <c r="C218" s="121"/>
      <c r="D218" s="18" t="s">
        <v>41</v>
      </c>
      <c r="E218" s="13">
        <v>47850</v>
      </c>
      <c r="F218" s="13">
        <v>47850</v>
      </c>
      <c r="G218" s="13">
        <v>47850</v>
      </c>
      <c r="H218" s="27" t="s">
        <v>37</v>
      </c>
      <c r="I218" s="18" t="s">
        <v>1448</v>
      </c>
      <c r="J218" s="18" t="s">
        <v>53</v>
      </c>
      <c r="K218" s="18" t="s">
        <v>53</v>
      </c>
      <c r="L218" s="18" t="s">
        <v>36</v>
      </c>
    </row>
    <row r="219" spans="1:12" ht="12.75" customHeight="1">
      <c r="A219" s="119"/>
      <c r="B219" s="93"/>
      <c r="C219" s="121"/>
      <c r="D219" s="94" t="s">
        <v>23</v>
      </c>
      <c r="E219" s="95">
        <v>120723</v>
      </c>
      <c r="F219" s="95">
        <v>120723</v>
      </c>
      <c r="G219" s="95">
        <v>120723</v>
      </c>
      <c r="H219" s="27" t="s">
        <v>39</v>
      </c>
      <c r="I219" s="18" t="s">
        <v>1465</v>
      </c>
      <c r="J219" s="18" t="s">
        <v>48</v>
      </c>
      <c r="K219" s="18" t="s">
        <v>48</v>
      </c>
      <c r="L219" s="18" t="s">
        <v>48</v>
      </c>
    </row>
    <row r="220" spans="1:12" ht="32.25" thickBot="1">
      <c r="A220" s="132"/>
      <c r="B220" s="78"/>
      <c r="C220" s="82"/>
      <c r="D220" s="80"/>
      <c r="E220" s="96"/>
      <c r="F220" s="96"/>
      <c r="G220" s="96"/>
      <c r="H220" s="27" t="s">
        <v>33</v>
      </c>
      <c r="I220" s="18" t="s">
        <v>1448</v>
      </c>
      <c r="J220" s="18" t="s">
        <v>106</v>
      </c>
      <c r="K220" s="18" t="s">
        <v>152</v>
      </c>
      <c r="L220" s="18" t="s">
        <v>34</v>
      </c>
    </row>
    <row r="221" spans="1:12" ht="29.25" customHeight="1">
      <c r="A221" s="118" t="s">
        <v>155</v>
      </c>
      <c r="B221" s="77" t="s">
        <v>156</v>
      </c>
      <c r="C221" s="81" t="s">
        <v>30</v>
      </c>
      <c r="D221" s="19" t="s">
        <v>1445</v>
      </c>
      <c r="E221" s="12">
        <f>SUM(E222:E225)</f>
        <v>812015</v>
      </c>
      <c r="F221" s="12">
        <f>SUM(F222:F225)</f>
        <v>824785</v>
      </c>
      <c r="G221" s="12">
        <f>SUM(G222:G225)</f>
        <v>824785</v>
      </c>
      <c r="H221" s="28" t="s">
        <v>31</v>
      </c>
      <c r="I221" s="19" t="s">
        <v>1465</v>
      </c>
      <c r="J221" s="19" t="s">
        <v>32</v>
      </c>
      <c r="K221" s="19" t="s">
        <v>32</v>
      </c>
      <c r="L221" s="19" t="s">
        <v>77</v>
      </c>
    </row>
    <row r="222" spans="1:12" ht="25.5" customHeight="1">
      <c r="A222" s="119"/>
      <c r="B222" s="93"/>
      <c r="C222" s="121"/>
      <c r="D222" s="18" t="s">
        <v>23</v>
      </c>
      <c r="E222" s="13">
        <v>214515</v>
      </c>
      <c r="F222" s="13">
        <v>214515</v>
      </c>
      <c r="G222" s="13">
        <v>214515</v>
      </c>
      <c r="H222" s="27" t="s">
        <v>39</v>
      </c>
      <c r="I222" s="18" t="s">
        <v>1465</v>
      </c>
      <c r="J222" s="18" t="s">
        <v>48</v>
      </c>
      <c r="K222" s="18" t="s">
        <v>48</v>
      </c>
      <c r="L222" s="18" t="s">
        <v>48</v>
      </c>
    </row>
    <row r="223" spans="1:12" ht="31.5">
      <c r="A223" s="119"/>
      <c r="B223" s="93"/>
      <c r="C223" s="121"/>
      <c r="D223" s="18" t="s">
        <v>41</v>
      </c>
      <c r="E223" s="13">
        <v>79300</v>
      </c>
      <c r="F223" s="13">
        <v>79300</v>
      </c>
      <c r="G223" s="13">
        <v>79300</v>
      </c>
      <c r="H223" s="27" t="s">
        <v>37</v>
      </c>
      <c r="I223" s="18" t="s">
        <v>1448</v>
      </c>
      <c r="J223" s="18" t="s">
        <v>36</v>
      </c>
      <c r="K223" s="18" t="s">
        <v>36</v>
      </c>
      <c r="L223" s="18" t="s">
        <v>61</v>
      </c>
    </row>
    <row r="224" spans="1:12" ht="31.5">
      <c r="A224" s="119"/>
      <c r="B224" s="93"/>
      <c r="C224" s="121"/>
      <c r="D224" s="94" t="s">
        <v>18</v>
      </c>
      <c r="E224" s="95">
        <v>518200</v>
      </c>
      <c r="F224" s="95">
        <v>530970</v>
      </c>
      <c r="G224" s="95">
        <v>530970</v>
      </c>
      <c r="H224" s="27" t="s">
        <v>33</v>
      </c>
      <c r="I224" s="18" t="s">
        <v>1448</v>
      </c>
      <c r="J224" s="18" t="s">
        <v>56</v>
      </c>
      <c r="K224" s="18" t="s">
        <v>56</v>
      </c>
      <c r="L224" s="18" t="s">
        <v>56</v>
      </c>
    </row>
    <row r="225" spans="1:12" ht="32.25" thickBot="1">
      <c r="A225" s="132"/>
      <c r="B225" s="78"/>
      <c r="C225" s="82"/>
      <c r="D225" s="80"/>
      <c r="E225" s="96"/>
      <c r="F225" s="96"/>
      <c r="G225" s="96"/>
      <c r="H225" s="27" t="s">
        <v>35</v>
      </c>
      <c r="I225" s="18" t="s">
        <v>1448</v>
      </c>
      <c r="J225" s="18" t="s">
        <v>36</v>
      </c>
      <c r="K225" s="18" t="s">
        <v>36</v>
      </c>
      <c r="L225" s="18" t="s">
        <v>36</v>
      </c>
    </row>
    <row r="226" spans="1:12" ht="28.5" customHeight="1">
      <c r="A226" s="118" t="s">
        <v>157</v>
      </c>
      <c r="B226" s="77" t="s">
        <v>158</v>
      </c>
      <c r="C226" s="81" t="s">
        <v>30</v>
      </c>
      <c r="D226" s="19" t="s">
        <v>1445</v>
      </c>
      <c r="E226" s="12">
        <f>SUM(E227:E230)</f>
        <v>691182</v>
      </c>
      <c r="F226" s="12">
        <f>SUM(F227:F230)</f>
        <v>695282</v>
      </c>
      <c r="G226" s="12">
        <f>SUM(G227:G230)</f>
        <v>695282</v>
      </c>
      <c r="H226" s="28" t="s">
        <v>31</v>
      </c>
      <c r="I226" s="19" t="s">
        <v>1465</v>
      </c>
      <c r="J226" s="19" t="s">
        <v>32</v>
      </c>
      <c r="K226" s="19" t="s">
        <v>32</v>
      </c>
      <c r="L226" s="19" t="s">
        <v>32</v>
      </c>
    </row>
    <row r="227" spans="1:12" ht="31.5">
      <c r="A227" s="119"/>
      <c r="B227" s="93"/>
      <c r="C227" s="121"/>
      <c r="D227" s="18" t="s">
        <v>41</v>
      </c>
      <c r="E227" s="13">
        <v>68500</v>
      </c>
      <c r="F227" s="13">
        <v>68500</v>
      </c>
      <c r="G227" s="13">
        <v>68500</v>
      </c>
      <c r="H227" s="27" t="s">
        <v>35</v>
      </c>
      <c r="I227" s="18" t="s">
        <v>1448</v>
      </c>
      <c r="J227" s="18" t="s">
        <v>47</v>
      </c>
      <c r="K227" s="18" t="s">
        <v>47</v>
      </c>
      <c r="L227" s="18" t="s">
        <v>47</v>
      </c>
    </row>
    <row r="228" spans="1:12" ht="30" customHeight="1">
      <c r="A228" s="119"/>
      <c r="B228" s="93"/>
      <c r="C228" s="121"/>
      <c r="D228" s="18" t="s">
        <v>23</v>
      </c>
      <c r="E228" s="13">
        <v>188382</v>
      </c>
      <c r="F228" s="13">
        <v>188382</v>
      </c>
      <c r="G228" s="13">
        <v>188382</v>
      </c>
      <c r="H228" s="27" t="s">
        <v>39</v>
      </c>
      <c r="I228" s="18" t="s">
        <v>1465</v>
      </c>
      <c r="J228" s="18" t="s">
        <v>48</v>
      </c>
      <c r="K228" s="18" t="s">
        <v>48</v>
      </c>
      <c r="L228" s="18" t="s">
        <v>48</v>
      </c>
    </row>
    <row r="229" spans="1:12" ht="31.5">
      <c r="A229" s="119"/>
      <c r="B229" s="93"/>
      <c r="C229" s="121"/>
      <c r="D229" s="94" t="s">
        <v>18</v>
      </c>
      <c r="E229" s="95">
        <v>434300</v>
      </c>
      <c r="F229" s="95">
        <v>438400</v>
      </c>
      <c r="G229" s="95">
        <v>438400</v>
      </c>
      <c r="H229" s="27" t="s">
        <v>37</v>
      </c>
      <c r="I229" s="18" t="s">
        <v>1448</v>
      </c>
      <c r="J229" s="18" t="s">
        <v>47</v>
      </c>
      <c r="K229" s="18" t="s">
        <v>47</v>
      </c>
      <c r="L229" s="18" t="s">
        <v>47</v>
      </c>
    </row>
    <row r="230" spans="1:12" ht="32.25" thickBot="1">
      <c r="A230" s="132"/>
      <c r="B230" s="78"/>
      <c r="C230" s="82"/>
      <c r="D230" s="80"/>
      <c r="E230" s="96"/>
      <c r="F230" s="96"/>
      <c r="G230" s="96"/>
      <c r="H230" s="27" t="s">
        <v>33</v>
      </c>
      <c r="I230" s="18" t="s">
        <v>1448</v>
      </c>
      <c r="J230" s="18" t="s">
        <v>49</v>
      </c>
      <c r="K230" s="18" t="s">
        <v>49</v>
      </c>
      <c r="L230" s="18" t="s">
        <v>49</v>
      </c>
    </row>
    <row r="231" spans="1:12" ht="27.75" customHeight="1">
      <c r="A231" s="118" t="s">
        <v>159</v>
      </c>
      <c r="B231" s="77" t="s">
        <v>160</v>
      </c>
      <c r="C231" s="81" t="s">
        <v>30</v>
      </c>
      <c r="D231" s="19" t="s">
        <v>1445</v>
      </c>
      <c r="E231" s="12">
        <f>SUM(E232:E235)</f>
        <v>463310</v>
      </c>
      <c r="F231" s="12">
        <f>SUM(F232:F235)</f>
        <v>467310</v>
      </c>
      <c r="G231" s="12">
        <f>SUM(G232:G235)</f>
        <v>467310</v>
      </c>
      <c r="H231" s="28" t="s">
        <v>31</v>
      </c>
      <c r="I231" s="19" t="s">
        <v>1465</v>
      </c>
      <c r="J231" s="19" t="s">
        <v>32</v>
      </c>
      <c r="K231" s="19" t="s">
        <v>32</v>
      </c>
      <c r="L231" s="19" t="s">
        <v>32</v>
      </c>
    </row>
    <row r="232" spans="1:12" ht="31.5">
      <c r="A232" s="119"/>
      <c r="B232" s="93"/>
      <c r="C232" s="121"/>
      <c r="D232" s="18" t="s">
        <v>23</v>
      </c>
      <c r="E232" s="13">
        <v>117910</v>
      </c>
      <c r="F232" s="13">
        <v>117910</v>
      </c>
      <c r="G232" s="13">
        <v>117910</v>
      </c>
      <c r="H232" s="27" t="s">
        <v>35</v>
      </c>
      <c r="I232" s="18" t="s">
        <v>1448</v>
      </c>
      <c r="J232" s="18" t="s">
        <v>36</v>
      </c>
      <c r="K232" s="18" t="s">
        <v>36</v>
      </c>
      <c r="L232" s="18" t="s">
        <v>53</v>
      </c>
    </row>
    <row r="233" spans="1:12" ht="31.5">
      <c r="A233" s="119"/>
      <c r="B233" s="93"/>
      <c r="C233" s="121"/>
      <c r="D233" s="18" t="s">
        <v>41</v>
      </c>
      <c r="E233" s="13">
        <v>40700</v>
      </c>
      <c r="F233" s="13">
        <v>40700</v>
      </c>
      <c r="G233" s="13">
        <v>40700</v>
      </c>
      <c r="H233" s="27" t="s">
        <v>37</v>
      </c>
      <c r="I233" s="18" t="s">
        <v>1448</v>
      </c>
      <c r="J233" s="18" t="s">
        <v>36</v>
      </c>
      <c r="K233" s="18" t="s">
        <v>36</v>
      </c>
      <c r="L233" s="18" t="s">
        <v>47</v>
      </c>
    </row>
    <row r="234" spans="1:12" ht="28.5" customHeight="1">
      <c r="A234" s="119"/>
      <c r="B234" s="93"/>
      <c r="C234" s="121"/>
      <c r="D234" s="94" t="s">
        <v>18</v>
      </c>
      <c r="E234" s="95">
        <v>304700</v>
      </c>
      <c r="F234" s="95">
        <v>308700</v>
      </c>
      <c r="G234" s="95">
        <v>308700</v>
      </c>
      <c r="H234" s="27" t="s">
        <v>39</v>
      </c>
      <c r="I234" s="18" t="s">
        <v>1465</v>
      </c>
      <c r="J234" s="18" t="s">
        <v>48</v>
      </c>
      <c r="K234" s="18" t="s">
        <v>48</v>
      </c>
      <c r="L234" s="18" t="s">
        <v>48</v>
      </c>
    </row>
    <row r="235" spans="1:12" ht="32.25" thickBot="1">
      <c r="A235" s="132"/>
      <c r="B235" s="78"/>
      <c r="C235" s="82"/>
      <c r="D235" s="80"/>
      <c r="E235" s="96"/>
      <c r="F235" s="96"/>
      <c r="G235" s="96"/>
      <c r="H235" s="27" t="s">
        <v>33</v>
      </c>
      <c r="I235" s="18" t="s">
        <v>1448</v>
      </c>
      <c r="J235" s="18" t="s">
        <v>49</v>
      </c>
      <c r="K235" s="18" t="s">
        <v>49</v>
      </c>
      <c r="L235" s="18" t="s">
        <v>49</v>
      </c>
    </row>
    <row r="236" spans="1:12" ht="24" customHeight="1">
      <c r="A236" s="118" t="s">
        <v>161</v>
      </c>
      <c r="B236" s="77" t="s">
        <v>162</v>
      </c>
      <c r="C236" s="81" t="s">
        <v>30</v>
      </c>
      <c r="D236" s="19" t="s">
        <v>1445</v>
      </c>
      <c r="E236" s="12">
        <f>SUM(E237:E240)</f>
        <v>748646</v>
      </c>
      <c r="F236" s="12">
        <f>SUM(F237:F240)</f>
        <v>759946</v>
      </c>
      <c r="G236" s="12">
        <f>SUM(G237:G240)</f>
        <v>759946</v>
      </c>
      <c r="H236" s="28" t="s">
        <v>31</v>
      </c>
      <c r="I236" s="19" t="s">
        <v>1465</v>
      </c>
      <c r="J236" s="19" t="s">
        <v>32</v>
      </c>
      <c r="K236" s="19" t="s">
        <v>32</v>
      </c>
      <c r="L236" s="19" t="s">
        <v>32</v>
      </c>
    </row>
    <row r="237" spans="1:12" ht="31.5">
      <c r="A237" s="119"/>
      <c r="B237" s="93"/>
      <c r="C237" s="121"/>
      <c r="D237" s="18" t="s">
        <v>18</v>
      </c>
      <c r="E237" s="13">
        <v>527900</v>
      </c>
      <c r="F237" s="13">
        <v>539200</v>
      </c>
      <c r="G237" s="13">
        <v>539200</v>
      </c>
      <c r="H237" s="27" t="s">
        <v>35</v>
      </c>
      <c r="I237" s="18" t="s">
        <v>1448</v>
      </c>
      <c r="J237" s="18" t="s">
        <v>53</v>
      </c>
      <c r="K237" s="18" t="s">
        <v>53</v>
      </c>
      <c r="L237" s="18" t="s">
        <v>53</v>
      </c>
    </row>
    <row r="238" spans="1:12" ht="27" customHeight="1">
      <c r="A238" s="119"/>
      <c r="B238" s="93"/>
      <c r="C238" s="121"/>
      <c r="D238" s="18" t="s">
        <v>41</v>
      </c>
      <c r="E238" s="13">
        <v>44800</v>
      </c>
      <c r="F238" s="13">
        <v>44800</v>
      </c>
      <c r="G238" s="13">
        <v>44800</v>
      </c>
      <c r="H238" s="27" t="s">
        <v>39</v>
      </c>
      <c r="I238" s="18" t="s">
        <v>1465</v>
      </c>
      <c r="J238" s="18" t="s">
        <v>48</v>
      </c>
      <c r="K238" s="18" t="s">
        <v>48</v>
      </c>
      <c r="L238" s="18" t="s">
        <v>48</v>
      </c>
    </row>
    <row r="239" spans="1:12" ht="31.5">
      <c r="A239" s="119"/>
      <c r="B239" s="93"/>
      <c r="C239" s="121"/>
      <c r="D239" s="94" t="s">
        <v>23</v>
      </c>
      <c r="E239" s="95">
        <v>175946</v>
      </c>
      <c r="F239" s="95">
        <v>175946</v>
      </c>
      <c r="G239" s="95">
        <v>175946</v>
      </c>
      <c r="H239" s="27" t="s">
        <v>37</v>
      </c>
      <c r="I239" s="18" t="s">
        <v>1448</v>
      </c>
      <c r="J239" s="18" t="s">
        <v>163</v>
      </c>
      <c r="K239" s="18" t="s">
        <v>163</v>
      </c>
      <c r="L239" s="18" t="s">
        <v>163</v>
      </c>
    </row>
    <row r="240" spans="1:12" ht="32.25" thickBot="1">
      <c r="A240" s="132"/>
      <c r="B240" s="78"/>
      <c r="C240" s="82"/>
      <c r="D240" s="80"/>
      <c r="E240" s="96"/>
      <c r="F240" s="96"/>
      <c r="G240" s="96"/>
      <c r="H240" s="27" t="s">
        <v>33</v>
      </c>
      <c r="I240" s="18" t="s">
        <v>1448</v>
      </c>
      <c r="J240" s="18" t="s">
        <v>34</v>
      </c>
      <c r="K240" s="18" t="s">
        <v>34</v>
      </c>
      <c r="L240" s="18" t="s">
        <v>34</v>
      </c>
    </row>
    <row r="241" spans="1:12" ht="25.5" customHeight="1">
      <c r="A241" s="118" t="s">
        <v>164</v>
      </c>
      <c r="B241" s="77" t="s">
        <v>165</v>
      </c>
      <c r="C241" s="81" t="s">
        <v>30</v>
      </c>
      <c r="D241" s="19" t="s">
        <v>1445</v>
      </c>
      <c r="E241" s="12">
        <f>SUM(E242:E245)</f>
        <v>659047</v>
      </c>
      <c r="F241" s="12">
        <f>SUM(F242:F245)</f>
        <v>677047</v>
      </c>
      <c r="G241" s="12">
        <f>SUM(G242:G245)</f>
        <v>677047</v>
      </c>
      <c r="H241" s="28" t="s">
        <v>31</v>
      </c>
      <c r="I241" s="19" t="s">
        <v>1465</v>
      </c>
      <c r="J241" s="19" t="s">
        <v>32</v>
      </c>
      <c r="K241" s="19" t="s">
        <v>32</v>
      </c>
      <c r="L241" s="19" t="s">
        <v>32</v>
      </c>
    </row>
    <row r="242" spans="1:12" ht="31.5">
      <c r="A242" s="119"/>
      <c r="B242" s="93"/>
      <c r="C242" s="121"/>
      <c r="D242" s="18" t="s">
        <v>23</v>
      </c>
      <c r="E242" s="13">
        <v>164897</v>
      </c>
      <c r="F242" s="13">
        <v>164897</v>
      </c>
      <c r="G242" s="13">
        <v>164897</v>
      </c>
      <c r="H242" s="27" t="s">
        <v>37</v>
      </c>
      <c r="I242" s="18" t="s">
        <v>1448</v>
      </c>
      <c r="J242" s="18" t="s">
        <v>166</v>
      </c>
      <c r="K242" s="18" t="s">
        <v>166</v>
      </c>
      <c r="L242" s="18" t="s">
        <v>166</v>
      </c>
    </row>
    <row r="243" spans="1:12" ht="27" customHeight="1">
      <c r="A243" s="119"/>
      <c r="B243" s="93"/>
      <c r="C243" s="121"/>
      <c r="D243" s="18" t="s">
        <v>18</v>
      </c>
      <c r="E243" s="13">
        <v>425350</v>
      </c>
      <c r="F243" s="13">
        <v>443350</v>
      </c>
      <c r="G243" s="13">
        <v>443350</v>
      </c>
      <c r="H243" s="27" t="s">
        <v>39</v>
      </c>
      <c r="I243" s="18" t="s">
        <v>1465</v>
      </c>
      <c r="J243" s="18" t="s">
        <v>40</v>
      </c>
      <c r="K243" s="18" t="s">
        <v>40</v>
      </c>
      <c r="L243" s="18" t="s">
        <v>40</v>
      </c>
    </row>
    <row r="244" spans="1:12" ht="31.5">
      <c r="A244" s="119"/>
      <c r="B244" s="93"/>
      <c r="C244" s="121"/>
      <c r="D244" s="94" t="s">
        <v>41</v>
      </c>
      <c r="E244" s="95">
        <v>68800</v>
      </c>
      <c r="F244" s="95">
        <v>68800</v>
      </c>
      <c r="G244" s="95">
        <v>68800</v>
      </c>
      <c r="H244" s="27" t="s">
        <v>33</v>
      </c>
      <c r="I244" s="18" t="s">
        <v>1448</v>
      </c>
      <c r="J244" s="18" t="s">
        <v>80</v>
      </c>
      <c r="K244" s="18" t="s">
        <v>80</v>
      </c>
      <c r="L244" s="18" t="s">
        <v>95</v>
      </c>
    </row>
    <row r="245" spans="1:12" ht="32.25" thickBot="1">
      <c r="A245" s="132"/>
      <c r="B245" s="78"/>
      <c r="C245" s="82"/>
      <c r="D245" s="80"/>
      <c r="E245" s="96"/>
      <c r="F245" s="96"/>
      <c r="G245" s="96"/>
      <c r="H245" s="27" t="s">
        <v>35</v>
      </c>
      <c r="I245" s="18" t="s">
        <v>1448</v>
      </c>
      <c r="J245" s="18" t="s">
        <v>47</v>
      </c>
      <c r="K245" s="18" t="s">
        <v>64</v>
      </c>
      <c r="L245" s="18" t="s">
        <v>64</v>
      </c>
    </row>
    <row r="246" spans="1:12" ht="29.25" customHeight="1">
      <c r="A246" s="118" t="s">
        <v>167</v>
      </c>
      <c r="B246" s="77" t="s">
        <v>168</v>
      </c>
      <c r="C246" s="81" t="s">
        <v>30</v>
      </c>
      <c r="D246" s="19" t="s">
        <v>1445</v>
      </c>
      <c r="E246" s="12">
        <f>SUM(E247:E250)</f>
        <v>473059</v>
      </c>
      <c r="F246" s="12">
        <f>SUM(F247:F250)</f>
        <v>477409</v>
      </c>
      <c r="G246" s="12">
        <f>SUM(G247:G250)</f>
        <v>477409</v>
      </c>
      <c r="H246" s="28" t="s">
        <v>31</v>
      </c>
      <c r="I246" s="19" t="s">
        <v>1465</v>
      </c>
      <c r="J246" s="19" t="s">
        <v>32</v>
      </c>
      <c r="K246" s="19" t="s">
        <v>32</v>
      </c>
      <c r="L246" s="19" t="s">
        <v>32</v>
      </c>
    </row>
    <row r="247" spans="1:12" ht="31.5">
      <c r="A247" s="119"/>
      <c r="B247" s="93"/>
      <c r="C247" s="121"/>
      <c r="D247" s="18" t="s">
        <v>23</v>
      </c>
      <c r="E247" s="13">
        <v>111159</v>
      </c>
      <c r="F247" s="13">
        <v>111159</v>
      </c>
      <c r="G247" s="13">
        <v>111159</v>
      </c>
      <c r="H247" s="27" t="s">
        <v>37</v>
      </c>
      <c r="I247" s="18" t="s">
        <v>1448</v>
      </c>
      <c r="J247" s="18" t="s">
        <v>36</v>
      </c>
      <c r="K247" s="18" t="s">
        <v>36</v>
      </c>
      <c r="L247" s="18" t="s">
        <v>36</v>
      </c>
    </row>
    <row r="248" spans="1:12" ht="29.25" customHeight="1">
      <c r="A248" s="119"/>
      <c r="B248" s="93"/>
      <c r="C248" s="121"/>
      <c r="D248" s="18" t="s">
        <v>41</v>
      </c>
      <c r="E248" s="13">
        <v>40500</v>
      </c>
      <c r="F248" s="13">
        <v>40500</v>
      </c>
      <c r="G248" s="13">
        <v>40500</v>
      </c>
      <c r="H248" s="27" t="s">
        <v>39</v>
      </c>
      <c r="I248" s="18" t="s">
        <v>1465</v>
      </c>
      <c r="J248" s="18" t="s">
        <v>48</v>
      </c>
      <c r="K248" s="18" t="s">
        <v>48</v>
      </c>
      <c r="L248" s="18" t="s">
        <v>48</v>
      </c>
    </row>
    <row r="249" spans="1:12" ht="31.5">
      <c r="A249" s="119"/>
      <c r="B249" s="93"/>
      <c r="C249" s="121"/>
      <c r="D249" s="94" t="s">
        <v>18</v>
      </c>
      <c r="E249" s="95">
        <v>321400</v>
      </c>
      <c r="F249" s="95">
        <v>325750</v>
      </c>
      <c r="G249" s="95">
        <v>325750</v>
      </c>
      <c r="H249" s="27" t="s">
        <v>33</v>
      </c>
      <c r="I249" s="18" t="s">
        <v>1448</v>
      </c>
      <c r="J249" s="18" t="s">
        <v>34</v>
      </c>
      <c r="K249" s="18" t="s">
        <v>34</v>
      </c>
      <c r="L249" s="18" t="s">
        <v>34</v>
      </c>
    </row>
    <row r="250" spans="1:12" ht="32.25" thickBot="1">
      <c r="A250" s="132"/>
      <c r="B250" s="78"/>
      <c r="C250" s="82"/>
      <c r="D250" s="80"/>
      <c r="E250" s="96"/>
      <c r="F250" s="96"/>
      <c r="G250" s="96"/>
      <c r="H250" s="27" t="s">
        <v>35</v>
      </c>
      <c r="I250" s="18" t="s">
        <v>1448</v>
      </c>
      <c r="J250" s="18" t="s">
        <v>36</v>
      </c>
      <c r="K250" s="18" t="s">
        <v>36</v>
      </c>
      <c r="L250" s="18" t="s">
        <v>36</v>
      </c>
    </row>
    <row r="251" spans="1:12" ht="37.5" customHeight="1">
      <c r="A251" s="118" t="s">
        <v>169</v>
      </c>
      <c r="B251" s="77" t="s">
        <v>170</v>
      </c>
      <c r="C251" s="81" t="s">
        <v>30</v>
      </c>
      <c r="D251" s="19" t="s">
        <v>1445</v>
      </c>
      <c r="E251" s="12">
        <f>SUM(E252:E255)</f>
        <v>719592</v>
      </c>
      <c r="F251" s="12">
        <f>SUM(F252:F255)</f>
        <v>724302</v>
      </c>
      <c r="G251" s="12">
        <f>SUM(G252:G255)</f>
        <v>724302</v>
      </c>
      <c r="H251" s="28" t="s">
        <v>31</v>
      </c>
      <c r="I251" s="19" t="s">
        <v>1465</v>
      </c>
      <c r="J251" s="19" t="s">
        <v>32</v>
      </c>
      <c r="K251" s="19" t="s">
        <v>77</v>
      </c>
      <c r="L251" s="19" t="s">
        <v>171</v>
      </c>
    </row>
    <row r="252" spans="1:12" ht="31.5">
      <c r="A252" s="119"/>
      <c r="B252" s="93"/>
      <c r="C252" s="121"/>
      <c r="D252" s="18" t="s">
        <v>23</v>
      </c>
      <c r="E252" s="13">
        <v>161102</v>
      </c>
      <c r="F252" s="13">
        <v>161102</v>
      </c>
      <c r="G252" s="13">
        <v>161102</v>
      </c>
      <c r="H252" s="27" t="s">
        <v>33</v>
      </c>
      <c r="I252" s="18" t="s">
        <v>1448</v>
      </c>
      <c r="J252" s="18" t="s">
        <v>56</v>
      </c>
      <c r="K252" s="18" t="s">
        <v>49</v>
      </c>
      <c r="L252" s="18" t="s">
        <v>49</v>
      </c>
    </row>
    <row r="253" spans="1:12" ht="31.5">
      <c r="A253" s="119"/>
      <c r="B253" s="93"/>
      <c r="C253" s="121"/>
      <c r="D253" s="18" t="s">
        <v>41</v>
      </c>
      <c r="E253" s="13">
        <v>50750</v>
      </c>
      <c r="F253" s="13">
        <v>50750</v>
      </c>
      <c r="G253" s="13">
        <v>50750</v>
      </c>
      <c r="H253" s="27" t="s">
        <v>35</v>
      </c>
      <c r="I253" s="18" t="s">
        <v>1448</v>
      </c>
      <c r="J253" s="18" t="s">
        <v>53</v>
      </c>
      <c r="K253" s="18" t="s">
        <v>95</v>
      </c>
      <c r="L253" s="18" t="s">
        <v>95</v>
      </c>
    </row>
    <row r="254" spans="1:12" ht="31.5">
      <c r="A254" s="119"/>
      <c r="B254" s="93"/>
      <c r="C254" s="121"/>
      <c r="D254" s="94" t="s">
        <v>18</v>
      </c>
      <c r="E254" s="95">
        <v>507740</v>
      </c>
      <c r="F254" s="95">
        <v>512450</v>
      </c>
      <c r="G254" s="95">
        <v>512450</v>
      </c>
      <c r="H254" s="27" t="s">
        <v>39</v>
      </c>
      <c r="I254" s="18" t="s">
        <v>1465</v>
      </c>
      <c r="J254" s="18" t="s">
        <v>48</v>
      </c>
      <c r="K254" s="18" t="s">
        <v>172</v>
      </c>
      <c r="L254" s="18" t="s">
        <v>172</v>
      </c>
    </row>
    <row r="255" spans="1:12" ht="32.25" thickBot="1">
      <c r="A255" s="132"/>
      <c r="B255" s="78"/>
      <c r="C255" s="82"/>
      <c r="D255" s="80"/>
      <c r="E255" s="96"/>
      <c r="F255" s="96"/>
      <c r="G255" s="96"/>
      <c r="H255" s="27" t="s">
        <v>37</v>
      </c>
      <c r="I255" s="18" t="s">
        <v>1448</v>
      </c>
      <c r="J255" s="18" t="s">
        <v>53</v>
      </c>
      <c r="K255" s="18" t="s">
        <v>36</v>
      </c>
      <c r="L255" s="18" t="s">
        <v>36</v>
      </c>
    </row>
    <row r="256" spans="1:12" ht="15" customHeight="1">
      <c r="A256" s="118" t="s">
        <v>173</v>
      </c>
      <c r="B256" s="77" t="s">
        <v>174</v>
      </c>
      <c r="C256" s="81" t="s">
        <v>30</v>
      </c>
      <c r="D256" s="19" t="s">
        <v>1445</v>
      </c>
      <c r="E256" s="12">
        <f>SUM(E257:E260)</f>
        <v>723862</v>
      </c>
      <c r="F256" s="12">
        <f>SUM(F257:F260)</f>
        <v>736462</v>
      </c>
      <c r="G256" s="12">
        <f>SUM(G257:G260)</f>
        <v>736462</v>
      </c>
      <c r="H256" s="28" t="s">
        <v>31</v>
      </c>
      <c r="I256" s="19" t="s">
        <v>1465</v>
      </c>
      <c r="J256" s="19" t="s">
        <v>32</v>
      </c>
      <c r="K256" s="19" t="s">
        <v>32</v>
      </c>
      <c r="L256" s="19" t="s">
        <v>32</v>
      </c>
    </row>
    <row r="257" spans="1:12" ht="31.5">
      <c r="A257" s="119"/>
      <c r="B257" s="93"/>
      <c r="C257" s="121"/>
      <c r="D257" s="18" t="s">
        <v>41</v>
      </c>
      <c r="E257" s="13">
        <v>74500</v>
      </c>
      <c r="F257" s="13">
        <v>74500</v>
      </c>
      <c r="G257" s="13">
        <v>74500</v>
      </c>
      <c r="H257" s="27" t="s">
        <v>35</v>
      </c>
      <c r="I257" s="18" t="s">
        <v>1448</v>
      </c>
      <c r="J257" s="18" t="s">
        <v>61</v>
      </c>
      <c r="K257" s="18" t="s">
        <v>61</v>
      </c>
      <c r="L257" s="18" t="s">
        <v>61</v>
      </c>
    </row>
    <row r="258" spans="1:12" ht="31.5">
      <c r="A258" s="119"/>
      <c r="B258" s="93"/>
      <c r="C258" s="121"/>
      <c r="D258" s="18" t="s">
        <v>18</v>
      </c>
      <c r="E258" s="13">
        <v>436230</v>
      </c>
      <c r="F258" s="13">
        <v>448830</v>
      </c>
      <c r="G258" s="13">
        <v>448830</v>
      </c>
      <c r="H258" s="27" t="s">
        <v>37</v>
      </c>
      <c r="I258" s="18" t="s">
        <v>1448</v>
      </c>
      <c r="J258" s="18" t="s">
        <v>61</v>
      </c>
      <c r="K258" s="18" t="s">
        <v>61</v>
      </c>
      <c r="L258" s="18" t="s">
        <v>61</v>
      </c>
    </row>
    <row r="259" spans="1:12" ht="15" customHeight="1">
      <c r="A259" s="119"/>
      <c r="B259" s="93"/>
      <c r="C259" s="121"/>
      <c r="D259" s="94" t="s">
        <v>23</v>
      </c>
      <c r="E259" s="95">
        <v>213132</v>
      </c>
      <c r="F259" s="95">
        <v>213132</v>
      </c>
      <c r="G259" s="95">
        <v>213132</v>
      </c>
      <c r="H259" s="27" t="s">
        <v>39</v>
      </c>
      <c r="I259" s="18" t="s">
        <v>1465</v>
      </c>
      <c r="J259" s="18" t="s">
        <v>48</v>
      </c>
      <c r="K259" s="18" t="s">
        <v>48</v>
      </c>
      <c r="L259" s="18" t="s">
        <v>48</v>
      </c>
    </row>
    <row r="260" spans="1:12" ht="32.25" thickBot="1">
      <c r="A260" s="132"/>
      <c r="B260" s="78"/>
      <c r="C260" s="82"/>
      <c r="D260" s="80"/>
      <c r="E260" s="96"/>
      <c r="F260" s="96"/>
      <c r="G260" s="96"/>
      <c r="H260" s="27" t="s">
        <v>33</v>
      </c>
      <c r="I260" s="18" t="s">
        <v>1448</v>
      </c>
      <c r="J260" s="18" t="s">
        <v>49</v>
      </c>
      <c r="K260" s="18" t="s">
        <v>49</v>
      </c>
      <c r="L260" s="18" t="s">
        <v>49</v>
      </c>
    </row>
    <row r="261" spans="1:12" ht="24.75" customHeight="1">
      <c r="A261" s="118" t="s">
        <v>175</v>
      </c>
      <c r="B261" s="77" t="s">
        <v>176</v>
      </c>
      <c r="C261" s="81" t="s">
        <v>30</v>
      </c>
      <c r="D261" s="19" t="s">
        <v>1445</v>
      </c>
      <c r="E261" s="12">
        <f>SUM(E262:E265)</f>
        <v>675484</v>
      </c>
      <c r="F261" s="12">
        <f>SUM(F262:F265)</f>
        <v>677724</v>
      </c>
      <c r="G261" s="12">
        <f>SUM(G262:G265)</f>
        <v>677724</v>
      </c>
      <c r="H261" s="28" t="s">
        <v>31</v>
      </c>
      <c r="I261" s="19" t="s">
        <v>1465</v>
      </c>
      <c r="J261" s="19" t="s">
        <v>32</v>
      </c>
      <c r="K261" s="19" t="s">
        <v>32</v>
      </c>
      <c r="L261" s="19" t="s">
        <v>32</v>
      </c>
    </row>
    <row r="262" spans="1:12" ht="31.5">
      <c r="A262" s="119"/>
      <c r="B262" s="93"/>
      <c r="C262" s="121"/>
      <c r="D262" s="18" t="s">
        <v>41</v>
      </c>
      <c r="E262" s="13">
        <v>76500</v>
      </c>
      <c r="F262" s="13">
        <v>76500</v>
      </c>
      <c r="G262" s="13">
        <v>76500</v>
      </c>
      <c r="H262" s="27" t="s">
        <v>37</v>
      </c>
      <c r="I262" s="18" t="s">
        <v>1448</v>
      </c>
      <c r="J262" s="18" t="s">
        <v>47</v>
      </c>
      <c r="K262" s="18" t="s">
        <v>47</v>
      </c>
      <c r="L262" s="18" t="s">
        <v>47</v>
      </c>
    </row>
    <row r="263" spans="1:12" ht="27.75" customHeight="1">
      <c r="A263" s="119"/>
      <c r="B263" s="93"/>
      <c r="C263" s="121"/>
      <c r="D263" s="18" t="s">
        <v>18</v>
      </c>
      <c r="E263" s="13">
        <v>417380</v>
      </c>
      <c r="F263" s="13">
        <v>419620</v>
      </c>
      <c r="G263" s="13">
        <v>419620</v>
      </c>
      <c r="H263" s="27" t="s">
        <v>39</v>
      </c>
      <c r="I263" s="18" t="s">
        <v>1465</v>
      </c>
      <c r="J263" s="18" t="s">
        <v>48</v>
      </c>
      <c r="K263" s="18" t="s">
        <v>48</v>
      </c>
      <c r="L263" s="18" t="s">
        <v>48</v>
      </c>
    </row>
    <row r="264" spans="1:12" ht="31.5">
      <c r="A264" s="119"/>
      <c r="B264" s="93"/>
      <c r="C264" s="121"/>
      <c r="D264" s="94" t="s">
        <v>23</v>
      </c>
      <c r="E264" s="95">
        <v>181604</v>
      </c>
      <c r="F264" s="95">
        <v>181604</v>
      </c>
      <c r="G264" s="95">
        <v>181604</v>
      </c>
      <c r="H264" s="27" t="s">
        <v>33</v>
      </c>
      <c r="I264" s="18" t="s">
        <v>1448</v>
      </c>
      <c r="J264" s="18" t="s">
        <v>95</v>
      </c>
      <c r="K264" s="18" t="s">
        <v>95</v>
      </c>
      <c r="L264" s="18" t="s">
        <v>95</v>
      </c>
    </row>
    <row r="265" spans="1:12" ht="32.25" thickBot="1">
      <c r="A265" s="132"/>
      <c r="B265" s="78"/>
      <c r="C265" s="82"/>
      <c r="D265" s="80"/>
      <c r="E265" s="96"/>
      <c r="F265" s="96"/>
      <c r="G265" s="96"/>
      <c r="H265" s="27" t="s">
        <v>35</v>
      </c>
      <c r="I265" s="18" t="s">
        <v>1448</v>
      </c>
      <c r="J265" s="18" t="s">
        <v>47</v>
      </c>
      <c r="K265" s="18" t="s">
        <v>47</v>
      </c>
      <c r="L265" s="18" t="s">
        <v>47</v>
      </c>
    </row>
    <row r="266" spans="1:12" ht="30.75" customHeight="1">
      <c r="A266" s="118" t="s">
        <v>177</v>
      </c>
      <c r="B266" s="77" t="s">
        <v>178</v>
      </c>
      <c r="C266" s="81" t="s">
        <v>30</v>
      </c>
      <c r="D266" s="19" t="s">
        <v>1445</v>
      </c>
      <c r="E266" s="12">
        <f>SUM(E267:E270)</f>
        <v>486426</v>
      </c>
      <c r="F266" s="12">
        <f>SUM(F267:F270)</f>
        <v>498426</v>
      </c>
      <c r="G266" s="12">
        <f>SUM(G267:G270)</f>
        <v>498426</v>
      </c>
      <c r="H266" s="28" t="s">
        <v>31</v>
      </c>
      <c r="I266" s="19" t="s">
        <v>1465</v>
      </c>
      <c r="J266" s="19" t="s">
        <v>76</v>
      </c>
      <c r="K266" s="19" t="s">
        <v>77</v>
      </c>
      <c r="L266" s="19" t="s">
        <v>171</v>
      </c>
    </row>
    <row r="267" spans="1:12" ht="31.5">
      <c r="A267" s="119"/>
      <c r="B267" s="93"/>
      <c r="C267" s="121"/>
      <c r="D267" s="18" t="s">
        <v>23</v>
      </c>
      <c r="E267" s="13">
        <v>126826</v>
      </c>
      <c r="F267" s="13">
        <v>126826</v>
      </c>
      <c r="G267" s="13">
        <v>126826</v>
      </c>
      <c r="H267" s="27" t="s">
        <v>35</v>
      </c>
      <c r="I267" s="18" t="s">
        <v>1448</v>
      </c>
      <c r="J267" s="18" t="s">
        <v>36</v>
      </c>
      <c r="K267" s="18" t="s">
        <v>53</v>
      </c>
      <c r="L267" s="18" t="s">
        <v>95</v>
      </c>
    </row>
    <row r="268" spans="1:12" ht="31.5">
      <c r="A268" s="119"/>
      <c r="B268" s="93"/>
      <c r="C268" s="121"/>
      <c r="D268" s="18" t="s">
        <v>41</v>
      </c>
      <c r="E268" s="13">
        <v>40200</v>
      </c>
      <c r="F268" s="13">
        <v>40200</v>
      </c>
      <c r="G268" s="13">
        <v>40200</v>
      </c>
      <c r="H268" s="27" t="s">
        <v>37</v>
      </c>
      <c r="I268" s="18" t="s">
        <v>1448</v>
      </c>
      <c r="J268" s="18" t="s">
        <v>47</v>
      </c>
      <c r="K268" s="18" t="s">
        <v>179</v>
      </c>
      <c r="L268" s="18" t="s">
        <v>179</v>
      </c>
    </row>
    <row r="269" spans="1:12" ht="15" customHeight="1">
      <c r="A269" s="119"/>
      <c r="B269" s="93"/>
      <c r="C269" s="121"/>
      <c r="D269" s="94" t="s">
        <v>18</v>
      </c>
      <c r="E269" s="95">
        <v>319400</v>
      </c>
      <c r="F269" s="95">
        <v>331400</v>
      </c>
      <c r="G269" s="95">
        <v>331400</v>
      </c>
      <c r="H269" s="27" t="s">
        <v>39</v>
      </c>
      <c r="I269" s="18" t="s">
        <v>1465</v>
      </c>
      <c r="J269" s="18" t="s">
        <v>180</v>
      </c>
      <c r="K269" s="18" t="s">
        <v>48</v>
      </c>
      <c r="L269" s="18" t="s">
        <v>48</v>
      </c>
    </row>
    <row r="270" spans="1:12" ht="32.25" thickBot="1">
      <c r="A270" s="132"/>
      <c r="B270" s="78"/>
      <c r="C270" s="82"/>
      <c r="D270" s="80"/>
      <c r="E270" s="96"/>
      <c r="F270" s="96"/>
      <c r="G270" s="96"/>
      <c r="H270" s="27" t="s">
        <v>33</v>
      </c>
      <c r="I270" s="18" t="s">
        <v>1448</v>
      </c>
      <c r="J270" s="18" t="s">
        <v>152</v>
      </c>
      <c r="K270" s="18" t="s">
        <v>34</v>
      </c>
      <c r="L270" s="18" t="s">
        <v>34</v>
      </c>
    </row>
    <row r="271" spans="1:12" ht="34.5" customHeight="1">
      <c r="A271" s="118" t="s">
        <v>181</v>
      </c>
      <c r="B271" s="77" t="s">
        <v>182</v>
      </c>
      <c r="C271" s="81" t="s">
        <v>30</v>
      </c>
      <c r="D271" s="19" t="s">
        <v>1445</v>
      </c>
      <c r="E271" s="12">
        <f>SUM(E272:E275)</f>
        <v>469996</v>
      </c>
      <c r="F271" s="12">
        <f>SUM(F272:F275)</f>
        <v>475496</v>
      </c>
      <c r="G271" s="12">
        <f>SUM(G272:G275)</f>
        <v>475496</v>
      </c>
      <c r="H271" s="28" t="s">
        <v>31</v>
      </c>
      <c r="I271" s="19" t="s">
        <v>1465</v>
      </c>
      <c r="J271" s="19" t="s">
        <v>32</v>
      </c>
      <c r="K271" s="19" t="s">
        <v>32</v>
      </c>
      <c r="L271" s="19" t="s">
        <v>32</v>
      </c>
    </row>
    <row r="272" spans="1:12" ht="31.5">
      <c r="A272" s="119"/>
      <c r="B272" s="93"/>
      <c r="C272" s="121"/>
      <c r="D272" s="18" t="s">
        <v>41</v>
      </c>
      <c r="E272" s="13">
        <v>38300</v>
      </c>
      <c r="F272" s="13">
        <v>38300</v>
      </c>
      <c r="G272" s="13">
        <v>38300</v>
      </c>
      <c r="H272" s="27" t="s">
        <v>37</v>
      </c>
      <c r="I272" s="18" t="s">
        <v>1448</v>
      </c>
      <c r="J272" s="18" t="s">
        <v>36</v>
      </c>
      <c r="K272" s="18" t="s">
        <v>36</v>
      </c>
      <c r="L272" s="18" t="s">
        <v>36</v>
      </c>
    </row>
    <row r="273" spans="1:12" ht="31.5">
      <c r="A273" s="119"/>
      <c r="B273" s="93"/>
      <c r="C273" s="121"/>
      <c r="D273" s="18" t="s">
        <v>18</v>
      </c>
      <c r="E273" s="13">
        <v>310600</v>
      </c>
      <c r="F273" s="13">
        <v>316100</v>
      </c>
      <c r="G273" s="13">
        <v>316100</v>
      </c>
      <c r="H273" s="27" t="s">
        <v>39</v>
      </c>
      <c r="I273" s="18" t="s">
        <v>1465</v>
      </c>
      <c r="J273" s="18" t="s">
        <v>52</v>
      </c>
      <c r="K273" s="18" t="s">
        <v>52</v>
      </c>
      <c r="L273" s="18" t="s">
        <v>52</v>
      </c>
    </row>
    <row r="274" spans="1:12" ht="31.5">
      <c r="A274" s="119"/>
      <c r="B274" s="93"/>
      <c r="C274" s="121"/>
      <c r="D274" s="94" t="s">
        <v>23</v>
      </c>
      <c r="E274" s="95">
        <v>121096</v>
      </c>
      <c r="F274" s="95">
        <v>121096</v>
      </c>
      <c r="G274" s="95">
        <v>121096</v>
      </c>
      <c r="H274" s="27" t="s">
        <v>33</v>
      </c>
      <c r="I274" s="18" t="s">
        <v>1448</v>
      </c>
      <c r="J274" s="18" t="s">
        <v>49</v>
      </c>
      <c r="K274" s="18" t="s">
        <v>49</v>
      </c>
      <c r="L274" s="18" t="s">
        <v>49</v>
      </c>
    </row>
    <row r="275" spans="1:12" ht="32.25" thickBot="1">
      <c r="A275" s="132"/>
      <c r="B275" s="78"/>
      <c r="C275" s="82"/>
      <c r="D275" s="80"/>
      <c r="E275" s="96"/>
      <c r="F275" s="96"/>
      <c r="G275" s="96"/>
      <c r="H275" s="27" t="s">
        <v>35</v>
      </c>
      <c r="I275" s="18" t="s">
        <v>1448</v>
      </c>
      <c r="J275" s="18" t="s">
        <v>64</v>
      </c>
      <c r="K275" s="18" t="s">
        <v>64</v>
      </c>
      <c r="L275" s="18" t="s">
        <v>64</v>
      </c>
    </row>
    <row r="276" spans="1:12" ht="30" customHeight="1">
      <c r="A276" s="118" t="s">
        <v>183</v>
      </c>
      <c r="B276" s="77" t="s">
        <v>184</v>
      </c>
      <c r="C276" s="81" t="s">
        <v>30</v>
      </c>
      <c r="D276" s="19" t="s">
        <v>1445</v>
      </c>
      <c r="E276" s="12">
        <f>SUM(E277:E280)</f>
        <v>704735</v>
      </c>
      <c r="F276" s="12">
        <f>SUM(F277:F280)</f>
        <v>714435</v>
      </c>
      <c r="G276" s="12">
        <f>SUM(G277:G280)</f>
        <v>714435</v>
      </c>
      <c r="H276" s="28" t="s">
        <v>31</v>
      </c>
      <c r="I276" s="19" t="s">
        <v>1465</v>
      </c>
      <c r="J276" s="19" t="s">
        <v>32</v>
      </c>
      <c r="K276" s="19" t="s">
        <v>32</v>
      </c>
      <c r="L276" s="19" t="s">
        <v>32</v>
      </c>
    </row>
    <row r="277" spans="1:12" ht="31.5">
      <c r="A277" s="119"/>
      <c r="B277" s="93"/>
      <c r="C277" s="121"/>
      <c r="D277" s="18" t="s">
        <v>41</v>
      </c>
      <c r="E277" s="13">
        <v>57400</v>
      </c>
      <c r="F277" s="13">
        <v>57400</v>
      </c>
      <c r="G277" s="13">
        <v>57400</v>
      </c>
      <c r="H277" s="27" t="s">
        <v>35</v>
      </c>
      <c r="I277" s="18" t="s">
        <v>1448</v>
      </c>
      <c r="J277" s="18" t="s">
        <v>53</v>
      </c>
      <c r="K277" s="18" t="s">
        <v>53</v>
      </c>
      <c r="L277" s="18" t="s">
        <v>53</v>
      </c>
    </row>
    <row r="278" spans="1:12" ht="31.5">
      <c r="A278" s="119"/>
      <c r="B278" s="93"/>
      <c r="C278" s="121"/>
      <c r="D278" s="18" t="s">
        <v>18</v>
      </c>
      <c r="E278" s="13">
        <v>473950</v>
      </c>
      <c r="F278" s="13">
        <v>483650</v>
      </c>
      <c r="G278" s="13">
        <v>483650</v>
      </c>
      <c r="H278" s="27" t="s">
        <v>37</v>
      </c>
      <c r="I278" s="18" t="s">
        <v>1448</v>
      </c>
      <c r="J278" s="18" t="s">
        <v>53</v>
      </c>
      <c r="K278" s="18" t="s">
        <v>53</v>
      </c>
      <c r="L278" s="18" t="s">
        <v>53</v>
      </c>
    </row>
    <row r="279" spans="1:12" ht="38.25" customHeight="1">
      <c r="A279" s="119"/>
      <c r="B279" s="93"/>
      <c r="C279" s="121"/>
      <c r="D279" s="94" t="s">
        <v>23</v>
      </c>
      <c r="E279" s="95">
        <v>173385</v>
      </c>
      <c r="F279" s="95">
        <v>173385</v>
      </c>
      <c r="G279" s="95">
        <v>173385</v>
      </c>
      <c r="H279" s="27" t="s">
        <v>39</v>
      </c>
      <c r="I279" s="18" t="s">
        <v>1465</v>
      </c>
      <c r="J279" s="18" t="s">
        <v>48</v>
      </c>
      <c r="K279" s="18" t="s">
        <v>48</v>
      </c>
      <c r="L279" s="18" t="s">
        <v>48</v>
      </c>
    </row>
    <row r="280" spans="1:12" ht="38.25" customHeight="1" thickBot="1">
      <c r="A280" s="132"/>
      <c r="B280" s="78"/>
      <c r="C280" s="82"/>
      <c r="D280" s="80"/>
      <c r="E280" s="96"/>
      <c r="F280" s="96"/>
      <c r="G280" s="96"/>
      <c r="H280" s="27" t="s">
        <v>33</v>
      </c>
      <c r="I280" s="18" t="s">
        <v>1448</v>
      </c>
      <c r="J280" s="18" t="s">
        <v>56</v>
      </c>
      <c r="K280" s="18" t="s">
        <v>56</v>
      </c>
      <c r="L280" s="18" t="s">
        <v>56</v>
      </c>
    </row>
    <row r="281" spans="1:12" ht="27" customHeight="1">
      <c r="A281" s="118" t="s">
        <v>185</v>
      </c>
      <c r="B281" s="77" t="s">
        <v>186</v>
      </c>
      <c r="C281" s="81" t="s">
        <v>30</v>
      </c>
      <c r="D281" s="19" t="s">
        <v>1445</v>
      </c>
      <c r="E281" s="12">
        <f>SUM(E282:E285)</f>
        <v>479408</v>
      </c>
      <c r="F281" s="12">
        <f>SUM(F282:F285)</f>
        <v>484368</v>
      </c>
      <c r="G281" s="12">
        <f>SUM(G282:G285)</f>
        <v>484368</v>
      </c>
      <c r="H281" s="28" t="s">
        <v>31</v>
      </c>
      <c r="I281" s="19" t="s">
        <v>1465</v>
      </c>
      <c r="J281" s="19" t="s">
        <v>32</v>
      </c>
      <c r="K281" s="19" t="s">
        <v>32</v>
      </c>
      <c r="L281" s="19" t="s">
        <v>32</v>
      </c>
    </row>
    <row r="282" spans="1:12" ht="31.5">
      <c r="A282" s="119"/>
      <c r="B282" s="93"/>
      <c r="C282" s="121"/>
      <c r="D282" s="18" t="s">
        <v>23</v>
      </c>
      <c r="E282" s="13">
        <v>120358</v>
      </c>
      <c r="F282" s="13">
        <v>120358</v>
      </c>
      <c r="G282" s="13">
        <v>120358</v>
      </c>
      <c r="H282" s="27" t="s">
        <v>35</v>
      </c>
      <c r="I282" s="18" t="s">
        <v>1448</v>
      </c>
      <c r="J282" s="18" t="s">
        <v>53</v>
      </c>
      <c r="K282" s="18" t="s">
        <v>53</v>
      </c>
      <c r="L282" s="18" t="s">
        <v>53</v>
      </c>
    </row>
    <row r="283" spans="1:12" ht="31.5">
      <c r="A283" s="119"/>
      <c r="B283" s="93"/>
      <c r="C283" s="121"/>
      <c r="D283" s="18" t="s">
        <v>41</v>
      </c>
      <c r="E283" s="13">
        <v>47650</v>
      </c>
      <c r="F283" s="13">
        <v>47650</v>
      </c>
      <c r="G283" s="13">
        <v>47650</v>
      </c>
      <c r="H283" s="27" t="s">
        <v>37</v>
      </c>
      <c r="I283" s="18" t="s">
        <v>1448</v>
      </c>
      <c r="J283" s="18" t="s">
        <v>38</v>
      </c>
      <c r="K283" s="18" t="s">
        <v>61</v>
      </c>
      <c r="L283" s="18" t="s">
        <v>55</v>
      </c>
    </row>
    <row r="284" spans="1:12" ht="29.25" customHeight="1">
      <c r="A284" s="119"/>
      <c r="B284" s="93"/>
      <c r="C284" s="121"/>
      <c r="D284" s="94" t="s">
        <v>18</v>
      </c>
      <c r="E284" s="95">
        <v>311400</v>
      </c>
      <c r="F284" s="95">
        <v>316360</v>
      </c>
      <c r="G284" s="95">
        <v>316360</v>
      </c>
      <c r="H284" s="27" t="s">
        <v>39</v>
      </c>
      <c r="I284" s="18" t="s">
        <v>1465</v>
      </c>
      <c r="J284" s="18" t="s">
        <v>52</v>
      </c>
      <c r="K284" s="18" t="s">
        <v>187</v>
      </c>
      <c r="L284" s="18" t="s">
        <v>40</v>
      </c>
    </row>
    <row r="285" spans="1:12" ht="32.25" thickBot="1">
      <c r="A285" s="132"/>
      <c r="B285" s="78"/>
      <c r="C285" s="82"/>
      <c r="D285" s="80"/>
      <c r="E285" s="96"/>
      <c r="F285" s="96"/>
      <c r="G285" s="96"/>
      <c r="H285" s="27" t="s">
        <v>33</v>
      </c>
      <c r="I285" s="18" t="s">
        <v>1448</v>
      </c>
      <c r="J285" s="18" t="s">
        <v>106</v>
      </c>
      <c r="K285" s="18" t="s">
        <v>106</v>
      </c>
      <c r="L285" s="18" t="s">
        <v>152</v>
      </c>
    </row>
    <row r="286" spans="1:12" ht="28.5" customHeight="1">
      <c r="A286" s="118" t="s">
        <v>188</v>
      </c>
      <c r="B286" s="77" t="s">
        <v>189</v>
      </c>
      <c r="C286" s="81" t="s">
        <v>30</v>
      </c>
      <c r="D286" s="19" t="s">
        <v>1445</v>
      </c>
      <c r="E286" s="12">
        <f>SUM(E287:E290)</f>
        <v>696776</v>
      </c>
      <c r="F286" s="12">
        <f>SUM(F287:F290)</f>
        <v>704376</v>
      </c>
      <c r="G286" s="12">
        <f>SUM(G287:G290)</f>
        <v>704376</v>
      </c>
      <c r="H286" s="28" t="s">
        <v>31</v>
      </c>
      <c r="I286" s="19" t="s">
        <v>1465</v>
      </c>
      <c r="J286" s="19" t="s">
        <v>32</v>
      </c>
      <c r="K286" s="19" t="s">
        <v>32</v>
      </c>
      <c r="L286" s="19" t="s">
        <v>32</v>
      </c>
    </row>
    <row r="287" spans="1:12" ht="31.5">
      <c r="A287" s="119"/>
      <c r="B287" s="93"/>
      <c r="C287" s="121"/>
      <c r="D287" s="18" t="s">
        <v>41</v>
      </c>
      <c r="E287" s="13">
        <v>68500</v>
      </c>
      <c r="F287" s="13">
        <v>68500</v>
      </c>
      <c r="G287" s="13">
        <v>68500</v>
      </c>
      <c r="H287" s="27" t="s">
        <v>35</v>
      </c>
      <c r="I287" s="18" t="s">
        <v>1448</v>
      </c>
      <c r="J287" s="18" t="s">
        <v>36</v>
      </c>
      <c r="K287" s="18" t="s">
        <v>36</v>
      </c>
      <c r="L287" s="18" t="s">
        <v>36</v>
      </c>
    </row>
    <row r="288" spans="1:12" ht="27.75" customHeight="1">
      <c r="A288" s="119"/>
      <c r="B288" s="93"/>
      <c r="C288" s="121"/>
      <c r="D288" s="18" t="s">
        <v>23</v>
      </c>
      <c r="E288" s="13">
        <v>163076</v>
      </c>
      <c r="F288" s="13">
        <v>163076</v>
      </c>
      <c r="G288" s="13">
        <v>163076</v>
      </c>
      <c r="H288" s="27" t="s">
        <v>39</v>
      </c>
      <c r="I288" s="18" t="s">
        <v>1465</v>
      </c>
      <c r="J288" s="18" t="s">
        <v>48</v>
      </c>
      <c r="K288" s="18" t="s">
        <v>48</v>
      </c>
      <c r="L288" s="18" t="s">
        <v>48</v>
      </c>
    </row>
    <row r="289" spans="1:12" ht="31.5">
      <c r="A289" s="119"/>
      <c r="B289" s="93"/>
      <c r="C289" s="121"/>
      <c r="D289" s="94" t="s">
        <v>18</v>
      </c>
      <c r="E289" s="95">
        <v>465200</v>
      </c>
      <c r="F289" s="95">
        <v>472800</v>
      </c>
      <c r="G289" s="95">
        <v>472800</v>
      </c>
      <c r="H289" s="27" t="s">
        <v>37</v>
      </c>
      <c r="I289" s="18" t="s">
        <v>1448</v>
      </c>
      <c r="J289" s="18" t="s">
        <v>36</v>
      </c>
      <c r="K289" s="18" t="s">
        <v>36</v>
      </c>
      <c r="L289" s="18" t="s">
        <v>36</v>
      </c>
    </row>
    <row r="290" spans="1:12" ht="32.25" thickBot="1">
      <c r="A290" s="132"/>
      <c r="B290" s="78"/>
      <c r="C290" s="82"/>
      <c r="D290" s="80"/>
      <c r="E290" s="96"/>
      <c r="F290" s="96"/>
      <c r="G290" s="96"/>
      <c r="H290" s="27" t="s">
        <v>33</v>
      </c>
      <c r="I290" s="18" t="s">
        <v>1448</v>
      </c>
      <c r="J290" s="18" t="s">
        <v>95</v>
      </c>
      <c r="K290" s="18" t="s">
        <v>95</v>
      </c>
      <c r="L290" s="18" t="s">
        <v>95</v>
      </c>
    </row>
    <row r="291" spans="1:12" ht="31.5">
      <c r="A291" s="118" t="s">
        <v>190</v>
      </c>
      <c r="B291" s="77" t="s">
        <v>191</v>
      </c>
      <c r="C291" s="81" t="s">
        <v>30</v>
      </c>
      <c r="D291" s="19" t="s">
        <v>1445</v>
      </c>
      <c r="E291" s="12">
        <f>SUM(E292:E295)</f>
        <v>673106</v>
      </c>
      <c r="F291" s="12">
        <f>SUM(F292:F295)</f>
        <v>677556</v>
      </c>
      <c r="G291" s="12">
        <f>SUM(G292:G295)</f>
        <v>677556</v>
      </c>
      <c r="H291" s="28" t="s">
        <v>31</v>
      </c>
      <c r="I291" s="19" t="s">
        <v>1465</v>
      </c>
      <c r="J291" s="19" t="s">
        <v>32</v>
      </c>
      <c r="K291" s="19" t="s">
        <v>32</v>
      </c>
      <c r="L291" s="19" t="s">
        <v>32</v>
      </c>
    </row>
    <row r="292" spans="1:12" ht="31.5">
      <c r="A292" s="135"/>
      <c r="B292" s="133"/>
      <c r="C292" s="137"/>
      <c r="D292" s="18" t="s">
        <v>23</v>
      </c>
      <c r="E292" s="13">
        <v>170606</v>
      </c>
      <c r="F292" s="13">
        <v>170606</v>
      </c>
      <c r="G292" s="13">
        <v>170606</v>
      </c>
      <c r="H292" s="27" t="s">
        <v>37</v>
      </c>
      <c r="I292" s="18" t="s">
        <v>1448</v>
      </c>
      <c r="J292" s="18" t="s">
        <v>47</v>
      </c>
      <c r="K292" s="18" t="s">
        <v>47</v>
      </c>
      <c r="L292" s="18" t="s">
        <v>36</v>
      </c>
    </row>
    <row r="293" spans="1:12" ht="31.5">
      <c r="A293" s="135"/>
      <c r="B293" s="133"/>
      <c r="C293" s="137"/>
      <c r="D293" s="18" t="s">
        <v>41</v>
      </c>
      <c r="E293" s="13">
        <v>69000</v>
      </c>
      <c r="F293" s="13">
        <v>69000</v>
      </c>
      <c r="G293" s="13">
        <v>69000</v>
      </c>
      <c r="H293" s="27" t="s">
        <v>33</v>
      </c>
      <c r="I293" s="18" t="s">
        <v>1448</v>
      </c>
      <c r="J293" s="18" t="s">
        <v>80</v>
      </c>
      <c r="K293" s="18" t="s">
        <v>80</v>
      </c>
      <c r="L293" s="18" t="s">
        <v>80</v>
      </c>
    </row>
    <row r="294" spans="1:12" ht="31.5">
      <c r="A294" s="135"/>
      <c r="B294" s="133"/>
      <c r="C294" s="137"/>
      <c r="D294" s="18" t="s">
        <v>18</v>
      </c>
      <c r="E294" s="13">
        <v>433500</v>
      </c>
      <c r="F294" s="13">
        <v>437950</v>
      </c>
      <c r="G294" s="13">
        <v>437950</v>
      </c>
      <c r="H294" s="27" t="s">
        <v>35</v>
      </c>
      <c r="I294" s="18" t="s">
        <v>1448</v>
      </c>
      <c r="J294" s="18" t="s">
        <v>36</v>
      </c>
      <c r="K294" s="18" t="s">
        <v>36</v>
      </c>
      <c r="L294" s="18" t="s">
        <v>36</v>
      </c>
    </row>
    <row r="295" spans="1:12" ht="30.75" customHeight="1" thickBot="1">
      <c r="A295" s="136"/>
      <c r="B295" s="134"/>
      <c r="C295" s="138"/>
      <c r="D295" s="18"/>
      <c r="E295" s="13">
        <v>0</v>
      </c>
      <c r="F295" s="13">
        <v>0</v>
      </c>
      <c r="G295" s="13">
        <v>0</v>
      </c>
      <c r="H295" s="27" t="s">
        <v>39</v>
      </c>
      <c r="I295" s="18" t="s">
        <v>1465</v>
      </c>
      <c r="J295" s="18" t="s">
        <v>48</v>
      </c>
      <c r="K295" s="18" t="s">
        <v>48</v>
      </c>
      <c r="L295" s="18" t="s">
        <v>48</v>
      </c>
    </row>
    <row r="296" spans="1:12" ht="28.5" customHeight="1">
      <c r="A296" s="118" t="s">
        <v>192</v>
      </c>
      <c r="B296" s="77" t="s">
        <v>193</v>
      </c>
      <c r="C296" s="81" t="s">
        <v>30</v>
      </c>
      <c r="D296" s="19" t="s">
        <v>1445</v>
      </c>
      <c r="E296" s="12">
        <f>SUM(E297:E300)</f>
        <v>676941</v>
      </c>
      <c r="F296" s="12">
        <f>SUM(F297:F300)</f>
        <v>681501</v>
      </c>
      <c r="G296" s="12">
        <f>SUM(G297:G300)</f>
        <v>681501</v>
      </c>
      <c r="H296" s="28" t="s">
        <v>31</v>
      </c>
      <c r="I296" s="19" t="s">
        <v>1465</v>
      </c>
      <c r="J296" s="19" t="s">
        <v>32</v>
      </c>
      <c r="K296" s="19" t="s">
        <v>32</v>
      </c>
      <c r="L296" s="19" t="s">
        <v>32</v>
      </c>
    </row>
    <row r="297" spans="1:12" ht="31.5">
      <c r="A297" s="119"/>
      <c r="B297" s="93"/>
      <c r="C297" s="121"/>
      <c r="D297" s="18" t="s">
        <v>41</v>
      </c>
      <c r="E297" s="13">
        <v>72400</v>
      </c>
      <c r="F297" s="13">
        <v>72400</v>
      </c>
      <c r="G297" s="13">
        <v>72400</v>
      </c>
      <c r="H297" s="27" t="s">
        <v>35</v>
      </c>
      <c r="I297" s="18" t="s">
        <v>1448</v>
      </c>
      <c r="J297" s="18" t="s">
        <v>64</v>
      </c>
      <c r="K297" s="18" t="s">
        <v>64</v>
      </c>
      <c r="L297" s="18" t="s">
        <v>53</v>
      </c>
    </row>
    <row r="298" spans="1:12" ht="31.5">
      <c r="A298" s="119"/>
      <c r="B298" s="93"/>
      <c r="C298" s="121"/>
      <c r="D298" s="18" t="s">
        <v>18</v>
      </c>
      <c r="E298" s="13">
        <v>408850</v>
      </c>
      <c r="F298" s="13">
        <v>413410</v>
      </c>
      <c r="G298" s="13">
        <v>413410</v>
      </c>
      <c r="H298" s="27" t="s">
        <v>37</v>
      </c>
      <c r="I298" s="18" t="s">
        <v>1448</v>
      </c>
      <c r="J298" s="18" t="s">
        <v>64</v>
      </c>
      <c r="K298" s="18" t="s">
        <v>64</v>
      </c>
      <c r="L298" s="18" t="s">
        <v>194</v>
      </c>
    </row>
    <row r="299" spans="1:12" ht="25.5" customHeight="1">
      <c r="A299" s="119"/>
      <c r="B299" s="93"/>
      <c r="C299" s="121"/>
      <c r="D299" s="94" t="s">
        <v>23</v>
      </c>
      <c r="E299" s="95">
        <v>195691</v>
      </c>
      <c r="F299" s="95">
        <v>195691</v>
      </c>
      <c r="G299" s="95">
        <v>195691</v>
      </c>
      <c r="H299" s="27" t="s">
        <v>39</v>
      </c>
      <c r="I299" s="18" t="s">
        <v>1465</v>
      </c>
      <c r="J299" s="18" t="s">
        <v>48</v>
      </c>
      <c r="K299" s="18" t="s">
        <v>48</v>
      </c>
      <c r="L299" s="18" t="s">
        <v>52</v>
      </c>
    </row>
    <row r="300" spans="1:12" ht="32.25" thickBot="1">
      <c r="A300" s="132"/>
      <c r="B300" s="78"/>
      <c r="C300" s="82"/>
      <c r="D300" s="80"/>
      <c r="E300" s="96"/>
      <c r="F300" s="96"/>
      <c r="G300" s="96"/>
      <c r="H300" s="27" t="s">
        <v>33</v>
      </c>
      <c r="I300" s="18" t="s">
        <v>1448</v>
      </c>
      <c r="J300" s="18" t="s">
        <v>34</v>
      </c>
      <c r="K300" s="18" t="s">
        <v>34</v>
      </c>
      <c r="L300" s="18" t="s">
        <v>34</v>
      </c>
    </row>
    <row r="301" spans="1:12" ht="29.25" customHeight="1">
      <c r="A301" s="118" t="s">
        <v>195</v>
      </c>
      <c r="B301" s="77" t="s">
        <v>196</v>
      </c>
      <c r="C301" s="81" t="s">
        <v>30</v>
      </c>
      <c r="D301" s="19" t="s">
        <v>1445</v>
      </c>
      <c r="E301" s="12">
        <f>SUM(E302:E305)</f>
        <v>697772</v>
      </c>
      <c r="F301" s="12">
        <f>SUM(F302:F305)</f>
        <v>702972</v>
      </c>
      <c r="G301" s="12">
        <f>SUM(G302:G305)</f>
        <v>702972</v>
      </c>
      <c r="H301" s="28" t="s">
        <v>31</v>
      </c>
      <c r="I301" s="19" t="s">
        <v>1465</v>
      </c>
      <c r="J301" s="19" t="s">
        <v>32</v>
      </c>
      <c r="K301" s="19" t="s">
        <v>32</v>
      </c>
      <c r="L301" s="19" t="s">
        <v>32</v>
      </c>
    </row>
    <row r="302" spans="1:12" ht="31.5">
      <c r="A302" s="119"/>
      <c r="B302" s="93"/>
      <c r="C302" s="121"/>
      <c r="D302" s="18" t="s">
        <v>41</v>
      </c>
      <c r="E302" s="13">
        <v>68700</v>
      </c>
      <c r="F302" s="13">
        <v>68700</v>
      </c>
      <c r="G302" s="13">
        <v>68700</v>
      </c>
      <c r="H302" s="27" t="s">
        <v>33</v>
      </c>
      <c r="I302" s="18" t="s">
        <v>1448</v>
      </c>
      <c r="J302" s="18" t="s">
        <v>80</v>
      </c>
      <c r="K302" s="18" t="s">
        <v>80</v>
      </c>
      <c r="L302" s="18" t="s">
        <v>80</v>
      </c>
    </row>
    <row r="303" spans="1:12" ht="31.5">
      <c r="A303" s="119"/>
      <c r="B303" s="93"/>
      <c r="C303" s="121"/>
      <c r="D303" s="18" t="s">
        <v>23</v>
      </c>
      <c r="E303" s="13">
        <v>178422</v>
      </c>
      <c r="F303" s="13">
        <v>178422</v>
      </c>
      <c r="G303" s="13">
        <v>178422</v>
      </c>
      <c r="H303" s="27" t="s">
        <v>35</v>
      </c>
      <c r="I303" s="18" t="s">
        <v>1448</v>
      </c>
      <c r="J303" s="18" t="s">
        <v>47</v>
      </c>
      <c r="K303" s="18" t="s">
        <v>64</v>
      </c>
      <c r="L303" s="18" t="s">
        <v>64</v>
      </c>
    </row>
    <row r="304" spans="1:12" ht="25.5" customHeight="1">
      <c r="A304" s="119"/>
      <c r="B304" s="93"/>
      <c r="C304" s="121"/>
      <c r="D304" s="94" t="s">
        <v>18</v>
      </c>
      <c r="E304" s="95">
        <v>450650</v>
      </c>
      <c r="F304" s="95">
        <v>455850</v>
      </c>
      <c r="G304" s="95">
        <v>455850</v>
      </c>
      <c r="H304" s="27" t="s">
        <v>39</v>
      </c>
      <c r="I304" s="18" t="s">
        <v>1465</v>
      </c>
      <c r="J304" s="18" t="s">
        <v>52</v>
      </c>
      <c r="K304" s="18" t="s">
        <v>52</v>
      </c>
      <c r="L304" s="18" t="s">
        <v>52</v>
      </c>
    </row>
    <row r="305" spans="1:12" ht="32.25" thickBot="1">
      <c r="A305" s="132"/>
      <c r="B305" s="78"/>
      <c r="C305" s="82"/>
      <c r="D305" s="80"/>
      <c r="E305" s="96"/>
      <c r="F305" s="96"/>
      <c r="G305" s="96"/>
      <c r="H305" s="27" t="s">
        <v>37</v>
      </c>
      <c r="I305" s="18" t="s">
        <v>1448</v>
      </c>
      <c r="J305" s="18" t="s">
        <v>47</v>
      </c>
      <c r="K305" s="18" t="s">
        <v>47</v>
      </c>
      <c r="L305" s="18" t="s">
        <v>47</v>
      </c>
    </row>
    <row r="306" spans="1:12" ht="13.5" customHeight="1">
      <c r="A306" s="118" t="s">
        <v>197</v>
      </c>
      <c r="B306" s="77" t="s">
        <v>198</v>
      </c>
      <c r="C306" s="81" t="s">
        <v>30</v>
      </c>
      <c r="D306" s="19" t="s">
        <v>1445</v>
      </c>
      <c r="E306" s="12">
        <f>SUM(E307:E310)</f>
        <v>836074</v>
      </c>
      <c r="F306" s="12">
        <f>SUM(F307:F310)</f>
        <v>842674</v>
      </c>
      <c r="G306" s="12">
        <f>SUM(G307:G310)</f>
        <v>842674</v>
      </c>
      <c r="H306" s="28" t="s">
        <v>31</v>
      </c>
      <c r="I306" s="19" t="s">
        <v>1465</v>
      </c>
      <c r="J306" s="19" t="s">
        <v>32</v>
      </c>
      <c r="K306" s="19" t="s">
        <v>32</v>
      </c>
      <c r="L306" s="19" t="s">
        <v>32</v>
      </c>
    </row>
    <row r="307" spans="1:12" ht="31.5">
      <c r="A307" s="119"/>
      <c r="B307" s="93"/>
      <c r="C307" s="121"/>
      <c r="D307" s="18" t="s">
        <v>18</v>
      </c>
      <c r="E307" s="13">
        <v>534300</v>
      </c>
      <c r="F307" s="13">
        <v>540900</v>
      </c>
      <c r="G307" s="13">
        <v>540900</v>
      </c>
      <c r="H307" s="27" t="s">
        <v>37</v>
      </c>
      <c r="I307" s="18" t="s">
        <v>1448</v>
      </c>
      <c r="J307" s="18" t="s">
        <v>38</v>
      </c>
      <c r="K307" s="18" t="s">
        <v>38</v>
      </c>
      <c r="L307" s="18" t="s">
        <v>38</v>
      </c>
    </row>
    <row r="308" spans="1:12" ht="31.5">
      <c r="A308" s="119"/>
      <c r="B308" s="93"/>
      <c r="C308" s="121"/>
      <c r="D308" s="18" t="s">
        <v>41</v>
      </c>
      <c r="E308" s="13">
        <v>84700</v>
      </c>
      <c r="F308" s="13">
        <v>84700</v>
      </c>
      <c r="G308" s="13">
        <v>84700</v>
      </c>
      <c r="H308" s="27" t="s">
        <v>35</v>
      </c>
      <c r="I308" s="18" t="s">
        <v>1448</v>
      </c>
      <c r="J308" s="18" t="s">
        <v>53</v>
      </c>
      <c r="K308" s="18" t="s">
        <v>53</v>
      </c>
      <c r="L308" s="18" t="s">
        <v>53</v>
      </c>
    </row>
    <row r="309" spans="1:12" ht="15" customHeight="1">
      <c r="A309" s="119"/>
      <c r="B309" s="93"/>
      <c r="C309" s="121"/>
      <c r="D309" s="94" t="s">
        <v>23</v>
      </c>
      <c r="E309" s="95">
        <v>217074</v>
      </c>
      <c r="F309" s="95">
        <v>217074</v>
      </c>
      <c r="G309" s="95">
        <v>217074</v>
      </c>
      <c r="H309" s="27" t="s">
        <v>39</v>
      </c>
      <c r="I309" s="18" t="s">
        <v>1465</v>
      </c>
      <c r="J309" s="18" t="s">
        <v>48</v>
      </c>
      <c r="K309" s="18" t="s">
        <v>48</v>
      </c>
      <c r="L309" s="18" t="s">
        <v>48</v>
      </c>
    </row>
    <row r="310" spans="1:12" ht="32.25" thickBot="1">
      <c r="A310" s="132"/>
      <c r="B310" s="78"/>
      <c r="C310" s="82"/>
      <c r="D310" s="80"/>
      <c r="E310" s="96"/>
      <c r="F310" s="96"/>
      <c r="G310" s="96"/>
      <c r="H310" s="27" t="s">
        <v>33</v>
      </c>
      <c r="I310" s="18" t="s">
        <v>1448</v>
      </c>
      <c r="J310" s="18" t="s">
        <v>152</v>
      </c>
      <c r="K310" s="18" t="s">
        <v>34</v>
      </c>
      <c r="L310" s="18" t="s">
        <v>34</v>
      </c>
    </row>
    <row r="311" spans="1:12" ht="24" customHeight="1">
      <c r="A311" s="118" t="s">
        <v>199</v>
      </c>
      <c r="B311" s="77" t="s">
        <v>200</v>
      </c>
      <c r="C311" s="81" t="s">
        <v>30</v>
      </c>
      <c r="D311" s="19" t="s">
        <v>1445</v>
      </c>
      <c r="E311" s="12">
        <f>SUM(E312:E315)</f>
        <v>442496</v>
      </c>
      <c r="F311" s="12">
        <f>SUM(F312:F315)</f>
        <v>450596</v>
      </c>
      <c r="G311" s="12">
        <f>SUM(G312:G315)</f>
        <v>450596</v>
      </c>
      <c r="H311" s="28" t="s">
        <v>31</v>
      </c>
      <c r="I311" s="19" t="s">
        <v>1465</v>
      </c>
      <c r="J311" s="19" t="s">
        <v>201</v>
      </c>
      <c r="K311" s="19" t="s">
        <v>201</v>
      </c>
      <c r="L311" s="19" t="s">
        <v>201</v>
      </c>
    </row>
    <row r="312" spans="1:12" ht="31.5">
      <c r="A312" s="119"/>
      <c r="B312" s="93"/>
      <c r="C312" s="121"/>
      <c r="D312" s="18" t="s">
        <v>41</v>
      </c>
      <c r="E312" s="13">
        <v>42900</v>
      </c>
      <c r="F312" s="13">
        <v>42900</v>
      </c>
      <c r="G312" s="13">
        <v>42900</v>
      </c>
      <c r="H312" s="27" t="s">
        <v>35</v>
      </c>
      <c r="I312" s="18" t="s">
        <v>1448</v>
      </c>
      <c r="J312" s="18" t="s">
        <v>53</v>
      </c>
      <c r="K312" s="18" t="s">
        <v>53</v>
      </c>
      <c r="L312" s="18" t="s">
        <v>53</v>
      </c>
    </row>
    <row r="313" spans="1:12" ht="27.75" customHeight="1">
      <c r="A313" s="119"/>
      <c r="B313" s="93"/>
      <c r="C313" s="121"/>
      <c r="D313" s="18" t="s">
        <v>23</v>
      </c>
      <c r="E313" s="13">
        <v>113446</v>
      </c>
      <c r="F313" s="13">
        <v>113446</v>
      </c>
      <c r="G313" s="13">
        <v>113446</v>
      </c>
      <c r="H313" s="27" t="s">
        <v>39</v>
      </c>
      <c r="I313" s="18" t="s">
        <v>1465</v>
      </c>
      <c r="J313" s="18" t="s">
        <v>202</v>
      </c>
      <c r="K313" s="18" t="s">
        <v>202</v>
      </c>
      <c r="L313" s="18" t="s">
        <v>202</v>
      </c>
    </row>
    <row r="314" spans="1:12" ht="31.5">
      <c r="A314" s="119"/>
      <c r="B314" s="93"/>
      <c r="C314" s="121"/>
      <c r="D314" s="94" t="s">
        <v>18</v>
      </c>
      <c r="E314" s="95">
        <v>286150</v>
      </c>
      <c r="F314" s="95">
        <v>294250</v>
      </c>
      <c r="G314" s="95">
        <v>294250</v>
      </c>
      <c r="H314" s="27" t="s">
        <v>37</v>
      </c>
      <c r="I314" s="18" t="s">
        <v>1448</v>
      </c>
      <c r="J314" s="18" t="s">
        <v>123</v>
      </c>
      <c r="K314" s="18" t="s">
        <v>123</v>
      </c>
      <c r="L314" s="18" t="s">
        <v>123</v>
      </c>
    </row>
    <row r="315" spans="1:12" ht="32.25" thickBot="1">
      <c r="A315" s="132"/>
      <c r="B315" s="78"/>
      <c r="C315" s="82"/>
      <c r="D315" s="80"/>
      <c r="E315" s="96"/>
      <c r="F315" s="96"/>
      <c r="G315" s="96"/>
      <c r="H315" s="27" t="s">
        <v>33</v>
      </c>
      <c r="I315" s="18" t="s">
        <v>1448</v>
      </c>
      <c r="J315" s="18" t="s">
        <v>34</v>
      </c>
      <c r="K315" s="18" t="s">
        <v>34</v>
      </c>
      <c r="L315" s="18" t="s">
        <v>34</v>
      </c>
    </row>
    <row r="316" spans="1:12" ht="14.25" customHeight="1">
      <c r="A316" s="118" t="s">
        <v>203</v>
      </c>
      <c r="B316" s="77" t="s">
        <v>204</v>
      </c>
      <c r="C316" s="81" t="s">
        <v>30</v>
      </c>
      <c r="D316" s="19" t="s">
        <v>1445</v>
      </c>
      <c r="E316" s="12">
        <f>SUM(E317:E320)</f>
        <v>553181</v>
      </c>
      <c r="F316" s="12">
        <f>SUM(F317:F320)</f>
        <v>552981</v>
      </c>
      <c r="G316" s="12">
        <f>SUM(G317:G320)</f>
        <v>552981</v>
      </c>
      <c r="H316" s="28" t="s">
        <v>31</v>
      </c>
      <c r="I316" s="19" t="s">
        <v>1465</v>
      </c>
      <c r="J316" s="19" t="s">
        <v>32</v>
      </c>
      <c r="K316" s="19" t="s">
        <v>32</v>
      </c>
      <c r="L316" s="19" t="s">
        <v>32</v>
      </c>
    </row>
    <row r="317" spans="1:12" ht="31.5">
      <c r="A317" s="119"/>
      <c r="B317" s="93"/>
      <c r="C317" s="121"/>
      <c r="D317" s="18" t="s">
        <v>23</v>
      </c>
      <c r="E317" s="13">
        <v>144681</v>
      </c>
      <c r="F317" s="13">
        <v>144681</v>
      </c>
      <c r="G317" s="13">
        <v>144681</v>
      </c>
      <c r="H317" s="27" t="s">
        <v>33</v>
      </c>
      <c r="I317" s="18" t="s">
        <v>1448</v>
      </c>
      <c r="J317" s="18" t="s">
        <v>34</v>
      </c>
      <c r="K317" s="18" t="s">
        <v>34</v>
      </c>
      <c r="L317" s="18" t="s">
        <v>34</v>
      </c>
    </row>
    <row r="318" spans="1:12" ht="31.5">
      <c r="A318" s="119"/>
      <c r="B318" s="93"/>
      <c r="C318" s="121"/>
      <c r="D318" s="18" t="s">
        <v>41</v>
      </c>
      <c r="E318" s="13">
        <v>53500</v>
      </c>
      <c r="F318" s="13">
        <v>53500</v>
      </c>
      <c r="G318" s="13">
        <v>53500</v>
      </c>
      <c r="H318" s="27" t="s">
        <v>35</v>
      </c>
      <c r="I318" s="18" t="s">
        <v>1448</v>
      </c>
      <c r="J318" s="18" t="s">
        <v>47</v>
      </c>
      <c r="K318" s="18" t="s">
        <v>47</v>
      </c>
      <c r="L318" s="18" t="s">
        <v>47</v>
      </c>
    </row>
    <row r="319" spans="1:12" ht="31.5">
      <c r="A319" s="119"/>
      <c r="B319" s="93"/>
      <c r="C319" s="121"/>
      <c r="D319" s="94" t="s">
        <v>18</v>
      </c>
      <c r="E319" s="95">
        <v>355000</v>
      </c>
      <c r="F319" s="95">
        <v>354800</v>
      </c>
      <c r="G319" s="95">
        <v>354800</v>
      </c>
      <c r="H319" s="27" t="s">
        <v>37</v>
      </c>
      <c r="I319" s="18" t="s">
        <v>1448</v>
      </c>
      <c r="J319" s="18" t="s">
        <v>47</v>
      </c>
      <c r="K319" s="18" t="s">
        <v>47</v>
      </c>
      <c r="L319" s="18" t="s">
        <v>47</v>
      </c>
    </row>
    <row r="320" spans="1:12" ht="30.75" customHeight="1" thickBot="1">
      <c r="A320" s="132"/>
      <c r="B320" s="78"/>
      <c r="C320" s="82"/>
      <c r="D320" s="80"/>
      <c r="E320" s="96"/>
      <c r="F320" s="96"/>
      <c r="G320" s="96"/>
      <c r="H320" s="27" t="s">
        <v>39</v>
      </c>
      <c r="I320" s="18" t="s">
        <v>1465</v>
      </c>
      <c r="J320" s="18" t="s">
        <v>48</v>
      </c>
      <c r="K320" s="18" t="s">
        <v>48</v>
      </c>
      <c r="L320" s="18" t="s">
        <v>48</v>
      </c>
    </row>
    <row r="321" spans="1:12" ht="31.5" customHeight="1">
      <c r="A321" s="118" t="s">
        <v>205</v>
      </c>
      <c r="B321" s="77" t="s">
        <v>206</v>
      </c>
      <c r="C321" s="81" t="s">
        <v>30</v>
      </c>
      <c r="D321" s="19" t="s">
        <v>1445</v>
      </c>
      <c r="E321" s="12">
        <f>SUM(E322:E325)</f>
        <v>756169</v>
      </c>
      <c r="F321" s="12">
        <f>SUM(F322:F325)</f>
        <v>757469</v>
      </c>
      <c r="G321" s="12">
        <f>SUM(G322:G325)</f>
        <v>757469</v>
      </c>
      <c r="H321" s="28" t="s">
        <v>31</v>
      </c>
      <c r="I321" s="19" t="s">
        <v>1465</v>
      </c>
      <c r="J321" s="19" t="s">
        <v>52</v>
      </c>
      <c r="K321" s="19" t="s">
        <v>52</v>
      </c>
      <c r="L321" s="19" t="s">
        <v>52</v>
      </c>
    </row>
    <row r="322" spans="1:12" ht="31.5">
      <c r="A322" s="119"/>
      <c r="B322" s="93"/>
      <c r="C322" s="121"/>
      <c r="D322" s="18" t="s">
        <v>18</v>
      </c>
      <c r="E322" s="13">
        <v>458400</v>
      </c>
      <c r="F322" s="13">
        <v>459700</v>
      </c>
      <c r="G322" s="13">
        <v>459700</v>
      </c>
      <c r="H322" s="27" t="s">
        <v>35</v>
      </c>
      <c r="I322" s="18" t="s">
        <v>1448</v>
      </c>
      <c r="J322" s="18" t="s">
        <v>53</v>
      </c>
      <c r="K322" s="18" t="s">
        <v>53</v>
      </c>
      <c r="L322" s="18" t="s">
        <v>53</v>
      </c>
    </row>
    <row r="323" spans="1:12" ht="27.75" customHeight="1">
      <c r="A323" s="119"/>
      <c r="B323" s="93"/>
      <c r="C323" s="121"/>
      <c r="D323" s="18" t="s">
        <v>41</v>
      </c>
      <c r="E323" s="13">
        <v>96550</v>
      </c>
      <c r="F323" s="13">
        <v>96550</v>
      </c>
      <c r="G323" s="13">
        <v>96550</v>
      </c>
      <c r="H323" s="27" t="s">
        <v>39</v>
      </c>
      <c r="I323" s="18" t="s">
        <v>1465</v>
      </c>
      <c r="J323" s="18" t="s">
        <v>52</v>
      </c>
      <c r="K323" s="18" t="s">
        <v>52</v>
      </c>
      <c r="L323" s="18" t="s">
        <v>52</v>
      </c>
    </row>
    <row r="324" spans="1:12" ht="31.5">
      <c r="A324" s="119"/>
      <c r="B324" s="93"/>
      <c r="C324" s="121"/>
      <c r="D324" s="94" t="s">
        <v>23</v>
      </c>
      <c r="E324" s="95">
        <v>201219</v>
      </c>
      <c r="F324" s="95">
        <v>201219</v>
      </c>
      <c r="G324" s="95">
        <v>201219</v>
      </c>
      <c r="H324" s="27" t="s">
        <v>37</v>
      </c>
      <c r="I324" s="18" t="s">
        <v>1448</v>
      </c>
      <c r="J324" s="18" t="s">
        <v>61</v>
      </c>
      <c r="K324" s="18" t="s">
        <v>61</v>
      </c>
      <c r="L324" s="18" t="s">
        <v>61</v>
      </c>
    </row>
    <row r="325" spans="1:12" ht="32.25" thickBot="1">
      <c r="A325" s="132"/>
      <c r="B325" s="78"/>
      <c r="C325" s="82"/>
      <c r="D325" s="80"/>
      <c r="E325" s="96"/>
      <c r="F325" s="96"/>
      <c r="G325" s="96"/>
      <c r="H325" s="27" t="s">
        <v>33</v>
      </c>
      <c r="I325" s="18" t="s">
        <v>1448</v>
      </c>
      <c r="J325" s="18" t="s">
        <v>34</v>
      </c>
      <c r="K325" s="18" t="s">
        <v>34</v>
      </c>
      <c r="L325" s="18" t="s">
        <v>34</v>
      </c>
    </row>
    <row r="326" spans="1:12" ht="28.5" customHeight="1">
      <c r="A326" s="118" t="s">
        <v>207</v>
      </c>
      <c r="B326" s="77" t="s">
        <v>208</v>
      </c>
      <c r="C326" s="81" t="s">
        <v>30</v>
      </c>
      <c r="D326" s="19" t="s">
        <v>1445</v>
      </c>
      <c r="E326" s="12">
        <f>SUM(E327:E330)</f>
        <v>745680</v>
      </c>
      <c r="F326" s="12">
        <f>SUM(F327:F330)</f>
        <v>759330</v>
      </c>
      <c r="G326" s="12">
        <f>SUM(G327:G330)</f>
        <v>759330</v>
      </c>
      <c r="H326" s="28" t="s">
        <v>31</v>
      </c>
      <c r="I326" s="19" t="s">
        <v>1465</v>
      </c>
      <c r="J326" s="19" t="s">
        <v>32</v>
      </c>
      <c r="K326" s="19" t="s">
        <v>32</v>
      </c>
      <c r="L326" s="19" t="s">
        <v>32</v>
      </c>
    </row>
    <row r="327" spans="1:12" ht="31.5">
      <c r="A327" s="119"/>
      <c r="B327" s="93"/>
      <c r="C327" s="121"/>
      <c r="D327" s="18" t="s">
        <v>41</v>
      </c>
      <c r="E327" s="13">
        <v>52100</v>
      </c>
      <c r="F327" s="13">
        <v>52100</v>
      </c>
      <c r="G327" s="13">
        <v>52100</v>
      </c>
      <c r="H327" s="27" t="s">
        <v>35</v>
      </c>
      <c r="I327" s="18" t="s">
        <v>1448</v>
      </c>
      <c r="J327" s="18" t="s">
        <v>53</v>
      </c>
      <c r="K327" s="18" t="s">
        <v>53</v>
      </c>
      <c r="L327" s="18" t="s">
        <v>36</v>
      </c>
    </row>
    <row r="328" spans="1:12" ht="27" customHeight="1">
      <c r="A328" s="119"/>
      <c r="B328" s="93"/>
      <c r="C328" s="121"/>
      <c r="D328" s="18" t="s">
        <v>18</v>
      </c>
      <c r="E328" s="13">
        <v>522300</v>
      </c>
      <c r="F328" s="13">
        <v>535950</v>
      </c>
      <c r="G328" s="13">
        <v>535950</v>
      </c>
      <c r="H328" s="27" t="s">
        <v>39</v>
      </c>
      <c r="I328" s="18" t="s">
        <v>1465</v>
      </c>
      <c r="J328" s="18" t="s">
        <v>48</v>
      </c>
      <c r="K328" s="18" t="s">
        <v>48</v>
      </c>
      <c r="L328" s="18" t="s">
        <v>48</v>
      </c>
    </row>
    <row r="329" spans="1:12" ht="31.5">
      <c r="A329" s="119"/>
      <c r="B329" s="93"/>
      <c r="C329" s="121"/>
      <c r="D329" s="94" t="s">
        <v>23</v>
      </c>
      <c r="E329" s="95">
        <v>171280</v>
      </c>
      <c r="F329" s="95">
        <v>171280</v>
      </c>
      <c r="G329" s="95">
        <v>171280</v>
      </c>
      <c r="H329" s="27" t="s">
        <v>37</v>
      </c>
      <c r="I329" s="18" t="s">
        <v>1448</v>
      </c>
      <c r="J329" s="18" t="s">
        <v>54</v>
      </c>
      <c r="K329" s="18" t="s">
        <v>47</v>
      </c>
      <c r="L329" s="18" t="s">
        <v>47</v>
      </c>
    </row>
    <row r="330" spans="1:12" ht="32.25" thickBot="1">
      <c r="A330" s="132"/>
      <c r="B330" s="78"/>
      <c r="C330" s="82"/>
      <c r="D330" s="80"/>
      <c r="E330" s="96"/>
      <c r="F330" s="96"/>
      <c r="G330" s="96"/>
      <c r="H330" s="27" t="s">
        <v>33</v>
      </c>
      <c r="I330" s="18" t="s">
        <v>1448</v>
      </c>
      <c r="J330" s="18" t="s">
        <v>49</v>
      </c>
      <c r="K330" s="18" t="s">
        <v>49</v>
      </c>
      <c r="L330" s="18" t="s">
        <v>56</v>
      </c>
    </row>
    <row r="331" spans="1:12" ht="30.75" customHeight="1">
      <c r="A331" s="118" t="s">
        <v>209</v>
      </c>
      <c r="B331" s="77" t="s">
        <v>210</v>
      </c>
      <c r="C331" s="81" t="s">
        <v>30</v>
      </c>
      <c r="D331" s="19" t="s">
        <v>1445</v>
      </c>
      <c r="E331" s="12">
        <f>SUM(E332:E335)</f>
        <v>646306</v>
      </c>
      <c r="F331" s="12">
        <f>SUM(F332:F335)</f>
        <v>646506</v>
      </c>
      <c r="G331" s="12">
        <f>SUM(G332:G335)</f>
        <v>646506</v>
      </c>
      <c r="H331" s="28" t="s">
        <v>31</v>
      </c>
      <c r="I331" s="19" t="s">
        <v>1465</v>
      </c>
      <c r="J331" s="19" t="s">
        <v>77</v>
      </c>
      <c r="K331" s="19" t="s">
        <v>77</v>
      </c>
      <c r="L331" s="19" t="s">
        <v>77</v>
      </c>
    </row>
    <row r="332" spans="1:12" ht="31.5">
      <c r="A332" s="119"/>
      <c r="B332" s="93"/>
      <c r="C332" s="121"/>
      <c r="D332" s="18" t="s">
        <v>41</v>
      </c>
      <c r="E332" s="13">
        <v>71000</v>
      </c>
      <c r="F332" s="13">
        <v>71000</v>
      </c>
      <c r="G332" s="13">
        <v>71000</v>
      </c>
      <c r="H332" s="27" t="s">
        <v>35</v>
      </c>
      <c r="I332" s="18" t="s">
        <v>1448</v>
      </c>
      <c r="J332" s="18" t="s">
        <v>47</v>
      </c>
      <c r="K332" s="18" t="s">
        <v>47</v>
      </c>
      <c r="L332" s="18" t="s">
        <v>47</v>
      </c>
    </row>
    <row r="333" spans="1:12" ht="27" customHeight="1">
      <c r="A333" s="119"/>
      <c r="B333" s="93"/>
      <c r="C333" s="121"/>
      <c r="D333" s="18" t="s">
        <v>18</v>
      </c>
      <c r="E333" s="13">
        <v>418700</v>
      </c>
      <c r="F333" s="13">
        <v>418900</v>
      </c>
      <c r="G333" s="13">
        <v>418900</v>
      </c>
      <c r="H333" s="27" t="s">
        <v>39</v>
      </c>
      <c r="I333" s="18" t="s">
        <v>1465</v>
      </c>
      <c r="J333" s="18" t="s">
        <v>52</v>
      </c>
      <c r="K333" s="18" t="s">
        <v>52</v>
      </c>
      <c r="L333" s="18" t="s">
        <v>52</v>
      </c>
    </row>
    <row r="334" spans="1:12" ht="31.5">
      <c r="A334" s="119"/>
      <c r="B334" s="93"/>
      <c r="C334" s="121"/>
      <c r="D334" s="94" t="s">
        <v>23</v>
      </c>
      <c r="E334" s="95">
        <v>156606</v>
      </c>
      <c r="F334" s="95">
        <v>156606</v>
      </c>
      <c r="G334" s="95">
        <v>156606</v>
      </c>
      <c r="H334" s="27" t="s">
        <v>37</v>
      </c>
      <c r="I334" s="18" t="s">
        <v>1448</v>
      </c>
      <c r="J334" s="18" t="s">
        <v>54</v>
      </c>
      <c r="K334" s="18" t="s">
        <v>54</v>
      </c>
      <c r="L334" s="18" t="s">
        <v>54</v>
      </c>
    </row>
    <row r="335" spans="1:12" ht="32.25" thickBot="1">
      <c r="A335" s="132"/>
      <c r="B335" s="78"/>
      <c r="C335" s="82"/>
      <c r="D335" s="80"/>
      <c r="E335" s="96"/>
      <c r="F335" s="96"/>
      <c r="G335" s="96"/>
      <c r="H335" s="27" t="s">
        <v>33</v>
      </c>
      <c r="I335" s="18" t="s">
        <v>1448</v>
      </c>
      <c r="J335" s="18" t="s">
        <v>49</v>
      </c>
      <c r="K335" s="18" t="s">
        <v>49</v>
      </c>
      <c r="L335" s="18" t="s">
        <v>49</v>
      </c>
    </row>
    <row r="336" spans="1:12" ht="26.25" customHeight="1">
      <c r="A336" s="118" t="s">
        <v>211</v>
      </c>
      <c r="B336" s="77" t="s">
        <v>212</v>
      </c>
      <c r="C336" s="81" t="s">
        <v>30</v>
      </c>
      <c r="D336" s="19" t="s">
        <v>1445</v>
      </c>
      <c r="E336" s="12">
        <f>SUM(E337:E340)</f>
        <v>755476</v>
      </c>
      <c r="F336" s="12">
        <f>SUM(F337:F340)</f>
        <v>766676</v>
      </c>
      <c r="G336" s="12">
        <f>SUM(G337:G340)</f>
        <v>766676</v>
      </c>
      <c r="H336" s="28" t="s">
        <v>31</v>
      </c>
      <c r="I336" s="19" t="s">
        <v>1465</v>
      </c>
      <c r="J336" s="19" t="s">
        <v>32</v>
      </c>
      <c r="K336" s="19" t="s">
        <v>85</v>
      </c>
      <c r="L336" s="19" t="s">
        <v>86</v>
      </c>
    </row>
    <row r="337" spans="1:12" ht="27.75" customHeight="1">
      <c r="A337" s="119"/>
      <c r="B337" s="93"/>
      <c r="C337" s="121"/>
      <c r="D337" s="18" t="s">
        <v>23</v>
      </c>
      <c r="E337" s="13">
        <v>211676</v>
      </c>
      <c r="F337" s="13">
        <v>211676</v>
      </c>
      <c r="G337" s="13">
        <v>211676</v>
      </c>
      <c r="H337" s="27" t="s">
        <v>39</v>
      </c>
      <c r="I337" s="18" t="s">
        <v>1465</v>
      </c>
      <c r="J337" s="18" t="s">
        <v>48</v>
      </c>
      <c r="K337" s="18" t="s">
        <v>110</v>
      </c>
      <c r="L337" s="18" t="s">
        <v>172</v>
      </c>
    </row>
    <row r="338" spans="1:12" ht="31.5">
      <c r="A338" s="119"/>
      <c r="B338" s="93"/>
      <c r="C338" s="121"/>
      <c r="D338" s="18" t="s">
        <v>18</v>
      </c>
      <c r="E338" s="13">
        <v>456900</v>
      </c>
      <c r="F338" s="13">
        <v>468100</v>
      </c>
      <c r="G338" s="13">
        <v>468100</v>
      </c>
      <c r="H338" s="27" t="s">
        <v>37</v>
      </c>
      <c r="I338" s="18" t="s">
        <v>1448</v>
      </c>
      <c r="J338" s="18" t="s">
        <v>64</v>
      </c>
      <c r="K338" s="18" t="s">
        <v>64</v>
      </c>
      <c r="L338" s="18" t="s">
        <v>64</v>
      </c>
    </row>
    <row r="339" spans="1:12" ht="31.5">
      <c r="A339" s="119"/>
      <c r="B339" s="93"/>
      <c r="C339" s="121"/>
      <c r="D339" s="94" t="s">
        <v>41</v>
      </c>
      <c r="E339" s="95">
        <v>86900</v>
      </c>
      <c r="F339" s="95">
        <v>86900</v>
      </c>
      <c r="G339" s="95">
        <v>86900</v>
      </c>
      <c r="H339" s="27" t="s">
        <v>33</v>
      </c>
      <c r="I339" s="18" t="s">
        <v>1448</v>
      </c>
      <c r="J339" s="18" t="s">
        <v>49</v>
      </c>
      <c r="K339" s="18" t="s">
        <v>56</v>
      </c>
      <c r="L339" s="18" t="s">
        <v>56</v>
      </c>
    </row>
    <row r="340" spans="1:12" ht="32.25" thickBot="1">
      <c r="A340" s="132"/>
      <c r="B340" s="78"/>
      <c r="C340" s="82"/>
      <c r="D340" s="80"/>
      <c r="E340" s="96"/>
      <c r="F340" s="96"/>
      <c r="G340" s="96"/>
      <c r="H340" s="27" t="s">
        <v>35</v>
      </c>
      <c r="I340" s="18" t="s">
        <v>1448</v>
      </c>
      <c r="J340" s="18" t="s">
        <v>64</v>
      </c>
      <c r="K340" s="18" t="s">
        <v>64</v>
      </c>
      <c r="L340" s="18" t="s">
        <v>64</v>
      </c>
    </row>
    <row r="341" spans="1:12" ht="29.25" customHeight="1">
      <c r="A341" s="118" t="s">
        <v>213</v>
      </c>
      <c r="B341" s="77" t="s">
        <v>214</v>
      </c>
      <c r="C341" s="81" t="s">
        <v>30</v>
      </c>
      <c r="D341" s="19" t="s">
        <v>1445</v>
      </c>
      <c r="E341" s="12">
        <f>SUM(E342:E345)</f>
        <v>636537</v>
      </c>
      <c r="F341" s="12">
        <f>SUM(F342:F345)</f>
        <v>646537</v>
      </c>
      <c r="G341" s="12">
        <f>SUM(G342:G345)</f>
        <v>646537</v>
      </c>
      <c r="H341" s="28" t="s">
        <v>31</v>
      </c>
      <c r="I341" s="19" t="s">
        <v>1465</v>
      </c>
      <c r="J341" s="19" t="s">
        <v>32</v>
      </c>
      <c r="K341" s="19" t="s">
        <v>32</v>
      </c>
      <c r="L341" s="19" t="s">
        <v>32</v>
      </c>
    </row>
    <row r="342" spans="1:12" ht="31.5">
      <c r="A342" s="119"/>
      <c r="B342" s="93"/>
      <c r="C342" s="121"/>
      <c r="D342" s="18" t="s">
        <v>23</v>
      </c>
      <c r="E342" s="13">
        <v>145037</v>
      </c>
      <c r="F342" s="13">
        <v>145037</v>
      </c>
      <c r="G342" s="13">
        <v>145037</v>
      </c>
      <c r="H342" s="27" t="s">
        <v>37</v>
      </c>
      <c r="I342" s="18" t="s">
        <v>1448</v>
      </c>
      <c r="J342" s="18" t="s">
        <v>47</v>
      </c>
      <c r="K342" s="18" t="s">
        <v>47</v>
      </c>
      <c r="L342" s="18" t="s">
        <v>47</v>
      </c>
    </row>
    <row r="343" spans="1:12" ht="30.75" customHeight="1">
      <c r="A343" s="119"/>
      <c r="B343" s="93"/>
      <c r="C343" s="121"/>
      <c r="D343" s="18" t="s">
        <v>41</v>
      </c>
      <c r="E343" s="13">
        <v>67400</v>
      </c>
      <c r="F343" s="13">
        <v>67400</v>
      </c>
      <c r="G343" s="13">
        <v>67400</v>
      </c>
      <c r="H343" s="27" t="s">
        <v>39</v>
      </c>
      <c r="I343" s="18" t="s">
        <v>1465</v>
      </c>
      <c r="J343" s="18" t="s">
        <v>48</v>
      </c>
      <c r="K343" s="18" t="s">
        <v>48</v>
      </c>
      <c r="L343" s="18" t="s">
        <v>48</v>
      </c>
    </row>
    <row r="344" spans="1:12" ht="31.5">
      <c r="A344" s="119"/>
      <c r="B344" s="93"/>
      <c r="C344" s="121"/>
      <c r="D344" s="94" t="s">
        <v>18</v>
      </c>
      <c r="E344" s="95">
        <v>424100</v>
      </c>
      <c r="F344" s="95">
        <v>434100</v>
      </c>
      <c r="G344" s="95">
        <v>434100</v>
      </c>
      <c r="H344" s="27" t="s">
        <v>33</v>
      </c>
      <c r="I344" s="18" t="s">
        <v>1448</v>
      </c>
      <c r="J344" s="18" t="s">
        <v>56</v>
      </c>
      <c r="K344" s="18" t="s">
        <v>56</v>
      </c>
      <c r="L344" s="18" t="s">
        <v>56</v>
      </c>
    </row>
    <row r="345" spans="1:12" ht="32.25" thickBot="1">
      <c r="A345" s="132"/>
      <c r="B345" s="78"/>
      <c r="C345" s="82"/>
      <c r="D345" s="80"/>
      <c r="E345" s="96"/>
      <c r="F345" s="96"/>
      <c r="G345" s="96"/>
      <c r="H345" s="27" t="s">
        <v>35</v>
      </c>
      <c r="I345" s="18" t="s">
        <v>1448</v>
      </c>
      <c r="J345" s="18" t="s">
        <v>47</v>
      </c>
      <c r="K345" s="18" t="s">
        <v>47</v>
      </c>
      <c r="L345" s="18" t="s">
        <v>47</v>
      </c>
    </row>
    <row r="346" spans="1:12" ht="27.75" customHeight="1">
      <c r="A346" s="118" t="s">
        <v>215</v>
      </c>
      <c r="B346" s="77" t="s">
        <v>216</v>
      </c>
      <c r="C346" s="81" t="s">
        <v>30</v>
      </c>
      <c r="D346" s="19" t="s">
        <v>1445</v>
      </c>
      <c r="E346" s="12">
        <f>SUM(E347:E350)</f>
        <v>759753</v>
      </c>
      <c r="F346" s="12">
        <f>SUM(F347:F350)</f>
        <v>765753</v>
      </c>
      <c r="G346" s="12">
        <f>SUM(G347:G350)</f>
        <v>765753</v>
      </c>
      <c r="H346" s="28" t="s">
        <v>31</v>
      </c>
      <c r="I346" s="19" t="s">
        <v>1465</v>
      </c>
      <c r="J346" s="19" t="s">
        <v>77</v>
      </c>
      <c r="K346" s="19" t="s">
        <v>77</v>
      </c>
      <c r="L346" s="19" t="s">
        <v>77</v>
      </c>
    </row>
    <row r="347" spans="1:12" ht="31.5">
      <c r="A347" s="119"/>
      <c r="B347" s="93"/>
      <c r="C347" s="121"/>
      <c r="D347" s="18" t="s">
        <v>41</v>
      </c>
      <c r="E347" s="13">
        <v>79600</v>
      </c>
      <c r="F347" s="13">
        <v>79600</v>
      </c>
      <c r="G347" s="13">
        <v>79600</v>
      </c>
      <c r="H347" s="27" t="s">
        <v>35</v>
      </c>
      <c r="I347" s="18" t="s">
        <v>1448</v>
      </c>
      <c r="J347" s="18" t="s">
        <v>53</v>
      </c>
      <c r="K347" s="18" t="s">
        <v>53</v>
      </c>
      <c r="L347" s="18" t="s">
        <v>53</v>
      </c>
    </row>
    <row r="348" spans="1:12" ht="29.25" customHeight="1">
      <c r="A348" s="119"/>
      <c r="B348" s="93"/>
      <c r="C348" s="121"/>
      <c r="D348" s="18" t="s">
        <v>23</v>
      </c>
      <c r="E348" s="13">
        <v>215853</v>
      </c>
      <c r="F348" s="13">
        <v>215853</v>
      </c>
      <c r="G348" s="13">
        <v>215853</v>
      </c>
      <c r="H348" s="27" t="s">
        <v>39</v>
      </c>
      <c r="I348" s="18" t="s">
        <v>1465</v>
      </c>
      <c r="J348" s="18" t="s">
        <v>40</v>
      </c>
      <c r="K348" s="18" t="s">
        <v>40</v>
      </c>
      <c r="L348" s="18" t="s">
        <v>40</v>
      </c>
    </row>
    <row r="349" spans="1:12" ht="31.5">
      <c r="A349" s="119"/>
      <c r="B349" s="93"/>
      <c r="C349" s="121"/>
      <c r="D349" s="94" t="s">
        <v>18</v>
      </c>
      <c r="E349" s="95">
        <v>464300</v>
      </c>
      <c r="F349" s="95">
        <v>470300</v>
      </c>
      <c r="G349" s="95">
        <v>470300</v>
      </c>
      <c r="H349" s="27" t="s">
        <v>37</v>
      </c>
      <c r="I349" s="18" t="s">
        <v>1448</v>
      </c>
      <c r="J349" s="18" t="s">
        <v>38</v>
      </c>
      <c r="K349" s="18" t="s">
        <v>38</v>
      </c>
      <c r="L349" s="18" t="s">
        <v>38</v>
      </c>
    </row>
    <row r="350" spans="1:12" ht="32.25" thickBot="1">
      <c r="A350" s="132"/>
      <c r="B350" s="78"/>
      <c r="C350" s="82"/>
      <c r="D350" s="80"/>
      <c r="E350" s="96"/>
      <c r="F350" s="96"/>
      <c r="G350" s="96"/>
      <c r="H350" s="27" t="s">
        <v>33</v>
      </c>
      <c r="I350" s="18" t="s">
        <v>1448</v>
      </c>
      <c r="J350" s="18" t="s">
        <v>34</v>
      </c>
      <c r="K350" s="18" t="s">
        <v>34</v>
      </c>
      <c r="L350" s="18" t="s">
        <v>34</v>
      </c>
    </row>
    <row r="351" spans="1:12" ht="27" customHeight="1">
      <c r="A351" s="118" t="s">
        <v>217</v>
      </c>
      <c r="B351" s="77" t="s">
        <v>218</v>
      </c>
      <c r="C351" s="81" t="s">
        <v>30</v>
      </c>
      <c r="D351" s="19" t="s">
        <v>1445</v>
      </c>
      <c r="E351" s="12">
        <f>SUM(E352:E355)</f>
        <v>496983</v>
      </c>
      <c r="F351" s="12">
        <f>SUM(F352:F355)</f>
        <v>500833</v>
      </c>
      <c r="G351" s="12">
        <f>SUM(G352:G355)</f>
        <v>500833</v>
      </c>
      <c r="H351" s="28" t="s">
        <v>31</v>
      </c>
      <c r="I351" s="19" t="s">
        <v>1465</v>
      </c>
      <c r="J351" s="19" t="s">
        <v>32</v>
      </c>
      <c r="K351" s="19" t="s">
        <v>32</v>
      </c>
      <c r="L351" s="19" t="s">
        <v>32</v>
      </c>
    </row>
    <row r="352" spans="1:12" ht="31.5">
      <c r="A352" s="119"/>
      <c r="B352" s="93"/>
      <c r="C352" s="121"/>
      <c r="D352" s="18" t="s">
        <v>18</v>
      </c>
      <c r="E352" s="13">
        <v>347000</v>
      </c>
      <c r="F352" s="13">
        <v>350850</v>
      </c>
      <c r="G352" s="13">
        <v>350850</v>
      </c>
      <c r="H352" s="27" t="s">
        <v>35</v>
      </c>
      <c r="I352" s="18" t="s">
        <v>1448</v>
      </c>
      <c r="J352" s="18" t="s">
        <v>36</v>
      </c>
      <c r="K352" s="18" t="s">
        <v>36</v>
      </c>
      <c r="L352" s="18" t="s">
        <v>36</v>
      </c>
    </row>
    <row r="353" spans="1:12" ht="31.5">
      <c r="A353" s="119"/>
      <c r="B353" s="93"/>
      <c r="C353" s="121"/>
      <c r="D353" s="18" t="s">
        <v>41</v>
      </c>
      <c r="E353" s="13">
        <v>48000</v>
      </c>
      <c r="F353" s="13">
        <v>48000</v>
      </c>
      <c r="G353" s="13">
        <v>48000</v>
      </c>
      <c r="H353" s="27" t="s">
        <v>37</v>
      </c>
      <c r="I353" s="18" t="s">
        <v>1448</v>
      </c>
      <c r="J353" s="18" t="s">
        <v>36</v>
      </c>
      <c r="K353" s="18" t="s">
        <v>36</v>
      </c>
      <c r="L353" s="18" t="s">
        <v>36</v>
      </c>
    </row>
    <row r="354" spans="1:12" ht="31.5" customHeight="1">
      <c r="A354" s="119"/>
      <c r="B354" s="93"/>
      <c r="C354" s="121"/>
      <c r="D354" s="94" t="s">
        <v>23</v>
      </c>
      <c r="E354" s="95">
        <v>101983</v>
      </c>
      <c r="F354" s="95">
        <v>101983</v>
      </c>
      <c r="G354" s="95">
        <v>101983</v>
      </c>
      <c r="H354" s="27" t="s">
        <v>39</v>
      </c>
      <c r="I354" s="18" t="s">
        <v>1465</v>
      </c>
      <c r="J354" s="18" t="s">
        <v>48</v>
      </c>
      <c r="K354" s="18" t="s">
        <v>48</v>
      </c>
      <c r="L354" s="18" t="s">
        <v>48</v>
      </c>
    </row>
    <row r="355" spans="1:12" ht="32.25" thickBot="1">
      <c r="A355" s="132"/>
      <c r="B355" s="78"/>
      <c r="C355" s="82"/>
      <c r="D355" s="80"/>
      <c r="E355" s="96"/>
      <c r="F355" s="96"/>
      <c r="G355" s="96"/>
      <c r="H355" s="27" t="s">
        <v>33</v>
      </c>
      <c r="I355" s="18" t="s">
        <v>1448</v>
      </c>
      <c r="J355" s="18" t="s">
        <v>56</v>
      </c>
      <c r="K355" s="18" t="s">
        <v>56</v>
      </c>
      <c r="L355" s="18" t="s">
        <v>56</v>
      </c>
    </row>
    <row r="356" spans="1:12" ht="24" customHeight="1">
      <c r="A356" s="118" t="s">
        <v>219</v>
      </c>
      <c r="B356" s="77" t="s">
        <v>220</v>
      </c>
      <c r="C356" s="81" t="s">
        <v>30</v>
      </c>
      <c r="D356" s="19" t="s">
        <v>1445</v>
      </c>
      <c r="E356" s="12">
        <f>SUM(E357:E360)</f>
        <v>719455</v>
      </c>
      <c r="F356" s="12">
        <f>SUM(F357:F360)</f>
        <v>727855</v>
      </c>
      <c r="G356" s="12">
        <f>SUM(G357:G360)</f>
        <v>727855</v>
      </c>
      <c r="H356" s="28" t="s">
        <v>31</v>
      </c>
      <c r="I356" s="19" t="s">
        <v>1465</v>
      </c>
      <c r="J356" s="19" t="s">
        <v>32</v>
      </c>
      <c r="K356" s="19" t="s">
        <v>32</v>
      </c>
      <c r="L356" s="19" t="s">
        <v>32</v>
      </c>
    </row>
    <row r="357" spans="1:12" ht="31.5">
      <c r="A357" s="119"/>
      <c r="B357" s="93"/>
      <c r="C357" s="121"/>
      <c r="D357" s="18" t="s">
        <v>23</v>
      </c>
      <c r="E357" s="13">
        <v>169555</v>
      </c>
      <c r="F357" s="13">
        <v>169555</v>
      </c>
      <c r="G357" s="13">
        <v>169555</v>
      </c>
      <c r="H357" s="27" t="s">
        <v>35</v>
      </c>
      <c r="I357" s="18" t="s">
        <v>1448</v>
      </c>
      <c r="J357" s="18" t="s">
        <v>64</v>
      </c>
      <c r="K357" s="18" t="s">
        <v>64</v>
      </c>
      <c r="L357" s="18" t="s">
        <v>64</v>
      </c>
    </row>
    <row r="358" spans="1:12" ht="31.5">
      <c r="A358" s="119"/>
      <c r="B358" s="93"/>
      <c r="C358" s="121"/>
      <c r="D358" s="18" t="s">
        <v>41</v>
      </c>
      <c r="E358" s="13">
        <v>73500</v>
      </c>
      <c r="F358" s="13">
        <v>73500</v>
      </c>
      <c r="G358" s="13">
        <v>73500</v>
      </c>
      <c r="H358" s="27" t="s">
        <v>37</v>
      </c>
      <c r="I358" s="18" t="s">
        <v>1448</v>
      </c>
      <c r="J358" s="18" t="s">
        <v>64</v>
      </c>
      <c r="K358" s="18" t="s">
        <v>64</v>
      </c>
      <c r="L358" s="18" t="s">
        <v>64</v>
      </c>
    </row>
    <row r="359" spans="1:12" ht="28.5" customHeight="1">
      <c r="A359" s="119"/>
      <c r="B359" s="93"/>
      <c r="C359" s="121"/>
      <c r="D359" s="94" t="s">
        <v>18</v>
      </c>
      <c r="E359" s="95">
        <v>476400</v>
      </c>
      <c r="F359" s="95">
        <v>484800</v>
      </c>
      <c r="G359" s="95">
        <v>484800</v>
      </c>
      <c r="H359" s="27" t="s">
        <v>39</v>
      </c>
      <c r="I359" s="18" t="s">
        <v>1465</v>
      </c>
      <c r="J359" s="18" t="s">
        <v>48</v>
      </c>
      <c r="K359" s="18" t="s">
        <v>48</v>
      </c>
      <c r="L359" s="18" t="s">
        <v>48</v>
      </c>
    </row>
    <row r="360" spans="1:12" ht="32.25" thickBot="1">
      <c r="A360" s="132"/>
      <c r="B360" s="78"/>
      <c r="C360" s="82"/>
      <c r="D360" s="80"/>
      <c r="E360" s="96"/>
      <c r="F360" s="96"/>
      <c r="G360" s="96"/>
      <c r="H360" s="27" t="s">
        <v>33</v>
      </c>
      <c r="I360" s="18" t="s">
        <v>1448</v>
      </c>
      <c r="J360" s="18" t="s">
        <v>56</v>
      </c>
      <c r="K360" s="18" t="s">
        <v>56</v>
      </c>
      <c r="L360" s="18" t="s">
        <v>56</v>
      </c>
    </row>
    <row r="361" spans="1:12" ht="27.75" customHeight="1">
      <c r="A361" s="118" t="s">
        <v>221</v>
      </c>
      <c r="B361" s="77" t="s">
        <v>222</v>
      </c>
      <c r="C361" s="81" t="s">
        <v>30</v>
      </c>
      <c r="D361" s="19" t="s">
        <v>1445</v>
      </c>
      <c r="E361" s="12">
        <f>SUM(E362:E365)</f>
        <v>699974</v>
      </c>
      <c r="F361" s="12">
        <f>SUM(F362:F365)</f>
        <v>705374</v>
      </c>
      <c r="G361" s="12">
        <f>SUM(G362:G365)</f>
        <v>705374</v>
      </c>
      <c r="H361" s="28" t="s">
        <v>31</v>
      </c>
      <c r="I361" s="19" t="s">
        <v>1465</v>
      </c>
      <c r="J361" s="19" t="s">
        <v>32</v>
      </c>
      <c r="K361" s="19" t="s">
        <v>32</v>
      </c>
      <c r="L361" s="19" t="s">
        <v>32</v>
      </c>
    </row>
    <row r="362" spans="1:12" ht="27.75" customHeight="1">
      <c r="A362" s="119"/>
      <c r="B362" s="93"/>
      <c r="C362" s="121"/>
      <c r="D362" s="18" t="s">
        <v>41</v>
      </c>
      <c r="E362" s="13">
        <v>75400</v>
      </c>
      <c r="F362" s="13">
        <v>75400</v>
      </c>
      <c r="G362" s="13">
        <v>75400</v>
      </c>
      <c r="H362" s="27" t="s">
        <v>39</v>
      </c>
      <c r="I362" s="18" t="s">
        <v>1465</v>
      </c>
      <c r="J362" s="18" t="s">
        <v>48</v>
      </c>
      <c r="K362" s="18" t="s">
        <v>48</v>
      </c>
      <c r="L362" s="18" t="s">
        <v>48</v>
      </c>
    </row>
    <row r="363" spans="1:12" ht="31.5">
      <c r="A363" s="119"/>
      <c r="B363" s="93"/>
      <c r="C363" s="121"/>
      <c r="D363" s="18" t="s">
        <v>23</v>
      </c>
      <c r="E363" s="13">
        <v>186374</v>
      </c>
      <c r="F363" s="13">
        <v>186374</v>
      </c>
      <c r="G363" s="13">
        <v>186374</v>
      </c>
      <c r="H363" s="27" t="s">
        <v>37</v>
      </c>
      <c r="I363" s="18" t="s">
        <v>1448</v>
      </c>
      <c r="J363" s="18" t="s">
        <v>64</v>
      </c>
      <c r="K363" s="18" t="s">
        <v>64</v>
      </c>
      <c r="L363" s="18" t="s">
        <v>64</v>
      </c>
    </row>
    <row r="364" spans="1:12" ht="31.5">
      <c r="A364" s="119"/>
      <c r="B364" s="93"/>
      <c r="C364" s="121"/>
      <c r="D364" s="94" t="s">
        <v>18</v>
      </c>
      <c r="E364" s="95">
        <v>438200</v>
      </c>
      <c r="F364" s="95">
        <v>443600</v>
      </c>
      <c r="G364" s="95">
        <v>443600</v>
      </c>
      <c r="H364" s="27" t="s">
        <v>33</v>
      </c>
      <c r="I364" s="18" t="s">
        <v>1448</v>
      </c>
      <c r="J364" s="18" t="s">
        <v>49</v>
      </c>
      <c r="K364" s="18" t="s">
        <v>49</v>
      </c>
      <c r="L364" s="18" t="s">
        <v>56</v>
      </c>
    </row>
    <row r="365" spans="1:12" ht="32.25" thickBot="1">
      <c r="A365" s="132"/>
      <c r="B365" s="78"/>
      <c r="C365" s="82"/>
      <c r="D365" s="80"/>
      <c r="E365" s="96"/>
      <c r="F365" s="96"/>
      <c r="G365" s="96"/>
      <c r="H365" s="27" t="s">
        <v>35</v>
      </c>
      <c r="I365" s="18" t="s">
        <v>1448</v>
      </c>
      <c r="J365" s="18" t="s">
        <v>64</v>
      </c>
      <c r="K365" s="18" t="s">
        <v>64</v>
      </c>
      <c r="L365" s="18" t="s">
        <v>64</v>
      </c>
    </row>
    <row r="366" spans="1:12" ht="28.5" customHeight="1">
      <c r="A366" s="118" t="s">
        <v>223</v>
      </c>
      <c r="B366" s="77" t="s">
        <v>224</v>
      </c>
      <c r="C366" s="81" t="s">
        <v>30</v>
      </c>
      <c r="D366" s="19" t="s">
        <v>1445</v>
      </c>
      <c r="E366" s="12">
        <f>SUM(E367:E370)</f>
        <v>434176</v>
      </c>
      <c r="F366" s="12">
        <f>SUM(F367:F370)</f>
        <v>435076</v>
      </c>
      <c r="G366" s="12">
        <f>SUM(G367:G370)</f>
        <v>435076</v>
      </c>
      <c r="H366" s="28" t="s">
        <v>31</v>
      </c>
      <c r="I366" s="19" t="s">
        <v>1465</v>
      </c>
      <c r="J366" s="19" t="s">
        <v>32</v>
      </c>
      <c r="K366" s="19" t="s">
        <v>225</v>
      </c>
      <c r="L366" s="19" t="s">
        <v>225</v>
      </c>
    </row>
    <row r="367" spans="1:12" ht="29.25" customHeight="1">
      <c r="A367" s="119"/>
      <c r="B367" s="93"/>
      <c r="C367" s="121"/>
      <c r="D367" s="18" t="s">
        <v>18</v>
      </c>
      <c r="E367" s="13">
        <v>289600</v>
      </c>
      <c r="F367" s="13">
        <v>290500</v>
      </c>
      <c r="G367" s="13">
        <v>290500</v>
      </c>
      <c r="H367" s="27" t="s">
        <v>39</v>
      </c>
      <c r="I367" s="18" t="s">
        <v>1465</v>
      </c>
      <c r="J367" s="18" t="s">
        <v>48</v>
      </c>
      <c r="K367" s="18" t="s">
        <v>52</v>
      </c>
      <c r="L367" s="18" t="s">
        <v>52</v>
      </c>
    </row>
    <row r="368" spans="1:12" ht="31.5">
      <c r="A368" s="119"/>
      <c r="B368" s="93"/>
      <c r="C368" s="121"/>
      <c r="D368" s="18" t="s">
        <v>41</v>
      </c>
      <c r="E368" s="13">
        <v>44100</v>
      </c>
      <c r="F368" s="13">
        <v>44100</v>
      </c>
      <c r="G368" s="13">
        <v>44100</v>
      </c>
      <c r="H368" s="27" t="s">
        <v>33</v>
      </c>
      <c r="I368" s="18" t="s">
        <v>1448</v>
      </c>
      <c r="J368" s="18" t="s">
        <v>80</v>
      </c>
      <c r="K368" s="18" t="s">
        <v>95</v>
      </c>
      <c r="L368" s="18" t="s">
        <v>95</v>
      </c>
    </row>
    <row r="369" spans="1:12" ht="31.5">
      <c r="A369" s="119"/>
      <c r="B369" s="93"/>
      <c r="C369" s="121"/>
      <c r="D369" s="94" t="s">
        <v>23</v>
      </c>
      <c r="E369" s="95">
        <v>100476</v>
      </c>
      <c r="F369" s="95">
        <v>100476</v>
      </c>
      <c r="G369" s="95">
        <v>100476</v>
      </c>
      <c r="H369" s="27" t="s">
        <v>35</v>
      </c>
      <c r="I369" s="18" t="s">
        <v>1448</v>
      </c>
      <c r="J369" s="18" t="s">
        <v>36</v>
      </c>
      <c r="K369" s="18" t="s">
        <v>36</v>
      </c>
      <c r="L369" s="18" t="s">
        <v>36</v>
      </c>
    </row>
    <row r="370" spans="1:12" ht="27.75" customHeight="1" thickBot="1">
      <c r="A370" s="132"/>
      <c r="B370" s="78"/>
      <c r="C370" s="82"/>
      <c r="D370" s="80"/>
      <c r="E370" s="96"/>
      <c r="F370" s="96"/>
      <c r="G370" s="96"/>
      <c r="H370" s="27" t="s">
        <v>37</v>
      </c>
      <c r="I370" s="18" t="s">
        <v>1448</v>
      </c>
      <c r="J370" s="18" t="s">
        <v>36</v>
      </c>
      <c r="K370" s="18" t="s">
        <v>36</v>
      </c>
      <c r="L370" s="18" t="s">
        <v>64</v>
      </c>
    </row>
    <row r="371" spans="1:12" ht="27" customHeight="1">
      <c r="A371" s="118" t="s">
        <v>226</v>
      </c>
      <c r="B371" s="77" t="s">
        <v>227</v>
      </c>
      <c r="C371" s="81" t="s">
        <v>30</v>
      </c>
      <c r="D371" s="19" t="s">
        <v>1445</v>
      </c>
      <c r="E371" s="12">
        <f>SUM(E372:E375)</f>
        <v>792891</v>
      </c>
      <c r="F371" s="12">
        <f>SUM(F372:F375)</f>
        <v>808291</v>
      </c>
      <c r="G371" s="12">
        <f>SUM(G372:G375)</f>
        <v>808291</v>
      </c>
      <c r="H371" s="28" t="s">
        <v>31</v>
      </c>
      <c r="I371" s="19" t="s">
        <v>1465</v>
      </c>
      <c r="J371" s="19" t="s">
        <v>32</v>
      </c>
      <c r="K371" s="19" t="s">
        <v>32</v>
      </c>
      <c r="L371" s="19" t="s">
        <v>228</v>
      </c>
    </row>
    <row r="372" spans="1:12" ht="31.5">
      <c r="A372" s="119"/>
      <c r="B372" s="93"/>
      <c r="C372" s="121"/>
      <c r="D372" s="18" t="s">
        <v>23</v>
      </c>
      <c r="E372" s="13">
        <v>215141</v>
      </c>
      <c r="F372" s="13">
        <v>215141</v>
      </c>
      <c r="G372" s="13">
        <v>215141</v>
      </c>
      <c r="H372" s="27" t="s">
        <v>33</v>
      </c>
      <c r="I372" s="18" t="s">
        <v>1448</v>
      </c>
      <c r="J372" s="18" t="s">
        <v>106</v>
      </c>
      <c r="K372" s="18" t="s">
        <v>152</v>
      </c>
      <c r="L372" s="18" t="s">
        <v>229</v>
      </c>
    </row>
    <row r="373" spans="1:12" ht="31.5">
      <c r="A373" s="119"/>
      <c r="B373" s="93"/>
      <c r="C373" s="121"/>
      <c r="D373" s="18" t="s">
        <v>18</v>
      </c>
      <c r="E373" s="13">
        <v>472750</v>
      </c>
      <c r="F373" s="13">
        <v>488150</v>
      </c>
      <c r="G373" s="13">
        <v>488150</v>
      </c>
      <c r="H373" s="27" t="s">
        <v>35</v>
      </c>
      <c r="I373" s="18" t="s">
        <v>1448</v>
      </c>
      <c r="J373" s="18" t="s">
        <v>95</v>
      </c>
      <c r="K373" s="18" t="s">
        <v>95</v>
      </c>
      <c r="L373" s="18" t="s">
        <v>53</v>
      </c>
    </row>
    <row r="374" spans="1:12" ht="26.25" customHeight="1">
      <c r="A374" s="119"/>
      <c r="B374" s="93"/>
      <c r="C374" s="121"/>
      <c r="D374" s="94" t="s">
        <v>41</v>
      </c>
      <c r="E374" s="95">
        <v>105000</v>
      </c>
      <c r="F374" s="95">
        <v>105000</v>
      </c>
      <c r="G374" s="95">
        <v>105000</v>
      </c>
      <c r="H374" s="27" t="s">
        <v>39</v>
      </c>
      <c r="I374" s="18" t="s">
        <v>1465</v>
      </c>
      <c r="J374" s="18" t="s">
        <v>40</v>
      </c>
      <c r="K374" s="18" t="s">
        <v>40</v>
      </c>
      <c r="L374" s="18" t="s">
        <v>230</v>
      </c>
    </row>
    <row r="375" spans="1:12" ht="32.25" thickBot="1">
      <c r="A375" s="132"/>
      <c r="B375" s="78"/>
      <c r="C375" s="82"/>
      <c r="D375" s="80"/>
      <c r="E375" s="96"/>
      <c r="F375" s="96"/>
      <c r="G375" s="96"/>
      <c r="H375" s="27" t="s">
        <v>37</v>
      </c>
      <c r="I375" s="18" t="s">
        <v>1448</v>
      </c>
      <c r="J375" s="18" t="s">
        <v>55</v>
      </c>
      <c r="K375" s="18" t="s">
        <v>55</v>
      </c>
      <c r="L375" s="18" t="s">
        <v>54</v>
      </c>
    </row>
    <row r="376" spans="1:12" ht="30" customHeight="1">
      <c r="A376" s="118" t="s">
        <v>231</v>
      </c>
      <c r="B376" s="77" t="s">
        <v>232</v>
      </c>
      <c r="C376" s="81" t="s">
        <v>30</v>
      </c>
      <c r="D376" s="19" t="s">
        <v>1445</v>
      </c>
      <c r="E376" s="12">
        <f>SUM(E377:E380)</f>
        <v>592379</v>
      </c>
      <c r="F376" s="12">
        <f>SUM(F377:F380)</f>
        <v>613379</v>
      </c>
      <c r="G376" s="12">
        <f>SUM(G377:G380)</f>
        <v>613379</v>
      </c>
      <c r="H376" s="28" t="s">
        <v>31</v>
      </c>
      <c r="I376" s="19" t="s">
        <v>1465</v>
      </c>
      <c r="J376" s="19" t="s">
        <v>32</v>
      </c>
      <c r="K376" s="19"/>
      <c r="L376" s="19"/>
    </row>
    <row r="377" spans="1:12" ht="31.5">
      <c r="A377" s="119"/>
      <c r="B377" s="93"/>
      <c r="C377" s="121"/>
      <c r="D377" s="18" t="s">
        <v>23</v>
      </c>
      <c r="E377" s="13">
        <v>126179</v>
      </c>
      <c r="F377" s="13">
        <v>126179</v>
      </c>
      <c r="G377" s="13">
        <v>126179</v>
      </c>
      <c r="H377" s="27" t="s">
        <v>233</v>
      </c>
      <c r="I377" s="18" t="s">
        <v>1465</v>
      </c>
      <c r="J377" s="18" t="s">
        <v>53</v>
      </c>
      <c r="K377" s="18"/>
      <c r="L377" s="18"/>
    </row>
    <row r="378" spans="1:12" ht="31.5">
      <c r="A378" s="119"/>
      <c r="B378" s="93"/>
      <c r="C378" s="121"/>
      <c r="D378" s="18" t="s">
        <v>41</v>
      </c>
      <c r="E378" s="13">
        <v>49400</v>
      </c>
      <c r="F378" s="13">
        <v>49400</v>
      </c>
      <c r="G378" s="13">
        <v>49400</v>
      </c>
      <c r="H378" s="27" t="s">
        <v>37</v>
      </c>
      <c r="I378" s="18" t="s">
        <v>1448</v>
      </c>
      <c r="J378" s="18" t="s">
        <v>55</v>
      </c>
      <c r="K378" s="18" t="s">
        <v>55</v>
      </c>
      <c r="L378" s="18" t="s">
        <v>55</v>
      </c>
    </row>
    <row r="379" spans="1:12" ht="26.25" customHeight="1">
      <c r="A379" s="119"/>
      <c r="B379" s="93"/>
      <c r="C379" s="121"/>
      <c r="D379" s="94" t="s">
        <v>18</v>
      </c>
      <c r="E379" s="95">
        <v>416800</v>
      </c>
      <c r="F379" s="95">
        <v>437800</v>
      </c>
      <c r="G379" s="95">
        <v>437800</v>
      </c>
      <c r="H379" s="27" t="s">
        <v>39</v>
      </c>
      <c r="I379" s="18" t="s">
        <v>1465</v>
      </c>
      <c r="J379" s="18" t="s">
        <v>52</v>
      </c>
      <c r="K379" s="18" t="s">
        <v>52</v>
      </c>
      <c r="L379" s="18" t="s">
        <v>52</v>
      </c>
    </row>
    <row r="380" spans="1:12" ht="27.75" customHeight="1" thickBot="1">
      <c r="A380" s="132"/>
      <c r="B380" s="78"/>
      <c r="C380" s="82"/>
      <c r="D380" s="80"/>
      <c r="E380" s="96"/>
      <c r="F380" s="96"/>
      <c r="G380" s="96"/>
      <c r="H380" s="27" t="s">
        <v>33</v>
      </c>
      <c r="I380" s="18" t="s">
        <v>1448</v>
      </c>
      <c r="J380" s="18" t="s">
        <v>34</v>
      </c>
      <c r="K380" s="18" t="s">
        <v>34</v>
      </c>
      <c r="L380" s="18" t="s">
        <v>34</v>
      </c>
    </row>
    <row r="381" spans="1:12" ht="31.5">
      <c r="A381" s="118" t="s">
        <v>234</v>
      </c>
      <c r="B381" s="77" t="s">
        <v>235</v>
      </c>
      <c r="C381" s="81" t="s">
        <v>30</v>
      </c>
      <c r="D381" s="19" t="s">
        <v>1445</v>
      </c>
      <c r="E381" s="12">
        <f>SUM(E382:E385)</f>
        <v>753687</v>
      </c>
      <c r="F381" s="12">
        <f>SUM(F382:F385)</f>
        <v>757547</v>
      </c>
      <c r="G381" s="12">
        <f>SUM(G382:G385)</f>
        <v>757547</v>
      </c>
      <c r="H381" s="28" t="s">
        <v>33</v>
      </c>
      <c r="I381" s="19" t="s">
        <v>1448</v>
      </c>
      <c r="J381" s="19" t="s">
        <v>34</v>
      </c>
      <c r="K381" s="19" t="s">
        <v>34</v>
      </c>
      <c r="L381" s="19" t="s">
        <v>34</v>
      </c>
    </row>
    <row r="382" spans="1:12" ht="31.5">
      <c r="A382" s="119"/>
      <c r="B382" s="93"/>
      <c r="C382" s="121"/>
      <c r="D382" s="18" t="s">
        <v>41</v>
      </c>
      <c r="E382" s="13">
        <v>87100</v>
      </c>
      <c r="F382" s="13">
        <v>87100</v>
      </c>
      <c r="G382" s="13">
        <v>87100</v>
      </c>
      <c r="H382" s="27" t="s">
        <v>37</v>
      </c>
      <c r="I382" s="18" t="s">
        <v>1448</v>
      </c>
      <c r="J382" s="18" t="s">
        <v>47</v>
      </c>
      <c r="K382" s="18" t="s">
        <v>47</v>
      </c>
      <c r="L382" s="18" t="s">
        <v>47</v>
      </c>
    </row>
    <row r="383" spans="1:12" ht="31.5">
      <c r="A383" s="119"/>
      <c r="B383" s="93"/>
      <c r="C383" s="121"/>
      <c r="D383" s="18" t="s">
        <v>23</v>
      </c>
      <c r="E383" s="13">
        <v>187387</v>
      </c>
      <c r="F383" s="13">
        <v>187387</v>
      </c>
      <c r="G383" s="13">
        <v>187387</v>
      </c>
      <c r="H383" s="27" t="s">
        <v>39</v>
      </c>
      <c r="I383" s="18" t="s">
        <v>1465</v>
      </c>
      <c r="J383" s="18" t="s">
        <v>236</v>
      </c>
      <c r="K383" s="18" t="s">
        <v>236</v>
      </c>
      <c r="L383" s="18" t="s">
        <v>236</v>
      </c>
    </row>
    <row r="384" spans="1:12" ht="31.5">
      <c r="A384" s="119"/>
      <c r="B384" s="93"/>
      <c r="C384" s="121"/>
      <c r="D384" s="94" t="s">
        <v>18</v>
      </c>
      <c r="E384" s="95">
        <v>479200</v>
      </c>
      <c r="F384" s="95">
        <v>483060</v>
      </c>
      <c r="G384" s="95">
        <v>483060</v>
      </c>
      <c r="H384" s="27" t="s">
        <v>35</v>
      </c>
      <c r="I384" s="18" t="s">
        <v>1448</v>
      </c>
      <c r="J384" s="18" t="s">
        <v>53</v>
      </c>
      <c r="K384" s="18" t="s">
        <v>53</v>
      </c>
      <c r="L384" s="18" t="s">
        <v>53</v>
      </c>
    </row>
    <row r="385" spans="1:12" ht="32.25" thickBot="1">
      <c r="A385" s="132"/>
      <c r="B385" s="78"/>
      <c r="C385" s="82"/>
      <c r="D385" s="80"/>
      <c r="E385" s="96"/>
      <c r="F385" s="96"/>
      <c r="G385" s="96"/>
      <c r="H385" s="27" t="s">
        <v>31</v>
      </c>
      <c r="I385" s="18" t="s">
        <v>1448</v>
      </c>
      <c r="J385" s="18" t="s">
        <v>52</v>
      </c>
      <c r="K385" s="18" t="s">
        <v>52</v>
      </c>
      <c r="L385" s="18" t="s">
        <v>52</v>
      </c>
    </row>
    <row r="386" spans="1:12" ht="47.25" hidden="1">
      <c r="A386" s="49" t="s">
        <v>237</v>
      </c>
      <c r="B386" s="28" t="s">
        <v>238</v>
      </c>
      <c r="C386" s="52"/>
      <c r="D386" s="19"/>
      <c r="E386" s="12">
        <f>SUM(E387:E390)</f>
        <v>0</v>
      </c>
      <c r="F386" s="12">
        <f>SUM(F387:F390)</f>
        <v>0</v>
      </c>
      <c r="G386" s="12">
        <f>SUM(G387:G390)</f>
        <v>0</v>
      </c>
      <c r="H386" s="28"/>
      <c r="I386" s="19"/>
      <c r="J386" s="19"/>
      <c r="K386" s="19"/>
      <c r="L386" s="19"/>
    </row>
    <row r="387" spans="1:12" ht="15.75" hidden="1">
      <c r="A387" s="48"/>
      <c r="B387" s="27"/>
      <c r="C387" s="42"/>
      <c r="D387" s="18" t="s">
        <v>23</v>
      </c>
      <c r="E387" s="13">
        <v>0</v>
      </c>
      <c r="F387" s="13">
        <v>0</v>
      </c>
      <c r="G387" s="13">
        <v>0</v>
      </c>
      <c r="H387" s="27"/>
      <c r="I387" s="18"/>
      <c r="J387" s="18"/>
      <c r="K387" s="18"/>
      <c r="L387" s="18"/>
    </row>
    <row r="388" spans="1:12" ht="15.75" hidden="1">
      <c r="A388" s="48"/>
      <c r="B388" s="27"/>
      <c r="C388" s="42"/>
      <c r="D388" s="18" t="s">
        <v>41</v>
      </c>
      <c r="E388" s="13">
        <v>0</v>
      </c>
      <c r="F388" s="13">
        <v>0</v>
      </c>
      <c r="G388" s="13">
        <v>0</v>
      </c>
      <c r="H388" s="27"/>
      <c r="I388" s="18"/>
      <c r="J388" s="18"/>
      <c r="K388" s="18"/>
      <c r="L388" s="18"/>
    </row>
    <row r="389" spans="1:12" ht="15.75" hidden="1">
      <c r="A389" s="48"/>
      <c r="B389" s="27"/>
      <c r="C389" s="42"/>
      <c r="D389" s="18" t="s">
        <v>44</v>
      </c>
      <c r="E389" s="13">
        <v>0</v>
      </c>
      <c r="F389" s="13">
        <v>0</v>
      </c>
      <c r="G389" s="13">
        <v>0</v>
      </c>
      <c r="H389" s="27"/>
      <c r="I389" s="18"/>
      <c r="J389" s="18"/>
      <c r="K389" s="18"/>
      <c r="L389" s="18"/>
    </row>
    <row r="390" spans="1:12" ht="16.5" hidden="1" thickBot="1">
      <c r="A390" s="48"/>
      <c r="B390" s="27"/>
      <c r="C390" s="42"/>
      <c r="D390" s="18" t="s">
        <v>18</v>
      </c>
      <c r="E390" s="13">
        <v>0</v>
      </c>
      <c r="F390" s="13">
        <v>0</v>
      </c>
      <c r="G390" s="13">
        <v>0</v>
      </c>
      <c r="H390" s="27"/>
      <c r="I390" s="18"/>
      <c r="J390" s="18"/>
      <c r="K390" s="18"/>
      <c r="L390" s="18"/>
    </row>
    <row r="391" spans="1:12" ht="30" customHeight="1">
      <c r="A391" s="118" t="s">
        <v>239</v>
      </c>
      <c r="B391" s="77" t="s">
        <v>240</v>
      </c>
      <c r="C391" s="81" t="s">
        <v>30</v>
      </c>
      <c r="D391" s="19" t="s">
        <v>1445</v>
      </c>
      <c r="E391" s="12">
        <f>SUM(E392:E394)</f>
        <v>299338</v>
      </c>
      <c r="F391" s="12">
        <f>SUM(F392:F394)</f>
        <v>305038</v>
      </c>
      <c r="G391" s="12">
        <f>SUM(G392:G394)</f>
        <v>305038</v>
      </c>
      <c r="H391" s="28" t="s">
        <v>33</v>
      </c>
      <c r="I391" s="19" t="s">
        <v>1448</v>
      </c>
      <c r="J391" s="19" t="s">
        <v>56</v>
      </c>
      <c r="K391" s="19" t="s">
        <v>56</v>
      </c>
      <c r="L391" s="19" t="s">
        <v>80</v>
      </c>
    </row>
    <row r="392" spans="1:12" ht="29.25" customHeight="1">
      <c r="A392" s="119"/>
      <c r="B392" s="93"/>
      <c r="C392" s="121"/>
      <c r="D392" s="18" t="s">
        <v>18</v>
      </c>
      <c r="E392" s="13">
        <v>212300</v>
      </c>
      <c r="F392" s="13">
        <v>218000</v>
      </c>
      <c r="G392" s="13">
        <v>218000</v>
      </c>
      <c r="H392" s="27" t="s">
        <v>39</v>
      </c>
      <c r="I392" s="18" t="s">
        <v>1465</v>
      </c>
      <c r="J392" s="18" t="s">
        <v>52</v>
      </c>
      <c r="K392" s="18" t="s">
        <v>52</v>
      </c>
      <c r="L392" s="18" t="s">
        <v>77</v>
      </c>
    </row>
    <row r="393" spans="1:12" ht="14.25" customHeight="1">
      <c r="A393" s="119"/>
      <c r="B393" s="93"/>
      <c r="C393" s="121"/>
      <c r="D393" s="18" t="s">
        <v>41</v>
      </c>
      <c r="E393" s="13">
        <v>26500</v>
      </c>
      <c r="F393" s="13">
        <v>26500</v>
      </c>
      <c r="G393" s="13">
        <v>26500</v>
      </c>
      <c r="H393" s="139" t="s">
        <v>37</v>
      </c>
      <c r="I393" s="94" t="s">
        <v>1448</v>
      </c>
      <c r="J393" s="94" t="s">
        <v>53</v>
      </c>
      <c r="K393" s="94" t="s">
        <v>53</v>
      </c>
      <c r="L393" s="94" t="s">
        <v>95</v>
      </c>
    </row>
    <row r="394" spans="1:12" ht="16.5" thickBot="1">
      <c r="A394" s="132"/>
      <c r="B394" s="78"/>
      <c r="C394" s="82"/>
      <c r="D394" s="18" t="s">
        <v>23</v>
      </c>
      <c r="E394" s="13">
        <v>60538</v>
      </c>
      <c r="F394" s="13">
        <v>60538</v>
      </c>
      <c r="G394" s="13">
        <v>60538</v>
      </c>
      <c r="H394" s="78"/>
      <c r="I394" s="80"/>
      <c r="J394" s="80"/>
      <c r="K394" s="80"/>
      <c r="L394" s="80"/>
    </row>
    <row r="395" spans="1:12" ht="32.25" customHeight="1">
      <c r="A395" s="118" t="s">
        <v>241</v>
      </c>
      <c r="B395" s="77" t="s">
        <v>242</v>
      </c>
      <c r="C395" s="81" t="s">
        <v>30</v>
      </c>
      <c r="D395" s="19" t="s">
        <v>1445</v>
      </c>
      <c r="E395" s="12">
        <f>SUM(E396:E397)</f>
        <v>67960</v>
      </c>
      <c r="F395" s="12">
        <f>SUM(F396:F397)</f>
        <v>67960</v>
      </c>
      <c r="G395" s="12">
        <f>SUM(G396:G397)</f>
        <v>67960</v>
      </c>
      <c r="H395" s="28" t="s">
        <v>33</v>
      </c>
      <c r="I395" s="19" t="s">
        <v>1448</v>
      </c>
      <c r="J395" s="19" t="s">
        <v>49</v>
      </c>
      <c r="K395" s="19" t="s">
        <v>49</v>
      </c>
      <c r="L395" s="19" t="s">
        <v>56</v>
      </c>
    </row>
    <row r="396" spans="1:12" ht="31.5">
      <c r="A396" s="119"/>
      <c r="B396" s="93"/>
      <c r="C396" s="121"/>
      <c r="D396" s="18" t="s">
        <v>18</v>
      </c>
      <c r="E396" s="13">
        <v>46040</v>
      </c>
      <c r="F396" s="13">
        <v>46040</v>
      </c>
      <c r="G396" s="13">
        <v>46040</v>
      </c>
      <c r="H396" s="27" t="s">
        <v>37</v>
      </c>
      <c r="I396" s="18" t="s">
        <v>1448</v>
      </c>
      <c r="J396" s="18" t="s">
        <v>152</v>
      </c>
      <c r="K396" s="18" t="s">
        <v>152</v>
      </c>
      <c r="L396" s="18" t="s">
        <v>34</v>
      </c>
    </row>
    <row r="397" spans="1:12" ht="27" customHeight="1" thickBot="1">
      <c r="A397" s="132"/>
      <c r="B397" s="78"/>
      <c r="C397" s="82"/>
      <c r="D397" s="18" t="s">
        <v>23</v>
      </c>
      <c r="E397" s="13">
        <v>21920</v>
      </c>
      <c r="F397" s="13">
        <v>21920</v>
      </c>
      <c r="G397" s="13">
        <v>21920</v>
      </c>
      <c r="H397" s="27" t="s">
        <v>39</v>
      </c>
      <c r="I397" s="18" t="s">
        <v>1465</v>
      </c>
      <c r="J397" s="18" t="s">
        <v>48</v>
      </c>
      <c r="K397" s="18" t="s">
        <v>48</v>
      </c>
      <c r="L397" s="18" t="s">
        <v>48</v>
      </c>
    </row>
    <row r="398" spans="1:12" ht="30" customHeight="1">
      <c r="A398" s="118" t="s">
        <v>243</v>
      </c>
      <c r="B398" s="77" t="s">
        <v>244</v>
      </c>
      <c r="C398" s="81" t="s">
        <v>30</v>
      </c>
      <c r="D398" s="19" t="s">
        <v>1445</v>
      </c>
      <c r="E398" s="12">
        <f>SUM(E399:E401)</f>
        <v>314479</v>
      </c>
      <c r="F398" s="12">
        <f>SUM(F399:F401)</f>
        <v>324179</v>
      </c>
      <c r="G398" s="12">
        <f>SUM(G399:G401)</f>
        <v>324179</v>
      </c>
      <c r="H398" s="28" t="s">
        <v>37</v>
      </c>
      <c r="I398" s="19" t="s">
        <v>1448</v>
      </c>
      <c r="J398" s="19" t="s">
        <v>36</v>
      </c>
      <c r="K398" s="19" t="s">
        <v>36</v>
      </c>
      <c r="L398" s="19" t="s">
        <v>36</v>
      </c>
    </row>
    <row r="399" spans="1:12" ht="16.5" customHeight="1">
      <c r="A399" s="119"/>
      <c r="B399" s="93"/>
      <c r="C399" s="121"/>
      <c r="D399" s="18" t="s">
        <v>23</v>
      </c>
      <c r="E399" s="13">
        <v>79679</v>
      </c>
      <c r="F399" s="13">
        <v>79679</v>
      </c>
      <c r="G399" s="13">
        <v>79679</v>
      </c>
      <c r="H399" s="27" t="s">
        <v>39</v>
      </c>
      <c r="I399" s="18" t="s">
        <v>1465</v>
      </c>
      <c r="J399" s="18" t="s">
        <v>40</v>
      </c>
      <c r="K399" s="18" t="s">
        <v>230</v>
      </c>
      <c r="L399" s="18" t="s">
        <v>48</v>
      </c>
    </row>
    <row r="400" spans="1:12" ht="19.5" customHeight="1">
      <c r="A400" s="119"/>
      <c r="B400" s="93"/>
      <c r="C400" s="121"/>
      <c r="D400" s="18" t="s">
        <v>41</v>
      </c>
      <c r="E400" s="13">
        <v>26500</v>
      </c>
      <c r="F400" s="13">
        <v>26500</v>
      </c>
      <c r="G400" s="13">
        <v>26500</v>
      </c>
      <c r="H400" s="139" t="s">
        <v>33</v>
      </c>
      <c r="I400" s="94" t="s">
        <v>1448</v>
      </c>
      <c r="J400" s="94" t="s">
        <v>56</v>
      </c>
      <c r="K400" s="94" t="s">
        <v>56</v>
      </c>
      <c r="L400" s="94" t="s">
        <v>56</v>
      </c>
    </row>
    <row r="401" spans="1:12" ht="14.25" customHeight="1" thickBot="1">
      <c r="A401" s="132"/>
      <c r="B401" s="78"/>
      <c r="C401" s="82"/>
      <c r="D401" s="18" t="s">
        <v>18</v>
      </c>
      <c r="E401" s="13">
        <v>208300</v>
      </c>
      <c r="F401" s="13">
        <v>218000</v>
      </c>
      <c r="G401" s="13">
        <v>218000</v>
      </c>
      <c r="H401" s="78"/>
      <c r="I401" s="80"/>
      <c r="J401" s="80"/>
      <c r="K401" s="80"/>
      <c r="L401" s="80"/>
    </row>
    <row r="402" spans="1:12" ht="29.25" customHeight="1">
      <c r="A402" s="118" t="s">
        <v>245</v>
      </c>
      <c r="B402" s="77" t="s">
        <v>246</v>
      </c>
      <c r="C402" s="81" t="s">
        <v>30</v>
      </c>
      <c r="D402" s="19" t="s">
        <v>1445</v>
      </c>
      <c r="E402" s="12">
        <f>SUM(E403:E406)</f>
        <v>360982</v>
      </c>
      <c r="F402" s="12">
        <f>SUM(F403:F406)</f>
        <v>365882</v>
      </c>
      <c r="G402" s="12">
        <f>SUM(G403:G406)</f>
        <v>365882</v>
      </c>
      <c r="H402" s="28" t="s">
        <v>37</v>
      </c>
      <c r="I402" s="19" t="s">
        <v>1448</v>
      </c>
      <c r="J402" s="19" t="s">
        <v>95</v>
      </c>
      <c r="K402" s="19" t="s">
        <v>95</v>
      </c>
      <c r="L402" s="19" t="s">
        <v>95</v>
      </c>
    </row>
    <row r="403" spans="1:12" ht="27" customHeight="1">
      <c r="A403" s="119"/>
      <c r="B403" s="93"/>
      <c r="C403" s="121"/>
      <c r="D403" s="18" t="s">
        <v>23</v>
      </c>
      <c r="E403" s="13">
        <v>80582</v>
      </c>
      <c r="F403" s="13">
        <v>80582</v>
      </c>
      <c r="G403" s="13">
        <v>80582</v>
      </c>
      <c r="H403" s="27" t="s">
        <v>39</v>
      </c>
      <c r="I403" s="18" t="s">
        <v>1465</v>
      </c>
      <c r="J403" s="18" t="s">
        <v>48</v>
      </c>
      <c r="K403" s="18" t="s">
        <v>48</v>
      </c>
      <c r="L403" s="18" t="s">
        <v>48</v>
      </c>
    </row>
    <row r="404" spans="1:12" ht="29.25" customHeight="1">
      <c r="A404" s="119"/>
      <c r="B404" s="93"/>
      <c r="C404" s="121"/>
      <c r="D404" s="18" t="s">
        <v>18</v>
      </c>
      <c r="E404" s="13">
        <v>248600</v>
      </c>
      <c r="F404" s="13">
        <v>253500</v>
      </c>
      <c r="G404" s="13">
        <v>253500</v>
      </c>
      <c r="H404" s="27" t="s">
        <v>35</v>
      </c>
      <c r="I404" s="18" t="s">
        <v>1448</v>
      </c>
      <c r="J404" s="18" t="s">
        <v>61</v>
      </c>
      <c r="K404" s="18" t="s">
        <v>61</v>
      </c>
      <c r="L404" s="18" t="s">
        <v>61</v>
      </c>
    </row>
    <row r="405" spans="1:12" ht="27.75" customHeight="1">
      <c r="A405" s="119"/>
      <c r="B405" s="93"/>
      <c r="C405" s="121"/>
      <c r="D405" s="94" t="s">
        <v>41</v>
      </c>
      <c r="E405" s="95">
        <v>31800</v>
      </c>
      <c r="F405" s="95">
        <v>31800</v>
      </c>
      <c r="G405" s="95">
        <v>31800</v>
      </c>
      <c r="H405" s="27" t="s">
        <v>31</v>
      </c>
      <c r="I405" s="18" t="s">
        <v>1448</v>
      </c>
      <c r="J405" s="18" t="s">
        <v>52</v>
      </c>
      <c r="K405" s="18" t="s">
        <v>52</v>
      </c>
      <c r="L405" s="18" t="s">
        <v>52</v>
      </c>
    </row>
    <row r="406" spans="1:12" ht="29.25" customHeight="1" thickBot="1">
      <c r="A406" s="132"/>
      <c r="B406" s="78"/>
      <c r="C406" s="82"/>
      <c r="D406" s="80"/>
      <c r="E406" s="96"/>
      <c r="F406" s="96"/>
      <c r="G406" s="96"/>
      <c r="H406" s="27" t="s">
        <v>33</v>
      </c>
      <c r="I406" s="18" t="s">
        <v>1448</v>
      </c>
      <c r="J406" s="18" t="s">
        <v>56</v>
      </c>
      <c r="K406" s="18" t="s">
        <v>56</v>
      </c>
      <c r="L406" s="18" t="s">
        <v>56</v>
      </c>
    </row>
    <row r="407" spans="1:12" ht="26.25" customHeight="1">
      <c r="A407" s="118" t="s">
        <v>247</v>
      </c>
      <c r="B407" s="77" t="s">
        <v>248</v>
      </c>
      <c r="C407" s="81" t="s">
        <v>30</v>
      </c>
      <c r="D407" s="19" t="s">
        <v>1445</v>
      </c>
      <c r="E407" s="12">
        <f>SUM(E408:E410)</f>
        <v>847574</v>
      </c>
      <c r="F407" s="12">
        <f>SUM(F408:F410)</f>
        <v>865274</v>
      </c>
      <c r="G407" s="12">
        <f>SUM(G408:G410)</f>
        <v>865274</v>
      </c>
      <c r="H407" s="28" t="s">
        <v>33</v>
      </c>
      <c r="I407" s="19" t="s">
        <v>1448</v>
      </c>
      <c r="J407" s="19" t="s">
        <v>34</v>
      </c>
      <c r="K407" s="19" t="s">
        <v>34</v>
      </c>
      <c r="L407" s="19" t="s">
        <v>34</v>
      </c>
    </row>
    <row r="408" spans="1:12" ht="30" customHeight="1">
      <c r="A408" s="119"/>
      <c r="B408" s="93"/>
      <c r="C408" s="121"/>
      <c r="D408" s="18" t="s">
        <v>41</v>
      </c>
      <c r="E408" s="13">
        <v>95300</v>
      </c>
      <c r="F408" s="13">
        <v>95300</v>
      </c>
      <c r="G408" s="13">
        <v>95300</v>
      </c>
      <c r="H408" s="27" t="s">
        <v>37</v>
      </c>
      <c r="I408" s="18" t="s">
        <v>1448</v>
      </c>
      <c r="J408" s="18" t="s">
        <v>64</v>
      </c>
      <c r="K408" s="18" t="s">
        <v>64</v>
      </c>
      <c r="L408" s="18" t="s">
        <v>64</v>
      </c>
    </row>
    <row r="409" spans="1:12" ht="16.5" customHeight="1">
      <c r="A409" s="119"/>
      <c r="B409" s="93"/>
      <c r="C409" s="121"/>
      <c r="D409" s="18" t="s">
        <v>18</v>
      </c>
      <c r="E409" s="13">
        <v>512600</v>
      </c>
      <c r="F409" s="13">
        <v>530300</v>
      </c>
      <c r="G409" s="13">
        <v>530300</v>
      </c>
      <c r="H409" s="139" t="s">
        <v>39</v>
      </c>
      <c r="I409" s="94" t="s">
        <v>1465</v>
      </c>
      <c r="J409" s="94" t="s">
        <v>52</v>
      </c>
      <c r="K409" s="94" t="s">
        <v>52</v>
      </c>
      <c r="L409" s="94" t="s">
        <v>52</v>
      </c>
    </row>
    <row r="410" spans="1:12" ht="16.5" customHeight="1" thickBot="1">
      <c r="A410" s="132"/>
      <c r="B410" s="78"/>
      <c r="C410" s="82"/>
      <c r="D410" s="18" t="s">
        <v>23</v>
      </c>
      <c r="E410" s="13">
        <v>239674</v>
      </c>
      <c r="F410" s="13">
        <v>239674</v>
      </c>
      <c r="G410" s="13">
        <v>239674</v>
      </c>
      <c r="H410" s="78"/>
      <c r="I410" s="80"/>
      <c r="J410" s="80"/>
      <c r="K410" s="80"/>
      <c r="L410" s="80"/>
    </row>
    <row r="411" spans="1:12" ht="28.5" customHeight="1">
      <c r="A411" s="118" t="s">
        <v>249</v>
      </c>
      <c r="B411" s="77" t="s">
        <v>250</v>
      </c>
      <c r="C411" s="81" t="s">
        <v>30</v>
      </c>
      <c r="D411" s="19" t="s">
        <v>1445</v>
      </c>
      <c r="E411" s="12">
        <f>SUM(E412:E415)</f>
        <v>671881</v>
      </c>
      <c r="F411" s="12">
        <f>SUM(F412:F415)</f>
        <v>691741</v>
      </c>
      <c r="G411" s="12">
        <f>SUM(G412:G415)</f>
        <v>691741</v>
      </c>
      <c r="H411" s="28" t="s">
        <v>33</v>
      </c>
      <c r="I411" s="19" t="s">
        <v>1448</v>
      </c>
      <c r="J411" s="19" t="s">
        <v>95</v>
      </c>
      <c r="K411" s="19" t="s">
        <v>56</v>
      </c>
      <c r="L411" s="19" t="s">
        <v>56</v>
      </c>
    </row>
    <row r="412" spans="1:12" ht="31.5">
      <c r="A412" s="119"/>
      <c r="B412" s="93"/>
      <c r="C412" s="121"/>
      <c r="D412" s="18" t="s">
        <v>23</v>
      </c>
      <c r="E412" s="13">
        <v>156051</v>
      </c>
      <c r="F412" s="13">
        <v>156051</v>
      </c>
      <c r="G412" s="13">
        <v>156051</v>
      </c>
      <c r="H412" s="27" t="s">
        <v>31</v>
      </c>
      <c r="I412" s="18" t="s">
        <v>1448</v>
      </c>
      <c r="J412" s="18" t="s">
        <v>32</v>
      </c>
      <c r="K412" s="18" t="s">
        <v>32</v>
      </c>
      <c r="L412" s="18" t="s">
        <v>32</v>
      </c>
    </row>
    <row r="413" spans="1:12" ht="31.5">
      <c r="A413" s="119"/>
      <c r="B413" s="93"/>
      <c r="C413" s="121"/>
      <c r="D413" s="18" t="s">
        <v>41</v>
      </c>
      <c r="E413" s="13">
        <v>66710</v>
      </c>
      <c r="F413" s="13">
        <v>66710</v>
      </c>
      <c r="G413" s="13">
        <v>66710</v>
      </c>
      <c r="H413" s="27" t="s">
        <v>35</v>
      </c>
      <c r="I413" s="18" t="s">
        <v>1448</v>
      </c>
      <c r="J413" s="18" t="s">
        <v>36</v>
      </c>
      <c r="K413" s="18" t="s">
        <v>36</v>
      </c>
      <c r="L413" s="18" t="s">
        <v>36</v>
      </c>
    </row>
    <row r="414" spans="1:12" ht="15.75" customHeight="1">
      <c r="A414" s="119"/>
      <c r="B414" s="93"/>
      <c r="C414" s="121"/>
      <c r="D414" s="94" t="s">
        <v>18</v>
      </c>
      <c r="E414" s="95">
        <v>449120</v>
      </c>
      <c r="F414" s="95">
        <v>468980</v>
      </c>
      <c r="G414" s="95">
        <v>468980</v>
      </c>
      <c r="H414" s="27" t="s">
        <v>39</v>
      </c>
      <c r="I414" s="18" t="s">
        <v>1465</v>
      </c>
      <c r="J414" s="18" t="s">
        <v>52</v>
      </c>
      <c r="K414" s="18" t="s">
        <v>48</v>
      </c>
      <c r="L414" s="18" t="s">
        <v>48</v>
      </c>
    </row>
    <row r="415" spans="1:12" ht="32.25" thickBot="1">
      <c r="A415" s="132"/>
      <c r="B415" s="78"/>
      <c r="C415" s="82"/>
      <c r="D415" s="80"/>
      <c r="E415" s="96"/>
      <c r="F415" s="96"/>
      <c r="G415" s="96"/>
      <c r="H415" s="27" t="s">
        <v>37</v>
      </c>
      <c r="I415" s="18" t="s">
        <v>1448</v>
      </c>
      <c r="J415" s="18" t="s">
        <v>34</v>
      </c>
      <c r="K415" s="18" t="s">
        <v>64</v>
      </c>
      <c r="L415" s="18" t="s">
        <v>64</v>
      </c>
    </row>
    <row r="416" spans="1:12" ht="31.5" hidden="1">
      <c r="A416" s="49" t="s">
        <v>251</v>
      </c>
      <c r="B416" s="28" t="s">
        <v>252</v>
      </c>
      <c r="C416" s="52"/>
      <c r="D416" s="19"/>
      <c r="E416" s="12">
        <f>SUM(E417:E420)</f>
        <v>0</v>
      </c>
      <c r="F416" s="12">
        <f>SUM(F417:F420)</f>
        <v>0</v>
      </c>
      <c r="G416" s="12">
        <f>SUM(G417:G420)</f>
        <v>0</v>
      </c>
      <c r="H416" s="28"/>
      <c r="I416" s="19"/>
      <c r="J416" s="19"/>
      <c r="K416" s="19"/>
      <c r="L416" s="19"/>
    </row>
    <row r="417" spans="1:12" ht="15.75" hidden="1">
      <c r="A417" s="48"/>
      <c r="B417" s="27"/>
      <c r="C417" s="42"/>
      <c r="D417" s="18" t="s">
        <v>23</v>
      </c>
      <c r="E417" s="13">
        <v>0</v>
      </c>
      <c r="F417" s="13">
        <v>0</v>
      </c>
      <c r="G417" s="13">
        <v>0</v>
      </c>
      <c r="H417" s="27"/>
      <c r="I417" s="18"/>
      <c r="J417" s="18"/>
      <c r="K417" s="18"/>
      <c r="L417" s="18"/>
    </row>
    <row r="418" spans="1:12" ht="15.75" hidden="1">
      <c r="A418" s="48"/>
      <c r="B418" s="27"/>
      <c r="C418" s="42"/>
      <c r="D418" s="18" t="s">
        <v>41</v>
      </c>
      <c r="E418" s="13">
        <v>0</v>
      </c>
      <c r="F418" s="13">
        <v>0</v>
      </c>
      <c r="G418" s="13">
        <v>0</v>
      </c>
      <c r="H418" s="27"/>
      <c r="I418" s="18"/>
      <c r="J418" s="18"/>
      <c r="K418" s="18"/>
      <c r="L418" s="18"/>
    </row>
    <row r="419" spans="1:12" ht="15.75" hidden="1">
      <c r="A419" s="48"/>
      <c r="B419" s="27"/>
      <c r="C419" s="42"/>
      <c r="D419" s="18" t="s">
        <v>44</v>
      </c>
      <c r="E419" s="13">
        <v>0</v>
      </c>
      <c r="F419" s="13">
        <v>0</v>
      </c>
      <c r="G419" s="13">
        <v>0</v>
      </c>
      <c r="H419" s="27"/>
      <c r="I419" s="18"/>
      <c r="J419" s="18"/>
      <c r="K419" s="18"/>
      <c r="L419" s="18"/>
    </row>
    <row r="420" spans="1:12" ht="16.5" hidden="1" thickBot="1">
      <c r="A420" s="48"/>
      <c r="B420" s="27"/>
      <c r="C420" s="42"/>
      <c r="D420" s="18" t="s">
        <v>18</v>
      </c>
      <c r="E420" s="13">
        <v>0</v>
      </c>
      <c r="F420" s="13">
        <v>0</v>
      </c>
      <c r="G420" s="13">
        <v>0</v>
      </c>
      <c r="H420" s="27"/>
      <c r="I420" s="18"/>
      <c r="J420" s="18"/>
      <c r="K420" s="18"/>
      <c r="L420" s="18"/>
    </row>
    <row r="421" spans="1:12" ht="32.25" customHeight="1">
      <c r="A421" s="118" t="s">
        <v>253</v>
      </c>
      <c r="B421" s="77" t="s">
        <v>254</v>
      </c>
      <c r="C421" s="81" t="s">
        <v>30</v>
      </c>
      <c r="D421" s="19" t="s">
        <v>1445</v>
      </c>
      <c r="E421" s="12">
        <f>SUM(E422:E426)</f>
        <v>676652</v>
      </c>
      <c r="F421" s="12">
        <f>SUM(F422:F426)</f>
        <v>690652</v>
      </c>
      <c r="G421" s="12">
        <f>SUM(G422:G426)</f>
        <v>690652</v>
      </c>
      <c r="H421" s="28" t="s">
        <v>255</v>
      </c>
      <c r="I421" s="19" t="s">
        <v>1447</v>
      </c>
      <c r="J421" s="19" t="s">
        <v>256</v>
      </c>
      <c r="K421" s="19" t="s">
        <v>256</v>
      </c>
      <c r="L421" s="19" t="s">
        <v>256</v>
      </c>
    </row>
    <row r="422" spans="1:12" ht="31.5">
      <c r="A422" s="119"/>
      <c r="B422" s="93"/>
      <c r="C422" s="121"/>
      <c r="D422" s="18" t="s">
        <v>41</v>
      </c>
      <c r="E422" s="13">
        <v>88000</v>
      </c>
      <c r="F422" s="13">
        <v>88000</v>
      </c>
      <c r="G422" s="13">
        <v>88000</v>
      </c>
      <c r="H422" s="27" t="s">
        <v>37</v>
      </c>
      <c r="I422" s="18" t="s">
        <v>1448</v>
      </c>
      <c r="J422" s="18" t="s">
        <v>53</v>
      </c>
      <c r="K422" s="18" t="s">
        <v>53</v>
      </c>
      <c r="L422" s="18" t="s">
        <v>53</v>
      </c>
    </row>
    <row r="423" spans="1:12" ht="44.25" customHeight="1">
      <c r="A423" s="119"/>
      <c r="B423" s="93"/>
      <c r="C423" s="121"/>
      <c r="D423" s="18" t="s">
        <v>23</v>
      </c>
      <c r="E423" s="13">
        <v>352772</v>
      </c>
      <c r="F423" s="13">
        <v>352772</v>
      </c>
      <c r="G423" s="13">
        <v>352772</v>
      </c>
      <c r="H423" s="27" t="s">
        <v>257</v>
      </c>
      <c r="I423" s="18" t="s">
        <v>1465</v>
      </c>
      <c r="J423" s="18" t="s">
        <v>258</v>
      </c>
      <c r="K423" s="18" t="s">
        <v>258</v>
      </c>
      <c r="L423" s="18" t="s">
        <v>258</v>
      </c>
    </row>
    <row r="424" spans="1:12" ht="15" customHeight="1">
      <c r="A424" s="119"/>
      <c r="B424" s="93"/>
      <c r="C424" s="121"/>
      <c r="D424" s="94" t="s">
        <v>18</v>
      </c>
      <c r="E424" s="95">
        <v>235880</v>
      </c>
      <c r="F424" s="95">
        <v>249880</v>
      </c>
      <c r="G424" s="95">
        <v>249880</v>
      </c>
      <c r="H424" s="27" t="s">
        <v>259</v>
      </c>
      <c r="I424" s="18" t="s">
        <v>1465</v>
      </c>
      <c r="J424" s="18" t="s">
        <v>260</v>
      </c>
      <c r="K424" s="18" t="s">
        <v>260</v>
      </c>
      <c r="L424" s="18" t="s">
        <v>261</v>
      </c>
    </row>
    <row r="425" spans="1:12" ht="24" customHeight="1">
      <c r="A425" s="119"/>
      <c r="B425" s="93"/>
      <c r="C425" s="121"/>
      <c r="D425" s="104"/>
      <c r="E425" s="140"/>
      <c r="F425" s="140"/>
      <c r="G425" s="140"/>
      <c r="H425" s="27" t="s">
        <v>39</v>
      </c>
      <c r="I425" s="18" t="s">
        <v>1465</v>
      </c>
      <c r="J425" s="18" t="s">
        <v>120</v>
      </c>
      <c r="K425" s="18" t="s">
        <v>110</v>
      </c>
      <c r="L425" s="18" t="s">
        <v>172</v>
      </c>
    </row>
    <row r="426" spans="1:12" ht="30.75" customHeight="1" thickBot="1">
      <c r="A426" s="132"/>
      <c r="B426" s="78"/>
      <c r="C426" s="82"/>
      <c r="D426" s="80"/>
      <c r="E426" s="96"/>
      <c r="F426" s="96"/>
      <c r="G426" s="96"/>
      <c r="H426" s="27" t="s">
        <v>33</v>
      </c>
      <c r="I426" s="18" t="s">
        <v>1447</v>
      </c>
      <c r="J426" s="18" t="s">
        <v>106</v>
      </c>
      <c r="K426" s="18" t="s">
        <v>106</v>
      </c>
      <c r="L426" s="18" t="s">
        <v>106</v>
      </c>
    </row>
    <row r="427" spans="1:12" ht="33" customHeight="1">
      <c r="A427" s="118" t="s">
        <v>262</v>
      </c>
      <c r="B427" s="77" t="s">
        <v>263</v>
      </c>
      <c r="C427" s="81" t="s">
        <v>30</v>
      </c>
      <c r="D427" s="19" t="s">
        <v>1445</v>
      </c>
      <c r="E427" s="12">
        <f>SUM(E428:E432)</f>
        <v>705951</v>
      </c>
      <c r="F427" s="12">
        <f>SUM(F428:F432)</f>
        <v>712451</v>
      </c>
      <c r="G427" s="12">
        <f>SUM(G428:G432)</f>
        <v>712451</v>
      </c>
      <c r="H427" s="28" t="s">
        <v>255</v>
      </c>
      <c r="I427" s="19" t="s">
        <v>1447</v>
      </c>
      <c r="J427" s="19" t="s">
        <v>264</v>
      </c>
      <c r="K427" s="19" t="s">
        <v>264</v>
      </c>
      <c r="L427" s="19" t="s">
        <v>264</v>
      </c>
    </row>
    <row r="428" spans="1:12" ht="31.5">
      <c r="A428" s="119"/>
      <c r="B428" s="93"/>
      <c r="C428" s="121"/>
      <c r="D428" s="18" t="s">
        <v>23</v>
      </c>
      <c r="E428" s="13">
        <v>353491</v>
      </c>
      <c r="F428" s="13">
        <v>353491</v>
      </c>
      <c r="G428" s="13">
        <v>353491</v>
      </c>
      <c r="H428" s="27" t="s">
        <v>37</v>
      </c>
      <c r="I428" s="18" t="s">
        <v>1448</v>
      </c>
      <c r="J428" s="18" t="s">
        <v>64</v>
      </c>
      <c r="K428" s="18" t="s">
        <v>64</v>
      </c>
      <c r="L428" s="18" t="s">
        <v>64</v>
      </c>
    </row>
    <row r="429" spans="1:12" ht="41.25" customHeight="1">
      <c r="A429" s="119"/>
      <c r="B429" s="93"/>
      <c r="C429" s="121"/>
      <c r="D429" s="18" t="s">
        <v>18</v>
      </c>
      <c r="E429" s="13">
        <v>264600</v>
      </c>
      <c r="F429" s="13">
        <v>271100</v>
      </c>
      <c r="G429" s="13">
        <v>271100</v>
      </c>
      <c r="H429" s="27" t="s">
        <v>257</v>
      </c>
      <c r="I429" s="18" t="s">
        <v>1465</v>
      </c>
      <c r="J429" s="18" t="s">
        <v>258</v>
      </c>
      <c r="K429" s="18" t="s">
        <v>258</v>
      </c>
      <c r="L429" s="18" t="s">
        <v>258</v>
      </c>
    </row>
    <row r="430" spans="1:12" ht="15.75">
      <c r="A430" s="119"/>
      <c r="B430" s="93"/>
      <c r="C430" s="121"/>
      <c r="D430" s="94" t="s">
        <v>41</v>
      </c>
      <c r="E430" s="95">
        <v>87860</v>
      </c>
      <c r="F430" s="95">
        <v>87860</v>
      </c>
      <c r="G430" s="95">
        <v>87860</v>
      </c>
      <c r="H430" s="27" t="s">
        <v>259</v>
      </c>
      <c r="I430" s="18" t="s">
        <v>1465</v>
      </c>
      <c r="J430" s="18" t="s">
        <v>265</v>
      </c>
      <c r="K430" s="18" t="s">
        <v>265</v>
      </c>
      <c r="L430" s="18" t="s">
        <v>265</v>
      </c>
    </row>
    <row r="431" spans="1:12" ht="33" customHeight="1">
      <c r="A431" s="119"/>
      <c r="B431" s="93"/>
      <c r="C431" s="121"/>
      <c r="D431" s="104"/>
      <c r="E431" s="140"/>
      <c r="F431" s="140"/>
      <c r="G431" s="140"/>
      <c r="H431" s="27" t="s">
        <v>33</v>
      </c>
      <c r="I431" s="18" t="s">
        <v>1447</v>
      </c>
      <c r="J431" s="18" t="s">
        <v>106</v>
      </c>
      <c r="K431" s="18" t="s">
        <v>106</v>
      </c>
      <c r="L431" s="18" t="s">
        <v>106</v>
      </c>
    </row>
    <row r="432" spans="1:12" ht="32.25" customHeight="1" thickBot="1">
      <c r="A432" s="132"/>
      <c r="B432" s="78"/>
      <c r="C432" s="82"/>
      <c r="D432" s="80"/>
      <c r="E432" s="96"/>
      <c r="F432" s="96"/>
      <c r="G432" s="96"/>
      <c r="H432" s="55" t="s">
        <v>39</v>
      </c>
      <c r="I432" s="56" t="s">
        <v>1465</v>
      </c>
      <c r="J432" s="56" t="s">
        <v>110</v>
      </c>
      <c r="K432" s="56" t="s">
        <v>172</v>
      </c>
      <c r="L432" s="56" t="s">
        <v>266</v>
      </c>
    </row>
    <row r="433" spans="1:12" ht="24" customHeight="1">
      <c r="A433" s="118" t="s">
        <v>267</v>
      </c>
      <c r="B433" s="77" t="s">
        <v>268</v>
      </c>
      <c r="C433" s="81" t="s">
        <v>30</v>
      </c>
      <c r="D433" s="19"/>
      <c r="E433" s="12">
        <f>SUM(E434:E438)</f>
        <v>355718</v>
      </c>
      <c r="F433" s="12">
        <f>SUM(F434:F438)</f>
        <v>361718</v>
      </c>
      <c r="G433" s="12">
        <f>SUM(G434:G438)</f>
        <v>361718</v>
      </c>
      <c r="H433" s="26" t="s">
        <v>259</v>
      </c>
      <c r="I433" s="33" t="s">
        <v>1465</v>
      </c>
      <c r="J433" s="33" t="s">
        <v>269</v>
      </c>
      <c r="K433" s="33" t="s">
        <v>260</v>
      </c>
      <c r="L433" s="33" t="s">
        <v>261</v>
      </c>
    </row>
    <row r="434" spans="1:12" ht="39" customHeight="1">
      <c r="A434" s="119"/>
      <c r="B434" s="93"/>
      <c r="C434" s="121"/>
      <c r="D434" s="18" t="s">
        <v>23</v>
      </c>
      <c r="E434" s="13">
        <v>165398</v>
      </c>
      <c r="F434" s="13">
        <v>165398</v>
      </c>
      <c r="G434" s="13">
        <v>165398</v>
      </c>
      <c r="H434" s="27" t="s">
        <v>37</v>
      </c>
      <c r="I434" s="18" t="s">
        <v>1448</v>
      </c>
      <c r="J434" s="18" t="s">
        <v>54</v>
      </c>
      <c r="K434" s="18" t="s">
        <v>166</v>
      </c>
      <c r="L434" s="18" t="s">
        <v>54</v>
      </c>
    </row>
    <row r="435" spans="1:12" ht="51.75" customHeight="1">
      <c r="A435" s="119"/>
      <c r="B435" s="93"/>
      <c r="C435" s="121"/>
      <c r="D435" s="18" t="s">
        <v>41</v>
      </c>
      <c r="E435" s="13">
        <v>25000</v>
      </c>
      <c r="F435" s="13">
        <v>25000</v>
      </c>
      <c r="G435" s="13">
        <v>25000</v>
      </c>
      <c r="H435" s="27" t="s">
        <v>257</v>
      </c>
      <c r="I435" s="18" t="s">
        <v>1465</v>
      </c>
      <c r="J435" s="18" t="s">
        <v>110</v>
      </c>
      <c r="K435" s="18" t="s">
        <v>258</v>
      </c>
      <c r="L435" s="18" t="s">
        <v>258</v>
      </c>
    </row>
    <row r="436" spans="1:12" ht="14.25" customHeight="1">
      <c r="A436" s="119"/>
      <c r="B436" s="93"/>
      <c r="C436" s="121"/>
      <c r="D436" s="94" t="s">
        <v>18</v>
      </c>
      <c r="E436" s="95">
        <v>165320</v>
      </c>
      <c r="F436" s="95">
        <v>171320</v>
      </c>
      <c r="G436" s="95">
        <v>171320</v>
      </c>
      <c r="H436" s="27" t="s">
        <v>39</v>
      </c>
      <c r="I436" s="18" t="s">
        <v>1465</v>
      </c>
      <c r="J436" s="18" t="s">
        <v>48</v>
      </c>
      <c r="K436" s="18" t="s">
        <v>120</v>
      </c>
      <c r="L436" s="18" t="s">
        <v>110</v>
      </c>
    </row>
    <row r="437" spans="1:12" ht="29.25" customHeight="1">
      <c r="A437" s="119"/>
      <c r="B437" s="93"/>
      <c r="C437" s="121"/>
      <c r="D437" s="104"/>
      <c r="E437" s="140"/>
      <c r="F437" s="140"/>
      <c r="G437" s="140"/>
      <c r="H437" s="27" t="s">
        <v>33</v>
      </c>
      <c r="I437" s="18" t="s">
        <v>1447</v>
      </c>
      <c r="J437" s="18" t="s">
        <v>152</v>
      </c>
      <c r="K437" s="18" t="s">
        <v>34</v>
      </c>
      <c r="L437" s="18" t="s">
        <v>49</v>
      </c>
    </row>
    <row r="438" spans="1:12" ht="32.25" thickBot="1">
      <c r="A438" s="132"/>
      <c r="B438" s="78"/>
      <c r="C438" s="82"/>
      <c r="D438" s="80"/>
      <c r="E438" s="96"/>
      <c r="F438" s="96"/>
      <c r="G438" s="96"/>
      <c r="H438" s="27" t="s">
        <v>255</v>
      </c>
      <c r="I438" s="18" t="s">
        <v>1447</v>
      </c>
      <c r="J438" s="18" t="s">
        <v>152</v>
      </c>
      <c r="K438" s="18" t="s">
        <v>106</v>
      </c>
      <c r="L438" s="18" t="s">
        <v>106</v>
      </c>
    </row>
    <row r="439" spans="1:12" ht="30" customHeight="1">
      <c r="A439" s="118" t="s">
        <v>270</v>
      </c>
      <c r="B439" s="77" t="s">
        <v>271</v>
      </c>
      <c r="C439" s="81" t="s">
        <v>30</v>
      </c>
      <c r="D439" s="19" t="s">
        <v>1445</v>
      </c>
      <c r="E439" s="12">
        <f>SUM(E440:E446)</f>
        <v>345737</v>
      </c>
      <c r="F439" s="12">
        <f>SUM(F440:F446)</f>
        <v>347737</v>
      </c>
      <c r="G439" s="12">
        <f>SUM(G440:G446)</f>
        <v>347737</v>
      </c>
      <c r="H439" s="28" t="s">
        <v>33</v>
      </c>
      <c r="I439" s="19" t="s">
        <v>1447</v>
      </c>
      <c r="J439" s="19" t="s">
        <v>80</v>
      </c>
      <c r="K439" s="19" t="s">
        <v>80</v>
      </c>
      <c r="L439" s="19" t="s">
        <v>80</v>
      </c>
    </row>
    <row r="440" spans="1:12" ht="23.25" customHeight="1">
      <c r="A440" s="119"/>
      <c r="B440" s="93"/>
      <c r="C440" s="121"/>
      <c r="D440" s="18" t="s">
        <v>23</v>
      </c>
      <c r="E440" s="13">
        <v>172537</v>
      </c>
      <c r="F440" s="13">
        <v>172537</v>
      </c>
      <c r="G440" s="13">
        <v>172537</v>
      </c>
      <c r="H440" s="27" t="s">
        <v>39</v>
      </c>
      <c r="I440" s="18" t="s">
        <v>1465</v>
      </c>
      <c r="J440" s="18" t="s">
        <v>16</v>
      </c>
      <c r="K440" s="18" t="s">
        <v>16</v>
      </c>
      <c r="L440" s="18" t="s">
        <v>16</v>
      </c>
    </row>
    <row r="441" spans="1:12" ht="31.5">
      <c r="A441" s="119"/>
      <c r="B441" s="93"/>
      <c r="C441" s="121"/>
      <c r="D441" s="18" t="s">
        <v>41</v>
      </c>
      <c r="E441" s="13">
        <v>15100</v>
      </c>
      <c r="F441" s="13">
        <v>15100</v>
      </c>
      <c r="G441" s="13">
        <v>15100</v>
      </c>
      <c r="H441" s="27" t="s">
        <v>31</v>
      </c>
      <c r="I441" s="18" t="s">
        <v>1448</v>
      </c>
      <c r="J441" s="18" t="s">
        <v>16</v>
      </c>
      <c r="K441" s="18" t="s">
        <v>16</v>
      </c>
      <c r="L441" s="18" t="s">
        <v>16</v>
      </c>
    </row>
    <row r="442" spans="1:12" ht="31.5">
      <c r="A442" s="119"/>
      <c r="B442" s="93"/>
      <c r="C442" s="121"/>
      <c r="D442" s="94" t="s">
        <v>18</v>
      </c>
      <c r="E442" s="95">
        <v>158100</v>
      </c>
      <c r="F442" s="95">
        <v>160100</v>
      </c>
      <c r="G442" s="95">
        <v>160100</v>
      </c>
      <c r="H442" s="27" t="s">
        <v>255</v>
      </c>
      <c r="I442" s="18" t="s">
        <v>1447</v>
      </c>
      <c r="J442" s="18" t="s">
        <v>152</v>
      </c>
      <c r="K442" s="18" t="s">
        <v>152</v>
      </c>
      <c r="L442" s="18" t="s">
        <v>152</v>
      </c>
    </row>
    <row r="443" spans="1:12" ht="29.25" customHeight="1">
      <c r="A443" s="119"/>
      <c r="B443" s="93"/>
      <c r="C443" s="121"/>
      <c r="D443" s="104"/>
      <c r="E443" s="140"/>
      <c r="F443" s="140"/>
      <c r="G443" s="140"/>
      <c r="H443" s="27" t="s">
        <v>35</v>
      </c>
      <c r="I443" s="18" t="s">
        <v>1448</v>
      </c>
      <c r="J443" s="18" t="s">
        <v>16</v>
      </c>
      <c r="K443" s="18" t="s">
        <v>16</v>
      </c>
      <c r="L443" s="18" t="s">
        <v>16</v>
      </c>
    </row>
    <row r="444" spans="1:12" ht="15.75">
      <c r="A444" s="119"/>
      <c r="B444" s="93"/>
      <c r="C444" s="121"/>
      <c r="D444" s="104"/>
      <c r="E444" s="140"/>
      <c r="F444" s="140"/>
      <c r="G444" s="140"/>
      <c r="H444" s="27" t="s">
        <v>259</v>
      </c>
      <c r="I444" s="18" t="s">
        <v>1465</v>
      </c>
      <c r="J444" s="18" t="s">
        <v>16</v>
      </c>
      <c r="K444" s="18" t="s">
        <v>16</v>
      </c>
      <c r="L444" s="18" t="s">
        <v>16</v>
      </c>
    </row>
    <row r="445" spans="1:12" ht="31.5">
      <c r="A445" s="119"/>
      <c r="B445" s="93"/>
      <c r="C445" s="121"/>
      <c r="D445" s="104"/>
      <c r="E445" s="140"/>
      <c r="F445" s="140"/>
      <c r="G445" s="140"/>
      <c r="H445" s="27" t="s">
        <v>37</v>
      </c>
      <c r="I445" s="18" t="s">
        <v>1448</v>
      </c>
      <c r="J445" s="18" t="s">
        <v>38</v>
      </c>
      <c r="K445" s="18" t="s">
        <v>38</v>
      </c>
      <c r="L445" s="18" t="s">
        <v>38</v>
      </c>
    </row>
    <row r="446" spans="1:12" ht="45" customHeight="1" thickBot="1">
      <c r="A446" s="132"/>
      <c r="B446" s="78"/>
      <c r="C446" s="82"/>
      <c r="D446" s="80"/>
      <c r="E446" s="96"/>
      <c r="F446" s="96"/>
      <c r="G446" s="96"/>
      <c r="H446" s="27" t="s">
        <v>257</v>
      </c>
      <c r="I446" s="18" t="s">
        <v>1465</v>
      </c>
      <c r="J446" s="18" t="s">
        <v>48</v>
      </c>
      <c r="K446" s="18" t="s">
        <v>48</v>
      </c>
      <c r="L446" s="18" t="s">
        <v>48</v>
      </c>
    </row>
    <row r="447" spans="1:12" ht="29.25" customHeight="1">
      <c r="A447" s="118" t="s">
        <v>272</v>
      </c>
      <c r="B447" s="77" t="s">
        <v>273</v>
      </c>
      <c r="C447" s="81" t="s">
        <v>30</v>
      </c>
      <c r="D447" s="19" t="s">
        <v>1445</v>
      </c>
      <c r="E447" s="12">
        <f>SUM(E448:E452)</f>
        <v>702884</v>
      </c>
      <c r="F447" s="12">
        <f>SUM(F448:F452)</f>
        <v>707884</v>
      </c>
      <c r="G447" s="12">
        <f>SUM(G448:G452)</f>
        <v>707884</v>
      </c>
      <c r="H447" s="28" t="s">
        <v>39</v>
      </c>
      <c r="I447" s="19" t="s">
        <v>1465</v>
      </c>
      <c r="J447" s="19" t="s">
        <v>48</v>
      </c>
      <c r="K447" s="19" t="s">
        <v>110</v>
      </c>
      <c r="L447" s="19" t="s">
        <v>172</v>
      </c>
    </row>
    <row r="448" spans="1:12" ht="42.75" customHeight="1">
      <c r="A448" s="119"/>
      <c r="B448" s="93"/>
      <c r="C448" s="121"/>
      <c r="D448" s="18" t="s">
        <v>23</v>
      </c>
      <c r="E448" s="13">
        <v>301154</v>
      </c>
      <c r="F448" s="13">
        <v>301154</v>
      </c>
      <c r="G448" s="13">
        <v>301154</v>
      </c>
      <c r="H448" s="27" t="s">
        <v>255</v>
      </c>
      <c r="I448" s="18" t="s">
        <v>1447</v>
      </c>
      <c r="J448" s="18" t="s">
        <v>264</v>
      </c>
      <c r="K448" s="18" t="s">
        <v>264</v>
      </c>
      <c r="L448" s="18" t="s">
        <v>264</v>
      </c>
    </row>
    <row r="449" spans="1:12" ht="31.5">
      <c r="A449" s="119"/>
      <c r="B449" s="93"/>
      <c r="C449" s="121"/>
      <c r="D449" s="18" t="s">
        <v>41</v>
      </c>
      <c r="E449" s="13">
        <v>80200</v>
      </c>
      <c r="F449" s="13">
        <v>80200</v>
      </c>
      <c r="G449" s="13">
        <v>80200</v>
      </c>
      <c r="H449" s="27" t="s">
        <v>37</v>
      </c>
      <c r="I449" s="18" t="s">
        <v>1448</v>
      </c>
      <c r="J449" s="18" t="s">
        <v>54</v>
      </c>
      <c r="K449" s="18" t="s">
        <v>54</v>
      </c>
      <c r="L449" s="18" t="s">
        <v>54</v>
      </c>
    </row>
    <row r="450" spans="1:12" ht="15" customHeight="1">
      <c r="A450" s="119"/>
      <c r="B450" s="93"/>
      <c r="C450" s="121"/>
      <c r="D450" s="94" t="s">
        <v>18</v>
      </c>
      <c r="E450" s="95">
        <v>321530</v>
      </c>
      <c r="F450" s="95">
        <v>326530</v>
      </c>
      <c r="G450" s="95">
        <v>326530</v>
      </c>
      <c r="H450" s="27" t="s">
        <v>259</v>
      </c>
      <c r="I450" s="18" t="s">
        <v>1465</v>
      </c>
      <c r="J450" s="18" t="s">
        <v>260</v>
      </c>
      <c r="K450" s="18" t="s">
        <v>260</v>
      </c>
      <c r="L450" s="18" t="s">
        <v>260</v>
      </c>
    </row>
    <row r="451" spans="1:12" ht="45.75" customHeight="1">
      <c r="A451" s="119"/>
      <c r="B451" s="93"/>
      <c r="C451" s="121"/>
      <c r="D451" s="104"/>
      <c r="E451" s="140"/>
      <c r="F451" s="140"/>
      <c r="G451" s="140"/>
      <c r="H451" s="27" t="s">
        <v>257</v>
      </c>
      <c r="I451" s="18" t="s">
        <v>1465</v>
      </c>
      <c r="J451" s="18" t="s">
        <v>274</v>
      </c>
      <c r="K451" s="18" t="s">
        <v>274</v>
      </c>
      <c r="L451" s="18" t="s">
        <v>274</v>
      </c>
    </row>
    <row r="452" spans="1:12" ht="32.25" thickBot="1">
      <c r="A452" s="132"/>
      <c r="B452" s="78"/>
      <c r="C452" s="82"/>
      <c r="D452" s="80"/>
      <c r="E452" s="96"/>
      <c r="F452" s="96"/>
      <c r="G452" s="96"/>
      <c r="H452" s="27" t="s">
        <v>33</v>
      </c>
      <c r="I452" s="18" t="s">
        <v>1447</v>
      </c>
      <c r="J452" s="18" t="s">
        <v>34</v>
      </c>
      <c r="K452" s="18" t="s">
        <v>34</v>
      </c>
      <c r="L452" s="18" t="s">
        <v>34</v>
      </c>
    </row>
    <row r="453" spans="1:12" ht="29.25" customHeight="1">
      <c r="A453" s="118" t="s">
        <v>275</v>
      </c>
      <c r="B453" s="77" t="s">
        <v>276</v>
      </c>
      <c r="C453" s="81" t="s">
        <v>30</v>
      </c>
      <c r="D453" s="19" t="s">
        <v>1445</v>
      </c>
      <c r="E453" s="12">
        <f>SUM(E454:E456)</f>
        <v>488645</v>
      </c>
      <c r="F453" s="12">
        <f>SUM(F454:F456)</f>
        <v>491645</v>
      </c>
      <c r="G453" s="12">
        <f>SUM(G454:G456)</f>
        <v>491645</v>
      </c>
      <c r="H453" s="28" t="s">
        <v>37</v>
      </c>
      <c r="I453" s="19" t="s">
        <v>1448</v>
      </c>
      <c r="J453" s="19" t="s">
        <v>36</v>
      </c>
      <c r="K453" s="19" t="s">
        <v>36</v>
      </c>
      <c r="L453" s="19" t="s">
        <v>36</v>
      </c>
    </row>
    <row r="454" spans="1:12" ht="44.25" customHeight="1">
      <c r="A454" s="119"/>
      <c r="B454" s="93"/>
      <c r="C454" s="121"/>
      <c r="D454" s="18" t="s">
        <v>23</v>
      </c>
      <c r="E454" s="13">
        <v>344445</v>
      </c>
      <c r="F454" s="13">
        <v>344445</v>
      </c>
      <c r="G454" s="13">
        <v>344445</v>
      </c>
      <c r="H454" s="27" t="s">
        <v>257</v>
      </c>
      <c r="I454" s="18" t="s">
        <v>1465</v>
      </c>
      <c r="J454" s="18" t="s">
        <v>258</v>
      </c>
      <c r="K454" s="18" t="s">
        <v>258</v>
      </c>
      <c r="L454" s="18" t="s">
        <v>258</v>
      </c>
    </row>
    <row r="455" spans="1:12" ht="31.5">
      <c r="A455" s="119"/>
      <c r="B455" s="93"/>
      <c r="C455" s="121"/>
      <c r="D455" s="18" t="s">
        <v>18</v>
      </c>
      <c r="E455" s="13">
        <v>133700</v>
      </c>
      <c r="F455" s="13">
        <v>136700</v>
      </c>
      <c r="G455" s="13">
        <v>136700</v>
      </c>
      <c r="H455" s="27" t="s">
        <v>277</v>
      </c>
      <c r="I455" s="18" t="s">
        <v>1448</v>
      </c>
      <c r="J455" s="18" t="s">
        <v>256</v>
      </c>
      <c r="K455" s="18" t="s">
        <v>256</v>
      </c>
      <c r="L455" s="18" t="s">
        <v>256</v>
      </c>
    </row>
    <row r="456" spans="1:12" ht="16.5" thickBot="1">
      <c r="A456" s="132"/>
      <c r="B456" s="78"/>
      <c r="C456" s="82"/>
      <c r="D456" s="18" t="s">
        <v>41</v>
      </c>
      <c r="E456" s="13">
        <v>10500</v>
      </c>
      <c r="F456" s="13">
        <v>10500</v>
      </c>
      <c r="G456" s="13">
        <v>10500</v>
      </c>
      <c r="H456" s="27" t="s">
        <v>259</v>
      </c>
      <c r="I456" s="18" t="s">
        <v>1465</v>
      </c>
      <c r="J456" s="18" t="s">
        <v>261</v>
      </c>
      <c r="K456" s="18" t="s">
        <v>261</v>
      </c>
      <c r="L456" s="18" t="s">
        <v>261</v>
      </c>
    </row>
    <row r="457" spans="1:12" ht="56.25" customHeight="1">
      <c r="A457" s="118" t="s">
        <v>278</v>
      </c>
      <c r="B457" s="77" t="s">
        <v>279</v>
      </c>
      <c r="C457" s="81" t="s">
        <v>30</v>
      </c>
      <c r="D457" s="19"/>
      <c r="E457" s="12">
        <f>SUM(E458:E460)</f>
        <v>511304</v>
      </c>
      <c r="F457" s="12">
        <f>SUM(F458:F460)</f>
        <v>530304</v>
      </c>
      <c r="G457" s="12">
        <f>SUM(G458:G460)</f>
        <v>530304</v>
      </c>
      <c r="H457" s="28" t="s">
        <v>257</v>
      </c>
      <c r="I457" s="19" t="s">
        <v>1465</v>
      </c>
      <c r="J457" s="19" t="s">
        <v>258</v>
      </c>
      <c r="K457" s="19" t="s">
        <v>201</v>
      </c>
      <c r="L457" s="19" t="s">
        <v>201</v>
      </c>
    </row>
    <row r="458" spans="1:12" ht="15.75">
      <c r="A458" s="119"/>
      <c r="B458" s="93"/>
      <c r="C458" s="121"/>
      <c r="D458" s="18" t="s">
        <v>18</v>
      </c>
      <c r="E458" s="13">
        <v>182000</v>
      </c>
      <c r="F458" s="13">
        <v>201000</v>
      </c>
      <c r="G458" s="13">
        <v>201000</v>
      </c>
      <c r="H458" s="27" t="s">
        <v>259</v>
      </c>
      <c r="I458" s="18" t="s">
        <v>1465</v>
      </c>
      <c r="J458" s="18" t="s">
        <v>261</v>
      </c>
      <c r="K458" s="18" t="s">
        <v>261</v>
      </c>
      <c r="L458" s="18" t="s">
        <v>261</v>
      </c>
    </row>
    <row r="459" spans="1:12" ht="31.5">
      <c r="A459" s="119"/>
      <c r="B459" s="93"/>
      <c r="C459" s="121"/>
      <c r="D459" s="18" t="s">
        <v>41</v>
      </c>
      <c r="E459" s="13">
        <v>16500</v>
      </c>
      <c r="F459" s="13">
        <v>16500</v>
      </c>
      <c r="G459" s="13">
        <v>16500</v>
      </c>
      <c r="H459" s="27" t="s">
        <v>37</v>
      </c>
      <c r="I459" s="18" t="s">
        <v>1447</v>
      </c>
      <c r="J459" s="18" t="s">
        <v>64</v>
      </c>
      <c r="K459" s="18" t="s">
        <v>64</v>
      </c>
      <c r="L459" s="18" t="s">
        <v>47</v>
      </c>
    </row>
    <row r="460" spans="1:12" ht="17.25" customHeight="1">
      <c r="A460" s="119"/>
      <c r="B460" s="93"/>
      <c r="C460" s="121"/>
      <c r="D460" s="141" t="s">
        <v>23</v>
      </c>
      <c r="E460" s="143">
        <v>312804</v>
      </c>
      <c r="F460" s="143">
        <v>312804</v>
      </c>
      <c r="G460" s="145">
        <v>312804</v>
      </c>
      <c r="H460" s="139" t="s">
        <v>277</v>
      </c>
      <c r="I460" s="94" t="s">
        <v>1448</v>
      </c>
      <c r="J460" s="94" t="s">
        <v>256</v>
      </c>
      <c r="K460" s="94" t="s">
        <v>256</v>
      </c>
      <c r="L460" s="94" t="s">
        <v>264</v>
      </c>
    </row>
    <row r="461" spans="1:12" ht="16.5" thickBot="1">
      <c r="A461" s="132"/>
      <c r="B461" s="78"/>
      <c r="C461" s="82"/>
      <c r="D461" s="142"/>
      <c r="E461" s="144"/>
      <c r="F461" s="144"/>
      <c r="G461" s="146"/>
      <c r="H461" s="78"/>
      <c r="I461" s="80"/>
      <c r="J461" s="80"/>
      <c r="K461" s="80"/>
      <c r="L461" s="80"/>
    </row>
    <row r="462" spans="1:12" ht="29.25" customHeight="1">
      <c r="A462" s="118" t="s">
        <v>280</v>
      </c>
      <c r="B462" s="77" t="s">
        <v>281</v>
      </c>
      <c r="C462" s="81" t="s">
        <v>30</v>
      </c>
      <c r="D462" s="19"/>
      <c r="E462" s="12">
        <f>SUM(E463:E465)</f>
        <v>462509</v>
      </c>
      <c r="F462" s="12">
        <f>SUM(F463:F465)</f>
        <v>464509</v>
      </c>
      <c r="G462" s="12">
        <f>SUM(G463:G465)</f>
        <v>464509</v>
      </c>
      <c r="H462" s="28" t="s">
        <v>259</v>
      </c>
      <c r="I462" s="19" t="s">
        <v>1465</v>
      </c>
      <c r="J462" s="19" t="s">
        <v>261</v>
      </c>
      <c r="K462" s="19" t="s">
        <v>261</v>
      </c>
      <c r="L462" s="19" t="s">
        <v>261</v>
      </c>
    </row>
    <row r="463" spans="1:12" ht="31.5">
      <c r="A463" s="119"/>
      <c r="B463" s="93"/>
      <c r="C463" s="121"/>
      <c r="D463" s="18" t="s">
        <v>41</v>
      </c>
      <c r="E463" s="13">
        <v>10000</v>
      </c>
      <c r="F463" s="13">
        <v>10000</v>
      </c>
      <c r="G463" s="13">
        <v>10000</v>
      </c>
      <c r="H463" s="27" t="s">
        <v>277</v>
      </c>
      <c r="I463" s="18" t="s">
        <v>1448</v>
      </c>
      <c r="J463" s="18" t="s">
        <v>109</v>
      </c>
      <c r="K463" s="18" t="s">
        <v>109</v>
      </c>
      <c r="L463" s="18" t="s">
        <v>109</v>
      </c>
    </row>
    <row r="464" spans="1:12" ht="31.5">
      <c r="A464" s="119"/>
      <c r="B464" s="93"/>
      <c r="C464" s="121"/>
      <c r="D464" s="18" t="s">
        <v>18</v>
      </c>
      <c r="E464" s="13">
        <v>124010</v>
      </c>
      <c r="F464" s="13">
        <v>126010</v>
      </c>
      <c r="G464" s="13">
        <v>126010</v>
      </c>
      <c r="H464" s="27" t="s">
        <v>37</v>
      </c>
      <c r="I464" s="18" t="s">
        <v>1448</v>
      </c>
      <c r="J464" s="18" t="s">
        <v>38</v>
      </c>
      <c r="K464" s="18" t="s">
        <v>38</v>
      </c>
      <c r="L464" s="18" t="s">
        <v>38</v>
      </c>
    </row>
    <row r="465" spans="1:12" ht="44.25" customHeight="1" thickBot="1">
      <c r="A465" s="132"/>
      <c r="B465" s="78"/>
      <c r="C465" s="82"/>
      <c r="D465" s="18" t="s">
        <v>23</v>
      </c>
      <c r="E465" s="13">
        <v>328499</v>
      </c>
      <c r="F465" s="13">
        <v>328499</v>
      </c>
      <c r="G465" s="13">
        <v>328499</v>
      </c>
      <c r="H465" s="27" t="s">
        <v>257</v>
      </c>
      <c r="I465" s="18" t="s">
        <v>1465</v>
      </c>
      <c r="J465" s="18" t="s">
        <v>258</v>
      </c>
      <c r="K465" s="18" t="s">
        <v>258</v>
      </c>
      <c r="L465" s="18" t="s">
        <v>258</v>
      </c>
    </row>
    <row r="466" spans="1:12" ht="36" customHeight="1">
      <c r="A466" s="118" t="s">
        <v>282</v>
      </c>
      <c r="B466" s="77" t="s">
        <v>283</v>
      </c>
      <c r="C466" s="81" t="s">
        <v>30</v>
      </c>
      <c r="D466" s="19" t="s">
        <v>1445</v>
      </c>
      <c r="E466" s="12">
        <f>SUM(E467:E469)</f>
        <v>499030</v>
      </c>
      <c r="F466" s="12">
        <f>SUM(F467:F469)</f>
        <v>500748</v>
      </c>
      <c r="G466" s="12">
        <f>SUM(G467:G469)</f>
        <v>500748</v>
      </c>
      <c r="H466" s="28" t="s">
        <v>277</v>
      </c>
      <c r="I466" s="19" t="s">
        <v>1448</v>
      </c>
      <c r="J466" s="19" t="s">
        <v>256</v>
      </c>
      <c r="K466" s="19" t="s">
        <v>256</v>
      </c>
      <c r="L466" s="19" t="s">
        <v>264</v>
      </c>
    </row>
    <row r="467" spans="1:12" ht="39" customHeight="1">
      <c r="A467" s="119"/>
      <c r="B467" s="93"/>
      <c r="C467" s="121"/>
      <c r="D467" s="18" t="s">
        <v>23</v>
      </c>
      <c r="E467" s="13">
        <v>357098</v>
      </c>
      <c r="F467" s="13">
        <v>357098</v>
      </c>
      <c r="G467" s="13">
        <v>357098</v>
      </c>
      <c r="H467" s="27" t="s">
        <v>259</v>
      </c>
      <c r="I467" s="18" t="s">
        <v>1465</v>
      </c>
      <c r="J467" s="18" t="s">
        <v>284</v>
      </c>
      <c r="K467" s="18" t="s">
        <v>285</v>
      </c>
      <c r="L467" s="18" t="s">
        <v>285</v>
      </c>
    </row>
    <row r="468" spans="1:12" ht="42.75" customHeight="1">
      <c r="A468" s="119"/>
      <c r="B468" s="93"/>
      <c r="C468" s="121"/>
      <c r="D468" s="18" t="s">
        <v>41</v>
      </c>
      <c r="E468" s="13">
        <v>13500</v>
      </c>
      <c r="F468" s="13">
        <v>13500</v>
      </c>
      <c r="G468" s="13">
        <v>13500</v>
      </c>
      <c r="H468" s="27" t="s">
        <v>37</v>
      </c>
      <c r="I468" s="18" t="s">
        <v>1448</v>
      </c>
      <c r="J468" s="18" t="s">
        <v>47</v>
      </c>
      <c r="K468" s="18" t="s">
        <v>47</v>
      </c>
      <c r="L468" s="18" t="s">
        <v>36</v>
      </c>
    </row>
    <row r="469" spans="1:12" ht="32.25" customHeight="1" thickBot="1">
      <c r="A469" s="132"/>
      <c r="B469" s="78"/>
      <c r="C469" s="82"/>
      <c r="D469" s="18" t="s">
        <v>18</v>
      </c>
      <c r="E469" s="13">
        <v>128432</v>
      </c>
      <c r="F469" s="13">
        <v>130150</v>
      </c>
      <c r="G469" s="13">
        <v>130150</v>
      </c>
      <c r="H469" s="27" t="s">
        <v>257</v>
      </c>
      <c r="I469" s="18" t="s">
        <v>1465</v>
      </c>
      <c r="J469" s="18" t="s">
        <v>201</v>
      </c>
      <c r="K469" s="18" t="s">
        <v>201</v>
      </c>
      <c r="L469" s="18" t="s">
        <v>201</v>
      </c>
    </row>
    <row r="470" spans="1:12" ht="29.25" customHeight="1">
      <c r="A470" s="118" t="s">
        <v>286</v>
      </c>
      <c r="B470" s="77" t="s">
        <v>287</v>
      </c>
      <c r="C470" s="81" t="s">
        <v>30</v>
      </c>
      <c r="D470" s="19" t="s">
        <v>1445</v>
      </c>
      <c r="E470" s="12">
        <f>SUM(E471:E473)</f>
        <v>483972</v>
      </c>
      <c r="F470" s="12">
        <f>SUM(F471:F473)</f>
        <v>485972</v>
      </c>
      <c r="G470" s="12">
        <f>SUM(G471:G473)</f>
        <v>485972</v>
      </c>
      <c r="H470" s="28" t="s">
        <v>37</v>
      </c>
      <c r="I470" s="19" t="s">
        <v>1448</v>
      </c>
      <c r="J470" s="19" t="s">
        <v>61</v>
      </c>
      <c r="K470" s="19" t="s">
        <v>61</v>
      </c>
      <c r="L470" s="19" t="s">
        <v>61</v>
      </c>
    </row>
    <row r="471" spans="1:12" ht="34.5" customHeight="1">
      <c r="A471" s="119"/>
      <c r="B471" s="93"/>
      <c r="C471" s="121"/>
      <c r="D471" s="18" t="s">
        <v>41</v>
      </c>
      <c r="E471" s="13">
        <v>7800</v>
      </c>
      <c r="F471" s="13">
        <v>7800</v>
      </c>
      <c r="G471" s="13">
        <v>7800</v>
      </c>
      <c r="H471" s="27" t="s">
        <v>259</v>
      </c>
      <c r="I471" s="18" t="s">
        <v>1465</v>
      </c>
      <c r="J471" s="18" t="s">
        <v>261</v>
      </c>
      <c r="K471" s="18" t="s">
        <v>261</v>
      </c>
      <c r="L471" s="18" t="s">
        <v>261</v>
      </c>
    </row>
    <row r="472" spans="1:12" ht="31.5">
      <c r="A472" s="119"/>
      <c r="B472" s="93"/>
      <c r="C472" s="121"/>
      <c r="D472" s="18" t="s">
        <v>23</v>
      </c>
      <c r="E472" s="13">
        <v>346222</v>
      </c>
      <c r="F472" s="13">
        <v>346222</v>
      </c>
      <c r="G472" s="13">
        <v>346222</v>
      </c>
      <c r="H472" s="27" t="s">
        <v>277</v>
      </c>
      <c r="I472" s="18" t="s">
        <v>1448</v>
      </c>
      <c r="J472" s="18" t="s">
        <v>109</v>
      </c>
      <c r="K472" s="18" t="s">
        <v>109</v>
      </c>
      <c r="L472" s="18" t="s">
        <v>109</v>
      </c>
    </row>
    <row r="473" spans="1:12" ht="46.5" customHeight="1" thickBot="1">
      <c r="A473" s="132"/>
      <c r="B473" s="78"/>
      <c r="C473" s="82"/>
      <c r="D473" s="18" t="s">
        <v>18</v>
      </c>
      <c r="E473" s="13">
        <v>129950</v>
      </c>
      <c r="F473" s="13">
        <v>131950</v>
      </c>
      <c r="G473" s="13">
        <v>131950</v>
      </c>
      <c r="H473" s="27" t="s">
        <v>257</v>
      </c>
      <c r="I473" s="18" t="s">
        <v>1465</v>
      </c>
      <c r="J473" s="18" t="s">
        <v>258</v>
      </c>
      <c r="K473" s="18" t="s">
        <v>258</v>
      </c>
      <c r="L473" s="18" t="s">
        <v>258</v>
      </c>
    </row>
    <row r="474" spans="1:12" ht="51.75" customHeight="1">
      <c r="A474" s="118" t="s">
        <v>288</v>
      </c>
      <c r="B474" s="147" t="s">
        <v>289</v>
      </c>
      <c r="C474" s="81" t="s">
        <v>30</v>
      </c>
      <c r="D474" s="19" t="s">
        <v>1445</v>
      </c>
      <c r="E474" s="12">
        <f>SUM(E475:E477)</f>
        <v>413842</v>
      </c>
      <c r="F474" s="12">
        <f>SUM(F475:F477)</f>
        <v>415842</v>
      </c>
      <c r="G474" s="12">
        <f>SUM(G475:G477)</f>
        <v>415842</v>
      </c>
      <c r="H474" s="28" t="s">
        <v>277</v>
      </c>
      <c r="I474" s="19" t="s">
        <v>1448</v>
      </c>
      <c r="J474" s="19" t="s">
        <v>109</v>
      </c>
      <c r="K474" s="19" t="s">
        <v>109</v>
      </c>
      <c r="L474" s="19" t="s">
        <v>109</v>
      </c>
    </row>
    <row r="475" spans="1:12" ht="48" customHeight="1">
      <c r="A475" s="119"/>
      <c r="B475" s="148"/>
      <c r="C475" s="121"/>
      <c r="D475" s="18" t="s">
        <v>41</v>
      </c>
      <c r="E475" s="13">
        <v>7600</v>
      </c>
      <c r="F475" s="13">
        <v>7600</v>
      </c>
      <c r="G475" s="13">
        <v>7600</v>
      </c>
      <c r="H475" s="27" t="s">
        <v>257</v>
      </c>
      <c r="I475" s="18" t="s">
        <v>1465</v>
      </c>
      <c r="J475" s="18" t="s">
        <v>258</v>
      </c>
      <c r="K475" s="18" t="s">
        <v>258</v>
      </c>
      <c r="L475" s="18" t="s">
        <v>258</v>
      </c>
    </row>
    <row r="476" spans="1:12" ht="32.25" customHeight="1">
      <c r="A476" s="119"/>
      <c r="B476" s="148"/>
      <c r="C476" s="121"/>
      <c r="D476" s="18" t="s">
        <v>23</v>
      </c>
      <c r="E476" s="13">
        <v>273742</v>
      </c>
      <c r="F476" s="13">
        <v>273742</v>
      </c>
      <c r="G476" s="13">
        <v>273742</v>
      </c>
      <c r="H476" s="27" t="s">
        <v>37</v>
      </c>
      <c r="I476" s="18" t="s">
        <v>1448</v>
      </c>
      <c r="J476" s="18" t="s">
        <v>38</v>
      </c>
      <c r="K476" s="18" t="s">
        <v>38</v>
      </c>
      <c r="L476" s="18" t="s">
        <v>38</v>
      </c>
    </row>
    <row r="477" spans="1:12" ht="34.5" customHeight="1" thickBot="1">
      <c r="A477" s="132"/>
      <c r="B477" s="149"/>
      <c r="C477" s="82"/>
      <c r="D477" s="18" t="s">
        <v>18</v>
      </c>
      <c r="E477" s="13">
        <v>132500</v>
      </c>
      <c r="F477" s="13">
        <v>134500</v>
      </c>
      <c r="G477" s="13">
        <v>134500</v>
      </c>
      <c r="H477" s="27" t="s">
        <v>259</v>
      </c>
      <c r="I477" s="18" t="s">
        <v>1465</v>
      </c>
      <c r="J477" s="18" t="s">
        <v>261</v>
      </c>
      <c r="K477" s="18" t="s">
        <v>261</v>
      </c>
      <c r="L477" s="18" t="s">
        <v>261</v>
      </c>
    </row>
    <row r="478" spans="1:12" ht="41.25" customHeight="1">
      <c r="A478" s="118" t="s">
        <v>290</v>
      </c>
      <c r="B478" s="77" t="s">
        <v>291</v>
      </c>
      <c r="C478" s="81" t="s">
        <v>30</v>
      </c>
      <c r="D478" s="19" t="s">
        <v>1445</v>
      </c>
      <c r="E478" s="12">
        <f>SUM(E479:E481)</f>
        <v>570633</v>
      </c>
      <c r="F478" s="12">
        <f>SUM(F479:F481)</f>
        <v>572633</v>
      </c>
      <c r="G478" s="12">
        <f>SUM(G479:G481)</f>
        <v>572633</v>
      </c>
      <c r="H478" s="28" t="s">
        <v>259</v>
      </c>
      <c r="I478" s="19" t="s">
        <v>1465</v>
      </c>
      <c r="J478" s="19" t="s">
        <v>292</v>
      </c>
      <c r="K478" s="19" t="s">
        <v>292</v>
      </c>
      <c r="L478" s="19" t="s">
        <v>292</v>
      </c>
    </row>
    <row r="479" spans="1:12" ht="60" customHeight="1">
      <c r="A479" s="119"/>
      <c r="B479" s="93"/>
      <c r="C479" s="121"/>
      <c r="D479" s="18" t="s">
        <v>41</v>
      </c>
      <c r="E479" s="13">
        <v>3000</v>
      </c>
      <c r="F479" s="13">
        <v>3000</v>
      </c>
      <c r="G479" s="13">
        <v>3000</v>
      </c>
      <c r="H479" s="27" t="s">
        <v>257</v>
      </c>
      <c r="I479" s="18" t="s">
        <v>1465</v>
      </c>
      <c r="J479" s="18" t="s">
        <v>48</v>
      </c>
      <c r="K479" s="18" t="s">
        <v>48</v>
      </c>
      <c r="L479" s="18" t="s">
        <v>48</v>
      </c>
    </row>
    <row r="480" spans="1:12" ht="37.5" customHeight="1">
      <c r="A480" s="119"/>
      <c r="B480" s="93"/>
      <c r="C480" s="121"/>
      <c r="D480" s="18" t="s">
        <v>18</v>
      </c>
      <c r="E480" s="13">
        <v>137400</v>
      </c>
      <c r="F480" s="13">
        <v>139400</v>
      </c>
      <c r="G480" s="13">
        <v>139400</v>
      </c>
      <c r="H480" s="27" t="s">
        <v>277</v>
      </c>
      <c r="I480" s="18" t="s">
        <v>1448</v>
      </c>
      <c r="J480" s="18" t="s">
        <v>106</v>
      </c>
      <c r="K480" s="18" t="s">
        <v>106</v>
      </c>
      <c r="L480" s="18" t="s">
        <v>106</v>
      </c>
    </row>
    <row r="481" spans="1:12" ht="31.5" customHeight="1" thickBot="1">
      <c r="A481" s="132"/>
      <c r="B481" s="78"/>
      <c r="C481" s="82"/>
      <c r="D481" s="18" t="s">
        <v>23</v>
      </c>
      <c r="E481" s="13">
        <v>430233</v>
      </c>
      <c r="F481" s="13">
        <v>430233</v>
      </c>
      <c r="G481" s="13">
        <v>430233</v>
      </c>
      <c r="H481" s="27" t="s">
        <v>37</v>
      </c>
      <c r="I481" s="18" t="s">
        <v>1448</v>
      </c>
      <c r="J481" s="18" t="s">
        <v>36</v>
      </c>
      <c r="K481" s="18" t="s">
        <v>36</v>
      </c>
      <c r="L481" s="18" t="s">
        <v>36</v>
      </c>
    </row>
    <row r="482" spans="1:12" ht="30.75" customHeight="1">
      <c r="A482" s="118" t="s">
        <v>293</v>
      </c>
      <c r="B482" s="77" t="s">
        <v>294</v>
      </c>
      <c r="C482" s="81" t="s">
        <v>30</v>
      </c>
      <c r="D482" s="19" t="s">
        <v>1445</v>
      </c>
      <c r="E482" s="12">
        <f>SUM(E483:E485)</f>
        <v>1112993</v>
      </c>
      <c r="F482" s="12">
        <f>SUM(F483:F485)</f>
        <v>1114093</v>
      </c>
      <c r="G482" s="12">
        <f>SUM(G483:G485)</f>
        <v>1114093</v>
      </c>
      <c r="H482" s="28" t="s">
        <v>37</v>
      </c>
      <c r="I482" s="19" t="s">
        <v>1448</v>
      </c>
      <c r="J482" s="19" t="s">
        <v>38</v>
      </c>
      <c r="K482" s="19" t="s">
        <v>38</v>
      </c>
      <c r="L482" s="19" t="s">
        <v>38</v>
      </c>
    </row>
    <row r="483" spans="1:12" ht="15.75">
      <c r="A483" s="119"/>
      <c r="B483" s="93"/>
      <c r="C483" s="121"/>
      <c r="D483" s="18" t="s">
        <v>41</v>
      </c>
      <c r="E483" s="13">
        <v>10000</v>
      </c>
      <c r="F483" s="13">
        <v>10000</v>
      </c>
      <c r="G483" s="13">
        <v>10000</v>
      </c>
      <c r="H483" s="27" t="s">
        <v>295</v>
      </c>
      <c r="I483" s="18" t="s">
        <v>1447</v>
      </c>
      <c r="J483" s="18" t="s">
        <v>109</v>
      </c>
      <c r="K483" s="18" t="s">
        <v>109</v>
      </c>
      <c r="L483" s="18" t="s">
        <v>109</v>
      </c>
    </row>
    <row r="484" spans="1:12" ht="15.75">
      <c r="A484" s="119"/>
      <c r="B484" s="93"/>
      <c r="C484" s="121"/>
      <c r="D484" s="18" t="s">
        <v>23</v>
      </c>
      <c r="E484" s="13">
        <v>867093</v>
      </c>
      <c r="F484" s="13">
        <v>867093</v>
      </c>
      <c r="G484" s="13">
        <v>867093</v>
      </c>
      <c r="H484" s="27" t="s">
        <v>296</v>
      </c>
      <c r="I484" s="18" t="s">
        <v>1465</v>
      </c>
      <c r="J484" s="18" t="s">
        <v>292</v>
      </c>
      <c r="K484" s="18" t="s">
        <v>292</v>
      </c>
      <c r="L484" s="18" t="s">
        <v>297</v>
      </c>
    </row>
    <row r="485" spans="1:12" ht="58.5" customHeight="1" thickBot="1">
      <c r="A485" s="132"/>
      <c r="B485" s="78"/>
      <c r="C485" s="82"/>
      <c r="D485" s="18" t="s">
        <v>18</v>
      </c>
      <c r="E485" s="13">
        <v>235900</v>
      </c>
      <c r="F485" s="13">
        <v>237000</v>
      </c>
      <c r="G485" s="13">
        <v>237000</v>
      </c>
      <c r="H485" s="27" t="s">
        <v>298</v>
      </c>
      <c r="I485" s="18" t="s">
        <v>1465</v>
      </c>
      <c r="J485" s="18" t="s">
        <v>78</v>
      </c>
      <c r="K485" s="18" t="s">
        <v>48</v>
      </c>
      <c r="L485" s="18" t="s">
        <v>79</v>
      </c>
    </row>
    <row r="486" spans="1:12" ht="28.5" customHeight="1">
      <c r="A486" s="118" t="s">
        <v>299</v>
      </c>
      <c r="B486" s="77" t="s">
        <v>300</v>
      </c>
      <c r="C486" s="81" t="s">
        <v>30</v>
      </c>
      <c r="D486" s="19"/>
      <c r="E486" s="12">
        <f>SUM(E487:E489)</f>
        <v>821001</v>
      </c>
      <c r="F486" s="12">
        <f>SUM(F487:F489)</f>
        <v>825001</v>
      </c>
      <c r="G486" s="12">
        <f>SUM(G487:G489)</f>
        <v>825001</v>
      </c>
      <c r="H486" s="28" t="s">
        <v>37</v>
      </c>
      <c r="I486" s="19" t="s">
        <v>1448</v>
      </c>
      <c r="J486" s="19" t="s">
        <v>38</v>
      </c>
      <c r="K486" s="19" t="s">
        <v>38</v>
      </c>
      <c r="L486" s="19" t="s">
        <v>38</v>
      </c>
    </row>
    <row r="487" spans="1:12" ht="15.75">
      <c r="A487" s="119"/>
      <c r="B487" s="93"/>
      <c r="C487" s="121"/>
      <c r="D487" s="18" t="s">
        <v>41</v>
      </c>
      <c r="E487" s="13">
        <v>17800</v>
      </c>
      <c r="F487" s="13">
        <v>17800</v>
      </c>
      <c r="G487" s="13">
        <v>17800</v>
      </c>
      <c r="H487" s="27" t="s">
        <v>295</v>
      </c>
      <c r="I487" s="18" t="s">
        <v>1447</v>
      </c>
      <c r="J487" s="18" t="s">
        <v>163</v>
      </c>
      <c r="K487" s="18" t="s">
        <v>163</v>
      </c>
      <c r="L487" s="18" t="s">
        <v>163</v>
      </c>
    </row>
    <row r="488" spans="1:12" ht="15.75">
      <c r="A488" s="119"/>
      <c r="B488" s="93"/>
      <c r="C488" s="121"/>
      <c r="D488" s="18" t="s">
        <v>23</v>
      </c>
      <c r="E488" s="13">
        <v>581101</v>
      </c>
      <c r="F488" s="13">
        <v>581101</v>
      </c>
      <c r="G488" s="13">
        <v>581101</v>
      </c>
      <c r="H488" s="27" t="s">
        <v>296</v>
      </c>
      <c r="I488" s="18" t="s">
        <v>1465</v>
      </c>
      <c r="J488" s="18" t="s">
        <v>301</v>
      </c>
      <c r="K488" s="18" t="s">
        <v>301</v>
      </c>
      <c r="L488" s="18" t="s">
        <v>301</v>
      </c>
    </row>
    <row r="489" spans="1:12" ht="46.5" customHeight="1" thickBot="1">
      <c r="A489" s="132"/>
      <c r="B489" s="78"/>
      <c r="C489" s="82"/>
      <c r="D489" s="18" t="s">
        <v>18</v>
      </c>
      <c r="E489" s="13">
        <v>222100</v>
      </c>
      <c r="F489" s="13">
        <v>226100</v>
      </c>
      <c r="G489" s="13">
        <v>226100</v>
      </c>
      <c r="H489" s="27" t="s">
        <v>298</v>
      </c>
      <c r="I489" s="18" t="s">
        <v>1465</v>
      </c>
      <c r="J489" s="18" t="s">
        <v>187</v>
      </c>
      <c r="K489" s="18" t="s">
        <v>302</v>
      </c>
      <c r="L489" s="18" t="s">
        <v>302</v>
      </c>
    </row>
    <row r="490" spans="1:12" ht="15.75" customHeight="1">
      <c r="A490" s="118" t="s">
        <v>303</v>
      </c>
      <c r="B490" s="77" t="s">
        <v>304</v>
      </c>
      <c r="C490" s="81" t="s">
        <v>30</v>
      </c>
      <c r="D490" s="19" t="s">
        <v>1445</v>
      </c>
      <c r="E490" s="12">
        <f>SUM(E491:E493)</f>
        <v>1125948</v>
      </c>
      <c r="F490" s="12">
        <f>SUM(F491:F493)</f>
        <v>1129948</v>
      </c>
      <c r="G490" s="12">
        <f>SUM(G491:G493)</f>
        <v>1129948</v>
      </c>
      <c r="H490" s="28" t="s">
        <v>296</v>
      </c>
      <c r="I490" s="19" t="s">
        <v>1465</v>
      </c>
      <c r="J490" s="19" t="s">
        <v>297</v>
      </c>
      <c r="K490" s="19" t="s">
        <v>261</v>
      </c>
      <c r="L490" s="19" t="s">
        <v>305</v>
      </c>
    </row>
    <row r="491" spans="1:12" ht="15.75">
      <c r="A491" s="119"/>
      <c r="B491" s="93"/>
      <c r="C491" s="121"/>
      <c r="D491" s="18" t="s">
        <v>18</v>
      </c>
      <c r="E491" s="13">
        <v>223000</v>
      </c>
      <c r="F491" s="13">
        <v>227000</v>
      </c>
      <c r="G491" s="13">
        <v>227000</v>
      </c>
      <c r="H491" s="27" t="s">
        <v>295</v>
      </c>
      <c r="I491" s="18" t="s">
        <v>1447</v>
      </c>
      <c r="J491" s="18" t="s">
        <v>109</v>
      </c>
      <c r="K491" s="18" t="s">
        <v>264</v>
      </c>
      <c r="L491" s="18" t="s">
        <v>264</v>
      </c>
    </row>
    <row r="492" spans="1:12" ht="42.75" customHeight="1">
      <c r="A492" s="119"/>
      <c r="B492" s="93"/>
      <c r="C492" s="121"/>
      <c r="D492" s="18" t="s">
        <v>23</v>
      </c>
      <c r="E492" s="13">
        <v>880948</v>
      </c>
      <c r="F492" s="13">
        <v>880948</v>
      </c>
      <c r="G492" s="13">
        <v>880948</v>
      </c>
      <c r="H492" s="27" t="s">
        <v>298</v>
      </c>
      <c r="I492" s="18" t="s">
        <v>1465</v>
      </c>
      <c r="J492" s="18" t="s">
        <v>78</v>
      </c>
      <c r="K492" s="18" t="s">
        <v>79</v>
      </c>
      <c r="L492" s="18" t="s">
        <v>79</v>
      </c>
    </row>
    <row r="493" spans="1:12" ht="32.25" thickBot="1">
      <c r="A493" s="132"/>
      <c r="B493" s="78"/>
      <c r="C493" s="82"/>
      <c r="D493" s="18" t="s">
        <v>41</v>
      </c>
      <c r="E493" s="13">
        <v>22000</v>
      </c>
      <c r="F493" s="13">
        <v>22000</v>
      </c>
      <c r="G493" s="13">
        <v>22000</v>
      </c>
      <c r="H493" s="27" t="s">
        <v>37</v>
      </c>
      <c r="I493" s="18" t="s">
        <v>1448</v>
      </c>
      <c r="J493" s="18" t="s">
        <v>36</v>
      </c>
      <c r="K493" s="18" t="s">
        <v>64</v>
      </c>
      <c r="L493" s="18" t="s">
        <v>64</v>
      </c>
    </row>
    <row r="494" spans="1:12" ht="30" customHeight="1">
      <c r="A494" s="118" t="s">
        <v>306</v>
      </c>
      <c r="B494" s="77" t="s">
        <v>307</v>
      </c>
      <c r="C494" s="81" t="s">
        <v>30</v>
      </c>
      <c r="D494" s="19" t="s">
        <v>1445</v>
      </c>
      <c r="E494" s="12">
        <f>SUM(E495:E497)</f>
        <v>843767</v>
      </c>
      <c r="F494" s="12">
        <f>SUM(F495:F497)</f>
        <v>850067</v>
      </c>
      <c r="G494" s="12">
        <f>SUM(G495:G497)</f>
        <v>850067</v>
      </c>
      <c r="H494" s="28" t="s">
        <v>295</v>
      </c>
      <c r="I494" s="19" t="s">
        <v>1447</v>
      </c>
      <c r="J494" s="19" t="s">
        <v>109</v>
      </c>
      <c r="K494" s="19" t="s">
        <v>109</v>
      </c>
      <c r="L494" s="19" t="s">
        <v>109</v>
      </c>
    </row>
    <row r="495" spans="1:12" ht="15.75">
      <c r="A495" s="119"/>
      <c r="B495" s="93"/>
      <c r="C495" s="121"/>
      <c r="D495" s="18" t="s">
        <v>41</v>
      </c>
      <c r="E495" s="13">
        <v>16800</v>
      </c>
      <c r="F495" s="13">
        <v>16800</v>
      </c>
      <c r="G495" s="13">
        <v>16800</v>
      </c>
      <c r="H495" s="27" t="s">
        <v>296</v>
      </c>
      <c r="I495" s="18" t="s">
        <v>1465</v>
      </c>
      <c r="J495" s="18" t="s">
        <v>292</v>
      </c>
      <c r="K495" s="18" t="s">
        <v>292</v>
      </c>
      <c r="L495" s="18" t="s">
        <v>292</v>
      </c>
    </row>
    <row r="496" spans="1:12" ht="47.25">
      <c r="A496" s="119"/>
      <c r="B496" s="93"/>
      <c r="C496" s="121"/>
      <c r="D496" s="18" t="s">
        <v>18</v>
      </c>
      <c r="E496" s="13">
        <v>277300</v>
      </c>
      <c r="F496" s="13">
        <v>283600</v>
      </c>
      <c r="G496" s="13">
        <v>283600</v>
      </c>
      <c r="H496" s="27" t="s">
        <v>298</v>
      </c>
      <c r="I496" s="18" t="s">
        <v>1465</v>
      </c>
      <c r="J496" s="18" t="s">
        <v>78</v>
      </c>
      <c r="K496" s="18" t="s">
        <v>78</v>
      </c>
      <c r="L496" s="18" t="s">
        <v>78</v>
      </c>
    </row>
    <row r="497" spans="1:12" ht="32.25" thickBot="1">
      <c r="A497" s="132"/>
      <c r="B497" s="78"/>
      <c r="C497" s="82"/>
      <c r="D497" s="18" t="s">
        <v>23</v>
      </c>
      <c r="E497" s="13">
        <v>549667</v>
      </c>
      <c r="F497" s="13">
        <v>549667</v>
      </c>
      <c r="G497" s="13">
        <v>549667</v>
      </c>
      <c r="H497" s="27" t="s">
        <v>37</v>
      </c>
      <c r="I497" s="18" t="s">
        <v>1448</v>
      </c>
      <c r="J497" s="18" t="s">
        <v>54</v>
      </c>
      <c r="K497" s="18" t="s">
        <v>54</v>
      </c>
      <c r="L497" s="18" t="s">
        <v>54</v>
      </c>
    </row>
    <row r="498" spans="1:12" ht="28.5" customHeight="1">
      <c r="A498" s="118" t="s">
        <v>308</v>
      </c>
      <c r="B498" s="77" t="s">
        <v>309</v>
      </c>
      <c r="C498" s="81" t="s">
        <v>30</v>
      </c>
      <c r="D498" s="19"/>
      <c r="E498" s="12">
        <f>SUM(E499:E501)</f>
        <v>1348999</v>
      </c>
      <c r="F498" s="12">
        <f>SUM(F499:F501)</f>
        <v>1349499</v>
      </c>
      <c r="G498" s="12">
        <f>SUM(G499:G501)</f>
        <v>1349499</v>
      </c>
      <c r="H498" s="28" t="s">
        <v>37</v>
      </c>
      <c r="I498" s="19" t="s">
        <v>1448</v>
      </c>
      <c r="J498" s="19" t="s">
        <v>53</v>
      </c>
      <c r="K498" s="19" t="s">
        <v>80</v>
      </c>
      <c r="L498" s="19" t="s">
        <v>56</v>
      </c>
    </row>
    <row r="499" spans="1:12" ht="15.75">
      <c r="A499" s="119"/>
      <c r="B499" s="93"/>
      <c r="C499" s="121"/>
      <c r="D499" s="18" t="s">
        <v>41</v>
      </c>
      <c r="E499" s="13">
        <v>10500</v>
      </c>
      <c r="F499" s="13">
        <v>10500</v>
      </c>
      <c r="G499" s="13">
        <v>10500</v>
      </c>
      <c r="H499" s="27" t="s">
        <v>295</v>
      </c>
      <c r="I499" s="18" t="s">
        <v>1447</v>
      </c>
      <c r="J499" s="18" t="s">
        <v>310</v>
      </c>
      <c r="K499" s="18" t="s">
        <v>311</v>
      </c>
      <c r="L499" s="18" t="s">
        <v>312</v>
      </c>
    </row>
    <row r="500" spans="1:12" ht="15.75">
      <c r="A500" s="119"/>
      <c r="B500" s="93"/>
      <c r="C500" s="121"/>
      <c r="D500" s="18" t="s">
        <v>18</v>
      </c>
      <c r="E500" s="13">
        <v>248300</v>
      </c>
      <c r="F500" s="13">
        <v>248800</v>
      </c>
      <c r="G500" s="13">
        <v>248800</v>
      </c>
      <c r="H500" s="27" t="s">
        <v>296</v>
      </c>
      <c r="I500" s="18" t="s">
        <v>1465</v>
      </c>
      <c r="J500" s="18" t="s">
        <v>292</v>
      </c>
      <c r="K500" s="18" t="s">
        <v>292</v>
      </c>
      <c r="L500" s="18" t="s">
        <v>292</v>
      </c>
    </row>
    <row r="501" spans="1:12" ht="54.75" customHeight="1" thickBot="1">
      <c r="A501" s="132"/>
      <c r="B501" s="78"/>
      <c r="C501" s="82"/>
      <c r="D501" s="18" t="s">
        <v>23</v>
      </c>
      <c r="E501" s="13">
        <v>1090199</v>
      </c>
      <c r="F501" s="13">
        <v>1090199</v>
      </c>
      <c r="G501" s="13">
        <v>1090199</v>
      </c>
      <c r="H501" s="27" t="s">
        <v>298</v>
      </c>
      <c r="I501" s="18" t="s">
        <v>1465</v>
      </c>
      <c r="J501" s="18" t="s">
        <v>78</v>
      </c>
      <c r="K501" s="18" t="s">
        <v>78</v>
      </c>
      <c r="L501" s="18" t="s">
        <v>78</v>
      </c>
    </row>
    <row r="502" spans="1:12" ht="45.75" customHeight="1">
      <c r="A502" s="118" t="s">
        <v>313</v>
      </c>
      <c r="B502" s="77" t="s">
        <v>314</v>
      </c>
      <c r="C502" s="81" t="s">
        <v>30</v>
      </c>
      <c r="D502" s="19" t="s">
        <v>1445</v>
      </c>
      <c r="E502" s="12">
        <f>SUM(E503:E505)</f>
        <v>1507328</v>
      </c>
      <c r="F502" s="12">
        <f>SUM(F503:F505)</f>
        <v>1499928</v>
      </c>
      <c r="G502" s="12">
        <f>SUM(G503:G505)</f>
        <v>1499928</v>
      </c>
      <c r="H502" s="28" t="s">
        <v>298</v>
      </c>
      <c r="I502" s="19" t="s">
        <v>1465</v>
      </c>
      <c r="J502" s="19" t="s">
        <v>79</v>
      </c>
      <c r="K502" s="19" t="s">
        <v>79</v>
      </c>
      <c r="L502" s="19" t="s">
        <v>79</v>
      </c>
    </row>
    <row r="503" spans="1:12" ht="34.5" customHeight="1">
      <c r="A503" s="119"/>
      <c r="B503" s="93"/>
      <c r="C503" s="121"/>
      <c r="D503" s="18" t="s">
        <v>41</v>
      </c>
      <c r="E503" s="13">
        <v>24100</v>
      </c>
      <c r="F503" s="13">
        <v>24100</v>
      </c>
      <c r="G503" s="13">
        <v>24100</v>
      </c>
      <c r="H503" s="27" t="s">
        <v>37</v>
      </c>
      <c r="I503" s="18" t="s">
        <v>1448</v>
      </c>
      <c r="J503" s="18" t="s">
        <v>53</v>
      </c>
      <c r="K503" s="18" t="s">
        <v>53</v>
      </c>
      <c r="L503" s="18" t="s">
        <v>53</v>
      </c>
    </row>
    <row r="504" spans="1:12" ht="15.75">
      <c r="A504" s="119"/>
      <c r="B504" s="93"/>
      <c r="C504" s="121"/>
      <c r="D504" s="18" t="s">
        <v>23</v>
      </c>
      <c r="E504" s="13">
        <v>1201228</v>
      </c>
      <c r="F504" s="13">
        <v>1201228</v>
      </c>
      <c r="G504" s="13">
        <v>1201228</v>
      </c>
      <c r="H504" s="27" t="s">
        <v>296</v>
      </c>
      <c r="I504" s="18" t="s">
        <v>1465</v>
      </c>
      <c r="J504" s="18" t="s">
        <v>292</v>
      </c>
      <c r="K504" s="18" t="s">
        <v>292</v>
      </c>
      <c r="L504" s="18" t="s">
        <v>292</v>
      </c>
    </row>
    <row r="505" spans="1:12" ht="33" customHeight="1" thickBot="1">
      <c r="A505" s="132"/>
      <c r="B505" s="78"/>
      <c r="C505" s="82"/>
      <c r="D505" s="18" t="s">
        <v>18</v>
      </c>
      <c r="E505" s="13">
        <v>282000</v>
      </c>
      <c r="F505" s="13">
        <v>274600</v>
      </c>
      <c r="G505" s="13">
        <v>274600</v>
      </c>
      <c r="H505" s="27" t="s">
        <v>295</v>
      </c>
      <c r="I505" s="18" t="s">
        <v>1447</v>
      </c>
      <c r="J505" s="18" t="s">
        <v>256</v>
      </c>
      <c r="K505" s="18" t="s">
        <v>256</v>
      </c>
      <c r="L505" s="18" t="s">
        <v>256</v>
      </c>
    </row>
    <row r="506" spans="1:12" ht="30" customHeight="1">
      <c r="A506" s="118" t="s">
        <v>315</v>
      </c>
      <c r="B506" s="77" t="s">
        <v>316</v>
      </c>
      <c r="C506" s="81" t="s">
        <v>30</v>
      </c>
      <c r="D506" s="19" t="s">
        <v>1445</v>
      </c>
      <c r="E506" s="12">
        <f>SUM(E507:E509)</f>
        <v>771399</v>
      </c>
      <c r="F506" s="12">
        <f>SUM(F507:F509)</f>
        <v>772699</v>
      </c>
      <c r="G506" s="12">
        <f>SUM(G507:G509)</f>
        <v>772699</v>
      </c>
      <c r="H506" s="28" t="s">
        <v>295</v>
      </c>
      <c r="I506" s="19" t="s">
        <v>1447</v>
      </c>
      <c r="J506" s="19" t="s">
        <v>109</v>
      </c>
      <c r="K506" s="19" t="s">
        <v>109</v>
      </c>
      <c r="L506" s="19" t="s">
        <v>109</v>
      </c>
    </row>
    <row r="507" spans="1:12" ht="39" customHeight="1">
      <c r="A507" s="119"/>
      <c r="B507" s="93"/>
      <c r="C507" s="121"/>
      <c r="D507" s="18" t="s">
        <v>41</v>
      </c>
      <c r="E507" s="13">
        <v>17000</v>
      </c>
      <c r="F507" s="13">
        <v>17000</v>
      </c>
      <c r="G507" s="13">
        <v>17000</v>
      </c>
      <c r="H507" s="27" t="s">
        <v>296</v>
      </c>
      <c r="I507" s="18" t="s">
        <v>1465</v>
      </c>
      <c r="J507" s="18" t="s">
        <v>317</v>
      </c>
      <c r="K507" s="18" t="s">
        <v>318</v>
      </c>
      <c r="L507" s="18" t="s">
        <v>265</v>
      </c>
    </row>
    <row r="508" spans="1:12" ht="48.75" customHeight="1">
      <c r="A508" s="119"/>
      <c r="B508" s="93"/>
      <c r="C508" s="121"/>
      <c r="D508" s="18" t="s">
        <v>18</v>
      </c>
      <c r="E508" s="13">
        <v>278600</v>
      </c>
      <c r="F508" s="13">
        <v>279900</v>
      </c>
      <c r="G508" s="13">
        <v>279900</v>
      </c>
      <c r="H508" s="27" t="s">
        <v>298</v>
      </c>
      <c r="I508" s="18" t="s">
        <v>1465</v>
      </c>
      <c r="J508" s="18" t="s">
        <v>78</v>
      </c>
      <c r="K508" s="18" t="s">
        <v>79</v>
      </c>
      <c r="L508" s="18" t="s">
        <v>48</v>
      </c>
    </row>
    <row r="509" spans="1:12" ht="44.25" customHeight="1" thickBot="1">
      <c r="A509" s="132"/>
      <c r="B509" s="78"/>
      <c r="C509" s="82"/>
      <c r="D509" s="18" t="s">
        <v>23</v>
      </c>
      <c r="E509" s="13">
        <v>475799</v>
      </c>
      <c r="F509" s="13">
        <v>475799</v>
      </c>
      <c r="G509" s="13">
        <v>475799</v>
      </c>
      <c r="H509" s="27" t="s">
        <v>37</v>
      </c>
      <c r="I509" s="18" t="s">
        <v>1448</v>
      </c>
      <c r="J509" s="18" t="s">
        <v>319</v>
      </c>
      <c r="K509" s="18" t="s">
        <v>319</v>
      </c>
      <c r="L509" s="18" t="s">
        <v>319</v>
      </c>
    </row>
    <row r="510" spans="1:12" ht="36.75" customHeight="1">
      <c r="A510" s="118" t="s">
        <v>320</v>
      </c>
      <c r="B510" s="77" t="s">
        <v>321</v>
      </c>
      <c r="C510" s="81" t="s">
        <v>30</v>
      </c>
      <c r="D510" s="19" t="s">
        <v>1445</v>
      </c>
      <c r="E510" s="12">
        <f>SUM(E511:E513)</f>
        <v>1116650</v>
      </c>
      <c r="F510" s="12">
        <f>SUM(F511:F513)</f>
        <v>1115150</v>
      </c>
      <c r="G510" s="12">
        <f>SUM(G511:G513)</f>
        <v>1115150</v>
      </c>
      <c r="H510" s="28" t="s">
        <v>37</v>
      </c>
      <c r="I510" s="19" t="s">
        <v>1448</v>
      </c>
      <c r="J510" s="19" t="s">
        <v>36</v>
      </c>
      <c r="K510" s="19" t="s">
        <v>36</v>
      </c>
      <c r="L510" s="19" t="s">
        <v>36</v>
      </c>
    </row>
    <row r="511" spans="1:12" ht="15.75">
      <c r="A511" s="119"/>
      <c r="B511" s="93"/>
      <c r="C511" s="121"/>
      <c r="D511" s="18" t="s">
        <v>23</v>
      </c>
      <c r="E511" s="13">
        <v>893050</v>
      </c>
      <c r="F511" s="13">
        <v>893050</v>
      </c>
      <c r="G511" s="13">
        <v>893050</v>
      </c>
      <c r="H511" s="27" t="s">
        <v>295</v>
      </c>
      <c r="I511" s="18" t="s">
        <v>1447</v>
      </c>
      <c r="J511" s="18" t="s">
        <v>264</v>
      </c>
      <c r="K511" s="18" t="s">
        <v>264</v>
      </c>
      <c r="L511" s="18" t="s">
        <v>264</v>
      </c>
    </row>
    <row r="512" spans="1:12" ht="15.75">
      <c r="A512" s="119"/>
      <c r="B512" s="93"/>
      <c r="C512" s="121"/>
      <c r="D512" s="18" t="s">
        <v>41</v>
      </c>
      <c r="E512" s="13">
        <v>15000</v>
      </c>
      <c r="F512" s="13">
        <v>15000</v>
      </c>
      <c r="G512" s="13">
        <v>15000</v>
      </c>
      <c r="H512" s="27" t="s">
        <v>296</v>
      </c>
      <c r="I512" s="18" t="s">
        <v>1465</v>
      </c>
      <c r="J512" s="18" t="s">
        <v>297</v>
      </c>
      <c r="K512" s="18" t="s">
        <v>322</v>
      </c>
      <c r="L512" s="18" t="s">
        <v>323</v>
      </c>
    </row>
    <row r="513" spans="1:12" ht="57.75" customHeight="1" thickBot="1">
      <c r="A513" s="132"/>
      <c r="B513" s="78"/>
      <c r="C513" s="82"/>
      <c r="D513" s="18" t="s">
        <v>18</v>
      </c>
      <c r="E513" s="13">
        <v>208600</v>
      </c>
      <c r="F513" s="13">
        <v>207100</v>
      </c>
      <c r="G513" s="13">
        <v>207100</v>
      </c>
      <c r="H513" s="27" t="s">
        <v>298</v>
      </c>
      <c r="I513" s="18" t="s">
        <v>1465</v>
      </c>
      <c r="J513" s="18" t="s">
        <v>48</v>
      </c>
      <c r="K513" s="18" t="s">
        <v>324</v>
      </c>
      <c r="L513" s="18" t="s">
        <v>120</v>
      </c>
    </row>
    <row r="514" spans="1:12" ht="44.25" customHeight="1">
      <c r="A514" s="118" t="s">
        <v>325</v>
      </c>
      <c r="B514" s="77" t="s">
        <v>326</v>
      </c>
      <c r="C514" s="81" t="s">
        <v>30</v>
      </c>
      <c r="D514" s="19" t="s">
        <v>1445</v>
      </c>
      <c r="E514" s="12">
        <f>SUM(E515:E517)</f>
        <v>756491</v>
      </c>
      <c r="F514" s="12">
        <f>SUM(F515:F517)</f>
        <v>761491</v>
      </c>
      <c r="G514" s="12">
        <f>SUM(G515:G517)</f>
        <v>761491</v>
      </c>
      <c r="H514" s="28" t="s">
        <v>295</v>
      </c>
      <c r="I514" s="19" t="s">
        <v>1447</v>
      </c>
      <c r="J514" s="19" t="s">
        <v>163</v>
      </c>
      <c r="K514" s="19" t="s">
        <v>109</v>
      </c>
      <c r="L514" s="19" t="s">
        <v>109</v>
      </c>
    </row>
    <row r="515" spans="1:12" ht="55.5" customHeight="1">
      <c r="A515" s="119"/>
      <c r="B515" s="93"/>
      <c r="C515" s="121"/>
      <c r="D515" s="18" t="s">
        <v>41</v>
      </c>
      <c r="E515" s="13">
        <v>16000</v>
      </c>
      <c r="F515" s="13">
        <v>16000</v>
      </c>
      <c r="G515" s="13">
        <v>16000</v>
      </c>
      <c r="H515" s="27" t="s">
        <v>298</v>
      </c>
      <c r="I515" s="18" t="s">
        <v>1465</v>
      </c>
      <c r="J515" s="18" t="s">
        <v>32</v>
      </c>
      <c r="K515" s="18" t="s">
        <v>77</v>
      </c>
      <c r="L515" s="18" t="s">
        <v>52</v>
      </c>
    </row>
    <row r="516" spans="1:12" ht="31.5">
      <c r="A516" s="119"/>
      <c r="B516" s="93"/>
      <c r="C516" s="121"/>
      <c r="D516" s="18" t="s">
        <v>18</v>
      </c>
      <c r="E516" s="13">
        <v>210300</v>
      </c>
      <c r="F516" s="13">
        <v>215300</v>
      </c>
      <c r="G516" s="13">
        <v>215300</v>
      </c>
      <c r="H516" s="27" t="s">
        <v>37</v>
      </c>
      <c r="I516" s="18" t="s">
        <v>1448</v>
      </c>
      <c r="J516" s="18" t="s">
        <v>64</v>
      </c>
      <c r="K516" s="18" t="s">
        <v>64</v>
      </c>
      <c r="L516" s="18" t="s">
        <v>64</v>
      </c>
    </row>
    <row r="517" spans="1:12" ht="16.5" thickBot="1">
      <c r="A517" s="132"/>
      <c r="B517" s="78"/>
      <c r="C517" s="82"/>
      <c r="D517" s="56" t="s">
        <v>23</v>
      </c>
      <c r="E517" s="58">
        <v>530191</v>
      </c>
      <c r="F517" s="58">
        <v>530191</v>
      </c>
      <c r="G517" s="58">
        <v>530191</v>
      </c>
      <c r="H517" s="55" t="s">
        <v>296</v>
      </c>
      <c r="I517" s="56" t="s">
        <v>1465</v>
      </c>
      <c r="J517" s="56" t="s">
        <v>297</v>
      </c>
      <c r="K517" s="56" t="s">
        <v>327</v>
      </c>
      <c r="L517" s="56" t="s">
        <v>327</v>
      </c>
    </row>
    <row r="518" spans="1:12" ht="24" customHeight="1">
      <c r="A518" s="118" t="s">
        <v>328</v>
      </c>
      <c r="B518" s="77" t="s">
        <v>329</v>
      </c>
      <c r="C518" s="81" t="s">
        <v>30</v>
      </c>
      <c r="D518" s="33" t="s">
        <v>1445</v>
      </c>
      <c r="E518" s="57">
        <f>SUM(E519:E521)</f>
        <v>895695</v>
      </c>
      <c r="F518" s="57">
        <f>SUM(F519:F521)</f>
        <v>899395</v>
      </c>
      <c r="G518" s="57">
        <f>SUM(G519:G521)</f>
        <v>899395</v>
      </c>
      <c r="H518" s="26" t="s">
        <v>296</v>
      </c>
      <c r="I518" s="33" t="s">
        <v>1465</v>
      </c>
      <c r="J518" s="33" t="s">
        <v>292</v>
      </c>
      <c r="K518" s="33" t="s">
        <v>292</v>
      </c>
      <c r="L518" s="33" t="s">
        <v>292</v>
      </c>
    </row>
    <row r="519" spans="1:12" ht="15.75">
      <c r="A519" s="119"/>
      <c r="B519" s="93"/>
      <c r="C519" s="121"/>
      <c r="D519" s="18" t="s">
        <v>41</v>
      </c>
      <c r="E519" s="13">
        <v>16000</v>
      </c>
      <c r="F519" s="13">
        <v>16000</v>
      </c>
      <c r="G519" s="13">
        <v>16000</v>
      </c>
      <c r="H519" s="27" t="s">
        <v>295</v>
      </c>
      <c r="I519" s="18" t="s">
        <v>1447</v>
      </c>
      <c r="J519" s="18" t="s">
        <v>109</v>
      </c>
      <c r="K519" s="18" t="s">
        <v>109</v>
      </c>
      <c r="L519" s="18" t="s">
        <v>109</v>
      </c>
    </row>
    <row r="520" spans="1:12" ht="32.25" customHeight="1">
      <c r="A520" s="119"/>
      <c r="B520" s="93"/>
      <c r="C520" s="121"/>
      <c r="D520" s="18" t="s">
        <v>18</v>
      </c>
      <c r="E520" s="13">
        <v>168200</v>
      </c>
      <c r="F520" s="13">
        <v>171900</v>
      </c>
      <c r="G520" s="13">
        <v>171900</v>
      </c>
      <c r="H520" s="27" t="s">
        <v>298</v>
      </c>
      <c r="I520" s="18" t="s">
        <v>1465</v>
      </c>
      <c r="J520" s="18" t="s">
        <v>78</v>
      </c>
      <c r="K520" s="18" t="s">
        <v>78</v>
      </c>
      <c r="L520" s="18" t="s">
        <v>78</v>
      </c>
    </row>
    <row r="521" spans="1:12" ht="34.5" customHeight="1" thickBot="1">
      <c r="A521" s="132"/>
      <c r="B521" s="78"/>
      <c r="C521" s="82"/>
      <c r="D521" s="18" t="s">
        <v>23</v>
      </c>
      <c r="E521" s="13">
        <v>711495</v>
      </c>
      <c r="F521" s="13">
        <v>711495</v>
      </c>
      <c r="G521" s="13">
        <v>711495</v>
      </c>
      <c r="H521" s="27" t="s">
        <v>37</v>
      </c>
      <c r="I521" s="18" t="s">
        <v>1448</v>
      </c>
      <c r="J521" s="18" t="s">
        <v>55</v>
      </c>
      <c r="K521" s="18" t="s">
        <v>55</v>
      </c>
      <c r="L521" s="18" t="s">
        <v>55</v>
      </c>
    </row>
    <row r="522" spans="1:12" ht="30.75" customHeight="1">
      <c r="A522" s="118" t="s">
        <v>330</v>
      </c>
      <c r="B522" s="77" t="s">
        <v>331</v>
      </c>
      <c r="C522" s="81" t="s">
        <v>30</v>
      </c>
      <c r="D522" s="19" t="s">
        <v>1445</v>
      </c>
      <c r="E522" s="12">
        <f>SUM(E523:E525)</f>
        <v>910602</v>
      </c>
      <c r="F522" s="12">
        <f>SUM(F523:F525)</f>
        <v>918662</v>
      </c>
      <c r="G522" s="12">
        <f>SUM(G523:G525)</f>
        <v>918662</v>
      </c>
      <c r="H522" s="28" t="s">
        <v>37</v>
      </c>
      <c r="I522" s="19" t="s">
        <v>1448</v>
      </c>
      <c r="J522" s="19" t="s">
        <v>38</v>
      </c>
      <c r="K522" s="19" t="s">
        <v>38</v>
      </c>
      <c r="L522" s="19" t="s">
        <v>64</v>
      </c>
    </row>
    <row r="523" spans="1:12" ht="15.75">
      <c r="A523" s="119"/>
      <c r="B523" s="93"/>
      <c r="C523" s="121"/>
      <c r="D523" s="18" t="s">
        <v>41</v>
      </c>
      <c r="E523" s="13">
        <v>3000</v>
      </c>
      <c r="F523" s="13">
        <v>3000</v>
      </c>
      <c r="G523" s="13">
        <v>3000</v>
      </c>
      <c r="H523" s="27" t="s">
        <v>296</v>
      </c>
      <c r="I523" s="18" t="s">
        <v>1465</v>
      </c>
      <c r="J523" s="18" t="s">
        <v>292</v>
      </c>
      <c r="K523" s="18" t="s">
        <v>292</v>
      </c>
      <c r="L523" s="18" t="s">
        <v>297</v>
      </c>
    </row>
    <row r="524" spans="1:12" ht="15.75">
      <c r="A524" s="119"/>
      <c r="B524" s="93"/>
      <c r="C524" s="121"/>
      <c r="D524" s="18" t="s">
        <v>18</v>
      </c>
      <c r="E524" s="13">
        <v>252400</v>
      </c>
      <c r="F524" s="13">
        <v>260460</v>
      </c>
      <c r="G524" s="13">
        <v>260460</v>
      </c>
      <c r="H524" s="27" t="s">
        <v>295</v>
      </c>
      <c r="I524" s="18" t="s">
        <v>1447</v>
      </c>
      <c r="J524" s="18" t="s">
        <v>109</v>
      </c>
      <c r="K524" s="18" t="s">
        <v>109</v>
      </c>
      <c r="L524" s="18" t="s">
        <v>264</v>
      </c>
    </row>
    <row r="525" spans="1:12" ht="32.25" customHeight="1" thickBot="1">
      <c r="A525" s="132"/>
      <c r="B525" s="78"/>
      <c r="C525" s="82"/>
      <c r="D525" s="18" t="s">
        <v>23</v>
      </c>
      <c r="E525" s="13">
        <v>655202</v>
      </c>
      <c r="F525" s="13">
        <v>655202</v>
      </c>
      <c r="G525" s="13">
        <v>655202</v>
      </c>
      <c r="H525" s="27" t="s">
        <v>298</v>
      </c>
      <c r="I525" s="18" t="s">
        <v>1465</v>
      </c>
      <c r="J525" s="18" t="s">
        <v>88</v>
      </c>
      <c r="K525" s="18" t="s">
        <v>88</v>
      </c>
      <c r="L525" s="18" t="s">
        <v>89</v>
      </c>
    </row>
    <row r="526" spans="1:12" ht="30.75" customHeight="1">
      <c r="A526" s="118" t="s">
        <v>332</v>
      </c>
      <c r="B526" s="77" t="s">
        <v>333</v>
      </c>
      <c r="C526" s="81" t="s">
        <v>30</v>
      </c>
      <c r="D526" s="19" t="s">
        <v>1445</v>
      </c>
      <c r="E526" s="12">
        <f>SUM(E527:E529)</f>
        <v>867744</v>
      </c>
      <c r="F526" s="12">
        <f>SUM(F527:F529)</f>
        <v>867844</v>
      </c>
      <c r="G526" s="12">
        <f>SUM(G527:G529)</f>
        <v>867844</v>
      </c>
      <c r="H526" s="28" t="s">
        <v>298</v>
      </c>
      <c r="I526" s="19" t="s">
        <v>1465</v>
      </c>
      <c r="J526" s="19" t="s">
        <v>78</v>
      </c>
      <c r="K526" s="19" t="s">
        <v>78</v>
      </c>
      <c r="L526" s="19" t="s">
        <v>78</v>
      </c>
    </row>
    <row r="527" spans="1:12" ht="31.5">
      <c r="A527" s="119"/>
      <c r="B527" s="93"/>
      <c r="C527" s="121"/>
      <c r="D527" s="18" t="s">
        <v>23</v>
      </c>
      <c r="E527" s="13">
        <v>667644</v>
      </c>
      <c r="F527" s="13">
        <v>667644</v>
      </c>
      <c r="G527" s="13">
        <v>667644</v>
      </c>
      <c r="H527" s="27" t="s">
        <v>37</v>
      </c>
      <c r="I527" s="18" t="s">
        <v>1448</v>
      </c>
      <c r="J527" s="18" t="s">
        <v>36</v>
      </c>
      <c r="K527" s="18" t="s">
        <v>36</v>
      </c>
      <c r="L527" s="18" t="s">
        <v>36</v>
      </c>
    </row>
    <row r="528" spans="1:12" ht="15.75">
      <c r="A528" s="119"/>
      <c r="B528" s="93"/>
      <c r="C528" s="121"/>
      <c r="D528" s="18" t="s">
        <v>41</v>
      </c>
      <c r="E528" s="13">
        <v>4000</v>
      </c>
      <c r="F528" s="13">
        <v>4000</v>
      </c>
      <c r="G528" s="13">
        <v>4000</v>
      </c>
      <c r="H528" s="27" t="s">
        <v>296</v>
      </c>
      <c r="I528" s="18" t="s">
        <v>1465</v>
      </c>
      <c r="J528" s="18" t="s">
        <v>292</v>
      </c>
      <c r="K528" s="18" t="s">
        <v>292</v>
      </c>
      <c r="L528" s="18" t="s">
        <v>292</v>
      </c>
    </row>
    <row r="529" spans="1:12" ht="16.5" thickBot="1">
      <c r="A529" s="132"/>
      <c r="B529" s="78"/>
      <c r="C529" s="82"/>
      <c r="D529" s="18" t="s">
        <v>18</v>
      </c>
      <c r="E529" s="13">
        <v>196100</v>
      </c>
      <c r="F529" s="13">
        <v>196200</v>
      </c>
      <c r="G529" s="13">
        <v>196200</v>
      </c>
      <c r="H529" s="27" t="s">
        <v>295</v>
      </c>
      <c r="I529" s="18" t="s">
        <v>1447</v>
      </c>
      <c r="J529" s="18" t="s">
        <v>109</v>
      </c>
      <c r="K529" s="18" t="s">
        <v>109</v>
      </c>
      <c r="L529" s="18" t="s">
        <v>109</v>
      </c>
    </row>
    <row r="530" spans="1:12" ht="28.5" customHeight="1">
      <c r="A530" s="118" t="s">
        <v>334</v>
      </c>
      <c r="B530" s="77" t="s">
        <v>335</v>
      </c>
      <c r="C530" s="81" t="s">
        <v>30</v>
      </c>
      <c r="D530" s="19" t="s">
        <v>1445</v>
      </c>
      <c r="E530" s="12">
        <f>SUM(E531:E533)</f>
        <v>760202</v>
      </c>
      <c r="F530" s="12">
        <f>SUM(F531:F533)</f>
        <v>765902</v>
      </c>
      <c r="G530" s="12">
        <f>SUM(G531:G533)</f>
        <v>765902</v>
      </c>
      <c r="H530" s="28" t="s">
        <v>298</v>
      </c>
      <c r="I530" s="19" t="s">
        <v>1465</v>
      </c>
      <c r="J530" s="19" t="s">
        <v>52</v>
      </c>
      <c r="K530" s="19" t="s">
        <v>78</v>
      </c>
      <c r="L530" s="19" t="s">
        <v>52</v>
      </c>
    </row>
    <row r="531" spans="1:12" ht="31.5">
      <c r="A531" s="119"/>
      <c r="B531" s="93"/>
      <c r="C531" s="121"/>
      <c r="D531" s="18" t="s">
        <v>18</v>
      </c>
      <c r="E531" s="13">
        <v>209700</v>
      </c>
      <c r="F531" s="13">
        <v>215400</v>
      </c>
      <c r="G531" s="13">
        <v>215400</v>
      </c>
      <c r="H531" s="27" t="s">
        <v>37</v>
      </c>
      <c r="I531" s="18" t="s">
        <v>1448</v>
      </c>
      <c r="J531" s="18" t="s">
        <v>38</v>
      </c>
      <c r="K531" s="18" t="s">
        <v>38</v>
      </c>
      <c r="L531" s="18" t="s">
        <v>38</v>
      </c>
    </row>
    <row r="532" spans="1:12" ht="31.5">
      <c r="A532" s="119"/>
      <c r="B532" s="93"/>
      <c r="C532" s="121"/>
      <c r="D532" s="18" t="s">
        <v>23</v>
      </c>
      <c r="E532" s="13">
        <v>534002</v>
      </c>
      <c r="F532" s="13">
        <v>534002</v>
      </c>
      <c r="G532" s="13">
        <v>534002</v>
      </c>
      <c r="H532" s="27" t="s">
        <v>336</v>
      </c>
      <c r="I532" s="18" t="s">
        <v>1447</v>
      </c>
      <c r="J532" s="18" t="s">
        <v>109</v>
      </c>
      <c r="K532" s="18" t="s">
        <v>109</v>
      </c>
      <c r="L532" s="18" t="s">
        <v>109</v>
      </c>
    </row>
    <row r="533" spans="1:12" ht="16.5" thickBot="1">
      <c r="A533" s="132"/>
      <c r="B533" s="78"/>
      <c r="C533" s="82"/>
      <c r="D533" s="18" t="s">
        <v>41</v>
      </c>
      <c r="E533" s="13">
        <v>16500</v>
      </c>
      <c r="F533" s="13">
        <v>16500</v>
      </c>
      <c r="G533" s="13">
        <v>16500</v>
      </c>
      <c r="H533" s="27" t="s">
        <v>296</v>
      </c>
      <c r="I533" s="18" t="s">
        <v>1465</v>
      </c>
      <c r="J533" s="18" t="s">
        <v>318</v>
      </c>
      <c r="K533" s="18" t="s">
        <v>301</v>
      </c>
      <c r="L533" s="18" t="s">
        <v>337</v>
      </c>
    </row>
    <row r="534" spans="1:12" ht="41.25" customHeight="1">
      <c r="A534" s="118" t="s">
        <v>338</v>
      </c>
      <c r="B534" s="77" t="s">
        <v>339</v>
      </c>
      <c r="C534" s="81" t="s">
        <v>30</v>
      </c>
      <c r="D534" s="19" t="s">
        <v>1445</v>
      </c>
      <c r="E534" s="12">
        <f>SUM(E535:E537)</f>
        <v>832288</v>
      </c>
      <c r="F534" s="12">
        <f>SUM(F535:F537)</f>
        <v>829088</v>
      </c>
      <c r="G534" s="12">
        <f>SUM(G535:G537)</f>
        <v>829088</v>
      </c>
      <c r="H534" s="28" t="s">
        <v>298</v>
      </c>
      <c r="I534" s="19" t="s">
        <v>1465</v>
      </c>
      <c r="J534" s="19" t="s">
        <v>78</v>
      </c>
      <c r="K534" s="19" t="s">
        <v>78</v>
      </c>
      <c r="L534" s="19" t="s">
        <v>78</v>
      </c>
    </row>
    <row r="535" spans="1:12" ht="15.75">
      <c r="A535" s="119"/>
      <c r="B535" s="93"/>
      <c r="C535" s="121"/>
      <c r="D535" s="18" t="s">
        <v>41</v>
      </c>
      <c r="E535" s="13">
        <v>4000</v>
      </c>
      <c r="F535" s="13">
        <v>4000</v>
      </c>
      <c r="G535" s="13">
        <v>4000</v>
      </c>
      <c r="H535" s="27" t="s">
        <v>296</v>
      </c>
      <c r="I535" s="18" t="s">
        <v>1465</v>
      </c>
      <c r="J535" s="18" t="s">
        <v>292</v>
      </c>
      <c r="K535" s="18" t="s">
        <v>292</v>
      </c>
      <c r="L535" s="18" t="s">
        <v>292</v>
      </c>
    </row>
    <row r="536" spans="1:12" ht="31.5">
      <c r="A536" s="119"/>
      <c r="B536" s="93"/>
      <c r="C536" s="121"/>
      <c r="D536" s="18" t="s">
        <v>18</v>
      </c>
      <c r="E536" s="13">
        <v>235200</v>
      </c>
      <c r="F536" s="13">
        <v>232000</v>
      </c>
      <c r="G536" s="13">
        <v>232000</v>
      </c>
      <c r="H536" s="27" t="s">
        <v>37</v>
      </c>
      <c r="I536" s="18" t="s">
        <v>1448</v>
      </c>
      <c r="J536" s="18" t="s">
        <v>38</v>
      </c>
      <c r="K536" s="18" t="s">
        <v>38</v>
      </c>
      <c r="L536" s="18" t="s">
        <v>38</v>
      </c>
    </row>
    <row r="537" spans="1:12" ht="32.25" thickBot="1">
      <c r="A537" s="132"/>
      <c r="B537" s="78"/>
      <c r="C537" s="82"/>
      <c r="D537" s="18" t="s">
        <v>23</v>
      </c>
      <c r="E537" s="13">
        <v>593088</v>
      </c>
      <c r="F537" s="13">
        <v>593088</v>
      </c>
      <c r="G537" s="13">
        <v>593088</v>
      </c>
      <c r="H537" s="27" t="s">
        <v>336</v>
      </c>
      <c r="I537" s="18" t="s">
        <v>1447</v>
      </c>
      <c r="J537" s="18" t="s">
        <v>109</v>
      </c>
      <c r="K537" s="18" t="s">
        <v>109</v>
      </c>
      <c r="L537" s="18" t="s">
        <v>109</v>
      </c>
    </row>
    <row r="538" spans="1:12" ht="30" customHeight="1">
      <c r="A538" s="118" t="s">
        <v>340</v>
      </c>
      <c r="B538" s="77" t="s">
        <v>341</v>
      </c>
      <c r="C538" s="81" t="s">
        <v>30</v>
      </c>
      <c r="D538" s="19" t="s">
        <v>1445</v>
      </c>
      <c r="E538" s="12">
        <f>SUM(E539:E541)</f>
        <v>1256836</v>
      </c>
      <c r="F538" s="12">
        <f>SUM(F539:F541)</f>
        <v>1268436</v>
      </c>
      <c r="G538" s="12">
        <f>SUM(G539:G541)</f>
        <v>1268436</v>
      </c>
      <c r="H538" s="28" t="s">
        <v>298</v>
      </c>
      <c r="I538" s="19" t="s">
        <v>1465</v>
      </c>
      <c r="J538" s="19" t="s">
        <v>78</v>
      </c>
      <c r="K538" s="19" t="s">
        <v>78</v>
      </c>
      <c r="L538" s="19" t="s">
        <v>78</v>
      </c>
    </row>
    <row r="539" spans="1:12" ht="15.75">
      <c r="A539" s="119"/>
      <c r="B539" s="93"/>
      <c r="C539" s="121"/>
      <c r="D539" s="18" t="s">
        <v>41</v>
      </c>
      <c r="E539" s="13">
        <v>31000</v>
      </c>
      <c r="F539" s="13">
        <v>31000</v>
      </c>
      <c r="G539" s="13">
        <v>31000</v>
      </c>
      <c r="H539" s="27" t="s">
        <v>296</v>
      </c>
      <c r="I539" s="18" t="s">
        <v>1465</v>
      </c>
      <c r="J539" s="18" t="s">
        <v>292</v>
      </c>
      <c r="K539" s="18" t="s">
        <v>292</v>
      </c>
      <c r="L539" s="18" t="s">
        <v>292</v>
      </c>
    </row>
    <row r="540" spans="1:12" ht="30" customHeight="1">
      <c r="A540" s="119"/>
      <c r="B540" s="93"/>
      <c r="C540" s="121"/>
      <c r="D540" s="18" t="s">
        <v>18</v>
      </c>
      <c r="E540" s="13">
        <v>251800</v>
      </c>
      <c r="F540" s="13">
        <v>263400</v>
      </c>
      <c r="G540" s="13">
        <v>263400</v>
      </c>
      <c r="H540" s="27" t="s">
        <v>336</v>
      </c>
      <c r="I540" s="18" t="s">
        <v>1447</v>
      </c>
      <c r="J540" s="18" t="s">
        <v>109</v>
      </c>
      <c r="K540" s="18" t="s">
        <v>109</v>
      </c>
      <c r="L540" s="18" t="s">
        <v>109</v>
      </c>
    </row>
    <row r="541" spans="1:12" ht="32.25" thickBot="1">
      <c r="A541" s="132"/>
      <c r="B541" s="78"/>
      <c r="C541" s="82"/>
      <c r="D541" s="18" t="s">
        <v>23</v>
      </c>
      <c r="E541" s="13">
        <v>974036</v>
      </c>
      <c r="F541" s="13">
        <v>974036</v>
      </c>
      <c r="G541" s="13">
        <v>974036</v>
      </c>
      <c r="H541" s="27" t="s">
        <v>37</v>
      </c>
      <c r="I541" s="18" t="s">
        <v>1448</v>
      </c>
      <c r="J541" s="18" t="s">
        <v>64</v>
      </c>
      <c r="K541" s="18" t="s">
        <v>64</v>
      </c>
      <c r="L541" s="18" t="s">
        <v>64</v>
      </c>
    </row>
    <row r="542" spans="1:12" ht="30.75" customHeight="1">
      <c r="A542" s="118" t="s">
        <v>342</v>
      </c>
      <c r="B542" s="77" t="s">
        <v>343</v>
      </c>
      <c r="C542" s="81" t="s">
        <v>30</v>
      </c>
      <c r="D542" s="19" t="s">
        <v>1445</v>
      </c>
      <c r="E542" s="12">
        <f>SUM(E543:E545)</f>
        <v>965785</v>
      </c>
      <c r="F542" s="12">
        <f>SUM(F543:F545)</f>
        <v>964785</v>
      </c>
      <c r="G542" s="12">
        <f>SUM(G543:G545)</f>
        <v>964785</v>
      </c>
      <c r="H542" s="28" t="s">
        <v>298</v>
      </c>
      <c r="I542" s="19" t="s">
        <v>1465</v>
      </c>
      <c r="J542" s="19" t="s">
        <v>78</v>
      </c>
      <c r="K542" s="19" t="s">
        <v>78</v>
      </c>
      <c r="L542" s="19" t="s">
        <v>78</v>
      </c>
    </row>
    <row r="543" spans="1:12" ht="29.25" customHeight="1">
      <c r="A543" s="119"/>
      <c r="B543" s="93"/>
      <c r="C543" s="121"/>
      <c r="D543" s="18" t="s">
        <v>41</v>
      </c>
      <c r="E543" s="13">
        <v>11000</v>
      </c>
      <c r="F543" s="13">
        <v>11000</v>
      </c>
      <c r="G543" s="13">
        <v>11000</v>
      </c>
      <c r="H543" s="27" t="s">
        <v>37</v>
      </c>
      <c r="I543" s="18" t="s">
        <v>1448</v>
      </c>
      <c r="J543" s="18" t="s">
        <v>38</v>
      </c>
      <c r="K543" s="18" t="s">
        <v>38</v>
      </c>
      <c r="L543" s="18" t="s">
        <v>38</v>
      </c>
    </row>
    <row r="544" spans="1:12" ht="31.5">
      <c r="A544" s="119"/>
      <c r="B544" s="93"/>
      <c r="C544" s="121"/>
      <c r="D544" s="18" t="s">
        <v>23</v>
      </c>
      <c r="E544" s="13">
        <v>655785</v>
      </c>
      <c r="F544" s="13">
        <v>655785</v>
      </c>
      <c r="G544" s="13">
        <v>655785</v>
      </c>
      <c r="H544" s="27" t="s">
        <v>336</v>
      </c>
      <c r="I544" s="18" t="s">
        <v>1447</v>
      </c>
      <c r="J544" s="18" t="s">
        <v>109</v>
      </c>
      <c r="K544" s="18" t="s">
        <v>109</v>
      </c>
      <c r="L544" s="18" t="s">
        <v>109</v>
      </c>
    </row>
    <row r="545" spans="1:12" ht="16.5" thickBot="1">
      <c r="A545" s="132"/>
      <c r="B545" s="78"/>
      <c r="C545" s="82"/>
      <c r="D545" s="56" t="s">
        <v>18</v>
      </c>
      <c r="E545" s="58">
        <v>299000</v>
      </c>
      <c r="F545" s="58">
        <v>298000</v>
      </c>
      <c r="G545" s="58">
        <v>298000</v>
      </c>
      <c r="H545" s="55" t="s">
        <v>296</v>
      </c>
      <c r="I545" s="56" t="s">
        <v>1465</v>
      </c>
      <c r="J545" s="56" t="s">
        <v>292</v>
      </c>
      <c r="K545" s="56" t="s">
        <v>292</v>
      </c>
      <c r="L545" s="56" t="s">
        <v>292</v>
      </c>
    </row>
    <row r="546" spans="1:12" ht="63">
      <c r="A546" s="118" t="s">
        <v>344</v>
      </c>
      <c r="B546" s="77" t="s">
        <v>345</v>
      </c>
      <c r="C546" s="81" t="s">
        <v>30</v>
      </c>
      <c r="D546" s="33" t="s">
        <v>1445</v>
      </c>
      <c r="E546" s="57">
        <f>SUM(E547:E550)</f>
        <v>1185516</v>
      </c>
      <c r="F546" s="57">
        <f>SUM(F547:F550)</f>
        <v>1196716</v>
      </c>
      <c r="G546" s="57">
        <f>SUM(G547:G550)</f>
        <v>1196716</v>
      </c>
      <c r="H546" s="26" t="s">
        <v>346</v>
      </c>
      <c r="I546" s="33" t="s">
        <v>1465</v>
      </c>
      <c r="J546" s="33" t="s">
        <v>347</v>
      </c>
      <c r="K546" s="33" t="s">
        <v>347</v>
      </c>
      <c r="L546" s="33" t="s">
        <v>347</v>
      </c>
    </row>
    <row r="547" spans="1:12" ht="44.25" customHeight="1">
      <c r="A547" s="119"/>
      <c r="B547" s="93"/>
      <c r="C547" s="121"/>
      <c r="D547" s="18" t="s">
        <v>23</v>
      </c>
      <c r="E547" s="13">
        <v>821916</v>
      </c>
      <c r="F547" s="13">
        <v>821916</v>
      </c>
      <c r="G547" s="13">
        <v>821916</v>
      </c>
      <c r="H547" s="27" t="s">
        <v>298</v>
      </c>
      <c r="I547" s="18" t="s">
        <v>1465</v>
      </c>
      <c r="J547" s="18" t="s">
        <v>77</v>
      </c>
      <c r="K547" s="18" t="s">
        <v>77</v>
      </c>
      <c r="L547" s="18" t="s">
        <v>77</v>
      </c>
    </row>
    <row r="548" spans="1:12" ht="31.5">
      <c r="A548" s="119"/>
      <c r="B548" s="93"/>
      <c r="C548" s="121"/>
      <c r="D548" s="94" t="s">
        <v>18</v>
      </c>
      <c r="E548" s="95">
        <v>363600</v>
      </c>
      <c r="F548" s="95">
        <v>374800</v>
      </c>
      <c r="G548" s="95">
        <v>374800</v>
      </c>
      <c r="H548" s="27" t="s">
        <v>37</v>
      </c>
      <c r="I548" s="18" t="s">
        <v>1448</v>
      </c>
      <c r="J548" s="18" t="s">
        <v>38</v>
      </c>
      <c r="K548" s="18" t="s">
        <v>38</v>
      </c>
      <c r="L548" s="18" t="s">
        <v>38</v>
      </c>
    </row>
    <row r="549" spans="1:12" ht="15.75">
      <c r="A549" s="119"/>
      <c r="B549" s="93"/>
      <c r="C549" s="121"/>
      <c r="D549" s="104"/>
      <c r="E549" s="140"/>
      <c r="F549" s="140"/>
      <c r="G549" s="140"/>
      <c r="H549" s="27" t="s">
        <v>296</v>
      </c>
      <c r="I549" s="18" t="s">
        <v>1465</v>
      </c>
      <c r="J549" s="18" t="s">
        <v>292</v>
      </c>
      <c r="K549" s="18" t="s">
        <v>292</v>
      </c>
      <c r="L549" s="18" t="s">
        <v>292</v>
      </c>
    </row>
    <row r="550" spans="1:12" ht="32.25" thickBot="1">
      <c r="A550" s="132"/>
      <c r="B550" s="78"/>
      <c r="C550" s="82"/>
      <c r="D550" s="80"/>
      <c r="E550" s="96"/>
      <c r="F550" s="96"/>
      <c r="G550" s="96"/>
      <c r="H550" s="27" t="s">
        <v>336</v>
      </c>
      <c r="I550" s="18" t="s">
        <v>1447</v>
      </c>
      <c r="J550" s="18" t="s">
        <v>109</v>
      </c>
      <c r="K550" s="18" t="s">
        <v>109</v>
      </c>
      <c r="L550" s="18" t="s">
        <v>109</v>
      </c>
    </row>
    <row r="551" spans="1:12" ht="45.75" customHeight="1">
      <c r="A551" s="118" t="s">
        <v>348</v>
      </c>
      <c r="B551" s="77" t="s">
        <v>349</v>
      </c>
      <c r="C551" s="81" t="s">
        <v>30</v>
      </c>
      <c r="D551" s="19" t="s">
        <v>1445</v>
      </c>
      <c r="E551" s="12">
        <f>SUM(E552:E554)</f>
        <v>471709</v>
      </c>
      <c r="F551" s="12">
        <f>SUM(F552:F554)</f>
        <v>473609</v>
      </c>
      <c r="G551" s="12">
        <f>SUM(G552:G554)</f>
        <v>473609</v>
      </c>
      <c r="H551" s="28" t="s">
        <v>298</v>
      </c>
      <c r="I551" s="19" t="s">
        <v>1465</v>
      </c>
      <c r="J551" s="19" t="s">
        <v>78</v>
      </c>
      <c r="K551" s="19" t="s">
        <v>78</v>
      </c>
      <c r="L551" s="19" t="s">
        <v>52</v>
      </c>
    </row>
    <row r="552" spans="1:12" ht="31.5">
      <c r="A552" s="119"/>
      <c r="B552" s="93"/>
      <c r="C552" s="121"/>
      <c r="D552" s="18" t="s">
        <v>18</v>
      </c>
      <c r="E552" s="13">
        <v>205500</v>
      </c>
      <c r="F552" s="13">
        <v>207400</v>
      </c>
      <c r="G552" s="13">
        <v>207400</v>
      </c>
      <c r="H552" s="27" t="s">
        <v>37</v>
      </c>
      <c r="I552" s="18" t="s">
        <v>1448</v>
      </c>
      <c r="J552" s="18" t="s">
        <v>350</v>
      </c>
      <c r="K552" s="18" t="s">
        <v>350</v>
      </c>
      <c r="L552" s="18" t="s">
        <v>350</v>
      </c>
    </row>
    <row r="553" spans="1:12" ht="15.75">
      <c r="A553" s="119"/>
      <c r="B553" s="93"/>
      <c r="C553" s="121"/>
      <c r="D553" s="18" t="s">
        <v>41</v>
      </c>
      <c r="E553" s="13">
        <v>3000</v>
      </c>
      <c r="F553" s="13">
        <v>3000</v>
      </c>
      <c r="G553" s="13">
        <v>3000</v>
      </c>
      <c r="H553" s="27" t="s">
        <v>296</v>
      </c>
      <c r="I553" s="18" t="s">
        <v>1465</v>
      </c>
      <c r="J553" s="18" t="s">
        <v>292</v>
      </c>
      <c r="K553" s="18" t="s">
        <v>292</v>
      </c>
      <c r="L553" s="18" t="s">
        <v>292</v>
      </c>
    </row>
    <row r="554" spans="1:12" ht="32.25" thickBot="1">
      <c r="A554" s="132"/>
      <c r="B554" s="78"/>
      <c r="C554" s="82"/>
      <c r="D554" s="18" t="s">
        <v>23</v>
      </c>
      <c r="E554" s="13">
        <v>263209</v>
      </c>
      <c r="F554" s="13">
        <v>263209</v>
      </c>
      <c r="G554" s="13">
        <v>263209</v>
      </c>
      <c r="H554" s="27" t="s">
        <v>336</v>
      </c>
      <c r="I554" s="18" t="s">
        <v>1447</v>
      </c>
      <c r="J554" s="18" t="s">
        <v>109</v>
      </c>
      <c r="K554" s="18" t="s">
        <v>109</v>
      </c>
      <c r="L554" s="18" t="s">
        <v>109</v>
      </c>
    </row>
    <row r="555" spans="1:12" ht="31.5" customHeight="1">
      <c r="A555" s="118" t="s">
        <v>351</v>
      </c>
      <c r="B555" s="77" t="s">
        <v>352</v>
      </c>
      <c r="C555" s="81" t="s">
        <v>30</v>
      </c>
      <c r="D555" s="19" t="s">
        <v>1445</v>
      </c>
      <c r="E555" s="12">
        <f>SUM(E556:E560)</f>
        <v>1513376</v>
      </c>
      <c r="F555" s="12">
        <f>SUM(F556:F560)</f>
        <v>1525876</v>
      </c>
      <c r="G555" s="12">
        <f>SUM(G556:G560)</f>
        <v>1525876</v>
      </c>
      <c r="H555" s="28" t="s">
        <v>298</v>
      </c>
      <c r="I555" s="19" t="s">
        <v>1465</v>
      </c>
      <c r="J555" s="19" t="s">
        <v>353</v>
      </c>
      <c r="K555" s="19" t="s">
        <v>225</v>
      </c>
      <c r="L555" s="19" t="s">
        <v>354</v>
      </c>
    </row>
    <row r="556" spans="1:12" ht="15.75">
      <c r="A556" s="119"/>
      <c r="B556" s="93"/>
      <c r="C556" s="121"/>
      <c r="D556" s="18" t="s">
        <v>23</v>
      </c>
      <c r="E556" s="13">
        <v>861276</v>
      </c>
      <c r="F556" s="13">
        <v>861276</v>
      </c>
      <c r="G556" s="13">
        <v>861276</v>
      </c>
      <c r="H556" s="27" t="s">
        <v>296</v>
      </c>
      <c r="I556" s="18" t="s">
        <v>1465</v>
      </c>
      <c r="J556" s="18" t="s">
        <v>355</v>
      </c>
      <c r="K556" s="18" t="s">
        <v>356</v>
      </c>
      <c r="L556" s="18" t="s">
        <v>260</v>
      </c>
    </row>
    <row r="557" spans="1:12" ht="31.5">
      <c r="A557" s="119"/>
      <c r="B557" s="93"/>
      <c r="C557" s="121"/>
      <c r="D557" s="18" t="s">
        <v>41</v>
      </c>
      <c r="E557" s="13">
        <v>73000</v>
      </c>
      <c r="F557" s="13">
        <v>73000</v>
      </c>
      <c r="G557" s="13">
        <v>73000</v>
      </c>
      <c r="H557" s="27" t="s">
        <v>33</v>
      </c>
      <c r="I557" s="18" t="s">
        <v>1447</v>
      </c>
      <c r="J557" s="18" t="s">
        <v>49</v>
      </c>
      <c r="K557" s="18" t="s">
        <v>49</v>
      </c>
      <c r="L557" s="18" t="s">
        <v>357</v>
      </c>
    </row>
    <row r="558" spans="1:12" ht="14.25" customHeight="1">
      <c r="A558" s="119"/>
      <c r="B558" s="93"/>
      <c r="C558" s="121"/>
      <c r="D558" s="94" t="s">
        <v>18</v>
      </c>
      <c r="E558" s="95">
        <v>579100</v>
      </c>
      <c r="F558" s="95">
        <v>591600</v>
      </c>
      <c r="G558" s="95">
        <v>591600</v>
      </c>
      <c r="H558" s="27" t="s">
        <v>39</v>
      </c>
      <c r="I558" s="18" t="s">
        <v>1465</v>
      </c>
      <c r="J558" s="18" t="s">
        <v>79</v>
      </c>
      <c r="K558" s="18" t="s">
        <v>79</v>
      </c>
      <c r="L558" s="18" t="s">
        <v>79</v>
      </c>
    </row>
    <row r="559" spans="1:12" ht="31.5">
      <c r="A559" s="119"/>
      <c r="B559" s="93"/>
      <c r="C559" s="121"/>
      <c r="D559" s="104"/>
      <c r="E559" s="140"/>
      <c r="F559" s="140"/>
      <c r="G559" s="140"/>
      <c r="H559" s="27" t="s">
        <v>336</v>
      </c>
      <c r="I559" s="18" t="s">
        <v>1447</v>
      </c>
      <c r="J559" s="18" t="s">
        <v>106</v>
      </c>
      <c r="K559" s="18" t="s">
        <v>358</v>
      </c>
      <c r="L559" s="18" t="s">
        <v>359</v>
      </c>
    </row>
    <row r="560" spans="1:12" ht="32.25" thickBot="1">
      <c r="A560" s="132"/>
      <c r="B560" s="78"/>
      <c r="C560" s="82"/>
      <c r="D560" s="80"/>
      <c r="E560" s="96"/>
      <c r="F560" s="96"/>
      <c r="G560" s="96"/>
      <c r="H560" s="27" t="s">
        <v>37</v>
      </c>
      <c r="I560" s="18" t="s">
        <v>1447</v>
      </c>
      <c r="J560" s="18" t="s">
        <v>360</v>
      </c>
      <c r="K560" s="18" t="s">
        <v>361</v>
      </c>
      <c r="L560" s="18" t="s">
        <v>61</v>
      </c>
    </row>
    <row r="561" spans="1:12" ht="30" customHeight="1">
      <c r="A561" s="118" t="s">
        <v>362</v>
      </c>
      <c r="B561" s="77" t="s">
        <v>363</v>
      </c>
      <c r="C561" s="81" t="s">
        <v>30</v>
      </c>
      <c r="D561" s="19" t="s">
        <v>1445</v>
      </c>
      <c r="E561" s="12">
        <f>SUM(E562:E568)</f>
        <v>959731</v>
      </c>
      <c r="F561" s="12">
        <f>SUM(F562:F568)</f>
        <v>964231</v>
      </c>
      <c r="G561" s="12">
        <f>SUM(G562:G568)</f>
        <v>964231</v>
      </c>
      <c r="H561" s="28" t="s">
        <v>298</v>
      </c>
      <c r="I561" s="19" t="s">
        <v>1465</v>
      </c>
      <c r="J561" s="19" t="s">
        <v>78</v>
      </c>
      <c r="K561" s="19" t="s">
        <v>78</v>
      </c>
      <c r="L561" s="19" t="s">
        <v>230</v>
      </c>
    </row>
    <row r="562" spans="1:12" ht="15.75">
      <c r="A562" s="119"/>
      <c r="B562" s="93"/>
      <c r="C562" s="121"/>
      <c r="D562" s="18" t="s">
        <v>41</v>
      </c>
      <c r="E562" s="13">
        <v>43000</v>
      </c>
      <c r="F562" s="13">
        <v>43000</v>
      </c>
      <c r="G562" s="13">
        <v>43000</v>
      </c>
      <c r="H562" s="27" t="s">
        <v>296</v>
      </c>
      <c r="I562" s="18" t="s">
        <v>1465</v>
      </c>
      <c r="J562" s="18" t="s">
        <v>292</v>
      </c>
      <c r="K562" s="18" t="s">
        <v>292</v>
      </c>
      <c r="L562" s="18" t="s">
        <v>292</v>
      </c>
    </row>
    <row r="563" spans="1:12" ht="25.5" customHeight="1">
      <c r="A563" s="119"/>
      <c r="B563" s="93"/>
      <c r="C563" s="121"/>
      <c r="D563" s="18" t="s">
        <v>23</v>
      </c>
      <c r="E563" s="13">
        <v>431931</v>
      </c>
      <c r="F563" s="13">
        <v>431931</v>
      </c>
      <c r="G563" s="13">
        <v>431931</v>
      </c>
      <c r="H563" s="27" t="s">
        <v>39</v>
      </c>
      <c r="I563" s="18" t="s">
        <v>1465</v>
      </c>
      <c r="J563" s="18" t="s">
        <v>48</v>
      </c>
      <c r="K563" s="18" t="s">
        <v>48</v>
      </c>
      <c r="L563" s="18" t="s">
        <v>48</v>
      </c>
    </row>
    <row r="564" spans="1:12" ht="30" customHeight="1">
      <c r="A564" s="119"/>
      <c r="B564" s="93"/>
      <c r="C564" s="121"/>
      <c r="D564" s="94" t="s">
        <v>18</v>
      </c>
      <c r="E564" s="95">
        <v>484800</v>
      </c>
      <c r="F564" s="95">
        <v>489300</v>
      </c>
      <c r="G564" s="95">
        <v>489300</v>
      </c>
      <c r="H564" s="27" t="s">
        <v>37</v>
      </c>
      <c r="I564" s="18" t="s">
        <v>1447</v>
      </c>
      <c r="J564" s="18" t="s">
        <v>123</v>
      </c>
      <c r="K564" s="18" t="s">
        <v>123</v>
      </c>
      <c r="L564" s="18" t="s">
        <v>61</v>
      </c>
    </row>
    <row r="565" spans="1:12" ht="31.5">
      <c r="A565" s="119"/>
      <c r="B565" s="93"/>
      <c r="C565" s="121"/>
      <c r="D565" s="104"/>
      <c r="E565" s="140"/>
      <c r="F565" s="140"/>
      <c r="G565" s="140"/>
      <c r="H565" s="27" t="s">
        <v>336</v>
      </c>
      <c r="I565" s="18" t="s">
        <v>1447</v>
      </c>
      <c r="J565" s="18" t="s">
        <v>34</v>
      </c>
      <c r="K565" s="18" t="s">
        <v>152</v>
      </c>
      <c r="L565" s="18" t="s">
        <v>106</v>
      </c>
    </row>
    <row r="566" spans="1:12" ht="31.5">
      <c r="A566" s="119"/>
      <c r="B566" s="93"/>
      <c r="C566" s="121"/>
      <c r="D566" s="104"/>
      <c r="E566" s="140"/>
      <c r="F566" s="140"/>
      <c r="G566" s="140"/>
      <c r="H566" s="27" t="s">
        <v>31</v>
      </c>
      <c r="I566" s="18" t="s">
        <v>1448</v>
      </c>
      <c r="J566" s="18" t="s">
        <v>32</v>
      </c>
      <c r="K566" s="18" t="s">
        <v>32</v>
      </c>
      <c r="L566" s="18" t="s">
        <v>32</v>
      </c>
    </row>
    <row r="567" spans="1:12" ht="31.5">
      <c r="A567" s="119"/>
      <c r="B567" s="93"/>
      <c r="C567" s="121"/>
      <c r="D567" s="104"/>
      <c r="E567" s="140"/>
      <c r="F567" s="140"/>
      <c r="G567" s="140"/>
      <c r="H567" s="27" t="s">
        <v>33</v>
      </c>
      <c r="I567" s="18" t="s">
        <v>1447</v>
      </c>
      <c r="J567" s="18" t="s">
        <v>56</v>
      </c>
      <c r="K567" s="18" t="s">
        <v>56</v>
      </c>
      <c r="L567" s="18" t="s">
        <v>56</v>
      </c>
    </row>
    <row r="568" spans="1:12" ht="32.25" thickBot="1">
      <c r="A568" s="132"/>
      <c r="B568" s="78"/>
      <c r="C568" s="82"/>
      <c r="D568" s="80"/>
      <c r="E568" s="96"/>
      <c r="F568" s="96"/>
      <c r="G568" s="96"/>
      <c r="H568" s="27" t="s">
        <v>233</v>
      </c>
      <c r="I568" s="18" t="s">
        <v>1465</v>
      </c>
      <c r="J568" s="18" t="s">
        <v>53</v>
      </c>
      <c r="K568" s="18" t="s">
        <v>36</v>
      </c>
      <c r="L568" s="18" t="s">
        <v>36</v>
      </c>
    </row>
    <row r="569" spans="1:12" ht="41.25" customHeight="1">
      <c r="A569" s="118" t="s">
        <v>364</v>
      </c>
      <c r="B569" s="77" t="s">
        <v>365</v>
      </c>
      <c r="C569" s="81" t="s">
        <v>30</v>
      </c>
      <c r="D569" s="19" t="s">
        <v>1445</v>
      </c>
      <c r="E569" s="12">
        <f>SUM(E570:E576)</f>
        <v>1182929</v>
      </c>
      <c r="F569" s="12">
        <f>SUM(F570:F576)</f>
        <v>1184929</v>
      </c>
      <c r="G569" s="12">
        <f>SUM(G570:G576)</f>
        <v>1184929</v>
      </c>
      <c r="H569" s="28" t="s">
        <v>298</v>
      </c>
      <c r="I569" s="19" t="s">
        <v>1465</v>
      </c>
      <c r="J569" s="19" t="s">
        <v>366</v>
      </c>
      <c r="K569" s="19" t="s">
        <v>366</v>
      </c>
      <c r="L569" s="19" t="s">
        <v>366</v>
      </c>
    </row>
    <row r="570" spans="1:12" ht="15.75">
      <c r="A570" s="119"/>
      <c r="B570" s="93"/>
      <c r="C570" s="121"/>
      <c r="D570" s="18" t="s">
        <v>18</v>
      </c>
      <c r="E570" s="13">
        <v>512600</v>
      </c>
      <c r="F570" s="13">
        <v>514600</v>
      </c>
      <c r="G570" s="13">
        <v>514600</v>
      </c>
      <c r="H570" s="27" t="s">
        <v>296</v>
      </c>
      <c r="I570" s="18" t="s">
        <v>1465</v>
      </c>
      <c r="J570" s="18" t="s">
        <v>292</v>
      </c>
      <c r="K570" s="18" t="s">
        <v>292</v>
      </c>
      <c r="L570" s="18" t="s">
        <v>292</v>
      </c>
    </row>
    <row r="571" spans="1:12" ht="31.5">
      <c r="A571" s="119"/>
      <c r="B571" s="93"/>
      <c r="C571" s="121"/>
      <c r="D571" s="18" t="s">
        <v>41</v>
      </c>
      <c r="E571" s="13">
        <v>75000</v>
      </c>
      <c r="F571" s="13">
        <v>75000</v>
      </c>
      <c r="G571" s="13">
        <v>75000</v>
      </c>
      <c r="H571" s="27" t="s">
        <v>233</v>
      </c>
      <c r="I571" s="18" t="s">
        <v>1465</v>
      </c>
      <c r="J571" s="18" t="s">
        <v>53</v>
      </c>
      <c r="K571" s="18" t="s">
        <v>53</v>
      </c>
      <c r="L571" s="18" t="s">
        <v>53</v>
      </c>
    </row>
    <row r="572" spans="1:12" ht="31.5">
      <c r="A572" s="119"/>
      <c r="B572" s="93"/>
      <c r="C572" s="121"/>
      <c r="D572" s="18" t="s">
        <v>43</v>
      </c>
      <c r="E572" s="13">
        <v>6500</v>
      </c>
      <c r="F572" s="13">
        <v>6500</v>
      </c>
      <c r="G572" s="13">
        <v>6500</v>
      </c>
      <c r="H572" s="27" t="s">
        <v>37</v>
      </c>
      <c r="I572" s="18" t="s">
        <v>1447</v>
      </c>
      <c r="J572" s="18" t="s">
        <v>64</v>
      </c>
      <c r="K572" s="18" t="s">
        <v>64</v>
      </c>
      <c r="L572" s="18" t="s">
        <v>64</v>
      </c>
    </row>
    <row r="573" spans="1:12" ht="31.5">
      <c r="A573" s="119"/>
      <c r="B573" s="93"/>
      <c r="C573" s="121"/>
      <c r="D573" s="94" t="s">
        <v>23</v>
      </c>
      <c r="E573" s="95">
        <v>588829</v>
      </c>
      <c r="F573" s="95">
        <v>588829</v>
      </c>
      <c r="G573" s="95">
        <v>588829</v>
      </c>
      <c r="H573" s="27" t="s">
        <v>33</v>
      </c>
      <c r="I573" s="18" t="s">
        <v>1447</v>
      </c>
      <c r="J573" s="18" t="s">
        <v>49</v>
      </c>
      <c r="K573" s="18" t="s">
        <v>49</v>
      </c>
      <c r="L573" s="18" t="s">
        <v>49</v>
      </c>
    </row>
    <row r="574" spans="1:12" ht="27" customHeight="1">
      <c r="A574" s="119"/>
      <c r="B574" s="93"/>
      <c r="C574" s="121"/>
      <c r="D574" s="104"/>
      <c r="E574" s="140"/>
      <c r="F574" s="140"/>
      <c r="G574" s="140"/>
      <c r="H574" s="27" t="s">
        <v>39</v>
      </c>
      <c r="I574" s="18" t="s">
        <v>1465</v>
      </c>
      <c r="J574" s="18" t="s">
        <v>40</v>
      </c>
      <c r="K574" s="18" t="s">
        <v>78</v>
      </c>
      <c r="L574" s="18" t="s">
        <v>78</v>
      </c>
    </row>
    <row r="575" spans="1:12" ht="31.5">
      <c r="A575" s="119"/>
      <c r="B575" s="93"/>
      <c r="C575" s="121"/>
      <c r="D575" s="104"/>
      <c r="E575" s="140"/>
      <c r="F575" s="140"/>
      <c r="G575" s="140"/>
      <c r="H575" s="27" t="s">
        <v>336</v>
      </c>
      <c r="I575" s="18" t="s">
        <v>1447</v>
      </c>
      <c r="J575" s="18" t="s">
        <v>106</v>
      </c>
      <c r="K575" s="18" t="s">
        <v>106</v>
      </c>
      <c r="L575" s="18" t="s">
        <v>106</v>
      </c>
    </row>
    <row r="576" spans="1:12" ht="32.25" thickBot="1">
      <c r="A576" s="132"/>
      <c r="B576" s="78"/>
      <c r="C576" s="82"/>
      <c r="D576" s="80"/>
      <c r="E576" s="96"/>
      <c r="F576" s="96"/>
      <c r="G576" s="96"/>
      <c r="H576" s="27" t="s">
        <v>31</v>
      </c>
      <c r="I576" s="18" t="s">
        <v>1448</v>
      </c>
      <c r="J576" s="18" t="s">
        <v>367</v>
      </c>
      <c r="K576" s="18" t="s">
        <v>368</v>
      </c>
      <c r="L576" s="18" t="s">
        <v>32</v>
      </c>
    </row>
    <row r="577" spans="1:12" ht="40.5" customHeight="1">
      <c r="A577" s="118" t="s">
        <v>369</v>
      </c>
      <c r="B577" s="77" t="s">
        <v>370</v>
      </c>
      <c r="C577" s="81" t="s">
        <v>30</v>
      </c>
      <c r="D577" s="19" t="s">
        <v>1445</v>
      </c>
      <c r="E577" s="12">
        <f>SUM(E578:E582)</f>
        <v>838154</v>
      </c>
      <c r="F577" s="12">
        <f>SUM(F578:F582)</f>
        <v>860854</v>
      </c>
      <c r="G577" s="12">
        <f>SUM(G578:G582)</f>
        <v>860854</v>
      </c>
      <c r="H577" s="28" t="s">
        <v>298</v>
      </c>
      <c r="I577" s="19" t="s">
        <v>1465</v>
      </c>
      <c r="J577" s="19" t="s">
        <v>78</v>
      </c>
      <c r="K577" s="19" t="s">
        <v>78</v>
      </c>
      <c r="L577" s="19" t="s">
        <v>78</v>
      </c>
    </row>
    <row r="578" spans="1:12" ht="15.75">
      <c r="A578" s="119"/>
      <c r="B578" s="93"/>
      <c r="C578" s="121"/>
      <c r="D578" s="18" t="s">
        <v>41</v>
      </c>
      <c r="E578" s="13">
        <v>31000</v>
      </c>
      <c r="F578" s="13">
        <v>31000</v>
      </c>
      <c r="G578" s="13">
        <v>31000</v>
      </c>
      <c r="H578" s="27" t="s">
        <v>296</v>
      </c>
      <c r="I578" s="18" t="s">
        <v>1465</v>
      </c>
      <c r="J578" s="18" t="s">
        <v>292</v>
      </c>
      <c r="K578" s="18" t="s">
        <v>292</v>
      </c>
      <c r="L578" s="18" t="s">
        <v>292</v>
      </c>
    </row>
    <row r="579" spans="1:12" ht="31.5" customHeight="1">
      <c r="A579" s="119"/>
      <c r="B579" s="93"/>
      <c r="C579" s="121"/>
      <c r="D579" s="18" t="s">
        <v>18</v>
      </c>
      <c r="E579" s="13">
        <v>336400</v>
      </c>
      <c r="F579" s="13">
        <v>359100</v>
      </c>
      <c r="G579" s="13">
        <v>359100</v>
      </c>
      <c r="H579" s="27" t="s">
        <v>39</v>
      </c>
      <c r="I579" s="18" t="s">
        <v>1465</v>
      </c>
      <c r="J579" s="18" t="s">
        <v>48</v>
      </c>
      <c r="K579" s="18" t="s">
        <v>48</v>
      </c>
      <c r="L579" s="18" t="s">
        <v>48</v>
      </c>
    </row>
    <row r="580" spans="1:12" ht="31.5">
      <c r="A580" s="119"/>
      <c r="B580" s="93"/>
      <c r="C580" s="121"/>
      <c r="D580" s="94" t="s">
        <v>23</v>
      </c>
      <c r="E580" s="95">
        <v>470754</v>
      </c>
      <c r="F580" s="95">
        <v>470754</v>
      </c>
      <c r="G580" s="95">
        <v>470754</v>
      </c>
      <c r="H580" s="27" t="s">
        <v>31</v>
      </c>
      <c r="I580" s="18" t="s">
        <v>1448</v>
      </c>
      <c r="J580" s="18" t="s">
        <v>32</v>
      </c>
      <c r="K580" s="18" t="s">
        <v>32</v>
      </c>
      <c r="L580" s="18" t="s">
        <v>32</v>
      </c>
    </row>
    <row r="581" spans="1:12" ht="31.5">
      <c r="A581" s="119"/>
      <c r="B581" s="93"/>
      <c r="C581" s="121"/>
      <c r="D581" s="104"/>
      <c r="E581" s="140"/>
      <c r="F581" s="140"/>
      <c r="G581" s="140"/>
      <c r="H581" s="27" t="s">
        <v>37</v>
      </c>
      <c r="I581" s="18" t="s">
        <v>1447</v>
      </c>
      <c r="J581" s="18" t="s">
        <v>54</v>
      </c>
      <c r="K581" s="18" t="s">
        <v>54</v>
      </c>
      <c r="L581" s="18" t="s">
        <v>54</v>
      </c>
    </row>
    <row r="582" spans="1:12" ht="32.25" thickBot="1">
      <c r="A582" s="132"/>
      <c r="B582" s="78"/>
      <c r="C582" s="82"/>
      <c r="D582" s="80"/>
      <c r="E582" s="96"/>
      <c r="F582" s="96"/>
      <c r="G582" s="96"/>
      <c r="H582" s="27" t="s">
        <v>33</v>
      </c>
      <c r="I582" s="18" t="s">
        <v>1447</v>
      </c>
      <c r="J582" s="18" t="s">
        <v>53</v>
      </c>
      <c r="K582" s="18" t="s">
        <v>53</v>
      </c>
      <c r="L582" s="18" t="s">
        <v>53</v>
      </c>
    </row>
    <row r="583" spans="1:12" ht="32.25" customHeight="1">
      <c r="A583" s="118" t="s">
        <v>371</v>
      </c>
      <c r="B583" s="77" t="s">
        <v>372</v>
      </c>
      <c r="C583" s="81" t="s">
        <v>30</v>
      </c>
      <c r="D583" s="19" t="s">
        <v>1445</v>
      </c>
      <c r="E583" s="12">
        <f>SUM(E584:E589)</f>
        <v>501598</v>
      </c>
      <c r="F583" s="12">
        <f>SUM(F584:F589)</f>
        <v>516398</v>
      </c>
      <c r="G583" s="12">
        <f>SUM(G584:G589)</f>
        <v>516398</v>
      </c>
      <c r="H583" s="28" t="s">
        <v>373</v>
      </c>
      <c r="I583" s="19" t="s">
        <v>1465</v>
      </c>
      <c r="J583" s="19" t="s">
        <v>17</v>
      </c>
      <c r="K583" s="19" t="s">
        <v>17</v>
      </c>
      <c r="L583" s="19" t="s">
        <v>17</v>
      </c>
    </row>
    <row r="584" spans="1:12" ht="63">
      <c r="A584" s="119"/>
      <c r="B584" s="93"/>
      <c r="C584" s="121"/>
      <c r="D584" s="18" t="s">
        <v>18</v>
      </c>
      <c r="E584" s="13">
        <v>220700</v>
      </c>
      <c r="F584" s="13">
        <v>235500</v>
      </c>
      <c r="G584" s="13">
        <v>235500</v>
      </c>
      <c r="H584" s="27" t="s">
        <v>346</v>
      </c>
      <c r="I584" s="18" t="s">
        <v>1465</v>
      </c>
      <c r="J584" s="18" t="s">
        <v>54</v>
      </c>
      <c r="K584" s="18" t="s">
        <v>54</v>
      </c>
      <c r="L584" s="18" t="s">
        <v>61</v>
      </c>
    </row>
    <row r="585" spans="1:12" ht="27.75" customHeight="1">
      <c r="A585" s="119"/>
      <c r="B585" s="93"/>
      <c r="C585" s="121"/>
      <c r="D585" s="18" t="s">
        <v>41</v>
      </c>
      <c r="E585" s="13">
        <v>9500</v>
      </c>
      <c r="F585" s="13">
        <v>9500</v>
      </c>
      <c r="G585" s="13">
        <v>9500</v>
      </c>
      <c r="H585" s="27" t="s">
        <v>39</v>
      </c>
      <c r="I585" s="18" t="s">
        <v>1465</v>
      </c>
      <c r="J585" s="18" t="s">
        <v>48</v>
      </c>
      <c r="K585" s="18" t="s">
        <v>48</v>
      </c>
      <c r="L585" s="18" t="s">
        <v>48</v>
      </c>
    </row>
    <row r="586" spans="1:12" ht="18" customHeight="1">
      <c r="A586" s="119"/>
      <c r="B586" s="93"/>
      <c r="C586" s="121"/>
      <c r="D586" s="94" t="s">
        <v>23</v>
      </c>
      <c r="E586" s="95">
        <v>271398</v>
      </c>
      <c r="F586" s="95">
        <v>271398</v>
      </c>
      <c r="G586" s="95">
        <v>271398</v>
      </c>
      <c r="H586" s="27" t="s">
        <v>296</v>
      </c>
      <c r="I586" s="18" t="s">
        <v>1465</v>
      </c>
      <c r="J586" s="18" t="s">
        <v>61</v>
      </c>
      <c r="K586" s="18" t="s">
        <v>61</v>
      </c>
      <c r="L586" s="18" t="s">
        <v>61</v>
      </c>
    </row>
    <row r="587" spans="1:12" ht="44.25" customHeight="1">
      <c r="A587" s="119"/>
      <c r="B587" s="93"/>
      <c r="C587" s="121"/>
      <c r="D587" s="104"/>
      <c r="E587" s="140"/>
      <c r="F587" s="140"/>
      <c r="G587" s="140"/>
      <c r="H587" s="27" t="s">
        <v>298</v>
      </c>
      <c r="I587" s="18" t="s">
        <v>1465</v>
      </c>
      <c r="J587" s="18" t="s">
        <v>225</v>
      </c>
      <c r="K587" s="18" t="s">
        <v>225</v>
      </c>
      <c r="L587" s="18" t="s">
        <v>225</v>
      </c>
    </row>
    <row r="588" spans="1:12" ht="25.5" customHeight="1">
      <c r="A588" s="119"/>
      <c r="B588" s="93"/>
      <c r="C588" s="121"/>
      <c r="D588" s="104"/>
      <c r="E588" s="140"/>
      <c r="F588" s="140"/>
      <c r="G588" s="140"/>
      <c r="H588" s="27" t="s">
        <v>37</v>
      </c>
      <c r="I588" s="18" t="s">
        <v>1448</v>
      </c>
      <c r="J588" s="18" t="s">
        <v>350</v>
      </c>
      <c r="K588" s="18" t="s">
        <v>166</v>
      </c>
      <c r="L588" s="18" t="s">
        <v>54</v>
      </c>
    </row>
    <row r="589" spans="1:12" ht="34.5" customHeight="1" thickBot="1">
      <c r="A589" s="132"/>
      <c r="B589" s="78"/>
      <c r="C589" s="82"/>
      <c r="D589" s="80"/>
      <c r="E589" s="96"/>
      <c r="F589" s="96"/>
      <c r="G589" s="96"/>
      <c r="H589" s="27" t="s">
        <v>33</v>
      </c>
      <c r="I589" s="18" t="s">
        <v>1448</v>
      </c>
      <c r="J589" s="18" t="s">
        <v>53</v>
      </c>
      <c r="K589" s="18" t="s">
        <v>53</v>
      </c>
      <c r="L589" s="18" t="s">
        <v>53</v>
      </c>
    </row>
    <row r="590" spans="1:12" ht="30.75" customHeight="1">
      <c r="A590" s="118" t="s">
        <v>374</v>
      </c>
      <c r="B590" s="77" t="s">
        <v>375</v>
      </c>
      <c r="C590" s="81" t="s">
        <v>30</v>
      </c>
      <c r="D590" s="19" t="s">
        <v>1445</v>
      </c>
      <c r="E590" s="12">
        <f>SUM(E591:E593)</f>
        <v>1733614</v>
      </c>
      <c r="F590" s="12">
        <f>SUM(F591:F593)</f>
        <v>1749006</v>
      </c>
      <c r="G590" s="12">
        <f>SUM(G591:G593)</f>
        <v>1749006</v>
      </c>
      <c r="H590" s="28" t="s">
        <v>298</v>
      </c>
      <c r="I590" s="19" t="s">
        <v>1465</v>
      </c>
      <c r="J590" s="19" t="s">
        <v>32</v>
      </c>
      <c r="K590" s="19" t="s">
        <v>78</v>
      </c>
      <c r="L590" s="19" t="s">
        <v>78</v>
      </c>
    </row>
    <row r="591" spans="1:12" ht="31.5">
      <c r="A591" s="119"/>
      <c r="B591" s="93"/>
      <c r="C591" s="121"/>
      <c r="D591" s="18" t="s">
        <v>41</v>
      </c>
      <c r="E591" s="13">
        <v>54000</v>
      </c>
      <c r="F591" s="13">
        <v>54000</v>
      </c>
      <c r="G591" s="13">
        <v>54000</v>
      </c>
      <c r="H591" s="27" t="s">
        <v>33</v>
      </c>
      <c r="I591" s="18" t="s">
        <v>1447</v>
      </c>
      <c r="J591" s="18" t="s">
        <v>56</v>
      </c>
      <c r="K591" s="18" t="s">
        <v>56</v>
      </c>
      <c r="L591" s="18" t="s">
        <v>56</v>
      </c>
    </row>
    <row r="592" spans="1:12" ht="15.75">
      <c r="A592" s="119"/>
      <c r="B592" s="93"/>
      <c r="C592" s="121"/>
      <c r="D592" s="18" t="s">
        <v>23</v>
      </c>
      <c r="E592" s="13">
        <v>1002606</v>
      </c>
      <c r="F592" s="13">
        <v>1002606</v>
      </c>
      <c r="G592" s="13">
        <v>1002606</v>
      </c>
      <c r="H592" s="27" t="s">
        <v>296</v>
      </c>
      <c r="I592" s="18" t="s">
        <v>1465</v>
      </c>
      <c r="J592" s="18" t="s">
        <v>297</v>
      </c>
      <c r="K592" s="18" t="s">
        <v>292</v>
      </c>
      <c r="L592" s="18" t="s">
        <v>292</v>
      </c>
    </row>
    <row r="593" spans="1:12" ht="32.25" thickBot="1">
      <c r="A593" s="132"/>
      <c r="B593" s="78"/>
      <c r="C593" s="82"/>
      <c r="D593" s="56" t="s">
        <v>18</v>
      </c>
      <c r="E593" s="58">
        <v>677008</v>
      </c>
      <c r="F593" s="58">
        <v>692400</v>
      </c>
      <c r="G593" s="58">
        <v>692400</v>
      </c>
      <c r="H593" s="55" t="s">
        <v>37</v>
      </c>
      <c r="I593" s="56" t="s">
        <v>1448</v>
      </c>
      <c r="J593" s="56" t="s">
        <v>47</v>
      </c>
      <c r="K593" s="56" t="s">
        <v>61</v>
      </c>
      <c r="L593" s="56" t="s">
        <v>61</v>
      </c>
    </row>
    <row r="594" spans="1:12" ht="63.75" hidden="1" thickBot="1">
      <c r="A594" s="49" t="s">
        <v>376</v>
      </c>
      <c r="B594" s="28" t="s">
        <v>377</v>
      </c>
      <c r="C594" s="52"/>
      <c r="D594" s="33"/>
      <c r="E594" s="57">
        <f>SUM(E595:E597)</f>
        <v>0</v>
      </c>
      <c r="F594" s="57">
        <f>SUM(F595:F597)</f>
        <v>0</v>
      </c>
      <c r="G594" s="57">
        <f>SUM(G595:G597)</f>
        <v>0</v>
      </c>
      <c r="H594" s="26"/>
      <c r="I594" s="33"/>
      <c r="J594" s="33"/>
      <c r="K594" s="33"/>
      <c r="L594" s="33"/>
    </row>
    <row r="595" spans="1:12" ht="15.75" hidden="1">
      <c r="A595" s="48"/>
      <c r="B595" s="27"/>
      <c r="C595" s="42"/>
      <c r="D595" s="18" t="s">
        <v>41</v>
      </c>
      <c r="E595" s="13">
        <v>0</v>
      </c>
      <c r="F595" s="13">
        <v>0</v>
      </c>
      <c r="G595" s="13">
        <v>0</v>
      </c>
      <c r="H595" s="27"/>
      <c r="I595" s="18"/>
      <c r="J595" s="18"/>
      <c r="K595" s="18"/>
      <c r="L595" s="18"/>
    </row>
    <row r="596" spans="1:12" ht="15.75" hidden="1">
      <c r="A596" s="48"/>
      <c r="B596" s="27"/>
      <c r="C596" s="42"/>
      <c r="D596" s="18" t="s">
        <v>23</v>
      </c>
      <c r="E596" s="13">
        <v>0</v>
      </c>
      <c r="F596" s="13">
        <v>0</v>
      </c>
      <c r="G596" s="13">
        <v>0</v>
      </c>
      <c r="H596" s="27"/>
      <c r="I596" s="18"/>
      <c r="J596" s="18"/>
      <c r="K596" s="18"/>
      <c r="L596" s="18"/>
    </row>
    <row r="597" spans="1:12" ht="16.5" hidden="1" thickBot="1">
      <c r="A597" s="48"/>
      <c r="B597" s="27"/>
      <c r="C597" s="42"/>
      <c r="D597" s="18" t="s">
        <v>18</v>
      </c>
      <c r="E597" s="13">
        <v>0</v>
      </c>
      <c r="F597" s="13">
        <v>0</v>
      </c>
      <c r="G597" s="13">
        <v>0</v>
      </c>
      <c r="H597" s="27"/>
      <c r="I597" s="18"/>
      <c r="J597" s="18"/>
      <c r="K597" s="18"/>
      <c r="L597" s="18"/>
    </row>
    <row r="598" spans="1:12" ht="31.5" hidden="1">
      <c r="A598" s="49" t="s">
        <v>378</v>
      </c>
      <c r="B598" s="28" t="s">
        <v>379</v>
      </c>
      <c r="C598" s="52"/>
      <c r="D598" s="19"/>
      <c r="E598" s="12">
        <f>SUM(E599:E601)</f>
        <v>0</v>
      </c>
      <c r="F598" s="12">
        <f>SUM(F599:F601)</f>
        <v>0</v>
      </c>
      <c r="G598" s="12">
        <f>SUM(G599:G601)</f>
        <v>0</v>
      </c>
      <c r="H598" s="28"/>
      <c r="I598" s="19"/>
      <c r="J598" s="19"/>
      <c r="K598" s="19"/>
      <c r="L598" s="19"/>
    </row>
    <row r="599" spans="1:12" ht="15.75" hidden="1">
      <c r="A599" s="48"/>
      <c r="B599" s="27"/>
      <c r="C599" s="42"/>
      <c r="D599" s="18" t="s">
        <v>23</v>
      </c>
      <c r="E599" s="13">
        <v>0</v>
      </c>
      <c r="F599" s="13">
        <v>0</v>
      </c>
      <c r="G599" s="13">
        <v>0</v>
      </c>
      <c r="H599" s="27"/>
      <c r="I599" s="18"/>
      <c r="J599" s="18"/>
      <c r="K599" s="18"/>
      <c r="L599" s="18"/>
    </row>
    <row r="600" spans="1:12" ht="15.75" hidden="1">
      <c r="A600" s="48"/>
      <c r="B600" s="27"/>
      <c r="C600" s="42"/>
      <c r="D600" s="18" t="s">
        <v>41</v>
      </c>
      <c r="E600" s="13">
        <v>0</v>
      </c>
      <c r="F600" s="13">
        <v>0</v>
      </c>
      <c r="G600" s="13">
        <v>0</v>
      </c>
      <c r="H600" s="27"/>
      <c r="I600" s="18"/>
      <c r="J600" s="18"/>
      <c r="K600" s="18"/>
      <c r="L600" s="18"/>
    </row>
    <row r="601" spans="1:12" ht="16.5" hidden="1" thickBot="1">
      <c r="A601" s="48"/>
      <c r="B601" s="27"/>
      <c r="C601" s="42"/>
      <c r="D601" s="18" t="s">
        <v>18</v>
      </c>
      <c r="E601" s="13">
        <v>0</v>
      </c>
      <c r="F601" s="13">
        <v>0</v>
      </c>
      <c r="G601" s="13">
        <v>0</v>
      </c>
      <c r="H601" s="27"/>
      <c r="I601" s="18"/>
      <c r="J601" s="18"/>
      <c r="K601" s="18"/>
      <c r="L601" s="18"/>
    </row>
    <row r="602" spans="1:12" ht="47.25" hidden="1">
      <c r="A602" s="49" t="s">
        <v>380</v>
      </c>
      <c r="B602" s="28" t="s">
        <v>381</v>
      </c>
      <c r="C602" s="52"/>
      <c r="D602" s="19"/>
      <c r="E602" s="12">
        <f>SUM(E603:E606)</f>
        <v>0</v>
      </c>
      <c r="F602" s="12">
        <f>SUM(F603:F606)</f>
        <v>0</v>
      </c>
      <c r="G602" s="12">
        <f>SUM(G603:G606)</f>
        <v>0</v>
      </c>
      <c r="H602" s="28"/>
      <c r="I602" s="19"/>
      <c r="J602" s="19"/>
      <c r="K602" s="19"/>
      <c r="L602" s="19"/>
    </row>
    <row r="603" spans="1:12" ht="15.75" hidden="1">
      <c r="A603" s="48"/>
      <c r="B603" s="27"/>
      <c r="C603" s="42"/>
      <c r="D603" s="18" t="s">
        <v>41</v>
      </c>
      <c r="E603" s="13">
        <v>0</v>
      </c>
      <c r="F603" s="13">
        <v>0</v>
      </c>
      <c r="G603" s="13">
        <v>0</v>
      </c>
      <c r="H603" s="27"/>
      <c r="I603" s="18"/>
      <c r="J603" s="18"/>
      <c r="K603" s="18"/>
      <c r="L603" s="18"/>
    </row>
    <row r="604" spans="1:12" ht="15.75" hidden="1">
      <c r="A604" s="48"/>
      <c r="B604" s="27"/>
      <c r="C604" s="42"/>
      <c r="D604" s="18" t="s">
        <v>43</v>
      </c>
      <c r="E604" s="13">
        <v>0</v>
      </c>
      <c r="F604" s="13">
        <v>0</v>
      </c>
      <c r="G604" s="13">
        <v>0</v>
      </c>
      <c r="H604" s="27"/>
      <c r="I604" s="18"/>
      <c r="J604" s="18"/>
      <c r="K604" s="18"/>
      <c r="L604" s="18"/>
    </row>
    <row r="605" spans="1:12" ht="15.75" hidden="1">
      <c r="A605" s="48"/>
      <c r="B605" s="27"/>
      <c r="C605" s="42"/>
      <c r="D605" s="18" t="s">
        <v>23</v>
      </c>
      <c r="E605" s="13">
        <v>0</v>
      </c>
      <c r="F605" s="13">
        <v>0</v>
      </c>
      <c r="G605" s="13">
        <v>0</v>
      </c>
      <c r="H605" s="27"/>
      <c r="I605" s="18"/>
      <c r="J605" s="18"/>
      <c r="K605" s="18"/>
      <c r="L605" s="18"/>
    </row>
    <row r="606" spans="1:12" ht="16.5" hidden="1" thickBot="1">
      <c r="A606" s="48"/>
      <c r="B606" s="27"/>
      <c r="C606" s="42"/>
      <c r="D606" s="18" t="s">
        <v>18</v>
      </c>
      <c r="E606" s="13">
        <v>0</v>
      </c>
      <c r="F606" s="13">
        <v>0</v>
      </c>
      <c r="G606" s="13">
        <v>0</v>
      </c>
      <c r="H606" s="27"/>
      <c r="I606" s="18"/>
      <c r="J606" s="18"/>
      <c r="K606" s="18"/>
      <c r="L606" s="18"/>
    </row>
    <row r="607" spans="1:12" ht="60.75" customHeight="1">
      <c r="A607" s="118" t="s">
        <v>382</v>
      </c>
      <c r="B607" s="77" t="s">
        <v>383</v>
      </c>
      <c r="C607" s="81" t="s">
        <v>30</v>
      </c>
      <c r="D607" s="19" t="s">
        <v>1445</v>
      </c>
      <c r="E607" s="12">
        <f>SUM(E608:E611)</f>
        <v>1458899</v>
      </c>
      <c r="F607" s="12">
        <f>SUM(F608:F611)</f>
        <v>1490560</v>
      </c>
      <c r="G607" s="12">
        <f>SUM(G608:G611)</f>
        <v>1490560</v>
      </c>
      <c r="H607" s="28" t="s">
        <v>346</v>
      </c>
      <c r="I607" s="19" t="s">
        <v>1465</v>
      </c>
      <c r="J607" s="19" t="s">
        <v>384</v>
      </c>
      <c r="K607" s="19" t="s">
        <v>384</v>
      </c>
      <c r="L607" s="19" t="s">
        <v>384</v>
      </c>
    </row>
    <row r="608" spans="1:12" ht="31.5">
      <c r="A608" s="119"/>
      <c r="B608" s="93"/>
      <c r="C608" s="121"/>
      <c r="D608" s="18" t="s">
        <v>23</v>
      </c>
      <c r="E608" s="13">
        <v>1016360</v>
      </c>
      <c r="F608" s="13">
        <v>1016360</v>
      </c>
      <c r="G608" s="13">
        <v>1016360</v>
      </c>
      <c r="H608" s="27" t="s">
        <v>385</v>
      </c>
      <c r="I608" s="18" t="s">
        <v>1465</v>
      </c>
      <c r="J608" s="18" t="s">
        <v>17</v>
      </c>
      <c r="K608" s="18" t="s">
        <v>17</v>
      </c>
      <c r="L608" s="18" t="s">
        <v>17</v>
      </c>
    </row>
    <row r="609" spans="1:12" ht="31.5">
      <c r="A609" s="119"/>
      <c r="B609" s="93"/>
      <c r="C609" s="121"/>
      <c r="D609" s="18" t="s">
        <v>41</v>
      </c>
      <c r="E609" s="13">
        <v>18500</v>
      </c>
      <c r="F609" s="13">
        <v>18500</v>
      </c>
      <c r="G609" s="13">
        <v>18500</v>
      </c>
      <c r="H609" s="27" t="s">
        <v>373</v>
      </c>
      <c r="I609" s="18" t="s">
        <v>1465</v>
      </c>
      <c r="J609" s="18" t="s">
        <v>17</v>
      </c>
      <c r="K609" s="18" t="s">
        <v>17</v>
      </c>
      <c r="L609" s="18" t="s">
        <v>17</v>
      </c>
    </row>
    <row r="610" spans="1:12" ht="63">
      <c r="A610" s="119"/>
      <c r="B610" s="93"/>
      <c r="C610" s="121"/>
      <c r="D610" s="94" t="s">
        <v>18</v>
      </c>
      <c r="E610" s="95">
        <v>424039</v>
      </c>
      <c r="F610" s="95">
        <v>455700</v>
      </c>
      <c r="G610" s="95">
        <v>455700</v>
      </c>
      <c r="H610" s="27" t="s">
        <v>386</v>
      </c>
      <c r="I610" s="18" t="s">
        <v>1465</v>
      </c>
      <c r="J610" s="18" t="s">
        <v>387</v>
      </c>
      <c r="K610" s="18" t="s">
        <v>387</v>
      </c>
      <c r="L610" s="18" t="s">
        <v>387</v>
      </c>
    </row>
    <row r="611" spans="1:12" ht="32.25" thickBot="1">
      <c r="A611" s="132"/>
      <c r="B611" s="78"/>
      <c r="C611" s="82"/>
      <c r="D611" s="80"/>
      <c r="E611" s="96"/>
      <c r="F611" s="96"/>
      <c r="G611" s="96"/>
      <c r="H611" s="27" t="s">
        <v>37</v>
      </c>
      <c r="I611" s="18" t="s">
        <v>1448</v>
      </c>
      <c r="J611" s="18" t="s">
        <v>36</v>
      </c>
      <c r="K611" s="18" t="s">
        <v>36</v>
      </c>
      <c r="L611" s="18" t="s">
        <v>36</v>
      </c>
    </row>
    <row r="612" spans="1:12" ht="63">
      <c r="A612" s="118" t="s">
        <v>388</v>
      </c>
      <c r="B612" s="77" t="s">
        <v>389</v>
      </c>
      <c r="C612" s="81" t="s">
        <v>30</v>
      </c>
      <c r="D612" s="19" t="s">
        <v>1445</v>
      </c>
      <c r="E612" s="12">
        <f>SUM(E613:E617)</f>
        <v>760284</v>
      </c>
      <c r="F612" s="12">
        <f>SUM(F613:F617)</f>
        <v>762984</v>
      </c>
      <c r="G612" s="12">
        <f>SUM(G613:G617)</f>
        <v>762984</v>
      </c>
      <c r="H612" s="28" t="s">
        <v>346</v>
      </c>
      <c r="I612" s="19" t="s">
        <v>1465</v>
      </c>
      <c r="J612" s="19" t="s">
        <v>350</v>
      </c>
      <c r="K612" s="19" t="s">
        <v>390</v>
      </c>
      <c r="L612" s="19" t="s">
        <v>16</v>
      </c>
    </row>
    <row r="613" spans="1:12" ht="31.5">
      <c r="A613" s="119"/>
      <c r="B613" s="93"/>
      <c r="C613" s="121"/>
      <c r="D613" s="18" t="s">
        <v>18</v>
      </c>
      <c r="E613" s="13">
        <v>266600</v>
      </c>
      <c r="F613" s="13">
        <v>269300</v>
      </c>
      <c r="G613" s="13">
        <v>269300</v>
      </c>
      <c r="H613" s="27" t="s">
        <v>373</v>
      </c>
      <c r="I613" s="18" t="s">
        <v>1465</v>
      </c>
      <c r="J613" s="18" t="s">
        <v>387</v>
      </c>
      <c r="K613" s="18" t="s">
        <v>16</v>
      </c>
      <c r="L613" s="18" t="s">
        <v>16</v>
      </c>
    </row>
    <row r="614" spans="1:12" ht="31.5">
      <c r="A614" s="119"/>
      <c r="B614" s="93"/>
      <c r="C614" s="121"/>
      <c r="D614" s="18" t="s">
        <v>43</v>
      </c>
      <c r="E614" s="13">
        <v>1700</v>
      </c>
      <c r="F614" s="13">
        <v>1700</v>
      </c>
      <c r="G614" s="13">
        <v>1700</v>
      </c>
      <c r="H614" s="27" t="s">
        <v>385</v>
      </c>
      <c r="I614" s="18" t="s">
        <v>1465</v>
      </c>
      <c r="J614" s="18" t="s">
        <v>228</v>
      </c>
      <c r="K614" s="18" t="s">
        <v>16</v>
      </c>
      <c r="L614" s="18" t="s">
        <v>16</v>
      </c>
    </row>
    <row r="615" spans="1:12" ht="15.75">
      <c r="A615" s="119"/>
      <c r="B615" s="93"/>
      <c r="C615" s="121"/>
      <c r="D615" s="94" t="s">
        <v>23</v>
      </c>
      <c r="E615" s="95">
        <v>491984</v>
      </c>
      <c r="F615" s="95">
        <v>491984</v>
      </c>
      <c r="G615" s="95">
        <v>491984</v>
      </c>
      <c r="H615" s="27" t="s">
        <v>391</v>
      </c>
      <c r="I615" s="18" t="s">
        <v>1465</v>
      </c>
      <c r="J615" s="18" t="s">
        <v>297</v>
      </c>
      <c r="K615" s="18" t="s">
        <v>16</v>
      </c>
      <c r="L615" s="18" t="s">
        <v>16</v>
      </c>
    </row>
    <row r="616" spans="1:12" ht="28.5" customHeight="1">
      <c r="A616" s="119"/>
      <c r="B616" s="93"/>
      <c r="C616" s="121"/>
      <c r="D616" s="104"/>
      <c r="E616" s="140"/>
      <c r="F616" s="140"/>
      <c r="G616" s="140"/>
      <c r="H616" s="27" t="s">
        <v>37</v>
      </c>
      <c r="I616" s="18" t="s">
        <v>1465</v>
      </c>
      <c r="J616" s="18" t="s">
        <v>53</v>
      </c>
      <c r="K616" s="18" t="s">
        <v>53</v>
      </c>
      <c r="L616" s="18" t="s">
        <v>16</v>
      </c>
    </row>
    <row r="617" spans="1:12" ht="93" customHeight="1" thickBot="1">
      <c r="A617" s="132"/>
      <c r="B617" s="78"/>
      <c r="C617" s="82"/>
      <c r="D617" s="80"/>
      <c r="E617" s="96"/>
      <c r="F617" s="96"/>
      <c r="G617" s="96"/>
      <c r="H617" s="27" t="s">
        <v>386</v>
      </c>
      <c r="I617" s="18" t="s">
        <v>1465</v>
      </c>
      <c r="J617" s="18" t="s">
        <v>312</v>
      </c>
      <c r="K617" s="18" t="s">
        <v>367</v>
      </c>
      <c r="L617" s="18" t="s">
        <v>16</v>
      </c>
    </row>
    <row r="618" spans="1:12" ht="31.5">
      <c r="A618" s="118" t="s">
        <v>392</v>
      </c>
      <c r="B618" s="77" t="s">
        <v>393</v>
      </c>
      <c r="C618" s="81" t="s">
        <v>30</v>
      </c>
      <c r="D618" s="19" t="s">
        <v>1445</v>
      </c>
      <c r="E618" s="12">
        <f>SUM(E619:E622)</f>
        <v>1055034</v>
      </c>
      <c r="F618" s="12">
        <f>SUM(F619:F622)</f>
        <v>1055034</v>
      </c>
      <c r="G618" s="12">
        <f>SUM(G619:G622)</f>
        <v>1055034</v>
      </c>
      <c r="H618" s="28" t="s">
        <v>385</v>
      </c>
      <c r="I618" s="19" t="s">
        <v>1465</v>
      </c>
      <c r="J618" s="19" t="s">
        <v>394</v>
      </c>
      <c r="K618" s="19" t="s">
        <v>395</v>
      </c>
      <c r="L618" s="19" t="s">
        <v>395</v>
      </c>
    </row>
    <row r="619" spans="1:12" ht="63">
      <c r="A619" s="119"/>
      <c r="B619" s="93"/>
      <c r="C619" s="121"/>
      <c r="D619" s="18" t="s">
        <v>23</v>
      </c>
      <c r="E619" s="13">
        <v>843834</v>
      </c>
      <c r="F619" s="13">
        <v>843834</v>
      </c>
      <c r="G619" s="13">
        <v>843834</v>
      </c>
      <c r="H619" s="27" t="s">
        <v>346</v>
      </c>
      <c r="I619" s="18" t="s">
        <v>1465</v>
      </c>
      <c r="J619" s="18" t="s">
        <v>264</v>
      </c>
      <c r="K619" s="18" t="s">
        <v>256</v>
      </c>
      <c r="L619" s="18" t="s">
        <v>256</v>
      </c>
    </row>
    <row r="620" spans="1:12" ht="31.5">
      <c r="A620" s="119"/>
      <c r="B620" s="93"/>
      <c r="C620" s="121"/>
      <c r="D620" s="18" t="s">
        <v>41</v>
      </c>
      <c r="E620" s="13">
        <v>15800</v>
      </c>
      <c r="F620" s="13">
        <v>15800</v>
      </c>
      <c r="G620" s="13">
        <v>15800</v>
      </c>
      <c r="H620" s="27" t="s">
        <v>373</v>
      </c>
      <c r="I620" s="18" t="s">
        <v>1465</v>
      </c>
      <c r="J620" s="18" t="s">
        <v>396</v>
      </c>
      <c r="K620" s="18" t="s">
        <v>396</v>
      </c>
      <c r="L620" s="18" t="s">
        <v>396</v>
      </c>
    </row>
    <row r="621" spans="1:12" ht="31.5">
      <c r="A621" s="119"/>
      <c r="B621" s="93"/>
      <c r="C621" s="121"/>
      <c r="D621" s="94" t="s">
        <v>18</v>
      </c>
      <c r="E621" s="95">
        <v>195400</v>
      </c>
      <c r="F621" s="95">
        <v>195400</v>
      </c>
      <c r="G621" s="95">
        <v>195400</v>
      </c>
      <c r="H621" s="27" t="s">
        <v>37</v>
      </c>
      <c r="I621" s="18" t="s">
        <v>1447</v>
      </c>
      <c r="J621" s="18" t="s">
        <v>61</v>
      </c>
      <c r="K621" s="18" t="s">
        <v>61</v>
      </c>
      <c r="L621" s="18" t="s">
        <v>61</v>
      </c>
    </row>
    <row r="622" spans="1:12" ht="78.75" customHeight="1" thickBot="1">
      <c r="A622" s="132"/>
      <c r="B622" s="78"/>
      <c r="C622" s="82"/>
      <c r="D622" s="80"/>
      <c r="E622" s="96"/>
      <c r="F622" s="96"/>
      <c r="G622" s="96"/>
      <c r="H622" s="27" t="s">
        <v>386</v>
      </c>
      <c r="I622" s="18" t="s">
        <v>1465</v>
      </c>
      <c r="J622" s="18" t="s">
        <v>397</v>
      </c>
      <c r="K622" s="18" t="s">
        <v>387</v>
      </c>
      <c r="L622" s="18" t="s">
        <v>398</v>
      </c>
    </row>
    <row r="623" spans="1:12" ht="30.75" customHeight="1">
      <c r="A623" s="118" t="s">
        <v>399</v>
      </c>
      <c r="B623" s="77" t="s">
        <v>400</v>
      </c>
      <c r="C623" s="81" t="s">
        <v>30</v>
      </c>
      <c r="D623" s="19" t="s">
        <v>1445</v>
      </c>
      <c r="E623" s="12">
        <f>SUM(E624:E627)</f>
        <v>1083269</v>
      </c>
      <c r="F623" s="12">
        <f>SUM(F624:F627)</f>
        <v>1106969</v>
      </c>
      <c r="G623" s="12">
        <f>SUM(G624:G627)</f>
        <v>1106969</v>
      </c>
      <c r="H623" s="28" t="s">
        <v>385</v>
      </c>
      <c r="I623" s="19" t="s">
        <v>1465</v>
      </c>
      <c r="J623" s="19" t="s">
        <v>396</v>
      </c>
      <c r="K623" s="19" t="s">
        <v>396</v>
      </c>
      <c r="L623" s="19" t="s">
        <v>396</v>
      </c>
    </row>
    <row r="624" spans="1:12" ht="63">
      <c r="A624" s="119"/>
      <c r="B624" s="93"/>
      <c r="C624" s="121"/>
      <c r="D624" s="18" t="s">
        <v>23</v>
      </c>
      <c r="E624" s="13">
        <v>803669</v>
      </c>
      <c r="F624" s="13">
        <v>803669</v>
      </c>
      <c r="G624" s="13">
        <v>803669</v>
      </c>
      <c r="H624" s="27" t="s">
        <v>346</v>
      </c>
      <c r="I624" s="18" t="s">
        <v>1465</v>
      </c>
      <c r="J624" s="18" t="s">
        <v>401</v>
      </c>
      <c r="K624" s="18" t="s">
        <v>402</v>
      </c>
      <c r="L624" s="18" t="s">
        <v>347</v>
      </c>
    </row>
    <row r="625" spans="1:12" ht="31.5">
      <c r="A625" s="119"/>
      <c r="B625" s="93"/>
      <c r="C625" s="121"/>
      <c r="D625" s="18" t="s">
        <v>41</v>
      </c>
      <c r="E625" s="13">
        <v>15000</v>
      </c>
      <c r="F625" s="13">
        <v>15000</v>
      </c>
      <c r="G625" s="13">
        <v>15000</v>
      </c>
      <c r="H625" s="27" t="s">
        <v>373</v>
      </c>
      <c r="I625" s="18" t="s">
        <v>1465</v>
      </c>
      <c r="J625" s="18" t="s">
        <v>17</v>
      </c>
      <c r="K625" s="18" t="s">
        <v>17</v>
      </c>
      <c r="L625" s="18" t="s">
        <v>17</v>
      </c>
    </row>
    <row r="626" spans="1:12" ht="31.5">
      <c r="A626" s="119"/>
      <c r="B626" s="93"/>
      <c r="C626" s="121"/>
      <c r="D626" s="94" t="s">
        <v>18</v>
      </c>
      <c r="E626" s="95">
        <v>264600</v>
      </c>
      <c r="F626" s="95">
        <v>288300</v>
      </c>
      <c r="G626" s="95">
        <v>288300</v>
      </c>
      <c r="H626" s="27" t="s">
        <v>37</v>
      </c>
      <c r="I626" s="18" t="s">
        <v>1447</v>
      </c>
      <c r="J626" s="18" t="s">
        <v>38</v>
      </c>
      <c r="K626" s="18" t="s">
        <v>38</v>
      </c>
      <c r="L626" s="18" t="s">
        <v>38</v>
      </c>
    </row>
    <row r="627" spans="1:12" ht="81" customHeight="1" thickBot="1">
      <c r="A627" s="132"/>
      <c r="B627" s="78"/>
      <c r="C627" s="82"/>
      <c r="D627" s="80"/>
      <c r="E627" s="96"/>
      <c r="F627" s="96"/>
      <c r="G627" s="96"/>
      <c r="H627" s="27" t="s">
        <v>386</v>
      </c>
      <c r="I627" s="18" t="s">
        <v>1465</v>
      </c>
      <c r="J627" s="18" t="s">
        <v>367</v>
      </c>
      <c r="K627" s="18" t="s">
        <v>367</v>
      </c>
      <c r="L627" s="18" t="s">
        <v>32</v>
      </c>
    </row>
    <row r="628" spans="1:12" ht="47.25" customHeight="1">
      <c r="A628" s="118" t="s">
        <v>403</v>
      </c>
      <c r="B628" s="77" t="s">
        <v>404</v>
      </c>
      <c r="C628" s="81" t="s">
        <v>30</v>
      </c>
      <c r="D628" s="19" t="s">
        <v>1445</v>
      </c>
      <c r="E628" s="12">
        <f>SUM(E629:E632)</f>
        <v>1142034</v>
      </c>
      <c r="F628" s="12">
        <f>SUM(F629:F632)</f>
        <v>1146734</v>
      </c>
      <c r="G628" s="12">
        <f>SUM(G629:G632)</f>
        <v>1146734</v>
      </c>
      <c r="H628" s="28" t="s">
        <v>373</v>
      </c>
      <c r="I628" s="19" t="s">
        <v>1465</v>
      </c>
      <c r="J628" s="19" t="s">
        <v>405</v>
      </c>
      <c r="K628" s="19" t="s">
        <v>405</v>
      </c>
      <c r="L628" s="19" t="s">
        <v>405</v>
      </c>
    </row>
    <row r="629" spans="1:12" ht="31.5">
      <c r="A629" s="119"/>
      <c r="B629" s="93"/>
      <c r="C629" s="121"/>
      <c r="D629" s="18" t="s">
        <v>23</v>
      </c>
      <c r="E629" s="13">
        <v>895534</v>
      </c>
      <c r="F629" s="13">
        <v>895534</v>
      </c>
      <c r="G629" s="13">
        <v>895534</v>
      </c>
      <c r="H629" s="27" t="s">
        <v>385</v>
      </c>
      <c r="I629" s="18" t="s">
        <v>1465</v>
      </c>
      <c r="J629" s="18" t="s">
        <v>405</v>
      </c>
      <c r="K629" s="18" t="s">
        <v>405</v>
      </c>
      <c r="L629" s="18" t="s">
        <v>405</v>
      </c>
    </row>
    <row r="630" spans="1:12" ht="63">
      <c r="A630" s="119"/>
      <c r="B630" s="93"/>
      <c r="C630" s="121"/>
      <c r="D630" s="18" t="s">
        <v>41</v>
      </c>
      <c r="E630" s="13">
        <v>8600</v>
      </c>
      <c r="F630" s="13">
        <v>8600</v>
      </c>
      <c r="G630" s="13">
        <v>8600</v>
      </c>
      <c r="H630" s="27" t="s">
        <v>346</v>
      </c>
      <c r="I630" s="18" t="s">
        <v>1465</v>
      </c>
      <c r="J630" s="18" t="s">
        <v>34</v>
      </c>
      <c r="K630" s="18" t="s">
        <v>152</v>
      </c>
      <c r="L630" s="18" t="s">
        <v>106</v>
      </c>
    </row>
    <row r="631" spans="1:12" ht="63">
      <c r="A631" s="119"/>
      <c r="B631" s="93"/>
      <c r="C631" s="121"/>
      <c r="D631" s="94" t="s">
        <v>18</v>
      </c>
      <c r="E631" s="95">
        <v>237900</v>
      </c>
      <c r="F631" s="95">
        <v>242600</v>
      </c>
      <c r="G631" s="95">
        <v>242600</v>
      </c>
      <c r="H631" s="27" t="s">
        <v>386</v>
      </c>
      <c r="I631" s="18" t="s">
        <v>1465</v>
      </c>
      <c r="J631" s="18" t="s">
        <v>347</v>
      </c>
      <c r="K631" s="18" t="s">
        <v>397</v>
      </c>
      <c r="L631" s="18" t="s">
        <v>406</v>
      </c>
    </row>
    <row r="632" spans="1:12" ht="32.25" thickBot="1">
      <c r="A632" s="132"/>
      <c r="B632" s="78"/>
      <c r="C632" s="82"/>
      <c r="D632" s="80"/>
      <c r="E632" s="96"/>
      <c r="F632" s="96"/>
      <c r="G632" s="96"/>
      <c r="H632" s="27" t="s">
        <v>37</v>
      </c>
      <c r="I632" s="18" t="s">
        <v>1447</v>
      </c>
      <c r="J632" s="18" t="s">
        <v>61</v>
      </c>
      <c r="K632" s="18" t="s">
        <v>61</v>
      </c>
      <c r="L632" s="18" t="s">
        <v>61</v>
      </c>
    </row>
    <row r="633" spans="1:12" ht="30" customHeight="1">
      <c r="A633" s="118" t="s">
        <v>407</v>
      </c>
      <c r="B633" s="77" t="s">
        <v>408</v>
      </c>
      <c r="C633" s="81" t="s">
        <v>30</v>
      </c>
      <c r="D633" s="19" t="s">
        <v>1445</v>
      </c>
      <c r="E633" s="12">
        <f>SUM(E634:E637)</f>
        <v>921694</v>
      </c>
      <c r="F633" s="12">
        <f>SUM(F634:F637)</f>
        <v>921694</v>
      </c>
      <c r="G633" s="12">
        <f>SUM(G634:G637)</f>
        <v>921694</v>
      </c>
      <c r="H633" s="28" t="s">
        <v>373</v>
      </c>
      <c r="I633" s="19" t="s">
        <v>1465</v>
      </c>
      <c r="J633" s="19" t="s">
        <v>201</v>
      </c>
      <c r="K633" s="19" t="s">
        <v>409</v>
      </c>
      <c r="L633" s="19" t="s">
        <v>405</v>
      </c>
    </row>
    <row r="634" spans="1:12" ht="31.5">
      <c r="A634" s="119"/>
      <c r="B634" s="93"/>
      <c r="C634" s="121"/>
      <c r="D634" s="18" t="s">
        <v>41</v>
      </c>
      <c r="E634" s="13">
        <v>14200</v>
      </c>
      <c r="F634" s="13">
        <v>14200</v>
      </c>
      <c r="G634" s="13">
        <v>14200</v>
      </c>
      <c r="H634" s="27" t="s">
        <v>385</v>
      </c>
      <c r="I634" s="18" t="s">
        <v>1465</v>
      </c>
      <c r="J634" s="18" t="s">
        <v>258</v>
      </c>
      <c r="K634" s="18" t="s">
        <v>201</v>
      </c>
      <c r="L634" s="18" t="s">
        <v>405</v>
      </c>
    </row>
    <row r="635" spans="1:12" ht="63">
      <c r="A635" s="119"/>
      <c r="B635" s="93"/>
      <c r="C635" s="121"/>
      <c r="D635" s="18" t="s">
        <v>23</v>
      </c>
      <c r="E635" s="13">
        <v>678494</v>
      </c>
      <c r="F635" s="13">
        <v>678494</v>
      </c>
      <c r="G635" s="13">
        <v>678494</v>
      </c>
      <c r="H635" s="27" t="s">
        <v>346</v>
      </c>
      <c r="I635" s="18" t="s">
        <v>1465</v>
      </c>
      <c r="J635" s="18" t="s">
        <v>95</v>
      </c>
      <c r="K635" s="18" t="s">
        <v>80</v>
      </c>
      <c r="L635" s="18" t="s">
        <v>56</v>
      </c>
    </row>
    <row r="636" spans="1:12" ht="31.5">
      <c r="A636" s="119"/>
      <c r="B636" s="93"/>
      <c r="C636" s="121"/>
      <c r="D636" s="94" t="s">
        <v>18</v>
      </c>
      <c r="E636" s="95">
        <v>229000</v>
      </c>
      <c r="F636" s="95">
        <v>229000</v>
      </c>
      <c r="G636" s="95">
        <v>229000</v>
      </c>
      <c r="H636" s="27" t="s">
        <v>37</v>
      </c>
      <c r="I636" s="18" t="s">
        <v>1447</v>
      </c>
      <c r="J636" s="18" t="s">
        <v>61</v>
      </c>
      <c r="K636" s="18" t="s">
        <v>61</v>
      </c>
      <c r="L636" s="18" t="s">
        <v>61</v>
      </c>
    </row>
    <row r="637" spans="1:12" ht="81.75" customHeight="1" thickBot="1">
      <c r="A637" s="132"/>
      <c r="B637" s="78"/>
      <c r="C637" s="82"/>
      <c r="D637" s="80"/>
      <c r="E637" s="96"/>
      <c r="F637" s="96"/>
      <c r="G637" s="96"/>
      <c r="H637" s="55" t="s">
        <v>386</v>
      </c>
      <c r="I637" s="56" t="s">
        <v>1465</v>
      </c>
      <c r="J637" s="56" t="s">
        <v>256</v>
      </c>
      <c r="K637" s="56" t="s">
        <v>311</v>
      </c>
      <c r="L637" s="56" t="s">
        <v>312</v>
      </c>
    </row>
    <row r="638" spans="1:12" ht="43.5" customHeight="1">
      <c r="A638" s="118" t="s">
        <v>410</v>
      </c>
      <c r="B638" s="77" t="s">
        <v>411</v>
      </c>
      <c r="C638" s="81" t="s">
        <v>30</v>
      </c>
      <c r="D638" s="19" t="s">
        <v>1445</v>
      </c>
      <c r="E638" s="12">
        <f>SUM(E639:E642)</f>
        <v>2005907</v>
      </c>
      <c r="F638" s="12">
        <f>SUM(F639:F642)</f>
        <v>2005907</v>
      </c>
      <c r="G638" s="12">
        <f>SUM(G639:G642)</f>
        <v>2005907</v>
      </c>
      <c r="H638" s="26" t="s">
        <v>373</v>
      </c>
      <c r="I638" s="33" t="s">
        <v>1465</v>
      </c>
      <c r="J638" s="33" t="s">
        <v>17</v>
      </c>
      <c r="K638" s="33" t="s">
        <v>17</v>
      </c>
      <c r="L638" s="33" t="s">
        <v>17</v>
      </c>
    </row>
    <row r="639" spans="1:12" ht="31.5">
      <c r="A639" s="119"/>
      <c r="B639" s="93"/>
      <c r="C639" s="121"/>
      <c r="D639" s="18" t="s">
        <v>41</v>
      </c>
      <c r="E639" s="13">
        <v>75600</v>
      </c>
      <c r="F639" s="13">
        <v>75600</v>
      </c>
      <c r="G639" s="13">
        <v>75600</v>
      </c>
      <c r="H639" s="27" t="s">
        <v>385</v>
      </c>
      <c r="I639" s="18" t="s">
        <v>1465</v>
      </c>
      <c r="J639" s="18" t="s">
        <v>17</v>
      </c>
      <c r="K639" s="18" t="s">
        <v>17</v>
      </c>
      <c r="L639" s="18" t="s">
        <v>17</v>
      </c>
    </row>
    <row r="640" spans="1:12" ht="63">
      <c r="A640" s="119"/>
      <c r="B640" s="93"/>
      <c r="C640" s="121"/>
      <c r="D640" s="18" t="s">
        <v>18</v>
      </c>
      <c r="E640" s="13">
        <v>427600</v>
      </c>
      <c r="F640" s="13">
        <v>427600</v>
      </c>
      <c r="G640" s="13">
        <v>427600</v>
      </c>
      <c r="H640" s="27" t="s">
        <v>346</v>
      </c>
      <c r="I640" s="18" t="s">
        <v>1465</v>
      </c>
      <c r="J640" s="18" t="s">
        <v>367</v>
      </c>
      <c r="K640" s="18" t="s">
        <v>368</v>
      </c>
      <c r="L640" s="18" t="s">
        <v>32</v>
      </c>
    </row>
    <row r="641" spans="1:12" ht="31.5">
      <c r="A641" s="119"/>
      <c r="B641" s="93"/>
      <c r="C641" s="121"/>
      <c r="D641" s="94" t="s">
        <v>23</v>
      </c>
      <c r="E641" s="95">
        <v>1502707</v>
      </c>
      <c r="F641" s="95">
        <v>1502707</v>
      </c>
      <c r="G641" s="95">
        <v>1502707</v>
      </c>
      <c r="H641" s="27" t="s">
        <v>37</v>
      </c>
      <c r="I641" s="18" t="s">
        <v>1447</v>
      </c>
      <c r="J641" s="18" t="s">
        <v>36</v>
      </c>
      <c r="K641" s="18" t="s">
        <v>36</v>
      </c>
      <c r="L641" s="18" t="s">
        <v>36</v>
      </c>
    </row>
    <row r="642" spans="1:12" ht="79.5" customHeight="1" thickBot="1">
      <c r="A642" s="132"/>
      <c r="B642" s="78"/>
      <c r="C642" s="82"/>
      <c r="D642" s="80"/>
      <c r="E642" s="96"/>
      <c r="F642" s="96"/>
      <c r="G642" s="96"/>
      <c r="H642" s="27" t="s">
        <v>386</v>
      </c>
      <c r="I642" s="18" t="s">
        <v>1465</v>
      </c>
      <c r="J642" s="18" t="s">
        <v>225</v>
      </c>
      <c r="K642" s="18" t="s">
        <v>367</v>
      </c>
      <c r="L642" s="18" t="s">
        <v>367</v>
      </c>
    </row>
    <row r="643" spans="1:12" ht="41.25" customHeight="1">
      <c r="A643" s="118" t="s">
        <v>412</v>
      </c>
      <c r="B643" s="77" t="s">
        <v>413</v>
      </c>
      <c r="C643" s="81" t="s">
        <v>30</v>
      </c>
      <c r="D643" s="19" t="s">
        <v>1445</v>
      </c>
      <c r="E643" s="12">
        <f>SUM(E644:E647)</f>
        <v>2573518</v>
      </c>
      <c r="F643" s="12">
        <f>SUM(F644:F647)</f>
        <v>2579018</v>
      </c>
      <c r="G643" s="12">
        <f>SUM(G644:G647)</f>
        <v>2579018</v>
      </c>
      <c r="H643" s="28" t="s">
        <v>373</v>
      </c>
      <c r="I643" s="19" t="s">
        <v>1465</v>
      </c>
      <c r="J643" s="19" t="s">
        <v>17</v>
      </c>
      <c r="K643" s="19" t="s">
        <v>17</v>
      </c>
      <c r="L643" s="19" t="s">
        <v>17</v>
      </c>
    </row>
    <row r="644" spans="1:12" ht="31.5">
      <c r="A644" s="119"/>
      <c r="B644" s="93"/>
      <c r="C644" s="121"/>
      <c r="D644" s="18" t="s">
        <v>41</v>
      </c>
      <c r="E644" s="13">
        <v>70300</v>
      </c>
      <c r="F644" s="13">
        <v>70300</v>
      </c>
      <c r="G644" s="13">
        <v>70300</v>
      </c>
      <c r="H644" s="27" t="s">
        <v>385</v>
      </c>
      <c r="I644" s="18" t="s">
        <v>1465</v>
      </c>
      <c r="J644" s="18" t="s">
        <v>17</v>
      </c>
      <c r="K644" s="18" t="s">
        <v>17</v>
      </c>
      <c r="L644" s="18" t="s">
        <v>17</v>
      </c>
    </row>
    <row r="645" spans="1:12" ht="63">
      <c r="A645" s="119"/>
      <c r="B645" s="93"/>
      <c r="C645" s="121"/>
      <c r="D645" s="18" t="s">
        <v>18</v>
      </c>
      <c r="E645" s="13">
        <v>503500</v>
      </c>
      <c r="F645" s="13">
        <v>509000</v>
      </c>
      <c r="G645" s="13">
        <v>509000</v>
      </c>
      <c r="H645" s="27" t="s">
        <v>346</v>
      </c>
      <c r="I645" s="18" t="s">
        <v>1465</v>
      </c>
      <c r="J645" s="18" t="s">
        <v>225</v>
      </c>
      <c r="K645" s="18" t="s">
        <v>225</v>
      </c>
      <c r="L645" s="18" t="s">
        <v>225</v>
      </c>
    </row>
    <row r="646" spans="1:12" ht="63">
      <c r="A646" s="119"/>
      <c r="B646" s="93"/>
      <c r="C646" s="121"/>
      <c r="D646" s="94" t="s">
        <v>23</v>
      </c>
      <c r="E646" s="95">
        <v>1999718</v>
      </c>
      <c r="F646" s="95">
        <v>1999718</v>
      </c>
      <c r="G646" s="95">
        <v>1999718</v>
      </c>
      <c r="H646" s="27" t="s">
        <v>386</v>
      </c>
      <c r="I646" s="18" t="s">
        <v>1465</v>
      </c>
      <c r="J646" s="18" t="s">
        <v>367</v>
      </c>
      <c r="K646" s="18" t="s">
        <v>367</v>
      </c>
      <c r="L646" s="18" t="s">
        <v>368</v>
      </c>
    </row>
    <row r="647" spans="1:12" ht="32.25" thickBot="1">
      <c r="A647" s="132"/>
      <c r="B647" s="78"/>
      <c r="C647" s="82"/>
      <c r="D647" s="80"/>
      <c r="E647" s="96"/>
      <c r="F647" s="96"/>
      <c r="G647" s="96"/>
      <c r="H647" s="27" t="s">
        <v>37</v>
      </c>
      <c r="I647" s="18" t="s">
        <v>1447</v>
      </c>
      <c r="J647" s="18" t="s">
        <v>38</v>
      </c>
      <c r="K647" s="18" t="s">
        <v>38</v>
      </c>
      <c r="L647" s="18" t="s">
        <v>38</v>
      </c>
    </row>
    <row r="648" spans="1:12" ht="63">
      <c r="A648" s="118" t="s">
        <v>414</v>
      </c>
      <c r="B648" s="77" t="s">
        <v>415</v>
      </c>
      <c r="C648" s="81" t="s">
        <v>30</v>
      </c>
      <c r="D648" s="19" t="s">
        <v>1445</v>
      </c>
      <c r="E648" s="12">
        <f>SUM(E649:E652)</f>
        <v>1020049</v>
      </c>
      <c r="F648" s="12">
        <f>SUM(F649:F652)</f>
        <v>1025149</v>
      </c>
      <c r="G648" s="12">
        <f>SUM(G649:G652)</f>
        <v>1025149</v>
      </c>
      <c r="H648" s="28" t="s">
        <v>346</v>
      </c>
      <c r="I648" s="19" t="s">
        <v>1465</v>
      </c>
      <c r="J648" s="19" t="s">
        <v>390</v>
      </c>
      <c r="K648" s="19" t="s">
        <v>416</v>
      </c>
      <c r="L648" s="19" t="s">
        <v>228</v>
      </c>
    </row>
    <row r="649" spans="1:12" ht="31.5">
      <c r="A649" s="119"/>
      <c r="B649" s="93"/>
      <c r="C649" s="121"/>
      <c r="D649" s="18" t="s">
        <v>41</v>
      </c>
      <c r="E649" s="13">
        <v>13000</v>
      </c>
      <c r="F649" s="13">
        <v>13000</v>
      </c>
      <c r="G649" s="13">
        <v>13000</v>
      </c>
      <c r="H649" s="27" t="s">
        <v>373</v>
      </c>
      <c r="I649" s="18" t="s">
        <v>1465</v>
      </c>
      <c r="J649" s="18" t="s">
        <v>17</v>
      </c>
      <c r="K649" s="18" t="s">
        <v>17</v>
      </c>
      <c r="L649" s="18" t="s">
        <v>17</v>
      </c>
    </row>
    <row r="650" spans="1:12" ht="31.5">
      <c r="A650" s="119"/>
      <c r="B650" s="93"/>
      <c r="C650" s="121"/>
      <c r="D650" s="18" t="s">
        <v>18</v>
      </c>
      <c r="E650" s="13">
        <v>244400</v>
      </c>
      <c r="F650" s="13">
        <v>249500</v>
      </c>
      <c r="G650" s="13">
        <v>249500</v>
      </c>
      <c r="H650" s="27" t="s">
        <v>385</v>
      </c>
      <c r="I650" s="18" t="s">
        <v>1465</v>
      </c>
      <c r="J650" s="18" t="s">
        <v>17</v>
      </c>
      <c r="K650" s="18" t="s">
        <v>17</v>
      </c>
      <c r="L650" s="18" t="s">
        <v>17</v>
      </c>
    </row>
    <row r="651" spans="1:12" ht="63">
      <c r="A651" s="119"/>
      <c r="B651" s="93"/>
      <c r="C651" s="121"/>
      <c r="D651" s="94" t="s">
        <v>23</v>
      </c>
      <c r="E651" s="95">
        <v>762649</v>
      </c>
      <c r="F651" s="95">
        <v>762649</v>
      </c>
      <c r="G651" s="95">
        <v>762649</v>
      </c>
      <c r="H651" s="27" t="s">
        <v>386</v>
      </c>
      <c r="I651" s="18" t="s">
        <v>1465</v>
      </c>
      <c r="J651" s="18" t="s">
        <v>367</v>
      </c>
      <c r="K651" s="18" t="s">
        <v>367</v>
      </c>
      <c r="L651" s="18" t="s">
        <v>367</v>
      </c>
    </row>
    <row r="652" spans="1:12" ht="32.25" thickBot="1">
      <c r="A652" s="132"/>
      <c r="B652" s="78"/>
      <c r="C652" s="82"/>
      <c r="D652" s="80"/>
      <c r="E652" s="96"/>
      <c r="F652" s="96"/>
      <c r="G652" s="96"/>
      <c r="H652" s="55" t="s">
        <v>37</v>
      </c>
      <c r="I652" s="56" t="s">
        <v>1447</v>
      </c>
      <c r="J652" s="56" t="s">
        <v>54</v>
      </c>
      <c r="K652" s="56" t="s">
        <v>54</v>
      </c>
      <c r="L652" s="56" t="s">
        <v>16</v>
      </c>
    </row>
    <row r="653" spans="1:12" ht="91.5" customHeight="1">
      <c r="A653" s="118" t="s">
        <v>417</v>
      </c>
      <c r="B653" s="77" t="s">
        <v>418</v>
      </c>
      <c r="C653" s="81" t="s">
        <v>30</v>
      </c>
      <c r="D653" s="19" t="s">
        <v>1445</v>
      </c>
      <c r="E653" s="12">
        <f>SUM(E654:E657)</f>
        <v>1478096</v>
      </c>
      <c r="F653" s="12">
        <f>SUM(F654:F657)</f>
        <v>1493296</v>
      </c>
      <c r="G653" s="12">
        <f>SUM(G654:G657)</f>
        <v>1493296</v>
      </c>
      <c r="H653" s="26" t="s">
        <v>346</v>
      </c>
      <c r="I653" s="33" t="s">
        <v>1465</v>
      </c>
      <c r="J653" s="33" t="s">
        <v>34</v>
      </c>
      <c r="K653" s="33" t="s">
        <v>106</v>
      </c>
      <c r="L653" s="33" t="s">
        <v>264</v>
      </c>
    </row>
    <row r="654" spans="1:12" ht="48" customHeight="1">
      <c r="A654" s="119"/>
      <c r="B654" s="93"/>
      <c r="C654" s="121"/>
      <c r="D654" s="18" t="s">
        <v>41</v>
      </c>
      <c r="E654" s="13">
        <v>15300</v>
      </c>
      <c r="F654" s="13">
        <v>15300</v>
      </c>
      <c r="G654" s="13">
        <v>15300</v>
      </c>
      <c r="H654" s="27" t="s">
        <v>373</v>
      </c>
      <c r="I654" s="18" t="s">
        <v>1465</v>
      </c>
      <c r="J654" s="18" t="s">
        <v>48</v>
      </c>
      <c r="K654" s="18" t="s">
        <v>258</v>
      </c>
      <c r="L654" s="18" t="s">
        <v>201</v>
      </c>
    </row>
    <row r="655" spans="1:12" ht="48" customHeight="1">
      <c r="A655" s="119"/>
      <c r="B655" s="93"/>
      <c r="C655" s="121"/>
      <c r="D655" s="18" t="s">
        <v>23</v>
      </c>
      <c r="E655" s="13">
        <v>1114496</v>
      </c>
      <c r="F655" s="13">
        <v>1114496</v>
      </c>
      <c r="G655" s="13">
        <v>1114496</v>
      </c>
      <c r="H655" s="27" t="s">
        <v>385</v>
      </c>
      <c r="I655" s="18" t="s">
        <v>1465</v>
      </c>
      <c r="J655" s="18" t="s">
        <v>48</v>
      </c>
      <c r="K655" s="18" t="s">
        <v>258</v>
      </c>
      <c r="L655" s="18" t="s">
        <v>201</v>
      </c>
    </row>
    <row r="656" spans="1:12" ht="63">
      <c r="A656" s="119"/>
      <c r="B656" s="93"/>
      <c r="C656" s="121"/>
      <c r="D656" s="18" t="s">
        <v>18</v>
      </c>
      <c r="E656" s="13">
        <v>256200</v>
      </c>
      <c r="F656" s="13">
        <v>271400</v>
      </c>
      <c r="G656" s="13">
        <v>271400</v>
      </c>
      <c r="H656" s="27" t="s">
        <v>386</v>
      </c>
      <c r="I656" s="18" t="s">
        <v>1465</v>
      </c>
      <c r="J656" s="18" t="s">
        <v>419</v>
      </c>
      <c r="K656" s="18" t="s">
        <v>225</v>
      </c>
      <c r="L656" s="18" t="s">
        <v>225</v>
      </c>
    </row>
    <row r="657" spans="1:12" ht="32.25" thickBot="1">
      <c r="A657" s="132"/>
      <c r="B657" s="78"/>
      <c r="C657" s="82"/>
      <c r="D657" s="18" t="s">
        <v>43</v>
      </c>
      <c r="E657" s="13">
        <v>92100</v>
      </c>
      <c r="F657" s="13">
        <v>92100</v>
      </c>
      <c r="G657" s="13">
        <v>92100</v>
      </c>
      <c r="H657" s="27" t="s">
        <v>37</v>
      </c>
      <c r="I657" s="18" t="s">
        <v>1447</v>
      </c>
      <c r="J657" s="18" t="s">
        <v>55</v>
      </c>
      <c r="K657" s="18" t="s">
        <v>61</v>
      </c>
      <c r="L657" s="18" t="s">
        <v>61</v>
      </c>
    </row>
    <row r="658" spans="1:12" ht="63">
      <c r="A658" s="118" t="s">
        <v>420</v>
      </c>
      <c r="B658" s="77" t="s">
        <v>421</v>
      </c>
      <c r="C658" s="81" t="s">
        <v>30</v>
      </c>
      <c r="D658" s="19"/>
      <c r="E658" s="12">
        <f>SUM(E659:E662)</f>
        <v>1021112</v>
      </c>
      <c r="F658" s="12">
        <f>SUM(F659:F662)</f>
        <v>1021412</v>
      </c>
      <c r="G658" s="12">
        <f>SUM(G659:G662)</f>
        <v>1021412</v>
      </c>
      <c r="H658" s="28" t="s">
        <v>346</v>
      </c>
      <c r="I658" s="19" t="s">
        <v>1465</v>
      </c>
      <c r="J658" s="19" t="s">
        <v>390</v>
      </c>
      <c r="K658" s="19" t="s">
        <v>390</v>
      </c>
      <c r="L658" s="19" t="s">
        <v>390</v>
      </c>
    </row>
    <row r="659" spans="1:12" ht="48" customHeight="1">
      <c r="A659" s="119"/>
      <c r="B659" s="93"/>
      <c r="C659" s="121"/>
      <c r="D659" s="18" t="s">
        <v>23</v>
      </c>
      <c r="E659" s="13">
        <v>820312</v>
      </c>
      <c r="F659" s="13">
        <v>820312</v>
      </c>
      <c r="G659" s="13">
        <v>820312</v>
      </c>
      <c r="H659" s="27" t="s">
        <v>373</v>
      </c>
      <c r="I659" s="18" t="s">
        <v>1465</v>
      </c>
      <c r="J659" s="18" t="s">
        <v>17</v>
      </c>
      <c r="K659" s="18" t="s">
        <v>17</v>
      </c>
      <c r="L659" s="18" t="s">
        <v>17</v>
      </c>
    </row>
    <row r="660" spans="1:12" ht="46.5" customHeight="1">
      <c r="A660" s="119"/>
      <c r="B660" s="93"/>
      <c r="C660" s="121"/>
      <c r="D660" s="18" t="s">
        <v>41</v>
      </c>
      <c r="E660" s="13">
        <v>6700</v>
      </c>
      <c r="F660" s="13">
        <v>6700</v>
      </c>
      <c r="G660" s="13">
        <v>6700</v>
      </c>
      <c r="H660" s="27" t="s">
        <v>385</v>
      </c>
      <c r="I660" s="18" t="s">
        <v>1465</v>
      </c>
      <c r="J660" s="18" t="s">
        <v>201</v>
      </c>
      <c r="K660" s="18" t="s">
        <v>201</v>
      </c>
      <c r="L660" s="18" t="s">
        <v>17</v>
      </c>
    </row>
    <row r="661" spans="1:12" ht="59.25" customHeight="1">
      <c r="A661" s="119"/>
      <c r="B661" s="93"/>
      <c r="C661" s="121"/>
      <c r="D661" s="94" t="s">
        <v>18</v>
      </c>
      <c r="E661" s="95">
        <v>194100</v>
      </c>
      <c r="F661" s="95">
        <v>194400</v>
      </c>
      <c r="G661" s="95">
        <v>194400</v>
      </c>
      <c r="H661" s="27" t="s">
        <v>386</v>
      </c>
      <c r="I661" s="18" t="s">
        <v>1465</v>
      </c>
      <c r="J661" s="18" t="s">
        <v>367</v>
      </c>
      <c r="K661" s="18" t="s">
        <v>367</v>
      </c>
      <c r="L661" s="18" t="s">
        <v>367</v>
      </c>
    </row>
    <row r="662" spans="1:12" ht="30.75" customHeight="1" thickBot="1">
      <c r="A662" s="132"/>
      <c r="B662" s="78"/>
      <c r="C662" s="82"/>
      <c r="D662" s="80"/>
      <c r="E662" s="96"/>
      <c r="F662" s="96"/>
      <c r="G662" s="96"/>
      <c r="H662" s="27" t="s">
        <v>37</v>
      </c>
      <c r="I662" s="18" t="s">
        <v>1447</v>
      </c>
      <c r="J662" s="18" t="s">
        <v>38</v>
      </c>
      <c r="K662" s="18" t="s">
        <v>38</v>
      </c>
      <c r="L662" s="18" t="s">
        <v>38</v>
      </c>
    </row>
    <row r="663" spans="1:12" ht="63">
      <c r="A663" s="118" t="s">
        <v>422</v>
      </c>
      <c r="B663" s="77" t="s">
        <v>423</v>
      </c>
      <c r="C663" s="81" t="s">
        <v>30</v>
      </c>
      <c r="D663" s="19" t="s">
        <v>1445</v>
      </c>
      <c r="E663" s="12">
        <f>SUM(E664:E667)</f>
        <v>818725</v>
      </c>
      <c r="F663" s="12">
        <f>SUM(F664:F667)</f>
        <v>823125</v>
      </c>
      <c r="G663" s="12">
        <f>SUM(G664:G667)</f>
        <v>823125</v>
      </c>
      <c r="H663" s="28" t="s">
        <v>346</v>
      </c>
      <c r="I663" s="19" t="s">
        <v>1465</v>
      </c>
      <c r="J663" s="19" t="s">
        <v>347</v>
      </c>
      <c r="K663" s="19" t="s">
        <v>347</v>
      </c>
      <c r="L663" s="19" t="s">
        <v>347</v>
      </c>
    </row>
    <row r="664" spans="1:12" ht="44.25" customHeight="1">
      <c r="A664" s="119"/>
      <c r="B664" s="93"/>
      <c r="C664" s="121"/>
      <c r="D664" s="18" t="s">
        <v>41</v>
      </c>
      <c r="E664" s="13">
        <v>13200</v>
      </c>
      <c r="F664" s="13">
        <v>13200</v>
      </c>
      <c r="G664" s="13">
        <v>13200</v>
      </c>
      <c r="H664" s="27" t="s">
        <v>373</v>
      </c>
      <c r="I664" s="18" t="s">
        <v>1465</v>
      </c>
      <c r="J664" s="18" t="s">
        <v>201</v>
      </c>
      <c r="K664" s="18" t="s">
        <v>201</v>
      </c>
      <c r="L664" s="18" t="s">
        <v>201</v>
      </c>
    </row>
    <row r="665" spans="1:12" ht="50.25" customHeight="1">
      <c r="A665" s="119"/>
      <c r="B665" s="93"/>
      <c r="C665" s="121"/>
      <c r="D665" s="18" t="s">
        <v>23</v>
      </c>
      <c r="E665" s="13">
        <v>528125</v>
      </c>
      <c r="F665" s="13">
        <v>528125</v>
      </c>
      <c r="G665" s="13">
        <v>528125</v>
      </c>
      <c r="H665" s="27" t="s">
        <v>385</v>
      </c>
      <c r="I665" s="18" t="s">
        <v>1465</v>
      </c>
      <c r="J665" s="18" t="s">
        <v>201</v>
      </c>
      <c r="K665" s="18" t="s">
        <v>201</v>
      </c>
      <c r="L665" s="18" t="s">
        <v>201</v>
      </c>
    </row>
    <row r="666" spans="1:12" ht="31.5">
      <c r="A666" s="119"/>
      <c r="B666" s="93"/>
      <c r="C666" s="121"/>
      <c r="D666" s="94" t="s">
        <v>18</v>
      </c>
      <c r="E666" s="95">
        <v>277400</v>
      </c>
      <c r="F666" s="95">
        <v>281800</v>
      </c>
      <c r="G666" s="95">
        <v>281800</v>
      </c>
      <c r="H666" s="27" t="s">
        <v>37</v>
      </c>
      <c r="I666" s="18" t="s">
        <v>1447</v>
      </c>
      <c r="J666" s="18" t="s">
        <v>166</v>
      </c>
      <c r="K666" s="18" t="s">
        <v>166</v>
      </c>
      <c r="L666" s="18" t="s">
        <v>166</v>
      </c>
    </row>
    <row r="667" spans="1:12" ht="62.25" customHeight="1" thickBot="1">
      <c r="A667" s="132"/>
      <c r="B667" s="78"/>
      <c r="C667" s="82"/>
      <c r="D667" s="80"/>
      <c r="E667" s="96"/>
      <c r="F667" s="96"/>
      <c r="G667" s="96"/>
      <c r="H667" s="55" t="s">
        <v>386</v>
      </c>
      <c r="I667" s="56" t="s">
        <v>1465</v>
      </c>
      <c r="J667" s="56" t="s">
        <v>225</v>
      </c>
      <c r="K667" s="56" t="s">
        <v>424</v>
      </c>
      <c r="L667" s="56" t="s">
        <v>225</v>
      </c>
    </row>
    <row r="668" spans="1:12" ht="108" customHeight="1">
      <c r="A668" s="118" t="s">
        <v>425</v>
      </c>
      <c r="B668" s="77" t="s">
        <v>426</v>
      </c>
      <c r="C668" s="81" t="s">
        <v>30</v>
      </c>
      <c r="D668" s="19" t="s">
        <v>1445</v>
      </c>
      <c r="E668" s="12">
        <f>SUM(E669:E672)</f>
        <v>1030028</v>
      </c>
      <c r="F668" s="12">
        <f>SUM(F669:F672)</f>
        <v>1040728</v>
      </c>
      <c r="G668" s="12">
        <f>SUM(G669:G672)</f>
        <v>1040728</v>
      </c>
      <c r="H668" s="26" t="s">
        <v>346</v>
      </c>
      <c r="I668" s="33" t="s">
        <v>1465</v>
      </c>
      <c r="J668" s="33" t="s">
        <v>347</v>
      </c>
      <c r="K668" s="33" t="s">
        <v>406</v>
      </c>
      <c r="L668" s="33" t="s">
        <v>427</v>
      </c>
    </row>
    <row r="669" spans="1:12" ht="61.5" customHeight="1">
      <c r="A669" s="119"/>
      <c r="B669" s="93"/>
      <c r="C669" s="121"/>
      <c r="D669" s="18" t="s">
        <v>18</v>
      </c>
      <c r="E669" s="13">
        <v>555000</v>
      </c>
      <c r="F669" s="13">
        <v>565700</v>
      </c>
      <c r="G669" s="13">
        <v>565700</v>
      </c>
      <c r="H669" s="27" t="s">
        <v>373</v>
      </c>
      <c r="I669" s="18" t="s">
        <v>1465</v>
      </c>
      <c r="J669" s="18" t="s">
        <v>17</v>
      </c>
      <c r="K669" s="18" t="s">
        <v>17</v>
      </c>
      <c r="L669" s="18" t="s">
        <v>17</v>
      </c>
    </row>
    <row r="670" spans="1:12" ht="50.25" customHeight="1">
      <c r="A670" s="119"/>
      <c r="B670" s="93"/>
      <c r="C670" s="121"/>
      <c r="D670" s="94" t="s">
        <v>23</v>
      </c>
      <c r="E670" s="95">
        <v>475028</v>
      </c>
      <c r="F670" s="95">
        <v>475028</v>
      </c>
      <c r="G670" s="95">
        <v>475028</v>
      </c>
      <c r="H670" s="27" t="s">
        <v>385</v>
      </c>
      <c r="I670" s="18" t="s">
        <v>1465</v>
      </c>
      <c r="J670" s="18" t="s">
        <v>17</v>
      </c>
      <c r="K670" s="18" t="s">
        <v>17</v>
      </c>
      <c r="L670" s="18" t="s">
        <v>17</v>
      </c>
    </row>
    <row r="671" spans="1:12" ht="31.5">
      <c r="A671" s="119"/>
      <c r="B671" s="93"/>
      <c r="C671" s="121"/>
      <c r="D671" s="104"/>
      <c r="E671" s="140"/>
      <c r="F671" s="140"/>
      <c r="G671" s="140"/>
      <c r="H671" s="27" t="s">
        <v>37</v>
      </c>
      <c r="I671" s="18" t="s">
        <v>1447</v>
      </c>
      <c r="J671" s="18" t="s">
        <v>61</v>
      </c>
      <c r="K671" s="18" t="s">
        <v>38</v>
      </c>
      <c r="L671" s="18" t="s">
        <v>64</v>
      </c>
    </row>
    <row r="672" spans="1:12" ht="102.75" customHeight="1" thickBot="1">
      <c r="A672" s="132"/>
      <c r="B672" s="78"/>
      <c r="C672" s="82"/>
      <c r="D672" s="80"/>
      <c r="E672" s="96"/>
      <c r="F672" s="96"/>
      <c r="G672" s="96"/>
      <c r="H672" s="27" t="s">
        <v>386</v>
      </c>
      <c r="I672" s="18" t="s">
        <v>1465</v>
      </c>
      <c r="J672" s="18" t="s">
        <v>387</v>
      </c>
      <c r="K672" s="18" t="s">
        <v>428</v>
      </c>
      <c r="L672" s="18" t="s">
        <v>398</v>
      </c>
    </row>
    <row r="673" spans="1:12" ht="99.75" customHeight="1">
      <c r="A673" s="118" t="s">
        <v>429</v>
      </c>
      <c r="B673" s="77" t="s">
        <v>430</v>
      </c>
      <c r="C673" s="81" t="s">
        <v>30</v>
      </c>
      <c r="D673" s="19" t="s">
        <v>1445</v>
      </c>
      <c r="E673" s="12">
        <f>SUM(E674:E677)</f>
        <v>1298906</v>
      </c>
      <c r="F673" s="12">
        <f>SUM(F674:F677)</f>
        <v>1308323</v>
      </c>
      <c r="G673" s="12">
        <f>SUM(G674:G677)</f>
        <v>1308323</v>
      </c>
      <c r="H673" s="28" t="s">
        <v>346</v>
      </c>
      <c r="I673" s="19" t="s">
        <v>1465</v>
      </c>
      <c r="J673" s="19" t="s">
        <v>163</v>
      </c>
      <c r="K673" s="19" t="s">
        <v>264</v>
      </c>
      <c r="L673" s="19" t="s">
        <v>256</v>
      </c>
    </row>
    <row r="674" spans="1:12" ht="48.75" customHeight="1">
      <c r="A674" s="119"/>
      <c r="B674" s="93"/>
      <c r="C674" s="121"/>
      <c r="D674" s="18" t="s">
        <v>18</v>
      </c>
      <c r="E674" s="13">
        <v>306183</v>
      </c>
      <c r="F674" s="13">
        <v>315600</v>
      </c>
      <c r="G674" s="13">
        <v>315600</v>
      </c>
      <c r="H674" s="27" t="s">
        <v>373</v>
      </c>
      <c r="I674" s="18" t="s">
        <v>1465</v>
      </c>
      <c r="J674" s="18" t="s">
        <v>431</v>
      </c>
      <c r="K674" s="18" t="s">
        <v>431</v>
      </c>
      <c r="L674" s="18" t="s">
        <v>431</v>
      </c>
    </row>
    <row r="675" spans="1:12" ht="49.5" customHeight="1">
      <c r="A675" s="119"/>
      <c r="B675" s="93"/>
      <c r="C675" s="121"/>
      <c r="D675" s="94" t="s">
        <v>23</v>
      </c>
      <c r="E675" s="95">
        <v>992723</v>
      </c>
      <c r="F675" s="95">
        <v>992723</v>
      </c>
      <c r="G675" s="95">
        <v>992723</v>
      </c>
      <c r="H675" s="27" t="s">
        <v>385</v>
      </c>
      <c r="I675" s="18" t="s">
        <v>1465</v>
      </c>
      <c r="J675" s="18" t="s">
        <v>431</v>
      </c>
      <c r="K675" s="18" t="s">
        <v>431</v>
      </c>
      <c r="L675" s="18" t="s">
        <v>431</v>
      </c>
    </row>
    <row r="676" spans="1:12" ht="63">
      <c r="A676" s="119"/>
      <c r="B676" s="93"/>
      <c r="C676" s="121"/>
      <c r="D676" s="104"/>
      <c r="E676" s="140"/>
      <c r="F676" s="140"/>
      <c r="G676" s="140"/>
      <c r="H676" s="27" t="s">
        <v>386</v>
      </c>
      <c r="I676" s="18" t="s">
        <v>1465</v>
      </c>
      <c r="J676" s="18" t="s">
        <v>419</v>
      </c>
      <c r="K676" s="18" t="s">
        <v>228</v>
      </c>
      <c r="L676" s="18" t="s">
        <v>432</v>
      </c>
    </row>
    <row r="677" spans="1:12" ht="51" customHeight="1" thickBot="1">
      <c r="A677" s="132"/>
      <c r="B677" s="78"/>
      <c r="C677" s="82"/>
      <c r="D677" s="80"/>
      <c r="E677" s="96"/>
      <c r="F677" s="96"/>
      <c r="G677" s="96"/>
      <c r="H677" s="27" t="s">
        <v>37</v>
      </c>
      <c r="I677" s="18" t="s">
        <v>1447</v>
      </c>
      <c r="J677" s="18" t="s">
        <v>36</v>
      </c>
      <c r="K677" s="18" t="s">
        <v>36</v>
      </c>
      <c r="L677" s="18" t="s">
        <v>36</v>
      </c>
    </row>
    <row r="678" spans="1:12" ht="78.75" customHeight="1">
      <c r="A678" s="118" t="s">
        <v>433</v>
      </c>
      <c r="B678" s="77" t="s">
        <v>434</v>
      </c>
      <c r="C678" s="81" t="s">
        <v>30</v>
      </c>
      <c r="D678" s="19" t="s">
        <v>1445</v>
      </c>
      <c r="E678" s="12">
        <f>SUM(E679:E686)</f>
        <v>2701328</v>
      </c>
      <c r="F678" s="12">
        <f>SUM(F679:F686)</f>
        <v>2702128</v>
      </c>
      <c r="G678" s="12">
        <f>SUM(G679:G686)</f>
        <v>2702128</v>
      </c>
      <c r="H678" s="28" t="s">
        <v>346</v>
      </c>
      <c r="I678" s="19" t="s">
        <v>1465</v>
      </c>
      <c r="J678" s="19" t="s">
        <v>347</v>
      </c>
      <c r="K678" s="19" t="s">
        <v>347</v>
      </c>
      <c r="L678" s="19" t="s">
        <v>347</v>
      </c>
    </row>
    <row r="679" spans="1:12" ht="56.25" customHeight="1">
      <c r="A679" s="119"/>
      <c r="B679" s="93"/>
      <c r="C679" s="121"/>
      <c r="D679" s="18" t="s">
        <v>41</v>
      </c>
      <c r="E679" s="13">
        <v>146800</v>
      </c>
      <c r="F679" s="13">
        <v>146800</v>
      </c>
      <c r="G679" s="13">
        <v>146800</v>
      </c>
      <c r="H679" s="27" t="s">
        <v>373</v>
      </c>
      <c r="I679" s="18" t="s">
        <v>1465</v>
      </c>
      <c r="J679" s="18" t="s">
        <v>52</v>
      </c>
      <c r="K679" s="18" t="s">
        <v>52</v>
      </c>
      <c r="L679" s="18" t="s">
        <v>52</v>
      </c>
    </row>
    <row r="680" spans="1:12" ht="31.5">
      <c r="A680" s="119"/>
      <c r="B680" s="93"/>
      <c r="C680" s="121"/>
      <c r="D680" s="18" t="s">
        <v>18</v>
      </c>
      <c r="E680" s="13">
        <v>558000</v>
      </c>
      <c r="F680" s="13">
        <v>558800</v>
      </c>
      <c r="G680" s="13">
        <v>558800</v>
      </c>
      <c r="H680" s="27" t="s">
        <v>385</v>
      </c>
      <c r="I680" s="18" t="s">
        <v>1465</v>
      </c>
      <c r="J680" s="18" t="s">
        <v>40</v>
      </c>
      <c r="K680" s="18" t="s">
        <v>40</v>
      </c>
      <c r="L680" s="18" t="s">
        <v>40</v>
      </c>
    </row>
    <row r="681" spans="1:12" ht="31.5">
      <c r="A681" s="119"/>
      <c r="B681" s="93"/>
      <c r="C681" s="121"/>
      <c r="D681" s="18" t="s">
        <v>23</v>
      </c>
      <c r="E681" s="13">
        <v>1980928</v>
      </c>
      <c r="F681" s="13">
        <v>1980928</v>
      </c>
      <c r="G681" s="13">
        <v>1980928</v>
      </c>
      <c r="H681" s="27" t="s">
        <v>31</v>
      </c>
      <c r="I681" s="18" t="s">
        <v>1448</v>
      </c>
      <c r="J681" s="18" t="s">
        <v>32</v>
      </c>
      <c r="K681" s="18" t="s">
        <v>32</v>
      </c>
      <c r="L681" s="18" t="s">
        <v>32</v>
      </c>
    </row>
    <row r="682" spans="1:12" ht="31.5">
      <c r="A682" s="119"/>
      <c r="B682" s="93"/>
      <c r="C682" s="121"/>
      <c r="D682" s="94" t="s">
        <v>43</v>
      </c>
      <c r="E682" s="95">
        <v>15600</v>
      </c>
      <c r="F682" s="95">
        <v>15600</v>
      </c>
      <c r="G682" s="95">
        <v>15600</v>
      </c>
      <c r="H682" s="27" t="s">
        <v>35</v>
      </c>
      <c r="I682" s="18" t="s">
        <v>1448</v>
      </c>
      <c r="J682" s="18" t="s">
        <v>36</v>
      </c>
      <c r="K682" s="18" t="s">
        <v>36</v>
      </c>
      <c r="L682" s="18" t="s">
        <v>36</v>
      </c>
    </row>
    <row r="683" spans="1:12" ht="29.25" customHeight="1">
      <c r="A683" s="119"/>
      <c r="B683" s="93"/>
      <c r="C683" s="121"/>
      <c r="D683" s="104"/>
      <c r="E683" s="140"/>
      <c r="F683" s="140"/>
      <c r="G683" s="140"/>
      <c r="H683" s="27" t="s">
        <v>39</v>
      </c>
      <c r="I683" s="18" t="s">
        <v>1465</v>
      </c>
      <c r="J683" s="18" t="s">
        <v>48</v>
      </c>
      <c r="K683" s="18" t="s">
        <v>48</v>
      </c>
      <c r="L683" s="18" t="s">
        <v>48</v>
      </c>
    </row>
    <row r="684" spans="1:12" ht="109.5" customHeight="1">
      <c r="A684" s="119"/>
      <c r="B684" s="93"/>
      <c r="C684" s="121"/>
      <c r="D684" s="104"/>
      <c r="E684" s="140"/>
      <c r="F684" s="140"/>
      <c r="G684" s="140"/>
      <c r="H684" s="27" t="s">
        <v>386</v>
      </c>
      <c r="I684" s="18" t="s">
        <v>1465</v>
      </c>
      <c r="J684" s="18" t="s">
        <v>347</v>
      </c>
      <c r="K684" s="18" t="s">
        <v>347</v>
      </c>
      <c r="L684" s="18" t="s">
        <v>347</v>
      </c>
    </row>
    <row r="685" spans="1:12" ht="28.5" customHeight="1">
      <c r="A685" s="119"/>
      <c r="B685" s="93"/>
      <c r="C685" s="121"/>
      <c r="D685" s="104"/>
      <c r="E685" s="140"/>
      <c r="F685" s="140"/>
      <c r="G685" s="140"/>
      <c r="H685" s="27" t="s">
        <v>33</v>
      </c>
      <c r="I685" s="18" t="s">
        <v>1448</v>
      </c>
      <c r="J685" s="18" t="s">
        <v>56</v>
      </c>
      <c r="K685" s="18" t="s">
        <v>80</v>
      </c>
      <c r="L685" s="18" t="s">
        <v>95</v>
      </c>
    </row>
    <row r="686" spans="1:12" ht="29.25" customHeight="1" thickBot="1">
      <c r="A686" s="132"/>
      <c r="B686" s="78"/>
      <c r="C686" s="82"/>
      <c r="D686" s="80"/>
      <c r="E686" s="96"/>
      <c r="F686" s="96"/>
      <c r="G686" s="96"/>
      <c r="H686" s="27" t="s">
        <v>37</v>
      </c>
      <c r="I686" s="18" t="s">
        <v>1447</v>
      </c>
      <c r="J686" s="18" t="s">
        <v>55</v>
      </c>
      <c r="K686" s="18" t="s">
        <v>55</v>
      </c>
      <c r="L686" s="18" t="s">
        <v>55</v>
      </c>
    </row>
    <row r="687" spans="1:12" ht="63">
      <c r="A687" s="118" t="s">
        <v>435</v>
      </c>
      <c r="B687" s="77" t="s">
        <v>436</v>
      </c>
      <c r="C687" s="81" t="s">
        <v>30</v>
      </c>
      <c r="D687" s="19" t="s">
        <v>1445</v>
      </c>
      <c r="E687" s="12">
        <f>SUM(E688:E691)</f>
        <v>1594180</v>
      </c>
      <c r="F687" s="12">
        <f>SUM(F688:F691)</f>
        <v>1599880</v>
      </c>
      <c r="G687" s="12">
        <f>SUM(G688:G691)</f>
        <v>1599880</v>
      </c>
      <c r="H687" s="28" t="s">
        <v>346</v>
      </c>
      <c r="I687" s="19" t="s">
        <v>1465</v>
      </c>
      <c r="J687" s="19" t="s">
        <v>225</v>
      </c>
      <c r="K687" s="19" t="s">
        <v>437</v>
      </c>
      <c r="L687" s="19" t="s">
        <v>354</v>
      </c>
    </row>
    <row r="688" spans="1:12" ht="31.5">
      <c r="A688" s="119"/>
      <c r="B688" s="93"/>
      <c r="C688" s="121"/>
      <c r="D688" s="18" t="s">
        <v>23</v>
      </c>
      <c r="E688" s="13">
        <v>1292880</v>
      </c>
      <c r="F688" s="13">
        <v>1292880</v>
      </c>
      <c r="G688" s="13">
        <v>1292880</v>
      </c>
      <c r="H688" s="27" t="s">
        <v>373</v>
      </c>
      <c r="I688" s="18" t="s">
        <v>1465</v>
      </c>
      <c r="J688" s="18" t="s">
        <v>396</v>
      </c>
      <c r="K688" s="18" t="s">
        <v>396</v>
      </c>
      <c r="L688" s="18" t="s">
        <v>396</v>
      </c>
    </row>
    <row r="689" spans="1:12" ht="31.5">
      <c r="A689" s="119"/>
      <c r="B689" s="93"/>
      <c r="C689" s="121"/>
      <c r="D689" s="94" t="s">
        <v>18</v>
      </c>
      <c r="E689" s="95">
        <v>301300</v>
      </c>
      <c r="F689" s="95">
        <v>307000</v>
      </c>
      <c r="G689" s="95">
        <v>307000</v>
      </c>
      <c r="H689" s="27" t="s">
        <v>385</v>
      </c>
      <c r="I689" s="18" t="s">
        <v>1465</v>
      </c>
      <c r="J689" s="18" t="s">
        <v>395</v>
      </c>
      <c r="K689" s="18" t="s">
        <v>395</v>
      </c>
      <c r="L689" s="18" t="s">
        <v>395</v>
      </c>
    </row>
    <row r="690" spans="1:12" ht="30" customHeight="1">
      <c r="A690" s="119"/>
      <c r="B690" s="93"/>
      <c r="C690" s="121"/>
      <c r="D690" s="104"/>
      <c r="E690" s="140"/>
      <c r="F690" s="140"/>
      <c r="G690" s="140"/>
      <c r="H690" s="27" t="s">
        <v>37</v>
      </c>
      <c r="I690" s="18" t="s">
        <v>1447</v>
      </c>
      <c r="J690" s="18" t="s">
        <v>64</v>
      </c>
      <c r="K690" s="18" t="s">
        <v>64</v>
      </c>
      <c r="L690" s="18" t="s">
        <v>64</v>
      </c>
    </row>
    <row r="691" spans="1:12" ht="104.25" customHeight="1" thickBot="1">
      <c r="A691" s="132"/>
      <c r="B691" s="78"/>
      <c r="C691" s="82"/>
      <c r="D691" s="80"/>
      <c r="E691" s="96"/>
      <c r="F691" s="96"/>
      <c r="G691" s="96"/>
      <c r="H691" s="27" t="s">
        <v>386</v>
      </c>
      <c r="I691" s="18" t="s">
        <v>1465</v>
      </c>
      <c r="J691" s="18" t="s">
        <v>85</v>
      </c>
      <c r="K691" s="18" t="s">
        <v>86</v>
      </c>
      <c r="L691" s="18" t="s">
        <v>77</v>
      </c>
    </row>
    <row r="692" spans="1:12" ht="96.75" customHeight="1">
      <c r="A692" s="118" t="s">
        <v>438</v>
      </c>
      <c r="B692" s="77" t="s">
        <v>439</v>
      </c>
      <c r="C692" s="81" t="s">
        <v>30</v>
      </c>
      <c r="D692" s="19" t="s">
        <v>1445</v>
      </c>
      <c r="E692" s="12">
        <f>SUM(E693:E696)</f>
        <v>932646</v>
      </c>
      <c r="F692" s="12">
        <f>SUM(F693:F696)</f>
        <v>947746</v>
      </c>
      <c r="G692" s="12">
        <f>SUM(G693:G696)</f>
        <v>947746</v>
      </c>
      <c r="H692" s="28" t="s">
        <v>346</v>
      </c>
      <c r="I692" s="19" t="s">
        <v>1465</v>
      </c>
      <c r="J692" s="19" t="s">
        <v>312</v>
      </c>
      <c r="K692" s="19" t="s">
        <v>440</v>
      </c>
      <c r="L692" s="19" t="s">
        <v>440</v>
      </c>
    </row>
    <row r="693" spans="1:12" ht="51.75" customHeight="1">
      <c r="A693" s="119"/>
      <c r="B693" s="93"/>
      <c r="C693" s="121"/>
      <c r="D693" s="18" t="s">
        <v>41</v>
      </c>
      <c r="E693" s="13">
        <v>6000</v>
      </c>
      <c r="F693" s="13">
        <v>6000</v>
      </c>
      <c r="G693" s="13">
        <v>6000</v>
      </c>
      <c r="H693" s="27" t="s">
        <v>373</v>
      </c>
      <c r="I693" s="18" t="s">
        <v>1465</v>
      </c>
      <c r="J693" s="18" t="s">
        <v>201</v>
      </c>
      <c r="K693" s="18" t="s">
        <v>405</v>
      </c>
      <c r="L693" s="18" t="s">
        <v>201</v>
      </c>
    </row>
    <row r="694" spans="1:12" ht="58.5" customHeight="1">
      <c r="A694" s="119"/>
      <c r="B694" s="93"/>
      <c r="C694" s="121"/>
      <c r="D694" s="18" t="s">
        <v>18</v>
      </c>
      <c r="E694" s="13">
        <v>283400</v>
      </c>
      <c r="F694" s="13">
        <v>298500</v>
      </c>
      <c r="G694" s="13">
        <v>298500</v>
      </c>
      <c r="H694" s="27" t="s">
        <v>385</v>
      </c>
      <c r="I694" s="18" t="s">
        <v>1465</v>
      </c>
      <c r="J694" s="18" t="s">
        <v>258</v>
      </c>
      <c r="K694" s="18" t="s">
        <v>48</v>
      </c>
      <c r="L694" s="18" t="s">
        <v>48</v>
      </c>
    </row>
    <row r="695" spans="1:12" ht="32.25" customHeight="1">
      <c r="A695" s="119"/>
      <c r="B695" s="93"/>
      <c r="C695" s="121"/>
      <c r="D695" s="94" t="s">
        <v>23</v>
      </c>
      <c r="E695" s="95">
        <v>643246</v>
      </c>
      <c r="F695" s="95">
        <v>643246</v>
      </c>
      <c r="G695" s="95">
        <v>643246</v>
      </c>
      <c r="H695" s="27" t="s">
        <v>37</v>
      </c>
      <c r="I695" s="18" t="s">
        <v>1447</v>
      </c>
      <c r="J695" s="18" t="s">
        <v>61</v>
      </c>
      <c r="K695" s="18" t="s">
        <v>61</v>
      </c>
      <c r="L695" s="18" t="s">
        <v>61</v>
      </c>
    </row>
    <row r="696" spans="1:12" ht="102" customHeight="1" thickBot="1">
      <c r="A696" s="132"/>
      <c r="B696" s="78"/>
      <c r="C696" s="82"/>
      <c r="D696" s="80"/>
      <c r="E696" s="96"/>
      <c r="F696" s="96"/>
      <c r="G696" s="96"/>
      <c r="H696" s="27" t="s">
        <v>386</v>
      </c>
      <c r="I696" s="18" t="s">
        <v>1465</v>
      </c>
      <c r="J696" s="18" t="s">
        <v>387</v>
      </c>
      <c r="K696" s="18" t="s">
        <v>387</v>
      </c>
      <c r="L696" s="18" t="s">
        <v>347</v>
      </c>
    </row>
    <row r="697" spans="1:12" ht="31.5">
      <c r="A697" s="118" t="s">
        <v>441</v>
      </c>
      <c r="B697" s="77" t="s">
        <v>442</v>
      </c>
      <c r="C697" s="81" t="s">
        <v>30</v>
      </c>
      <c r="D697" s="19" t="s">
        <v>1445</v>
      </c>
      <c r="E697" s="12">
        <f>SUM(E698:E701)</f>
        <v>821753</v>
      </c>
      <c r="F697" s="12">
        <f>SUM(F698:F701)</f>
        <v>828153</v>
      </c>
      <c r="G697" s="12">
        <f>SUM(G698:G701)</f>
        <v>828153</v>
      </c>
      <c r="H697" s="28" t="s">
        <v>385</v>
      </c>
      <c r="I697" s="19" t="s">
        <v>1465</v>
      </c>
      <c r="J697" s="19" t="s">
        <v>201</v>
      </c>
      <c r="K697" s="19" t="s">
        <v>409</v>
      </c>
      <c r="L697" s="19" t="s">
        <v>443</v>
      </c>
    </row>
    <row r="698" spans="1:12" ht="63">
      <c r="A698" s="119"/>
      <c r="B698" s="93"/>
      <c r="C698" s="121"/>
      <c r="D698" s="18" t="s">
        <v>23</v>
      </c>
      <c r="E698" s="13">
        <v>576653</v>
      </c>
      <c r="F698" s="13">
        <v>576653</v>
      </c>
      <c r="G698" s="13">
        <v>576653</v>
      </c>
      <c r="H698" s="27" t="s">
        <v>346</v>
      </c>
      <c r="I698" s="18" t="s">
        <v>1465</v>
      </c>
      <c r="J698" s="18" t="s">
        <v>312</v>
      </c>
      <c r="K698" s="18" t="s">
        <v>424</v>
      </c>
      <c r="L698" s="18" t="s">
        <v>444</v>
      </c>
    </row>
    <row r="699" spans="1:12" ht="31.5">
      <c r="A699" s="119"/>
      <c r="B699" s="93"/>
      <c r="C699" s="121"/>
      <c r="D699" s="18" t="s">
        <v>41</v>
      </c>
      <c r="E699" s="13">
        <v>13500</v>
      </c>
      <c r="F699" s="13">
        <v>13500</v>
      </c>
      <c r="G699" s="13">
        <v>13500</v>
      </c>
      <c r="H699" s="27" t="s">
        <v>373</v>
      </c>
      <c r="I699" s="18" t="s">
        <v>1465</v>
      </c>
      <c r="J699" s="18" t="s">
        <v>201</v>
      </c>
      <c r="K699" s="18" t="s">
        <v>405</v>
      </c>
      <c r="L699" s="18" t="s">
        <v>394</v>
      </c>
    </row>
    <row r="700" spans="1:12" ht="63">
      <c r="A700" s="119"/>
      <c r="B700" s="93"/>
      <c r="C700" s="121"/>
      <c r="D700" s="94" t="s">
        <v>18</v>
      </c>
      <c r="E700" s="95">
        <v>231600</v>
      </c>
      <c r="F700" s="95">
        <v>238000</v>
      </c>
      <c r="G700" s="95">
        <v>238000</v>
      </c>
      <c r="H700" s="27" t="s">
        <v>386</v>
      </c>
      <c r="I700" s="18" t="s">
        <v>1465</v>
      </c>
      <c r="J700" s="18" t="s">
        <v>228</v>
      </c>
      <c r="K700" s="18" t="s">
        <v>367</v>
      </c>
      <c r="L700" s="18" t="s">
        <v>367</v>
      </c>
    </row>
    <row r="701" spans="1:12" ht="32.25" thickBot="1">
      <c r="A701" s="132"/>
      <c r="B701" s="78"/>
      <c r="C701" s="82"/>
      <c r="D701" s="80"/>
      <c r="E701" s="96"/>
      <c r="F701" s="96"/>
      <c r="G701" s="96"/>
      <c r="H701" s="27" t="s">
        <v>37</v>
      </c>
      <c r="I701" s="18" t="s">
        <v>1447</v>
      </c>
      <c r="J701" s="18" t="s">
        <v>55</v>
      </c>
      <c r="K701" s="18" t="s">
        <v>55</v>
      </c>
      <c r="L701" s="18" t="s">
        <v>55</v>
      </c>
    </row>
    <row r="702" spans="1:12" ht="30.75" customHeight="1">
      <c r="A702" s="118" t="s">
        <v>445</v>
      </c>
      <c r="B702" s="77" t="s">
        <v>446</v>
      </c>
      <c r="C702" s="81" t="s">
        <v>30</v>
      </c>
      <c r="D702" s="19" t="s">
        <v>1445</v>
      </c>
      <c r="E702" s="12">
        <f>SUM(E703:E706)</f>
        <v>1565692</v>
      </c>
      <c r="F702" s="12">
        <f>SUM(F703:F706)</f>
        <v>1568292</v>
      </c>
      <c r="G702" s="12">
        <f>SUM(G703:G706)</f>
        <v>1568292</v>
      </c>
      <c r="H702" s="28" t="s">
        <v>373</v>
      </c>
      <c r="I702" s="19" t="s">
        <v>1465</v>
      </c>
      <c r="J702" s="19" t="s">
        <v>17</v>
      </c>
      <c r="K702" s="19" t="s">
        <v>17</v>
      </c>
      <c r="L702" s="19" t="s">
        <v>17</v>
      </c>
    </row>
    <row r="703" spans="1:12" ht="31.5">
      <c r="A703" s="119"/>
      <c r="B703" s="93"/>
      <c r="C703" s="121"/>
      <c r="D703" s="18" t="s">
        <v>41</v>
      </c>
      <c r="E703" s="13">
        <v>15500</v>
      </c>
      <c r="F703" s="13">
        <v>15500</v>
      </c>
      <c r="G703" s="13">
        <v>15500</v>
      </c>
      <c r="H703" s="27" t="s">
        <v>385</v>
      </c>
      <c r="I703" s="18" t="s">
        <v>1465</v>
      </c>
      <c r="J703" s="18" t="s">
        <v>17</v>
      </c>
      <c r="K703" s="18" t="s">
        <v>17</v>
      </c>
      <c r="L703" s="18" t="s">
        <v>17</v>
      </c>
    </row>
    <row r="704" spans="1:12" ht="63">
      <c r="A704" s="119"/>
      <c r="B704" s="93"/>
      <c r="C704" s="121"/>
      <c r="D704" s="18" t="s">
        <v>18</v>
      </c>
      <c r="E704" s="13">
        <v>251800</v>
      </c>
      <c r="F704" s="13">
        <v>254400</v>
      </c>
      <c r="G704" s="13">
        <v>254400</v>
      </c>
      <c r="H704" s="27" t="s">
        <v>346</v>
      </c>
      <c r="I704" s="18" t="s">
        <v>1465</v>
      </c>
      <c r="J704" s="18" t="s">
        <v>225</v>
      </c>
      <c r="K704" s="18" t="s">
        <v>354</v>
      </c>
      <c r="L704" s="18" t="s">
        <v>390</v>
      </c>
    </row>
    <row r="705" spans="1:12" ht="29.25" customHeight="1">
      <c r="A705" s="119"/>
      <c r="B705" s="93"/>
      <c r="C705" s="121"/>
      <c r="D705" s="94" t="s">
        <v>23</v>
      </c>
      <c r="E705" s="95">
        <v>1298392</v>
      </c>
      <c r="F705" s="95">
        <v>1298392</v>
      </c>
      <c r="G705" s="95">
        <v>1298392</v>
      </c>
      <c r="H705" s="27" t="s">
        <v>37</v>
      </c>
      <c r="I705" s="18" t="s">
        <v>1447</v>
      </c>
      <c r="J705" s="18" t="s">
        <v>38</v>
      </c>
      <c r="K705" s="18" t="s">
        <v>38</v>
      </c>
      <c r="L705" s="18" t="s">
        <v>38</v>
      </c>
    </row>
    <row r="706" spans="1:12" ht="80.25" customHeight="1" thickBot="1">
      <c r="A706" s="132"/>
      <c r="B706" s="78"/>
      <c r="C706" s="82"/>
      <c r="D706" s="80"/>
      <c r="E706" s="96"/>
      <c r="F706" s="96"/>
      <c r="G706" s="96"/>
      <c r="H706" s="27" t="s">
        <v>386</v>
      </c>
      <c r="I706" s="18" t="s">
        <v>1465</v>
      </c>
      <c r="J706" s="18" t="s">
        <v>367</v>
      </c>
      <c r="K706" s="18" t="s">
        <v>368</v>
      </c>
      <c r="L706" s="18" t="s">
        <v>32</v>
      </c>
    </row>
    <row r="707" spans="1:12" ht="46.5" customHeight="1">
      <c r="A707" s="118" t="s">
        <v>447</v>
      </c>
      <c r="B707" s="77" t="s">
        <v>448</v>
      </c>
      <c r="C707" s="81" t="s">
        <v>30</v>
      </c>
      <c r="D707" s="19" t="s">
        <v>1445</v>
      </c>
      <c r="E707" s="12">
        <f>SUM(E708:E711)</f>
        <v>736745</v>
      </c>
      <c r="F707" s="12">
        <f>SUM(F708:F711)</f>
        <v>737245</v>
      </c>
      <c r="G707" s="12">
        <f>SUM(G708:G711)</f>
        <v>737245</v>
      </c>
      <c r="H707" s="28" t="s">
        <v>373</v>
      </c>
      <c r="I707" s="19" t="s">
        <v>1465</v>
      </c>
      <c r="J707" s="19" t="s">
        <v>405</v>
      </c>
      <c r="K707" s="19" t="s">
        <v>405</v>
      </c>
      <c r="L707" s="19" t="s">
        <v>405</v>
      </c>
    </row>
    <row r="708" spans="1:12" ht="31.5">
      <c r="A708" s="119"/>
      <c r="B708" s="93"/>
      <c r="C708" s="121"/>
      <c r="D708" s="18" t="s">
        <v>23</v>
      </c>
      <c r="E708" s="13">
        <v>483945</v>
      </c>
      <c r="F708" s="13">
        <v>483945</v>
      </c>
      <c r="G708" s="13">
        <v>483945</v>
      </c>
      <c r="H708" s="27" t="s">
        <v>385</v>
      </c>
      <c r="I708" s="18" t="s">
        <v>1465</v>
      </c>
      <c r="J708" s="18" t="s">
        <v>405</v>
      </c>
      <c r="K708" s="18" t="s">
        <v>405</v>
      </c>
      <c r="L708" s="18" t="s">
        <v>405</v>
      </c>
    </row>
    <row r="709" spans="1:12" ht="63">
      <c r="A709" s="119"/>
      <c r="B709" s="93"/>
      <c r="C709" s="121"/>
      <c r="D709" s="18" t="s">
        <v>41</v>
      </c>
      <c r="E709" s="13">
        <v>42700</v>
      </c>
      <c r="F709" s="13">
        <v>42700</v>
      </c>
      <c r="G709" s="13">
        <v>42700</v>
      </c>
      <c r="H709" s="27" t="s">
        <v>346</v>
      </c>
      <c r="I709" s="18" t="s">
        <v>1465</v>
      </c>
      <c r="J709" s="18" t="s">
        <v>53</v>
      </c>
      <c r="K709" s="18" t="s">
        <v>95</v>
      </c>
      <c r="L709" s="18" t="s">
        <v>95</v>
      </c>
    </row>
    <row r="710" spans="1:12" ht="30" customHeight="1">
      <c r="A710" s="119"/>
      <c r="B710" s="93"/>
      <c r="C710" s="121"/>
      <c r="D710" s="94" t="s">
        <v>18</v>
      </c>
      <c r="E710" s="95">
        <v>210100</v>
      </c>
      <c r="F710" s="95">
        <v>210600</v>
      </c>
      <c r="G710" s="95">
        <v>210600</v>
      </c>
      <c r="H710" s="27" t="s">
        <v>37</v>
      </c>
      <c r="I710" s="18" t="s">
        <v>1447</v>
      </c>
      <c r="J710" s="18" t="s">
        <v>54</v>
      </c>
      <c r="K710" s="18" t="s">
        <v>54</v>
      </c>
      <c r="L710" s="18" t="s">
        <v>54</v>
      </c>
    </row>
    <row r="711" spans="1:12" ht="78.75" customHeight="1" thickBot="1">
      <c r="A711" s="132"/>
      <c r="B711" s="78"/>
      <c r="C711" s="82"/>
      <c r="D711" s="80"/>
      <c r="E711" s="96"/>
      <c r="F711" s="96"/>
      <c r="G711" s="96"/>
      <c r="H711" s="27" t="s">
        <v>386</v>
      </c>
      <c r="I711" s="18" t="s">
        <v>1465</v>
      </c>
      <c r="J711" s="18" t="s">
        <v>406</v>
      </c>
      <c r="K711" s="18" t="s">
        <v>449</v>
      </c>
      <c r="L711" s="18" t="s">
        <v>387</v>
      </c>
    </row>
    <row r="712" spans="1:12" ht="31.5">
      <c r="A712" s="118" t="s">
        <v>450</v>
      </c>
      <c r="B712" s="77" t="s">
        <v>451</v>
      </c>
      <c r="C712" s="81" t="s">
        <v>30</v>
      </c>
      <c r="D712" s="19" t="s">
        <v>1445</v>
      </c>
      <c r="E712" s="12">
        <f>SUM(E713:E716)</f>
        <v>864801</v>
      </c>
      <c r="F712" s="12">
        <f>SUM(F713:F716)</f>
        <v>869001</v>
      </c>
      <c r="G712" s="12">
        <f>SUM(G713:G716)</f>
        <v>869001</v>
      </c>
      <c r="H712" s="28" t="s">
        <v>373</v>
      </c>
      <c r="I712" s="19" t="s">
        <v>1465</v>
      </c>
      <c r="J712" s="19" t="s">
        <v>17</v>
      </c>
      <c r="K712" s="19" t="s">
        <v>17</v>
      </c>
      <c r="L712" s="19" t="s">
        <v>17</v>
      </c>
    </row>
    <row r="713" spans="1:12" ht="31.5">
      <c r="A713" s="119"/>
      <c r="B713" s="93"/>
      <c r="C713" s="121"/>
      <c r="D713" s="18" t="s">
        <v>23</v>
      </c>
      <c r="E713" s="13">
        <v>640801</v>
      </c>
      <c r="F713" s="13">
        <v>640801</v>
      </c>
      <c r="G713" s="13">
        <v>640801</v>
      </c>
      <c r="H713" s="27" t="s">
        <v>385</v>
      </c>
      <c r="I713" s="18" t="s">
        <v>1465</v>
      </c>
      <c r="J713" s="18" t="s">
        <v>48</v>
      </c>
      <c r="K713" s="18" t="s">
        <v>258</v>
      </c>
      <c r="L713" s="18" t="s">
        <v>201</v>
      </c>
    </row>
    <row r="714" spans="1:12" ht="63">
      <c r="A714" s="119"/>
      <c r="B714" s="93"/>
      <c r="C714" s="121"/>
      <c r="D714" s="18" t="s">
        <v>41</v>
      </c>
      <c r="E714" s="13">
        <v>17000</v>
      </c>
      <c r="F714" s="13">
        <v>17000</v>
      </c>
      <c r="G714" s="13">
        <v>17000</v>
      </c>
      <c r="H714" s="27" t="s">
        <v>346</v>
      </c>
      <c r="I714" s="18" t="s">
        <v>1465</v>
      </c>
      <c r="J714" s="18" t="s">
        <v>264</v>
      </c>
      <c r="K714" s="18" t="s">
        <v>256</v>
      </c>
      <c r="L714" s="18" t="s">
        <v>310</v>
      </c>
    </row>
    <row r="715" spans="1:12" ht="63">
      <c r="A715" s="119"/>
      <c r="B715" s="93"/>
      <c r="C715" s="121"/>
      <c r="D715" s="94" t="s">
        <v>18</v>
      </c>
      <c r="E715" s="95">
        <v>207000</v>
      </c>
      <c r="F715" s="95">
        <v>211200</v>
      </c>
      <c r="G715" s="95">
        <v>211200</v>
      </c>
      <c r="H715" s="27" t="s">
        <v>386</v>
      </c>
      <c r="I715" s="18" t="s">
        <v>1465</v>
      </c>
      <c r="J715" s="18" t="s">
        <v>77</v>
      </c>
      <c r="K715" s="18" t="s">
        <v>171</v>
      </c>
      <c r="L715" s="18" t="s">
        <v>87</v>
      </c>
    </row>
    <row r="716" spans="1:12" ht="32.25" thickBot="1">
      <c r="A716" s="132"/>
      <c r="B716" s="78"/>
      <c r="C716" s="82"/>
      <c r="D716" s="80"/>
      <c r="E716" s="96"/>
      <c r="F716" s="96"/>
      <c r="G716" s="96"/>
      <c r="H716" s="55" t="s">
        <v>37</v>
      </c>
      <c r="I716" s="56" t="s">
        <v>1447</v>
      </c>
      <c r="J716" s="56" t="s">
        <v>55</v>
      </c>
      <c r="K716" s="56" t="s">
        <v>55</v>
      </c>
      <c r="L716" s="56" t="s">
        <v>55</v>
      </c>
    </row>
    <row r="717" spans="1:12" ht="30" customHeight="1">
      <c r="A717" s="118" t="s">
        <v>452</v>
      </c>
      <c r="B717" s="77" t="s">
        <v>453</v>
      </c>
      <c r="C717" s="81" t="s">
        <v>30</v>
      </c>
      <c r="D717" s="19" t="s">
        <v>1445</v>
      </c>
      <c r="E717" s="12">
        <f>SUM(E718:E721)</f>
        <v>2085190</v>
      </c>
      <c r="F717" s="12">
        <f>SUM(F718:F721)</f>
        <v>2090890</v>
      </c>
      <c r="G717" s="12">
        <f>SUM(G718:G721)</f>
        <v>2090890</v>
      </c>
      <c r="H717" s="26" t="s">
        <v>373</v>
      </c>
      <c r="I717" s="33" t="s">
        <v>1465</v>
      </c>
      <c r="J717" s="33" t="s">
        <v>394</v>
      </c>
      <c r="K717" s="33" t="s">
        <v>431</v>
      </c>
      <c r="L717" s="33" t="s">
        <v>395</v>
      </c>
    </row>
    <row r="718" spans="1:12" ht="31.5">
      <c r="A718" s="119"/>
      <c r="B718" s="93"/>
      <c r="C718" s="121"/>
      <c r="D718" s="18" t="s">
        <v>18</v>
      </c>
      <c r="E718" s="13">
        <v>811700</v>
      </c>
      <c r="F718" s="13">
        <v>817400</v>
      </c>
      <c r="G718" s="13">
        <v>817400</v>
      </c>
      <c r="H718" s="27" t="s">
        <v>385</v>
      </c>
      <c r="I718" s="18" t="s">
        <v>1465</v>
      </c>
      <c r="J718" s="18" t="s">
        <v>17</v>
      </c>
      <c r="K718" s="18" t="s">
        <v>17</v>
      </c>
      <c r="L718" s="18" t="s">
        <v>17</v>
      </c>
    </row>
    <row r="719" spans="1:12" ht="63">
      <c r="A719" s="119"/>
      <c r="B719" s="93"/>
      <c r="C719" s="121"/>
      <c r="D719" s="94" t="s">
        <v>23</v>
      </c>
      <c r="E719" s="95">
        <v>1273490</v>
      </c>
      <c r="F719" s="95">
        <v>1273490</v>
      </c>
      <c r="G719" s="95">
        <v>1273490</v>
      </c>
      <c r="H719" s="27" t="s">
        <v>346</v>
      </c>
      <c r="I719" s="18" t="s">
        <v>1465</v>
      </c>
      <c r="J719" s="18" t="s">
        <v>419</v>
      </c>
      <c r="K719" s="18" t="s">
        <v>424</v>
      </c>
      <c r="L719" s="18" t="s">
        <v>444</v>
      </c>
    </row>
    <row r="720" spans="1:12" ht="63">
      <c r="A720" s="119"/>
      <c r="B720" s="93"/>
      <c r="C720" s="121"/>
      <c r="D720" s="104"/>
      <c r="E720" s="140"/>
      <c r="F720" s="140"/>
      <c r="G720" s="140"/>
      <c r="H720" s="27" t="s">
        <v>386</v>
      </c>
      <c r="I720" s="18" t="s">
        <v>1465</v>
      </c>
      <c r="J720" s="18" t="s">
        <v>367</v>
      </c>
      <c r="K720" s="18" t="s">
        <v>367</v>
      </c>
      <c r="L720" s="18" t="s">
        <v>367</v>
      </c>
    </row>
    <row r="721" spans="1:12" ht="32.25" thickBot="1">
      <c r="A721" s="132"/>
      <c r="B721" s="78"/>
      <c r="C721" s="82"/>
      <c r="D721" s="80"/>
      <c r="E721" s="96"/>
      <c r="F721" s="96"/>
      <c r="G721" s="96"/>
      <c r="H721" s="27" t="s">
        <v>37</v>
      </c>
      <c r="I721" s="18" t="s">
        <v>1447</v>
      </c>
      <c r="J721" s="18" t="s">
        <v>47</v>
      </c>
      <c r="K721" s="18" t="s">
        <v>47</v>
      </c>
      <c r="L721" s="18" t="s">
        <v>47</v>
      </c>
    </row>
    <row r="722" spans="1:12" ht="47.25" customHeight="1">
      <c r="A722" s="118" t="s">
        <v>454</v>
      </c>
      <c r="B722" s="77" t="s">
        <v>455</v>
      </c>
      <c r="C722" s="81" t="s">
        <v>30</v>
      </c>
      <c r="D722" s="19" t="s">
        <v>1445</v>
      </c>
      <c r="E722" s="12">
        <f>SUM(E723:E725)</f>
        <v>319828</v>
      </c>
      <c r="F722" s="12">
        <f>SUM(F723:F725)</f>
        <v>319828</v>
      </c>
      <c r="G722" s="12">
        <f>SUM(G723:G725)</f>
        <v>319828</v>
      </c>
      <c r="H722" s="28" t="s">
        <v>373</v>
      </c>
      <c r="I722" s="19" t="s">
        <v>1465</v>
      </c>
      <c r="J722" s="19" t="s">
        <v>48</v>
      </c>
      <c r="K722" s="19" t="s">
        <v>48</v>
      </c>
      <c r="L722" s="19" t="s">
        <v>16</v>
      </c>
    </row>
    <row r="723" spans="1:12" ht="46.5" customHeight="1">
      <c r="A723" s="119"/>
      <c r="B723" s="93"/>
      <c r="C723" s="121"/>
      <c r="D723" s="18" t="s">
        <v>43</v>
      </c>
      <c r="E723" s="13">
        <v>5400</v>
      </c>
      <c r="F723" s="13">
        <v>5400</v>
      </c>
      <c r="G723" s="13">
        <v>5400</v>
      </c>
      <c r="H723" s="27" t="s">
        <v>385</v>
      </c>
      <c r="I723" s="18" t="s">
        <v>1465</v>
      </c>
      <c r="J723" s="18" t="s">
        <v>225</v>
      </c>
      <c r="K723" s="18" t="s">
        <v>225</v>
      </c>
      <c r="L723" s="18" t="s">
        <v>16</v>
      </c>
    </row>
    <row r="724" spans="1:12" ht="21.75" customHeight="1">
      <c r="A724" s="119"/>
      <c r="B724" s="93"/>
      <c r="C724" s="121"/>
      <c r="D724" s="18" t="s">
        <v>23</v>
      </c>
      <c r="E724" s="13">
        <v>289728</v>
      </c>
      <c r="F724" s="13">
        <v>289728</v>
      </c>
      <c r="G724" s="13">
        <v>289728</v>
      </c>
      <c r="H724" s="139" t="s">
        <v>37</v>
      </c>
      <c r="I724" s="94" t="s">
        <v>1447</v>
      </c>
      <c r="J724" s="94" t="s">
        <v>456</v>
      </c>
      <c r="K724" s="94" t="s">
        <v>456</v>
      </c>
      <c r="L724" s="94" t="s">
        <v>16</v>
      </c>
    </row>
    <row r="725" spans="1:12" ht="16.5" thickBot="1">
      <c r="A725" s="132"/>
      <c r="B725" s="78"/>
      <c r="C725" s="82"/>
      <c r="D725" s="18" t="s">
        <v>18</v>
      </c>
      <c r="E725" s="13">
        <v>24700</v>
      </c>
      <c r="F725" s="13">
        <v>24700</v>
      </c>
      <c r="G725" s="13">
        <v>24700</v>
      </c>
      <c r="H725" s="78"/>
      <c r="I725" s="80"/>
      <c r="J725" s="80"/>
      <c r="K725" s="80"/>
      <c r="L725" s="80"/>
    </row>
    <row r="726" spans="1:12" ht="17.25" customHeight="1">
      <c r="A726" s="118" t="s">
        <v>457</v>
      </c>
      <c r="B726" s="77" t="s">
        <v>458</v>
      </c>
      <c r="C726" s="81" t="s">
        <v>30</v>
      </c>
      <c r="D726" s="19" t="s">
        <v>1445</v>
      </c>
      <c r="E726" s="12">
        <f>SUM(E727:E730)</f>
        <v>1147610</v>
      </c>
      <c r="F726" s="12">
        <f>SUM(F727:F730)</f>
        <v>1162110</v>
      </c>
      <c r="G726" s="12">
        <f>SUM(G727:G730)</f>
        <v>1162110</v>
      </c>
      <c r="H726" s="28" t="s">
        <v>459</v>
      </c>
      <c r="I726" s="19" t="s">
        <v>1447</v>
      </c>
      <c r="J726" s="19" t="s">
        <v>38</v>
      </c>
      <c r="K726" s="19" t="s">
        <v>47</v>
      </c>
      <c r="L726" s="19" t="s">
        <v>47</v>
      </c>
    </row>
    <row r="727" spans="1:12" ht="31.5">
      <c r="A727" s="119"/>
      <c r="B727" s="93"/>
      <c r="C727" s="121"/>
      <c r="D727" s="18" t="s">
        <v>23</v>
      </c>
      <c r="E727" s="13">
        <v>450910</v>
      </c>
      <c r="F727" s="13">
        <v>450910</v>
      </c>
      <c r="G727" s="13">
        <v>450910</v>
      </c>
      <c r="H727" s="27" t="s">
        <v>37</v>
      </c>
      <c r="I727" s="18" t="s">
        <v>1447</v>
      </c>
      <c r="J727" s="18" t="s">
        <v>460</v>
      </c>
      <c r="K727" s="18" t="s">
        <v>456</v>
      </c>
      <c r="L727" s="18" t="s">
        <v>456</v>
      </c>
    </row>
    <row r="728" spans="1:12" ht="17.25" customHeight="1">
      <c r="A728" s="119"/>
      <c r="B728" s="93"/>
      <c r="C728" s="121"/>
      <c r="D728" s="18" t="s">
        <v>41</v>
      </c>
      <c r="E728" s="13">
        <v>18000</v>
      </c>
      <c r="F728" s="13">
        <v>18000</v>
      </c>
      <c r="G728" s="13">
        <v>18000</v>
      </c>
      <c r="H728" s="139" t="s">
        <v>461</v>
      </c>
      <c r="I728" s="94" t="s">
        <v>1447</v>
      </c>
      <c r="J728" s="94" t="s">
        <v>350</v>
      </c>
      <c r="K728" s="94" t="s">
        <v>462</v>
      </c>
      <c r="L728" s="94" t="s">
        <v>54</v>
      </c>
    </row>
    <row r="729" spans="1:12" ht="15.75">
      <c r="A729" s="119"/>
      <c r="B729" s="93"/>
      <c r="C729" s="121"/>
      <c r="D729" s="18" t="s">
        <v>18</v>
      </c>
      <c r="E729" s="13">
        <v>278700</v>
      </c>
      <c r="F729" s="13">
        <v>293200</v>
      </c>
      <c r="G729" s="13">
        <v>293200</v>
      </c>
      <c r="H729" s="93"/>
      <c r="I729" s="104"/>
      <c r="J729" s="104"/>
      <c r="K729" s="104"/>
      <c r="L729" s="104"/>
    </row>
    <row r="730" spans="1:12" ht="16.5" thickBot="1">
      <c r="A730" s="132"/>
      <c r="B730" s="78"/>
      <c r="C730" s="82"/>
      <c r="D730" s="18" t="s">
        <v>43</v>
      </c>
      <c r="E730" s="13">
        <v>400000</v>
      </c>
      <c r="F730" s="13">
        <v>400000</v>
      </c>
      <c r="G730" s="13">
        <v>400000</v>
      </c>
      <c r="H730" s="78"/>
      <c r="I730" s="80"/>
      <c r="J730" s="80"/>
      <c r="K730" s="80"/>
      <c r="L730" s="80"/>
    </row>
    <row r="731" spans="1:12" ht="32.25" customHeight="1">
      <c r="A731" s="118" t="s">
        <v>463</v>
      </c>
      <c r="B731" s="77" t="s">
        <v>464</v>
      </c>
      <c r="C731" s="81" t="s">
        <v>30</v>
      </c>
      <c r="D731" s="19" t="s">
        <v>1445</v>
      </c>
      <c r="E731" s="12">
        <f>SUM(E732:E735)</f>
        <v>798490</v>
      </c>
      <c r="F731" s="12">
        <f>SUM(F732:F735)</f>
        <v>812190</v>
      </c>
      <c r="G731" s="12">
        <f>SUM(G732:G735)</f>
        <v>812190</v>
      </c>
      <c r="H731" s="28" t="s">
        <v>37</v>
      </c>
      <c r="I731" s="19" t="s">
        <v>1447</v>
      </c>
      <c r="J731" s="19" t="s">
        <v>465</v>
      </c>
      <c r="K731" s="19" t="s">
        <v>465</v>
      </c>
      <c r="L731" s="19" t="s">
        <v>465</v>
      </c>
    </row>
    <row r="732" spans="1:12" ht="31.5">
      <c r="A732" s="119"/>
      <c r="B732" s="93"/>
      <c r="C732" s="121"/>
      <c r="D732" s="18" t="s">
        <v>23</v>
      </c>
      <c r="E732" s="13">
        <v>284990</v>
      </c>
      <c r="F732" s="13">
        <v>284990</v>
      </c>
      <c r="G732" s="13">
        <v>284990</v>
      </c>
      <c r="H732" s="27" t="s">
        <v>461</v>
      </c>
      <c r="I732" s="18" t="s">
        <v>1447</v>
      </c>
      <c r="J732" s="18" t="s">
        <v>166</v>
      </c>
      <c r="K732" s="18" t="s">
        <v>166</v>
      </c>
      <c r="L732" s="18" t="s">
        <v>123</v>
      </c>
    </row>
    <row r="733" spans="1:12" ht="15.75">
      <c r="A733" s="119"/>
      <c r="B733" s="93"/>
      <c r="C733" s="121"/>
      <c r="D733" s="18" t="s">
        <v>41</v>
      </c>
      <c r="E733" s="13">
        <v>7000</v>
      </c>
      <c r="F733" s="13">
        <v>7000</v>
      </c>
      <c r="G733" s="13">
        <v>7000</v>
      </c>
      <c r="H733" s="139" t="s">
        <v>459</v>
      </c>
      <c r="I733" s="94" t="s">
        <v>1447</v>
      </c>
      <c r="J733" s="94" t="s">
        <v>53</v>
      </c>
      <c r="K733" s="94" t="s">
        <v>53</v>
      </c>
      <c r="L733" s="94" t="s">
        <v>53</v>
      </c>
    </row>
    <row r="734" spans="1:12" ht="15.75">
      <c r="A734" s="119"/>
      <c r="B734" s="93"/>
      <c r="C734" s="121"/>
      <c r="D734" s="18" t="s">
        <v>43</v>
      </c>
      <c r="E734" s="13">
        <v>339600</v>
      </c>
      <c r="F734" s="13">
        <v>339600</v>
      </c>
      <c r="G734" s="13">
        <v>339600</v>
      </c>
      <c r="H734" s="93"/>
      <c r="I734" s="104"/>
      <c r="J734" s="104"/>
      <c r="K734" s="104"/>
      <c r="L734" s="104"/>
    </row>
    <row r="735" spans="1:12" ht="16.5" thickBot="1">
      <c r="A735" s="132"/>
      <c r="B735" s="78"/>
      <c r="C735" s="82"/>
      <c r="D735" s="18" t="s">
        <v>18</v>
      </c>
      <c r="E735" s="13">
        <v>166900</v>
      </c>
      <c r="F735" s="13">
        <v>180600</v>
      </c>
      <c r="G735" s="13">
        <v>180600</v>
      </c>
      <c r="H735" s="78"/>
      <c r="I735" s="80"/>
      <c r="J735" s="80"/>
      <c r="K735" s="80"/>
      <c r="L735" s="80"/>
    </row>
    <row r="736" spans="1:12" ht="19.5" customHeight="1">
      <c r="A736" s="118" t="s">
        <v>466</v>
      </c>
      <c r="B736" s="77" t="s">
        <v>467</v>
      </c>
      <c r="C736" s="81" t="s">
        <v>30</v>
      </c>
      <c r="D736" s="19" t="s">
        <v>1445</v>
      </c>
      <c r="E736" s="12">
        <f>SUM(E737:E740)</f>
        <v>1302247</v>
      </c>
      <c r="F736" s="12">
        <f>SUM(F737:F740)</f>
        <v>1302247</v>
      </c>
      <c r="G736" s="12">
        <f>SUM(G737:G740)</f>
        <v>1302247</v>
      </c>
      <c r="H736" s="28" t="s">
        <v>459</v>
      </c>
      <c r="I736" s="19" t="s">
        <v>1447</v>
      </c>
      <c r="J736" s="19" t="s">
        <v>61</v>
      </c>
      <c r="K736" s="19" t="s">
        <v>38</v>
      </c>
      <c r="L736" s="19" t="s">
        <v>38</v>
      </c>
    </row>
    <row r="737" spans="1:12" ht="31.5">
      <c r="A737" s="119"/>
      <c r="B737" s="93"/>
      <c r="C737" s="121"/>
      <c r="D737" s="18" t="s">
        <v>43</v>
      </c>
      <c r="E737" s="13">
        <v>708700</v>
      </c>
      <c r="F737" s="13">
        <v>708700</v>
      </c>
      <c r="G737" s="13">
        <v>708700</v>
      </c>
      <c r="H737" s="27" t="s">
        <v>461</v>
      </c>
      <c r="I737" s="18" t="s">
        <v>1447</v>
      </c>
      <c r="J737" s="18" t="s">
        <v>47</v>
      </c>
      <c r="K737" s="18" t="s">
        <v>34</v>
      </c>
      <c r="L737" s="18" t="s">
        <v>36</v>
      </c>
    </row>
    <row r="738" spans="1:12" ht="15.75" customHeight="1">
      <c r="A738" s="119"/>
      <c r="B738" s="93"/>
      <c r="C738" s="121"/>
      <c r="D738" s="18" t="s">
        <v>23</v>
      </c>
      <c r="E738" s="13">
        <v>579647</v>
      </c>
      <c r="F738" s="13">
        <v>579647</v>
      </c>
      <c r="G738" s="13">
        <v>579647</v>
      </c>
      <c r="H738" s="139" t="s">
        <v>37</v>
      </c>
      <c r="I738" s="94" t="s">
        <v>1447</v>
      </c>
      <c r="J738" s="94" t="s">
        <v>49</v>
      </c>
      <c r="K738" s="94" t="s">
        <v>34</v>
      </c>
      <c r="L738" s="94" t="s">
        <v>34</v>
      </c>
    </row>
    <row r="739" spans="1:12" ht="15.75">
      <c r="A739" s="119"/>
      <c r="B739" s="93"/>
      <c r="C739" s="121"/>
      <c r="D739" s="18" t="s">
        <v>41</v>
      </c>
      <c r="E739" s="13">
        <v>8400</v>
      </c>
      <c r="F739" s="13">
        <v>8400</v>
      </c>
      <c r="G739" s="13">
        <v>8400</v>
      </c>
      <c r="H739" s="93"/>
      <c r="I739" s="104"/>
      <c r="J739" s="104"/>
      <c r="K739" s="104"/>
      <c r="L739" s="104"/>
    </row>
    <row r="740" spans="1:12" ht="16.5" thickBot="1">
      <c r="A740" s="132"/>
      <c r="B740" s="78"/>
      <c r="C740" s="82"/>
      <c r="D740" s="18" t="s">
        <v>18</v>
      </c>
      <c r="E740" s="13">
        <v>5500</v>
      </c>
      <c r="F740" s="13">
        <v>5500</v>
      </c>
      <c r="G740" s="13">
        <v>5500</v>
      </c>
      <c r="H740" s="78"/>
      <c r="I740" s="80"/>
      <c r="J740" s="80"/>
      <c r="K740" s="80"/>
      <c r="L740" s="80"/>
    </row>
    <row r="741" spans="1:12" ht="30.75" customHeight="1">
      <c r="A741" s="118" t="s">
        <v>468</v>
      </c>
      <c r="B741" s="77" t="s">
        <v>469</v>
      </c>
      <c r="C741" s="81" t="s">
        <v>30</v>
      </c>
      <c r="D741" s="19" t="s">
        <v>1445</v>
      </c>
      <c r="E741" s="12">
        <f>SUM(E742:E745)</f>
        <v>1660779</v>
      </c>
      <c r="F741" s="12">
        <f>SUM(F742:F745)</f>
        <v>1661279</v>
      </c>
      <c r="G741" s="12">
        <f>SUM(G742:G745)</f>
        <v>1661279</v>
      </c>
      <c r="H741" s="28" t="s">
        <v>37</v>
      </c>
      <c r="I741" s="19" t="s">
        <v>1447</v>
      </c>
      <c r="J741" s="19" t="s">
        <v>460</v>
      </c>
      <c r="K741" s="19" t="s">
        <v>460</v>
      </c>
      <c r="L741" s="19" t="s">
        <v>460</v>
      </c>
    </row>
    <row r="742" spans="1:12" ht="31.5">
      <c r="A742" s="119"/>
      <c r="B742" s="93"/>
      <c r="C742" s="121"/>
      <c r="D742" s="18" t="s">
        <v>41</v>
      </c>
      <c r="E742" s="13">
        <v>20000</v>
      </c>
      <c r="F742" s="13">
        <v>20000</v>
      </c>
      <c r="G742" s="13">
        <v>20000</v>
      </c>
      <c r="H742" s="27" t="s">
        <v>461</v>
      </c>
      <c r="I742" s="18" t="s">
        <v>1447</v>
      </c>
      <c r="J742" s="18" t="s">
        <v>36</v>
      </c>
      <c r="K742" s="18" t="s">
        <v>56</v>
      </c>
      <c r="L742" s="18" t="s">
        <v>54</v>
      </c>
    </row>
    <row r="743" spans="1:12" ht="15.75">
      <c r="A743" s="119"/>
      <c r="B743" s="93"/>
      <c r="C743" s="121"/>
      <c r="D743" s="18" t="s">
        <v>18</v>
      </c>
      <c r="E743" s="13">
        <v>509100</v>
      </c>
      <c r="F743" s="13">
        <v>509600</v>
      </c>
      <c r="G743" s="13">
        <v>509600</v>
      </c>
      <c r="H743" s="27" t="s">
        <v>459</v>
      </c>
      <c r="I743" s="18" t="s">
        <v>1447</v>
      </c>
      <c r="J743" s="18" t="s">
        <v>462</v>
      </c>
      <c r="K743" s="18" t="s">
        <v>462</v>
      </c>
      <c r="L743" s="18" t="s">
        <v>462</v>
      </c>
    </row>
    <row r="744" spans="1:12" ht="18.75" customHeight="1">
      <c r="A744" s="119"/>
      <c r="B744" s="93"/>
      <c r="C744" s="121"/>
      <c r="D744" s="18" t="s">
        <v>43</v>
      </c>
      <c r="E744" s="13">
        <v>605500</v>
      </c>
      <c r="F744" s="13">
        <v>605500</v>
      </c>
      <c r="G744" s="13">
        <v>605500</v>
      </c>
      <c r="H744" s="139" t="s">
        <v>470</v>
      </c>
      <c r="I744" s="94" t="s">
        <v>1447</v>
      </c>
      <c r="J744" s="94" t="s">
        <v>285</v>
      </c>
      <c r="K744" s="94" t="s">
        <v>16</v>
      </c>
      <c r="L744" s="94" t="s">
        <v>462</v>
      </c>
    </row>
    <row r="745" spans="1:12" ht="16.5" thickBot="1">
      <c r="A745" s="132"/>
      <c r="B745" s="78"/>
      <c r="C745" s="82"/>
      <c r="D745" s="18" t="s">
        <v>23</v>
      </c>
      <c r="E745" s="13">
        <v>526179</v>
      </c>
      <c r="F745" s="13">
        <v>526179</v>
      </c>
      <c r="G745" s="13">
        <v>526179</v>
      </c>
      <c r="H745" s="78"/>
      <c r="I745" s="80"/>
      <c r="J745" s="80"/>
      <c r="K745" s="80"/>
      <c r="L745" s="80"/>
    </row>
    <row r="746" spans="1:12" ht="47.25" hidden="1">
      <c r="A746" s="49" t="s">
        <v>471</v>
      </c>
      <c r="B746" s="28" t="s">
        <v>472</v>
      </c>
      <c r="C746" s="52"/>
      <c r="D746" s="19"/>
      <c r="E746" s="12">
        <f>SUM(E747:E750)</f>
        <v>0</v>
      </c>
      <c r="F746" s="12">
        <f>SUM(F747:F750)</f>
        <v>0</v>
      </c>
      <c r="G746" s="12">
        <f>SUM(G747:G750)</f>
        <v>0</v>
      </c>
      <c r="H746" s="28"/>
      <c r="I746" s="19"/>
      <c r="J746" s="19"/>
      <c r="K746" s="19"/>
      <c r="L746" s="19"/>
    </row>
    <row r="747" spans="1:12" ht="15.75" hidden="1">
      <c r="A747" s="48"/>
      <c r="B747" s="27"/>
      <c r="C747" s="42"/>
      <c r="D747" s="18" t="s">
        <v>43</v>
      </c>
      <c r="E747" s="13">
        <v>0</v>
      </c>
      <c r="F747" s="13">
        <v>0</v>
      </c>
      <c r="G747" s="13">
        <v>0</v>
      </c>
      <c r="H747" s="27"/>
      <c r="I747" s="18"/>
      <c r="J747" s="18"/>
      <c r="K747" s="18"/>
      <c r="L747" s="18"/>
    </row>
    <row r="748" spans="1:12" ht="15.75" hidden="1">
      <c r="A748" s="48"/>
      <c r="B748" s="27"/>
      <c r="C748" s="42"/>
      <c r="D748" s="18" t="s">
        <v>23</v>
      </c>
      <c r="E748" s="13">
        <v>0</v>
      </c>
      <c r="F748" s="13">
        <v>0</v>
      </c>
      <c r="G748" s="13">
        <v>0</v>
      </c>
      <c r="H748" s="27"/>
      <c r="I748" s="18"/>
      <c r="J748" s="18"/>
      <c r="K748" s="18"/>
      <c r="L748" s="18"/>
    </row>
    <row r="749" spans="1:12" ht="15.75" hidden="1">
      <c r="A749" s="48"/>
      <c r="B749" s="27"/>
      <c r="C749" s="42"/>
      <c r="D749" s="18" t="s">
        <v>44</v>
      </c>
      <c r="E749" s="13">
        <v>0</v>
      </c>
      <c r="F749" s="13">
        <v>0</v>
      </c>
      <c r="G749" s="13">
        <v>0</v>
      </c>
      <c r="H749" s="27"/>
      <c r="I749" s="18"/>
      <c r="J749" s="18"/>
      <c r="K749" s="18"/>
      <c r="L749" s="18"/>
    </row>
    <row r="750" spans="1:12" ht="16.5" hidden="1" thickBot="1">
      <c r="A750" s="48"/>
      <c r="B750" s="27"/>
      <c r="C750" s="42"/>
      <c r="D750" s="18" t="s">
        <v>18</v>
      </c>
      <c r="E750" s="13">
        <v>0</v>
      </c>
      <c r="F750" s="13">
        <v>0</v>
      </c>
      <c r="G750" s="13">
        <v>0</v>
      </c>
      <c r="H750" s="27"/>
      <c r="I750" s="18"/>
      <c r="J750" s="18"/>
      <c r="K750" s="18"/>
      <c r="L750" s="18"/>
    </row>
    <row r="751" spans="1:12" ht="35.25" customHeight="1">
      <c r="A751" s="118" t="s">
        <v>473</v>
      </c>
      <c r="B751" s="77" t="s">
        <v>474</v>
      </c>
      <c r="C751" s="81" t="s">
        <v>30</v>
      </c>
      <c r="D751" s="19" t="s">
        <v>1445</v>
      </c>
      <c r="E751" s="12">
        <f>SUM(E752:E754)</f>
        <v>1672100</v>
      </c>
      <c r="F751" s="12">
        <f>SUM(F752:F754)</f>
        <v>1672900</v>
      </c>
      <c r="G751" s="12">
        <f>SUM(G752:G754)</f>
        <v>1672900</v>
      </c>
      <c r="H751" s="28" t="s">
        <v>475</v>
      </c>
      <c r="I751" s="19" t="s">
        <v>1465</v>
      </c>
      <c r="J751" s="19" t="s">
        <v>285</v>
      </c>
      <c r="K751" s="19" t="s">
        <v>285</v>
      </c>
      <c r="L751" s="19" t="s">
        <v>285</v>
      </c>
    </row>
    <row r="752" spans="1:12" ht="31.5">
      <c r="A752" s="119"/>
      <c r="B752" s="93"/>
      <c r="C752" s="121"/>
      <c r="D752" s="18" t="s">
        <v>41</v>
      </c>
      <c r="E752" s="13">
        <v>91300</v>
      </c>
      <c r="F752" s="13">
        <v>91300</v>
      </c>
      <c r="G752" s="13">
        <v>91300</v>
      </c>
      <c r="H752" s="27" t="s">
        <v>476</v>
      </c>
      <c r="I752" s="18" t="s">
        <v>1447</v>
      </c>
      <c r="J752" s="18" t="s">
        <v>477</v>
      </c>
      <c r="K752" s="18" t="s">
        <v>477</v>
      </c>
      <c r="L752" s="18" t="s">
        <v>477</v>
      </c>
    </row>
    <row r="753" spans="1:12" ht="31.5">
      <c r="A753" s="119"/>
      <c r="B753" s="93"/>
      <c r="C753" s="121"/>
      <c r="D753" s="94" t="s">
        <v>18</v>
      </c>
      <c r="E753" s="95">
        <v>1580800</v>
      </c>
      <c r="F753" s="95">
        <v>1581600</v>
      </c>
      <c r="G753" s="95">
        <v>1581600</v>
      </c>
      <c r="H753" s="27" t="s">
        <v>478</v>
      </c>
      <c r="I753" s="18" t="s">
        <v>1448</v>
      </c>
      <c r="J753" s="18" t="s">
        <v>264</v>
      </c>
      <c r="K753" s="18" t="s">
        <v>163</v>
      </c>
      <c r="L753" s="18" t="s">
        <v>106</v>
      </c>
    </row>
    <row r="754" spans="1:12" ht="32.25" thickBot="1">
      <c r="A754" s="132"/>
      <c r="B754" s="78"/>
      <c r="C754" s="82"/>
      <c r="D754" s="80"/>
      <c r="E754" s="96"/>
      <c r="F754" s="96"/>
      <c r="G754" s="96"/>
      <c r="H754" s="27" t="s">
        <v>37</v>
      </c>
      <c r="I754" s="18" t="s">
        <v>1447</v>
      </c>
      <c r="J754" s="18" t="s">
        <v>54</v>
      </c>
      <c r="K754" s="18" t="s">
        <v>54</v>
      </c>
      <c r="L754" s="18" t="s">
        <v>54</v>
      </c>
    </row>
    <row r="755" spans="1:12" ht="33.75" customHeight="1">
      <c r="A755" s="118" t="s">
        <v>479</v>
      </c>
      <c r="B755" s="77" t="s">
        <v>480</v>
      </c>
      <c r="C755" s="81" t="s">
        <v>30</v>
      </c>
      <c r="D755" s="19" t="s">
        <v>1445</v>
      </c>
      <c r="E755" s="12">
        <f>SUM(E756:E758)</f>
        <v>940100</v>
      </c>
      <c r="F755" s="12">
        <f>SUM(F756:F758)</f>
        <v>940100</v>
      </c>
      <c r="G755" s="12">
        <f>SUM(G756:G758)</f>
        <v>940100</v>
      </c>
      <c r="H755" s="28" t="s">
        <v>475</v>
      </c>
      <c r="I755" s="19" t="s">
        <v>1465</v>
      </c>
      <c r="J755" s="19" t="s">
        <v>53</v>
      </c>
      <c r="K755" s="19" t="s">
        <v>56</v>
      </c>
      <c r="L755" s="19" t="s">
        <v>34</v>
      </c>
    </row>
    <row r="756" spans="1:12" ht="31.5">
      <c r="A756" s="119"/>
      <c r="B756" s="93"/>
      <c r="C756" s="121"/>
      <c r="D756" s="18" t="s">
        <v>18</v>
      </c>
      <c r="E756" s="13">
        <v>890100</v>
      </c>
      <c r="F756" s="13">
        <v>890100</v>
      </c>
      <c r="G756" s="13">
        <v>890100</v>
      </c>
      <c r="H756" s="27" t="s">
        <v>476</v>
      </c>
      <c r="I756" s="18" t="s">
        <v>1447</v>
      </c>
      <c r="J756" s="18" t="s">
        <v>481</v>
      </c>
      <c r="K756" s="18" t="s">
        <v>482</v>
      </c>
      <c r="L756" s="18" t="s">
        <v>483</v>
      </c>
    </row>
    <row r="757" spans="1:12" ht="31.5">
      <c r="A757" s="119"/>
      <c r="B757" s="93"/>
      <c r="C757" s="121"/>
      <c r="D757" s="94" t="s">
        <v>41</v>
      </c>
      <c r="E757" s="95">
        <v>50000</v>
      </c>
      <c r="F757" s="95">
        <v>50000</v>
      </c>
      <c r="G757" s="95">
        <v>50000</v>
      </c>
      <c r="H757" s="27" t="s">
        <v>478</v>
      </c>
      <c r="I757" s="18" t="s">
        <v>1448</v>
      </c>
      <c r="J757" s="18" t="s">
        <v>419</v>
      </c>
      <c r="K757" s="18" t="s">
        <v>387</v>
      </c>
      <c r="L757" s="18" t="s">
        <v>347</v>
      </c>
    </row>
    <row r="758" spans="1:12" ht="33.75" customHeight="1" thickBot="1">
      <c r="A758" s="132"/>
      <c r="B758" s="78"/>
      <c r="C758" s="82"/>
      <c r="D758" s="80"/>
      <c r="E758" s="96"/>
      <c r="F758" s="96"/>
      <c r="G758" s="96"/>
      <c r="H758" s="27" t="s">
        <v>37</v>
      </c>
      <c r="I758" s="18" t="s">
        <v>1447</v>
      </c>
      <c r="J758" s="18" t="s">
        <v>54</v>
      </c>
      <c r="K758" s="18" t="s">
        <v>54</v>
      </c>
      <c r="L758" s="18" t="s">
        <v>54</v>
      </c>
    </row>
    <row r="759" spans="1:12" ht="31.5" customHeight="1">
      <c r="A759" s="118" t="s">
        <v>484</v>
      </c>
      <c r="B759" s="77" t="s">
        <v>485</v>
      </c>
      <c r="C759" s="81" t="s">
        <v>30</v>
      </c>
      <c r="D759" s="19" t="s">
        <v>1445</v>
      </c>
      <c r="E759" s="12">
        <f>SUM(E760:E762)</f>
        <v>571700</v>
      </c>
      <c r="F759" s="12">
        <f>SUM(F760:F762)</f>
        <v>577900</v>
      </c>
      <c r="G759" s="12">
        <f>SUM(G760:G762)</f>
        <v>577900</v>
      </c>
      <c r="H759" s="28" t="s">
        <v>476</v>
      </c>
      <c r="I759" s="19" t="s">
        <v>1447</v>
      </c>
      <c r="J759" s="19" t="s">
        <v>486</v>
      </c>
      <c r="K759" s="19" t="s">
        <v>487</v>
      </c>
      <c r="L759" s="19" t="s">
        <v>488</v>
      </c>
    </row>
    <row r="760" spans="1:12" ht="31.5">
      <c r="A760" s="119"/>
      <c r="B760" s="93"/>
      <c r="C760" s="121"/>
      <c r="D760" s="18" t="s">
        <v>18</v>
      </c>
      <c r="E760" s="13">
        <v>556500</v>
      </c>
      <c r="F760" s="13">
        <v>562700</v>
      </c>
      <c r="G760" s="13">
        <v>562700</v>
      </c>
      <c r="H760" s="27" t="s">
        <v>478</v>
      </c>
      <c r="I760" s="18" t="s">
        <v>1448</v>
      </c>
      <c r="J760" s="18" t="s">
        <v>53</v>
      </c>
      <c r="K760" s="18" t="s">
        <v>36</v>
      </c>
      <c r="L760" s="18" t="s">
        <v>47</v>
      </c>
    </row>
    <row r="761" spans="1:12" ht="31.5">
      <c r="A761" s="119"/>
      <c r="B761" s="93"/>
      <c r="C761" s="121"/>
      <c r="D761" s="94" t="s">
        <v>41</v>
      </c>
      <c r="E761" s="95">
        <v>15200</v>
      </c>
      <c r="F761" s="95">
        <v>15200</v>
      </c>
      <c r="G761" s="95">
        <v>15200</v>
      </c>
      <c r="H761" s="27" t="s">
        <v>37</v>
      </c>
      <c r="I761" s="18" t="s">
        <v>1447</v>
      </c>
      <c r="J761" s="18" t="s">
        <v>64</v>
      </c>
      <c r="K761" s="18" t="s">
        <v>47</v>
      </c>
      <c r="L761" s="18" t="s">
        <v>36</v>
      </c>
    </row>
    <row r="762" spans="1:12" ht="32.25" thickBot="1">
      <c r="A762" s="132"/>
      <c r="B762" s="78"/>
      <c r="C762" s="82"/>
      <c r="D762" s="80"/>
      <c r="E762" s="96"/>
      <c r="F762" s="96"/>
      <c r="G762" s="96"/>
      <c r="H762" s="27" t="s">
        <v>475</v>
      </c>
      <c r="I762" s="18" t="s">
        <v>1465</v>
      </c>
      <c r="J762" s="18" t="s">
        <v>285</v>
      </c>
      <c r="K762" s="18" t="s">
        <v>285</v>
      </c>
      <c r="L762" s="18" t="s">
        <v>285</v>
      </c>
    </row>
    <row r="763" spans="1:12" ht="33" customHeight="1">
      <c r="A763" s="118" t="s">
        <v>489</v>
      </c>
      <c r="B763" s="77" t="s">
        <v>490</v>
      </c>
      <c r="C763" s="81" t="s">
        <v>30</v>
      </c>
      <c r="D763" s="19" t="s">
        <v>1445</v>
      </c>
      <c r="E763" s="12">
        <f>SUM(E764:E766)</f>
        <v>712700</v>
      </c>
      <c r="F763" s="12">
        <f>SUM(F764:F766)</f>
        <v>714300</v>
      </c>
      <c r="G763" s="12">
        <f>SUM(G764:G766)</f>
        <v>714300</v>
      </c>
      <c r="H763" s="28" t="s">
        <v>478</v>
      </c>
      <c r="I763" s="19" t="s">
        <v>1448</v>
      </c>
      <c r="J763" s="19" t="s">
        <v>312</v>
      </c>
      <c r="K763" s="19" t="s">
        <v>312</v>
      </c>
      <c r="L763" s="19" t="s">
        <v>312</v>
      </c>
    </row>
    <row r="764" spans="1:12" ht="31.5">
      <c r="A764" s="119"/>
      <c r="B764" s="93"/>
      <c r="C764" s="121"/>
      <c r="D764" s="18" t="s">
        <v>41</v>
      </c>
      <c r="E764" s="13">
        <v>31200</v>
      </c>
      <c r="F764" s="13">
        <v>31200</v>
      </c>
      <c r="G764" s="13">
        <v>31200</v>
      </c>
      <c r="H764" s="27" t="s">
        <v>476</v>
      </c>
      <c r="I764" s="18" t="s">
        <v>1447</v>
      </c>
      <c r="J764" s="18" t="s">
        <v>491</v>
      </c>
      <c r="K764" s="18" t="s">
        <v>491</v>
      </c>
      <c r="L764" s="18" t="s">
        <v>491</v>
      </c>
    </row>
    <row r="765" spans="1:12" ht="32.25" customHeight="1">
      <c r="A765" s="119"/>
      <c r="B765" s="93"/>
      <c r="C765" s="121"/>
      <c r="D765" s="94" t="s">
        <v>18</v>
      </c>
      <c r="E765" s="95">
        <v>681500</v>
      </c>
      <c r="F765" s="95">
        <v>683100</v>
      </c>
      <c r="G765" s="95">
        <v>683100</v>
      </c>
      <c r="H765" s="27" t="s">
        <v>37</v>
      </c>
      <c r="I765" s="18" t="s">
        <v>1447</v>
      </c>
      <c r="J765" s="18" t="s">
        <v>152</v>
      </c>
      <c r="K765" s="18" t="s">
        <v>152</v>
      </c>
      <c r="L765" s="18" t="s">
        <v>152</v>
      </c>
    </row>
    <row r="766" spans="1:12" ht="32.25" thickBot="1">
      <c r="A766" s="132"/>
      <c r="B766" s="78"/>
      <c r="C766" s="82"/>
      <c r="D766" s="80"/>
      <c r="E766" s="96"/>
      <c r="F766" s="96"/>
      <c r="G766" s="96"/>
      <c r="H766" s="27" t="s">
        <v>475</v>
      </c>
      <c r="I766" s="18" t="s">
        <v>1465</v>
      </c>
      <c r="J766" s="18" t="s">
        <v>492</v>
      </c>
      <c r="K766" s="18" t="s">
        <v>492</v>
      </c>
      <c r="L766" s="18" t="s">
        <v>462</v>
      </c>
    </row>
    <row r="767" spans="1:12" ht="31.5" customHeight="1">
      <c r="A767" s="118" t="s">
        <v>493</v>
      </c>
      <c r="B767" s="77" t="s">
        <v>494</v>
      </c>
      <c r="C767" s="81" t="s">
        <v>30</v>
      </c>
      <c r="D767" s="19" t="s">
        <v>1445</v>
      </c>
      <c r="E767" s="12">
        <f>SUM(E768:E770)</f>
        <v>2704200</v>
      </c>
      <c r="F767" s="12">
        <f>SUM(F768:F770)</f>
        <v>2705200</v>
      </c>
      <c r="G767" s="12">
        <f>SUM(G768:G770)</f>
        <v>2705200</v>
      </c>
      <c r="H767" s="28" t="s">
        <v>476</v>
      </c>
      <c r="I767" s="19" t="s">
        <v>1447</v>
      </c>
      <c r="J767" s="19" t="s">
        <v>495</v>
      </c>
      <c r="K767" s="19" t="s">
        <v>495</v>
      </c>
      <c r="L767" s="19" t="s">
        <v>495</v>
      </c>
    </row>
    <row r="768" spans="1:12" ht="31.5">
      <c r="A768" s="119"/>
      <c r="B768" s="93"/>
      <c r="C768" s="121"/>
      <c r="D768" s="18" t="s">
        <v>41</v>
      </c>
      <c r="E768" s="13">
        <v>134900</v>
      </c>
      <c r="F768" s="13">
        <v>134900</v>
      </c>
      <c r="G768" s="13">
        <v>134900</v>
      </c>
      <c r="H768" s="27" t="s">
        <v>478</v>
      </c>
      <c r="I768" s="18" t="s">
        <v>1448</v>
      </c>
      <c r="J768" s="18" t="s">
        <v>312</v>
      </c>
      <c r="K768" s="18" t="s">
        <v>312</v>
      </c>
      <c r="L768" s="18" t="s">
        <v>311</v>
      </c>
    </row>
    <row r="769" spans="1:12" ht="33.75" customHeight="1">
      <c r="A769" s="119"/>
      <c r="B769" s="93"/>
      <c r="C769" s="121"/>
      <c r="D769" s="94" t="s">
        <v>18</v>
      </c>
      <c r="E769" s="95">
        <v>2569300</v>
      </c>
      <c r="F769" s="95">
        <v>2570300</v>
      </c>
      <c r="G769" s="95">
        <v>2570300</v>
      </c>
      <c r="H769" s="27" t="s">
        <v>37</v>
      </c>
      <c r="I769" s="18" t="s">
        <v>1447</v>
      </c>
      <c r="J769" s="18" t="s">
        <v>61</v>
      </c>
      <c r="K769" s="18" t="s">
        <v>61</v>
      </c>
      <c r="L769" s="18" t="s">
        <v>61</v>
      </c>
    </row>
    <row r="770" spans="1:12" ht="45" customHeight="1" thickBot="1">
      <c r="A770" s="132"/>
      <c r="B770" s="78"/>
      <c r="C770" s="82"/>
      <c r="D770" s="80"/>
      <c r="E770" s="96"/>
      <c r="F770" s="96"/>
      <c r="G770" s="96"/>
      <c r="H770" s="27" t="s">
        <v>475</v>
      </c>
      <c r="I770" s="18" t="s">
        <v>1465</v>
      </c>
      <c r="J770" s="18" t="s">
        <v>285</v>
      </c>
      <c r="K770" s="18" t="s">
        <v>285</v>
      </c>
      <c r="L770" s="18" t="s">
        <v>285</v>
      </c>
    </row>
    <row r="771" spans="1:12" ht="31.5" customHeight="1">
      <c r="A771" s="118" t="s">
        <v>496</v>
      </c>
      <c r="B771" s="77" t="s">
        <v>497</v>
      </c>
      <c r="C771" s="81" t="s">
        <v>30</v>
      </c>
      <c r="D771" s="19" t="s">
        <v>1445</v>
      </c>
      <c r="E771" s="12">
        <f>SUM(E772:E773)</f>
        <v>709554</v>
      </c>
      <c r="F771" s="12">
        <f>SUM(F772:F773)</f>
        <v>711420</v>
      </c>
      <c r="G771" s="12">
        <f>SUM(G772:G773)</f>
        <v>711420</v>
      </c>
      <c r="H771" s="28" t="s">
        <v>478</v>
      </c>
      <c r="I771" s="19" t="s">
        <v>1448</v>
      </c>
      <c r="J771" s="19" t="s">
        <v>312</v>
      </c>
      <c r="K771" s="19" t="s">
        <v>34</v>
      </c>
      <c r="L771" s="19" t="s">
        <v>61</v>
      </c>
    </row>
    <row r="772" spans="1:12" ht="32.25" customHeight="1">
      <c r="A772" s="119"/>
      <c r="B772" s="93"/>
      <c r="C772" s="121"/>
      <c r="D772" s="18" t="s">
        <v>41</v>
      </c>
      <c r="E772" s="13">
        <v>89200</v>
      </c>
      <c r="F772" s="13">
        <v>89200</v>
      </c>
      <c r="G772" s="13">
        <v>89200</v>
      </c>
      <c r="H772" s="27" t="s">
        <v>37</v>
      </c>
      <c r="I772" s="18" t="s">
        <v>1447</v>
      </c>
      <c r="J772" s="18" t="s">
        <v>311</v>
      </c>
      <c r="K772" s="18" t="s">
        <v>311</v>
      </c>
      <c r="L772" s="18" t="s">
        <v>311</v>
      </c>
    </row>
    <row r="773" spans="1:12" ht="32.25" thickBot="1">
      <c r="A773" s="132"/>
      <c r="B773" s="78"/>
      <c r="C773" s="82"/>
      <c r="D773" s="56" t="s">
        <v>18</v>
      </c>
      <c r="E773" s="58">
        <v>620354</v>
      </c>
      <c r="F773" s="58">
        <v>622220</v>
      </c>
      <c r="G773" s="58">
        <v>622220</v>
      </c>
      <c r="H773" s="55" t="s">
        <v>476</v>
      </c>
      <c r="I773" s="56" t="s">
        <v>1447</v>
      </c>
      <c r="J773" s="56" t="s">
        <v>477</v>
      </c>
      <c r="K773" s="56" t="s">
        <v>498</v>
      </c>
      <c r="L773" s="56" t="s">
        <v>498</v>
      </c>
    </row>
    <row r="774" spans="1:12" ht="31.5">
      <c r="A774" s="118" t="s">
        <v>499</v>
      </c>
      <c r="B774" s="77" t="s">
        <v>500</v>
      </c>
      <c r="C774" s="81" t="s">
        <v>30</v>
      </c>
      <c r="D774" s="33" t="s">
        <v>1445</v>
      </c>
      <c r="E774" s="57">
        <f>SUM(E775:E776)</f>
        <v>381791</v>
      </c>
      <c r="F774" s="57">
        <f>SUM(F775:F776)</f>
        <v>382810</v>
      </c>
      <c r="G774" s="57">
        <f>SUM(G775:G776)</f>
        <v>382810</v>
      </c>
      <c r="H774" s="26" t="s">
        <v>37</v>
      </c>
      <c r="I774" s="33" t="s">
        <v>1447</v>
      </c>
      <c r="J774" s="33" t="s">
        <v>264</v>
      </c>
      <c r="K774" s="33" t="s">
        <v>264</v>
      </c>
      <c r="L774" s="33" t="s">
        <v>264</v>
      </c>
    </row>
    <row r="775" spans="1:12" ht="31.5">
      <c r="A775" s="119"/>
      <c r="B775" s="93"/>
      <c r="C775" s="121"/>
      <c r="D775" s="18" t="s">
        <v>41</v>
      </c>
      <c r="E775" s="13">
        <v>43200</v>
      </c>
      <c r="F775" s="13">
        <v>43200</v>
      </c>
      <c r="G775" s="13">
        <v>43200</v>
      </c>
      <c r="H775" s="27" t="s">
        <v>476</v>
      </c>
      <c r="I775" s="18" t="s">
        <v>1447</v>
      </c>
      <c r="J775" s="18" t="s">
        <v>481</v>
      </c>
      <c r="K775" s="18" t="s">
        <v>481</v>
      </c>
      <c r="L775" s="18" t="s">
        <v>481</v>
      </c>
    </row>
    <row r="776" spans="1:12" ht="32.25" thickBot="1">
      <c r="A776" s="132"/>
      <c r="B776" s="78"/>
      <c r="C776" s="82"/>
      <c r="D776" s="18" t="s">
        <v>18</v>
      </c>
      <c r="E776" s="13">
        <v>338591</v>
      </c>
      <c r="F776" s="13">
        <v>339610</v>
      </c>
      <c r="G776" s="13">
        <v>339610</v>
      </c>
      <c r="H776" s="27" t="s">
        <v>478</v>
      </c>
      <c r="I776" s="18" t="s">
        <v>1448</v>
      </c>
      <c r="J776" s="18" t="s">
        <v>64</v>
      </c>
      <c r="K776" s="18" t="s">
        <v>64</v>
      </c>
      <c r="L776" s="18" t="s">
        <v>64</v>
      </c>
    </row>
    <row r="777" spans="1:12" ht="63" hidden="1">
      <c r="A777" s="49" t="s">
        <v>501</v>
      </c>
      <c r="B777" s="28" t="s">
        <v>502</v>
      </c>
      <c r="C777" s="52"/>
      <c r="D777" s="19"/>
      <c r="E777" s="12">
        <f>SUM(E778:E781)</f>
        <v>0</v>
      </c>
      <c r="F777" s="12">
        <f>SUM(F778:F781)</f>
        <v>0</v>
      </c>
      <c r="G777" s="12">
        <f>SUM(G778:G781)</f>
        <v>0</v>
      </c>
      <c r="H777" s="28"/>
      <c r="I777" s="19"/>
      <c r="J777" s="19"/>
      <c r="K777" s="19"/>
      <c r="L777" s="19"/>
    </row>
    <row r="778" spans="1:12" ht="15.75" hidden="1">
      <c r="A778" s="48"/>
      <c r="B778" s="27"/>
      <c r="C778" s="42"/>
      <c r="D778" s="18" t="s">
        <v>18</v>
      </c>
      <c r="E778" s="13">
        <v>0</v>
      </c>
      <c r="F778" s="13">
        <v>0</v>
      </c>
      <c r="G778" s="13">
        <v>0</v>
      </c>
      <c r="H778" s="27"/>
      <c r="I778" s="18"/>
      <c r="J778" s="18"/>
      <c r="K778" s="18"/>
      <c r="L778" s="18"/>
    </row>
    <row r="779" spans="1:12" ht="15.75" hidden="1">
      <c r="A779" s="48"/>
      <c r="B779" s="27"/>
      <c r="C779" s="42"/>
      <c r="D779" s="18" t="s">
        <v>41</v>
      </c>
      <c r="E779" s="13">
        <v>0</v>
      </c>
      <c r="F779" s="13">
        <v>0</v>
      </c>
      <c r="G779" s="13">
        <v>0</v>
      </c>
      <c r="H779" s="27"/>
      <c r="I779" s="18"/>
      <c r="J779" s="18"/>
      <c r="K779" s="18"/>
      <c r="L779" s="18"/>
    </row>
    <row r="780" spans="1:12" ht="15.75" hidden="1">
      <c r="A780" s="48"/>
      <c r="B780" s="27"/>
      <c r="C780" s="42"/>
      <c r="D780" s="18" t="s">
        <v>23</v>
      </c>
      <c r="E780" s="13">
        <v>0</v>
      </c>
      <c r="F780" s="13">
        <v>0</v>
      </c>
      <c r="G780" s="13">
        <v>0</v>
      </c>
      <c r="H780" s="27"/>
      <c r="I780" s="18"/>
      <c r="J780" s="18"/>
      <c r="K780" s="18"/>
      <c r="L780" s="18"/>
    </row>
    <row r="781" spans="1:12" ht="16.5" hidden="1" thickBot="1">
      <c r="A781" s="48"/>
      <c r="B781" s="27"/>
      <c r="C781" s="42"/>
      <c r="D781" s="18" t="s">
        <v>44</v>
      </c>
      <c r="E781" s="13">
        <v>0</v>
      </c>
      <c r="F781" s="13">
        <v>0</v>
      </c>
      <c r="G781" s="13">
        <v>0</v>
      </c>
      <c r="H781" s="27"/>
      <c r="I781" s="18"/>
      <c r="J781" s="18"/>
      <c r="K781" s="18"/>
      <c r="L781" s="18"/>
    </row>
    <row r="782" spans="1:12" ht="31.5" hidden="1">
      <c r="A782" s="49" t="s">
        <v>503</v>
      </c>
      <c r="B782" s="28" t="s">
        <v>504</v>
      </c>
      <c r="C782" s="52"/>
      <c r="D782" s="19"/>
      <c r="E782" s="12">
        <f>SUM(E783:E785)</f>
        <v>0</v>
      </c>
      <c r="F782" s="12">
        <f>SUM(F783:F785)</f>
        <v>0</v>
      </c>
      <c r="G782" s="12">
        <f>SUM(G783:G785)</f>
        <v>0</v>
      </c>
      <c r="H782" s="28"/>
      <c r="I782" s="19"/>
      <c r="J782" s="19"/>
      <c r="K782" s="19"/>
      <c r="L782" s="19"/>
    </row>
    <row r="783" spans="1:12" ht="15.75" hidden="1">
      <c r="A783" s="48"/>
      <c r="B783" s="27"/>
      <c r="C783" s="42"/>
      <c r="D783" s="18" t="s">
        <v>41</v>
      </c>
      <c r="E783" s="13">
        <v>0</v>
      </c>
      <c r="F783" s="13">
        <v>0</v>
      </c>
      <c r="G783" s="13">
        <v>0</v>
      </c>
      <c r="H783" s="27"/>
      <c r="I783" s="18"/>
      <c r="J783" s="18"/>
      <c r="K783" s="18"/>
      <c r="L783" s="18"/>
    </row>
    <row r="784" spans="1:12" ht="15.75" hidden="1">
      <c r="A784" s="48"/>
      <c r="B784" s="27"/>
      <c r="C784" s="42"/>
      <c r="D784" s="18" t="s">
        <v>23</v>
      </c>
      <c r="E784" s="13">
        <v>0</v>
      </c>
      <c r="F784" s="13">
        <v>0</v>
      </c>
      <c r="G784" s="13">
        <v>0</v>
      </c>
      <c r="H784" s="27"/>
      <c r="I784" s="18"/>
      <c r="J784" s="18"/>
      <c r="K784" s="18"/>
      <c r="L784" s="18"/>
    </row>
    <row r="785" spans="1:12" ht="16.5" hidden="1" thickBot="1">
      <c r="A785" s="48"/>
      <c r="B785" s="27"/>
      <c r="C785" s="42"/>
      <c r="D785" s="18" t="s">
        <v>18</v>
      </c>
      <c r="E785" s="13">
        <v>0</v>
      </c>
      <c r="F785" s="13">
        <v>0</v>
      </c>
      <c r="G785" s="13">
        <v>0</v>
      </c>
      <c r="H785" s="27"/>
      <c r="I785" s="18"/>
      <c r="J785" s="18"/>
      <c r="K785" s="18"/>
      <c r="L785" s="18"/>
    </row>
    <row r="786" spans="1:12" ht="47.25" hidden="1">
      <c r="A786" s="49" t="s">
        <v>505</v>
      </c>
      <c r="B786" s="28" t="s">
        <v>506</v>
      </c>
      <c r="C786" s="52"/>
      <c r="D786" s="19"/>
      <c r="E786" s="12">
        <f>SUM(E787:E790)</f>
        <v>0</v>
      </c>
      <c r="F786" s="12">
        <f>SUM(F787:F790)</f>
        <v>0</v>
      </c>
      <c r="G786" s="12">
        <f>SUM(G787:G790)</f>
        <v>0</v>
      </c>
      <c r="H786" s="28"/>
      <c r="I786" s="19"/>
      <c r="J786" s="19"/>
      <c r="K786" s="19"/>
      <c r="L786" s="19"/>
    </row>
    <row r="787" spans="1:12" ht="15.75" hidden="1">
      <c r="A787" s="48"/>
      <c r="B787" s="27"/>
      <c r="C787" s="42"/>
      <c r="D787" s="18" t="s">
        <v>41</v>
      </c>
      <c r="E787" s="13">
        <v>0</v>
      </c>
      <c r="F787" s="13">
        <v>0</v>
      </c>
      <c r="G787" s="13">
        <v>0</v>
      </c>
      <c r="H787" s="27"/>
      <c r="I787" s="18"/>
      <c r="J787" s="18"/>
      <c r="K787" s="18"/>
      <c r="L787" s="18"/>
    </row>
    <row r="788" spans="1:12" ht="15.75" hidden="1">
      <c r="A788" s="48"/>
      <c r="B788" s="27"/>
      <c r="C788" s="42"/>
      <c r="D788" s="18" t="s">
        <v>23</v>
      </c>
      <c r="E788" s="13">
        <v>0</v>
      </c>
      <c r="F788" s="13">
        <v>0</v>
      </c>
      <c r="G788" s="13">
        <v>0</v>
      </c>
      <c r="H788" s="27"/>
      <c r="I788" s="18"/>
      <c r="J788" s="18"/>
      <c r="K788" s="18"/>
      <c r="L788" s="18"/>
    </row>
    <row r="789" spans="1:12" ht="15.75" hidden="1">
      <c r="A789" s="48"/>
      <c r="B789" s="27"/>
      <c r="C789" s="42"/>
      <c r="D789" s="18" t="s">
        <v>44</v>
      </c>
      <c r="E789" s="13">
        <v>0</v>
      </c>
      <c r="F789" s="13">
        <v>0</v>
      </c>
      <c r="G789" s="13">
        <v>0</v>
      </c>
      <c r="H789" s="27"/>
      <c r="I789" s="18"/>
      <c r="J789" s="18"/>
      <c r="K789" s="18"/>
      <c r="L789" s="18"/>
    </row>
    <row r="790" spans="1:12" ht="0.75" customHeight="1" thickBot="1">
      <c r="A790" s="48"/>
      <c r="B790" s="27"/>
      <c r="C790" s="42"/>
      <c r="D790" s="18" t="s">
        <v>18</v>
      </c>
      <c r="E790" s="13">
        <v>0</v>
      </c>
      <c r="F790" s="13">
        <v>0</v>
      </c>
      <c r="G790" s="13">
        <v>0</v>
      </c>
      <c r="H790" s="27"/>
      <c r="I790" s="18"/>
      <c r="J790" s="18"/>
      <c r="K790" s="18"/>
      <c r="L790" s="18"/>
    </row>
    <row r="791" spans="1:12" ht="31.5" customHeight="1">
      <c r="A791" s="118" t="s">
        <v>507</v>
      </c>
      <c r="B791" s="77" t="s">
        <v>508</v>
      </c>
      <c r="C791" s="81" t="s">
        <v>30</v>
      </c>
      <c r="D791" s="19" t="s">
        <v>1445</v>
      </c>
      <c r="E791" s="12">
        <f>SUM(E792:E793)</f>
        <v>632487</v>
      </c>
      <c r="F791" s="12">
        <f>SUM(F792:F793)</f>
        <v>784260</v>
      </c>
      <c r="G791" s="12">
        <f>SUM(G792:G793)</f>
        <v>784260</v>
      </c>
      <c r="H791" s="28" t="s">
        <v>476</v>
      </c>
      <c r="I791" s="19" t="s">
        <v>1447</v>
      </c>
      <c r="J791" s="19" t="s">
        <v>509</v>
      </c>
      <c r="K791" s="19" t="s">
        <v>510</v>
      </c>
      <c r="L791" s="19" t="s">
        <v>511</v>
      </c>
    </row>
    <row r="792" spans="1:12" ht="31.5">
      <c r="A792" s="119"/>
      <c r="B792" s="93"/>
      <c r="C792" s="121"/>
      <c r="D792" s="18" t="s">
        <v>41</v>
      </c>
      <c r="E792" s="13">
        <v>43100</v>
      </c>
      <c r="F792" s="13">
        <v>43100</v>
      </c>
      <c r="G792" s="13">
        <v>43100</v>
      </c>
      <c r="H792" s="27" t="s">
        <v>478</v>
      </c>
      <c r="I792" s="18" t="s">
        <v>1448</v>
      </c>
      <c r="J792" s="18" t="s">
        <v>225</v>
      </c>
      <c r="K792" s="18" t="s">
        <v>225</v>
      </c>
      <c r="L792" s="18" t="s">
        <v>225</v>
      </c>
    </row>
    <row r="793" spans="1:12" ht="32.25" thickBot="1">
      <c r="A793" s="132"/>
      <c r="B793" s="78"/>
      <c r="C793" s="82"/>
      <c r="D793" s="18" t="s">
        <v>18</v>
      </c>
      <c r="E793" s="13">
        <v>589387</v>
      </c>
      <c r="F793" s="13">
        <v>741160</v>
      </c>
      <c r="G793" s="13">
        <v>741160</v>
      </c>
      <c r="H793" s="27" t="s">
        <v>37</v>
      </c>
      <c r="I793" s="18" t="s">
        <v>1447</v>
      </c>
      <c r="J793" s="18" t="s">
        <v>56</v>
      </c>
      <c r="K793" s="18" t="s">
        <v>56</v>
      </c>
      <c r="L793" s="18" t="s">
        <v>56</v>
      </c>
    </row>
    <row r="794" spans="1:12" ht="31.5">
      <c r="A794" s="118" t="s">
        <v>512</v>
      </c>
      <c r="B794" s="77" t="s">
        <v>513</v>
      </c>
      <c r="C794" s="81" t="s">
        <v>30</v>
      </c>
      <c r="D794" s="19" t="s">
        <v>1445</v>
      </c>
      <c r="E794" s="12">
        <f>SUM(E795:E796)</f>
        <v>703537</v>
      </c>
      <c r="F794" s="12">
        <f>SUM(F795:F796)</f>
        <v>708240</v>
      </c>
      <c r="G794" s="12">
        <f>SUM(G795:G796)</f>
        <v>708240</v>
      </c>
      <c r="H794" s="28" t="s">
        <v>476</v>
      </c>
      <c r="I794" s="19" t="s">
        <v>1447</v>
      </c>
      <c r="J794" s="19" t="s">
        <v>514</v>
      </c>
      <c r="K794" s="19" t="s">
        <v>514</v>
      </c>
      <c r="L794" s="19" t="s">
        <v>514</v>
      </c>
    </row>
    <row r="795" spans="1:12" ht="31.5">
      <c r="A795" s="119"/>
      <c r="B795" s="93"/>
      <c r="C795" s="121"/>
      <c r="D795" s="18" t="s">
        <v>41</v>
      </c>
      <c r="E795" s="13">
        <v>37700</v>
      </c>
      <c r="F795" s="13">
        <v>37700</v>
      </c>
      <c r="G795" s="13">
        <v>37700</v>
      </c>
      <c r="H795" s="27" t="s">
        <v>478</v>
      </c>
      <c r="I795" s="18" t="s">
        <v>1448</v>
      </c>
      <c r="J795" s="18" t="s">
        <v>312</v>
      </c>
      <c r="K795" s="18" t="s">
        <v>312</v>
      </c>
      <c r="L795" s="18" t="s">
        <v>311</v>
      </c>
    </row>
    <row r="796" spans="1:12" ht="32.25" thickBot="1">
      <c r="A796" s="132"/>
      <c r="B796" s="78"/>
      <c r="C796" s="82"/>
      <c r="D796" s="18" t="s">
        <v>18</v>
      </c>
      <c r="E796" s="13">
        <v>665837</v>
      </c>
      <c r="F796" s="13">
        <v>670540</v>
      </c>
      <c r="G796" s="13">
        <v>670540</v>
      </c>
      <c r="H796" s="27" t="s">
        <v>37</v>
      </c>
      <c r="I796" s="18" t="s">
        <v>1447</v>
      </c>
      <c r="J796" s="18" t="s">
        <v>152</v>
      </c>
      <c r="K796" s="18" t="s">
        <v>152</v>
      </c>
      <c r="L796" s="18" t="s">
        <v>152</v>
      </c>
    </row>
    <row r="797" spans="1:12" ht="31.5" customHeight="1">
      <c r="A797" s="118" t="s">
        <v>515</v>
      </c>
      <c r="B797" s="77" t="s">
        <v>516</v>
      </c>
      <c r="C797" s="81" t="s">
        <v>30</v>
      </c>
      <c r="D797" s="19" t="s">
        <v>1445</v>
      </c>
      <c r="E797" s="12">
        <f>SUM(E798:E799)</f>
        <v>685123</v>
      </c>
      <c r="F797" s="12">
        <f>SUM(F798:F799)</f>
        <v>706940</v>
      </c>
      <c r="G797" s="12">
        <f>SUM(G798:G799)</f>
        <v>706940</v>
      </c>
      <c r="H797" s="28" t="s">
        <v>476</v>
      </c>
      <c r="I797" s="19" t="s">
        <v>1447</v>
      </c>
      <c r="J797" s="19" t="s">
        <v>477</v>
      </c>
      <c r="K797" s="19" t="s">
        <v>517</v>
      </c>
      <c r="L797" s="19" t="s">
        <v>498</v>
      </c>
    </row>
    <row r="798" spans="1:12" ht="30" customHeight="1">
      <c r="A798" s="119"/>
      <c r="B798" s="93"/>
      <c r="C798" s="121"/>
      <c r="D798" s="18" t="s">
        <v>41</v>
      </c>
      <c r="E798" s="13">
        <v>48000</v>
      </c>
      <c r="F798" s="13">
        <v>48000</v>
      </c>
      <c r="G798" s="13">
        <v>48000</v>
      </c>
      <c r="H798" s="27" t="s">
        <v>478</v>
      </c>
      <c r="I798" s="18" t="s">
        <v>1448</v>
      </c>
      <c r="J798" s="18" t="s">
        <v>312</v>
      </c>
      <c r="K798" s="18" t="s">
        <v>311</v>
      </c>
      <c r="L798" s="18" t="s">
        <v>310</v>
      </c>
    </row>
    <row r="799" spans="1:12" ht="32.25" thickBot="1">
      <c r="A799" s="132"/>
      <c r="B799" s="78"/>
      <c r="C799" s="82"/>
      <c r="D799" s="18" t="s">
        <v>18</v>
      </c>
      <c r="E799" s="13">
        <v>637123</v>
      </c>
      <c r="F799" s="13">
        <v>658940</v>
      </c>
      <c r="G799" s="13">
        <v>658940</v>
      </c>
      <c r="H799" s="27" t="s">
        <v>37</v>
      </c>
      <c r="I799" s="18" t="s">
        <v>1447</v>
      </c>
      <c r="J799" s="18" t="s">
        <v>518</v>
      </c>
      <c r="K799" s="18" t="s">
        <v>518</v>
      </c>
      <c r="L799" s="18" t="s">
        <v>312</v>
      </c>
    </row>
    <row r="800" spans="1:12" ht="47.25" hidden="1">
      <c r="A800" s="49" t="s">
        <v>519</v>
      </c>
      <c r="B800" s="28" t="s">
        <v>520</v>
      </c>
      <c r="C800" s="52"/>
      <c r="D800" s="19"/>
      <c r="E800" s="12">
        <f>SUM(E801:E803)</f>
        <v>0</v>
      </c>
      <c r="F800" s="12">
        <f>SUM(F801:F803)</f>
        <v>0</v>
      </c>
      <c r="G800" s="12">
        <f>SUM(G801:G803)</f>
        <v>0</v>
      </c>
      <c r="H800" s="28"/>
      <c r="I800" s="19"/>
      <c r="J800" s="19"/>
      <c r="K800" s="19"/>
      <c r="L800" s="19"/>
    </row>
    <row r="801" spans="1:12" ht="15.75" hidden="1">
      <c r="A801" s="48"/>
      <c r="B801" s="27"/>
      <c r="C801" s="42"/>
      <c r="D801" s="18" t="s">
        <v>23</v>
      </c>
      <c r="E801" s="13">
        <v>0</v>
      </c>
      <c r="F801" s="13">
        <v>0</v>
      </c>
      <c r="G801" s="13">
        <v>0</v>
      </c>
      <c r="H801" s="27"/>
      <c r="I801" s="18"/>
      <c r="J801" s="18"/>
      <c r="K801" s="18"/>
      <c r="L801" s="18"/>
    </row>
    <row r="802" spans="1:12" ht="15.75" hidden="1">
      <c r="A802" s="48"/>
      <c r="B802" s="27"/>
      <c r="C802" s="42"/>
      <c r="D802" s="18" t="s">
        <v>41</v>
      </c>
      <c r="E802" s="13">
        <v>0</v>
      </c>
      <c r="F802" s="13">
        <v>0</v>
      </c>
      <c r="G802" s="13">
        <v>0</v>
      </c>
      <c r="H802" s="27"/>
      <c r="I802" s="18"/>
      <c r="J802" s="18"/>
      <c r="K802" s="18"/>
      <c r="L802" s="18"/>
    </row>
    <row r="803" spans="1:12" ht="16.5" hidden="1" thickBot="1">
      <c r="A803" s="48"/>
      <c r="B803" s="27"/>
      <c r="C803" s="42"/>
      <c r="D803" s="18" t="s">
        <v>18</v>
      </c>
      <c r="E803" s="13">
        <v>0</v>
      </c>
      <c r="F803" s="13">
        <v>0</v>
      </c>
      <c r="G803" s="13">
        <v>0</v>
      </c>
      <c r="H803" s="27"/>
      <c r="I803" s="18"/>
      <c r="J803" s="18"/>
      <c r="K803" s="18"/>
      <c r="L803" s="18"/>
    </row>
    <row r="804" spans="1:12" ht="21.75" customHeight="1">
      <c r="A804" s="118" t="s">
        <v>521</v>
      </c>
      <c r="B804" s="77" t="s">
        <v>522</v>
      </c>
      <c r="C804" s="81" t="s">
        <v>30</v>
      </c>
      <c r="D804" s="19" t="s">
        <v>1445</v>
      </c>
      <c r="E804" s="12">
        <f>SUM(E805:E806)</f>
        <v>1094793</v>
      </c>
      <c r="F804" s="12">
        <f>SUM(F805:F806)</f>
        <v>1097470</v>
      </c>
      <c r="G804" s="12">
        <f>SUM(G805:G806)</f>
        <v>1097470</v>
      </c>
      <c r="H804" s="28" t="s">
        <v>523</v>
      </c>
      <c r="I804" s="19" t="s">
        <v>1448</v>
      </c>
      <c r="J804" s="19" t="s">
        <v>350</v>
      </c>
      <c r="K804" s="19" t="s">
        <v>350</v>
      </c>
      <c r="L804" s="19" t="s">
        <v>350</v>
      </c>
    </row>
    <row r="805" spans="1:12" ht="31.5">
      <c r="A805" s="119"/>
      <c r="B805" s="93"/>
      <c r="C805" s="121"/>
      <c r="D805" s="18" t="s">
        <v>41</v>
      </c>
      <c r="E805" s="13">
        <v>39000</v>
      </c>
      <c r="F805" s="13">
        <v>39000</v>
      </c>
      <c r="G805" s="13">
        <v>39000</v>
      </c>
      <c r="H805" s="27" t="s">
        <v>476</v>
      </c>
      <c r="I805" s="18" t="s">
        <v>1447</v>
      </c>
      <c r="J805" s="18" t="s">
        <v>524</v>
      </c>
      <c r="K805" s="18" t="s">
        <v>524</v>
      </c>
      <c r="L805" s="18" t="s">
        <v>524</v>
      </c>
    </row>
    <row r="806" spans="1:12" ht="32.25" thickBot="1">
      <c r="A806" s="132"/>
      <c r="B806" s="78"/>
      <c r="C806" s="82"/>
      <c r="D806" s="18" t="s">
        <v>18</v>
      </c>
      <c r="E806" s="13">
        <v>1055793</v>
      </c>
      <c r="F806" s="13">
        <v>1058470</v>
      </c>
      <c r="G806" s="13">
        <v>1058470</v>
      </c>
      <c r="H806" s="27" t="s">
        <v>37</v>
      </c>
      <c r="I806" s="18" t="s">
        <v>1447</v>
      </c>
      <c r="J806" s="18" t="s">
        <v>95</v>
      </c>
      <c r="K806" s="18" t="s">
        <v>95</v>
      </c>
      <c r="L806" s="18" t="s">
        <v>95</v>
      </c>
    </row>
    <row r="807" spans="1:12" ht="31.5" customHeight="1">
      <c r="A807" s="118" t="s">
        <v>525</v>
      </c>
      <c r="B807" s="77" t="s">
        <v>526</v>
      </c>
      <c r="C807" s="81" t="s">
        <v>30</v>
      </c>
      <c r="D807" s="19" t="s">
        <v>1445</v>
      </c>
      <c r="E807" s="12">
        <f>SUM(E808:E809)</f>
        <v>493590</v>
      </c>
      <c r="F807" s="12">
        <f>SUM(F808:F809)</f>
        <v>510590</v>
      </c>
      <c r="G807" s="12">
        <f>SUM(G808:G809)</f>
        <v>510590</v>
      </c>
      <c r="H807" s="28" t="s">
        <v>527</v>
      </c>
      <c r="I807" s="19" t="s">
        <v>1447</v>
      </c>
      <c r="J807" s="19" t="s">
        <v>528</v>
      </c>
      <c r="K807" s="19" t="s">
        <v>528</v>
      </c>
      <c r="L807" s="19" t="s">
        <v>528</v>
      </c>
    </row>
    <row r="808" spans="1:12" ht="31.5" customHeight="1">
      <c r="A808" s="119"/>
      <c r="B808" s="93"/>
      <c r="C808" s="121"/>
      <c r="D808" s="18" t="s">
        <v>41</v>
      </c>
      <c r="E808" s="13">
        <v>195880</v>
      </c>
      <c r="F808" s="13">
        <v>195880</v>
      </c>
      <c r="G808" s="13">
        <v>195880</v>
      </c>
      <c r="H808" s="139" t="s">
        <v>529</v>
      </c>
      <c r="I808" s="94" t="s">
        <v>530</v>
      </c>
      <c r="J808" s="94" t="s">
        <v>531</v>
      </c>
      <c r="K808" s="94" t="s">
        <v>531</v>
      </c>
      <c r="L808" s="94" t="s">
        <v>531</v>
      </c>
    </row>
    <row r="809" spans="1:12" ht="16.5" thickBot="1">
      <c r="A809" s="132"/>
      <c r="B809" s="78"/>
      <c r="C809" s="82"/>
      <c r="D809" s="18" t="s">
        <v>18</v>
      </c>
      <c r="E809" s="13">
        <v>297710</v>
      </c>
      <c r="F809" s="13">
        <v>314710</v>
      </c>
      <c r="G809" s="13">
        <v>314710</v>
      </c>
      <c r="H809" s="78"/>
      <c r="I809" s="80"/>
      <c r="J809" s="80"/>
      <c r="K809" s="80"/>
      <c r="L809" s="80"/>
    </row>
    <row r="810" spans="1:12" ht="45" customHeight="1">
      <c r="A810" s="118" t="s">
        <v>532</v>
      </c>
      <c r="B810" s="77" t="s">
        <v>533</v>
      </c>
      <c r="C810" s="81" t="s">
        <v>30</v>
      </c>
      <c r="D810" s="19" t="s">
        <v>1445</v>
      </c>
      <c r="E810" s="12">
        <f>SUM(E811:E813)</f>
        <v>577136</v>
      </c>
      <c r="F810" s="12">
        <f>SUM(F811:F813)</f>
        <v>587746</v>
      </c>
      <c r="G810" s="12">
        <f>SUM(G811:G813)</f>
        <v>587746</v>
      </c>
      <c r="H810" s="28" t="s">
        <v>534</v>
      </c>
      <c r="I810" s="19" t="s">
        <v>1448</v>
      </c>
      <c r="J810" s="19" t="s">
        <v>535</v>
      </c>
      <c r="K810" s="19" t="s">
        <v>536</v>
      </c>
      <c r="L810" s="19" t="s">
        <v>537</v>
      </c>
    </row>
    <row r="811" spans="1:12" ht="31.5">
      <c r="A811" s="119"/>
      <c r="B811" s="93"/>
      <c r="C811" s="121"/>
      <c r="D811" s="18" t="s">
        <v>23</v>
      </c>
      <c r="E811" s="13">
        <v>508736</v>
      </c>
      <c r="F811" s="13">
        <v>508736</v>
      </c>
      <c r="G811" s="13">
        <v>508736</v>
      </c>
      <c r="H811" s="27" t="s">
        <v>538</v>
      </c>
      <c r="I811" s="18" t="s">
        <v>1448</v>
      </c>
      <c r="J811" s="18" t="s">
        <v>539</v>
      </c>
      <c r="K811" s="18" t="s">
        <v>539</v>
      </c>
      <c r="L811" s="18" t="s">
        <v>539</v>
      </c>
    </row>
    <row r="812" spans="1:12" ht="31.5">
      <c r="A812" s="119"/>
      <c r="B812" s="93"/>
      <c r="C812" s="121"/>
      <c r="D812" s="18" t="s">
        <v>41</v>
      </c>
      <c r="E812" s="13">
        <v>400</v>
      </c>
      <c r="F812" s="13">
        <v>400</v>
      </c>
      <c r="G812" s="13">
        <v>400</v>
      </c>
      <c r="H812" s="27" t="s">
        <v>540</v>
      </c>
      <c r="I812" s="18" t="s">
        <v>1448</v>
      </c>
      <c r="J812" s="18" t="s">
        <v>541</v>
      </c>
      <c r="K812" s="18" t="s">
        <v>542</v>
      </c>
      <c r="L812" s="18" t="s">
        <v>543</v>
      </c>
    </row>
    <row r="813" spans="1:12" ht="49.5" customHeight="1" thickBot="1">
      <c r="A813" s="132"/>
      <c r="B813" s="78"/>
      <c r="C813" s="82"/>
      <c r="D813" s="56" t="s">
        <v>18</v>
      </c>
      <c r="E813" s="58">
        <v>68000</v>
      </c>
      <c r="F813" s="58">
        <v>78610</v>
      </c>
      <c r="G813" s="58">
        <v>78610</v>
      </c>
      <c r="H813" s="55" t="s">
        <v>544</v>
      </c>
      <c r="I813" s="56" t="s">
        <v>1448</v>
      </c>
      <c r="J813" s="56" t="s">
        <v>545</v>
      </c>
      <c r="K813" s="56" t="s">
        <v>546</v>
      </c>
      <c r="L813" s="56" t="s">
        <v>547</v>
      </c>
    </row>
    <row r="814" spans="1:12" ht="30.75" customHeight="1">
      <c r="A814" s="118" t="s">
        <v>548</v>
      </c>
      <c r="B814" s="77" t="s">
        <v>549</v>
      </c>
      <c r="C814" s="81" t="s">
        <v>30</v>
      </c>
      <c r="D814" s="33" t="s">
        <v>1445</v>
      </c>
      <c r="E814" s="57">
        <f>SUM(E815:E818)</f>
        <v>440353</v>
      </c>
      <c r="F814" s="57">
        <f>SUM(F815:F818)</f>
        <v>442553</v>
      </c>
      <c r="G814" s="57">
        <f>SUM(G815:G818)</f>
        <v>442553</v>
      </c>
      <c r="H814" s="26" t="s">
        <v>37</v>
      </c>
      <c r="I814" s="33" t="s">
        <v>1447</v>
      </c>
      <c r="J814" s="33" t="s">
        <v>55</v>
      </c>
      <c r="K814" s="33" t="s">
        <v>55</v>
      </c>
      <c r="L814" s="33" t="s">
        <v>55</v>
      </c>
    </row>
    <row r="815" spans="1:12" ht="31.5">
      <c r="A815" s="119"/>
      <c r="B815" s="93"/>
      <c r="C815" s="121"/>
      <c r="D815" s="18" t="s">
        <v>18</v>
      </c>
      <c r="E815" s="13">
        <v>302300</v>
      </c>
      <c r="F815" s="13">
        <v>304500</v>
      </c>
      <c r="G815" s="13">
        <v>304500</v>
      </c>
      <c r="H815" s="27" t="s">
        <v>33</v>
      </c>
      <c r="I815" s="18" t="s">
        <v>1447</v>
      </c>
      <c r="J815" s="18" t="s">
        <v>49</v>
      </c>
      <c r="K815" s="18" t="s">
        <v>49</v>
      </c>
      <c r="L815" s="18" t="s">
        <v>49</v>
      </c>
    </row>
    <row r="816" spans="1:12" ht="31.5">
      <c r="A816" s="119"/>
      <c r="B816" s="93"/>
      <c r="C816" s="121"/>
      <c r="D816" s="18" t="s">
        <v>41</v>
      </c>
      <c r="E816" s="13">
        <v>45200</v>
      </c>
      <c r="F816" s="13">
        <v>45200</v>
      </c>
      <c r="G816" s="13">
        <v>45200</v>
      </c>
      <c r="H816" s="27" t="s">
        <v>233</v>
      </c>
      <c r="I816" s="18" t="s">
        <v>1465</v>
      </c>
      <c r="J816" s="18" t="s">
        <v>64</v>
      </c>
      <c r="K816" s="18" t="s">
        <v>53</v>
      </c>
      <c r="L816" s="18" t="s">
        <v>53</v>
      </c>
    </row>
    <row r="817" spans="1:12" ht="14.25" customHeight="1">
      <c r="A817" s="119"/>
      <c r="B817" s="93"/>
      <c r="C817" s="121"/>
      <c r="D817" s="94" t="s">
        <v>23</v>
      </c>
      <c r="E817" s="95">
        <v>92853</v>
      </c>
      <c r="F817" s="95">
        <v>92853</v>
      </c>
      <c r="G817" s="95">
        <v>92853</v>
      </c>
      <c r="H817" s="27" t="s">
        <v>39</v>
      </c>
      <c r="I817" s="18" t="s">
        <v>1465</v>
      </c>
      <c r="J817" s="18" t="s">
        <v>187</v>
      </c>
      <c r="K817" s="18" t="s">
        <v>187</v>
      </c>
      <c r="L817" s="18" t="s">
        <v>187</v>
      </c>
    </row>
    <row r="818" spans="1:12" ht="32.25" thickBot="1">
      <c r="A818" s="132"/>
      <c r="B818" s="78"/>
      <c r="C818" s="82"/>
      <c r="D818" s="80"/>
      <c r="E818" s="96"/>
      <c r="F818" s="96"/>
      <c r="G818" s="96"/>
      <c r="H818" s="27" t="s">
        <v>31</v>
      </c>
      <c r="I818" s="18" t="s">
        <v>1465</v>
      </c>
      <c r="J818" s="18" t="s">
        <v>52</v>
      </c>
      <c r="K818" s="18" t="s">
        <v>52</v>
      </c>
      <c r="L818" s="18" t="s">
        <v>52</v>
      </c>
    </row>
    <row r="819" spans="1:12" ht="33.75" customHeight="1">
      <c r="A819" s="118" t="s">
        <v>550</v>
      </c>
      <c r="B819" s="77" t="s">
        <v>551</v>
      </c>
      <c r="C819" s="81" t="s">
        <v>552</v>
      </c>
      <c r="D819" s="19" t="s">
        <v>1445</v>
      </c>
      <c r="E819" s="12">
        <f>SUM(E820:E822)</f>
        <v>812168</v>
      </c>
      <c r="F819" s="12">
        <f>SUM(F820:F822)</f>
        <v>0</v>
      </c>
      <c r="G819" s="12">
        <f>SUM(G820:G822)</f>
        <v>0</v>
      </c>
      <c r="H819" s="28" t="s">
        <v>553</v>
      </c>
      <c r="I819" s="19" t="s">
        <v>1465</v>
      </c>
      <c r="J819" s="19" t="s">
        <v>347</v>
      </c>
      <c r="K819" s="19" t="s">
        <v>350</v>
      </c>
      <c r="L819" s="19" t="s">
        <v>16</v>
      </c>
    </row>
    <row r="820" spans="1:12" ht="16.5" customHeight="1">
      <c r="A820" s="119"/>
      <c r="B820" s="93"/>
      <c r="C820" s="121"/>
      <c r="D820" s="18" t="s">
        <v>111</v>
      </c>
      <c r="E820" s="13">
        <v>54275</v>
      </c>
      <c r="F820" s="13">
        <v>0</v>
      </c>
      <c r="G820" s="13">
        <v>0</v>
      </c>
      <c r="H820" s="139" t="s">
        <v>554</v>
      </c>
      <c r="I820" s="94" t="s">
        <v>1465</v>
      </c>
      <c r="J820" s="94" t="s">
        <v>256</v>
      </c>
      <c r="K820" s="94" t="s">
        <v>64</v>
      </c>
      <c r="L820" s="94" t="s">
        <v>16</v>
      </c>
    </row>
    <row r="821" spans="1:12" ht="15.75">
      <c r="A821" s="119"/>
      <c r="B821" s="93"/>
      <c r="C821" s="121"/>
      <c r="D821" s="18" t="s">
        <v>90</v>
      </c>
      <c r="E821" s="13">
        <v>615788</v>
      </c>
      <c r="F821" s="13">
        <v>0</v>
      </c>
      <c r="G821" s="13">
        <v>0</v>
      </c>
      <c r="H821" s="93"/>
      <c r="I821" s="104"/>
      <c r="J821" s="104"/>
      <c r="K821" s="104"/>
      <c r="L821" s="104"/>
    </row>
    <row r="822" spans="1:12" ht="16.5" thickBot="1">
      <c r="A822" s="132"/>
      <c r="B822" s="78"/>
      <c r="C822" s="82"/>
      <c r="D822" s="18" t="s">
        <v>18</v>
      </c>
      <c r="E822" s="13">
        <v>142105</v>
      </c>
      <c r="F822" s="13">
        <v>0</v>
      </c>
      <c r="G822" s="13">
        <v>0</v>
      </c>
      <c r="H822" s="78"/>
      <c r="I822" s="80"/>
      <c r="J822" s="80"/>
      <c r="K822" s="80"/>
      <c r="L822" s="80"/>
    </row>
    <row r="823" spans="1:12" ht="33.75" customHeight="1">
      <c r="A823" s="118" t="s">
        <v>555</v>
      </c>
      <c r="B823" s="77" t="s">
        <v>556</v>
      </c>
      <c r="C823" s="81" t="s">
        <v>552</v>
      </c>
      <c r="D823" s="19" t="s">
        <v>1445</v>
      </c>
      <c r="E823" s="12">
        <f>SUM(E824:E826)</f>
        <v>568543.82</v>
      </c>
      <c r="F823" s="12">
        <f>SUM(F824:F826)</f>
        <v>65833.58</v>
      </c>
      <c r="G823" s="12">
        <f>SUM(G824:G826)</f>
        <v>0</v>
      </c>
      <c r="H823" s="28" t="s">
        <v>554</v>
      </c>
      <c r="I823" s="19" t="s">
        <v>1465</v>
      </c>
      <c r="J823" s="19" t="s">
        <v>449</v>
      </c>
      <c r="K823" s="19" t="s">
        <v>64</v>
      </c>
      <c r="L823" s="19" t="s">
        <v>16</v>
      </c>
    </row>
    <row r="824" spans="1:12" ht="16.5" customHeight="1">
      <c r="A824" s="119"/>
      <c r="B824" s="93"/>
      <c r="C824" s="121"/>
      <c r="D824" s="18" t="s">
        <v>111</v>
      </c>
      <c r="E824" s="13">
        <v>36784.79</v>
      </c>
      <c r="F824" s="13">
        <v>4259.43</v>
      </c>
      <c r="G824" s="13">
        <v>0</v>
      </c>
      <c r="H824" s="139" t="s">
        <v>553</v>
      </c>
      <c r="I824" s="94" t="s">
        <v>1465</v>
      </c>
      <c r="J824" s="94" t="s">
        <v>64</v>
      </c>
      <c r="K824" s="94" t="s">
        <v>16</v>
      </c>
      <c r="L824" s="94" t="s">
        <v>16</v>
      </c>
    </row>
    <row r="825" spans="1:12" ht="15.75">
      <c r="A825" s="119"/>
      <c r="B825" s="93"/>
      <c r="C825" s="121"/>
      <c r="D825" s="18" t="s">
        <v>90</v>
      </c>
      <c r="E825" s="13">
        <v>416799.47</v>
      </c>
      <c r="F825" s="13">
        <v>48262.6</v>
      </c>
      <c r="G825" s="13">
        <v>0</v>
      </c>
      <c r="H825" s="93"/>
      <c r="I825" s="104"/>
      <c r="J825" s="104"/>
      <c r="K825" s="104"/>
      <c r="L825" s="104"/>
    </row>
    <row r="826" spans="1:12" ht="48" customHeight="1" thickBot="1">
      <c r="A826" s="132"/>
      <c r="B826" s="78"/>
      <c r="C826" s="82"/>
      <c r="D826" s="18" t="s">
        <v>18</v>
      </c>
      <c r="E826" s="13">
        <v>114959.56</v>
      </c>
      <c r="F826" s="13">
        <v>13311.55</v>
      </c>
      <c r="G826" s="13">
        <v>0</v>
      </c>
      <c r="H826" s="78"/>
      <c r="I826" s="80"/>
      <c r="J826" s="80"/>
      <c r="K826" s="80"/>
      <c r="L826" s="80"/>
    </row>
    <row r="827" spans="1:12" ht="10.5" customHeight="1" hidden="1" thickBot="1">
      <c r="A827" s="49" t="s">
        <v>557</v>
      </c>
      <c r="B827" s="28" t="s">
        <v>558</v>
      </c>
      <c r="C827" s="52"/>
      <c r="D827" s="19" t="s">
        <v>18</v>
      </c>
      <c r="E827" s="14">
        <v>0</v>
      </c>
      <c r="F827" s="14">
        <v>0</v>
      </c>
      <c r="G827" s="14">
        <v>0</v>
      </c>
      <c r="H827" s="28"/>
      <c r="I827" s="19"/>
      <c r="J827" s="19"/>
      <c r="K827" s="19"/>
      <c r="L827" s="19"/>
    </row>
    <row r="828" spans="1:12" ht="10.5" customHeight="1" hidden="1">
      <c r="A828" s="118" t="s">
        <v>559</v>
      </c>
      <c r="B828" s="77" t="s">
        <v>560</v>
      </c>
      <c r="C828" s="81" t="s">
        <v>552</v>
      </c>
      <c r="D828" s="19" t="s">
        <v>1445</v>
      </c>
      <c r="E828" s="12">
        <f>SUM(E829:E831)</f>
        <v>293260.37</v>
      </c>
      <c r="F828" s="12">
        <f>SUM(F829:F831)</f>
        <v>0</v>
      </c>
      <c r="G828" s="12">
        <f>SUM(G829:G831)</f>
        <v>0</v>
      </c>
      <c r="H828" s="28" t="s">
        <v>553</v>
      </c>
      <c r="I828" s="19" t="s">
        <v>1465</v>
      </c>
      <c r="J828" s="19" t="s">
        <v>347</v>
      </c>
      <c r="K828" s="19" t="s">
        <v>16</v>
      </c>
      <c r="L828" s="19" t="s">
        <v>16</v>
      </c>
    </row>
    <row r="829" spans="1:12" ht="16.5" customHeight="1">
      <c r="A829" s="119"/>
      <c r="B829" s="93"/>
      <c r="C829" s="121"/>
      <c r="D829" s="18" t="s">
        <v>90</v>
      </c>
      <c r="E829" s="13">
        <v>219725.77</v>
      </c>
      <c r="F829" s="13">
        <v>0</v>
      </c>
      <c r="G829" s="13">
        <v>0</v>
      </c>
      <c r="H829" s="139" t="s">
        <v>554</v>
      </c>
      <c r="I829" s="94" t="s">
        <v>1465</v>
      </c>
      <c r="J829" s="94" t="s">
        <v>437</v>
      </c>
      <c r="K829" s="94" t="s">
        <v>16</v>
      </c>
      <c r="L829" s="94" t="s">
        <v>16</v>
      </c>
    </row>
    <row r="830" spans="1:12" ht="15.75">
      <c r="A830" s="119"/>
      <c r="B830" s="93"/>
      <c r="C830" s="121"/>
      <c r="D830" s="18" t="s">
        <v>111</v>
      </c>
      <c r="E830" s="13">
        <v>17815.6</v>
      </c>
      <c r="F830" s="13">
        <v>0</v>
      </c>
      <c r="G830" s="13">
        <v>0</v>
      </c>
      <c r="H830" s="93"/>
      <c r="I830" s="104"/>
      <c r="J830" s="104"/>
      <c r="K830" s="104"/>
      <c r="L830" s="104"/>
    </row>
    <row r="831" spans="1:12" ht="18.75" customHeight="1" thickBot="1">
      <c r="A831" s="132"/>
      <c r="B831" s="78"/>
      <c r="C831" s="82"/>
      <c r="D831" s="18" t="s">
        <v>18</v>
      </c>
      <c r="E831" s="13">
        <v>55719</v>
      </c>
      <c r="F831" s="13">
        <v>0</v>
      </c>
      <c r="G831" s="13">
        <v>0</v>
      </c>
      <c r="H831" s="78"/>
      <c r="I831" s="80"/>
      <c r="J831" s="80"/>
      <c r="K831" s="80"/>
      <c r="L831" s="80"/>
    </row>
    <row r="832" spans="1:12" ht="30" customHeight="1">
      <c r="A832" s="118" t="s">
        <v>561</v>
      </c>
      <c r="B832" s="77" t="s">
        <v>562</v>
      </c>
      <c r="C832" s="81" t="s">
        <v>552</v>
      </c>
      <c r="D832" s="19" t="s">
        <v>1445</v>
      </c>
      <c r="E832" s="12">
        <f>SUM(E833:E835)</f>
        <v>683591.9</v>
      </c>
      <c r="F832" s="12">
        <f>SUM(F833:F835)</f>
        <v>0</v>
      </c>
      <c r="G832" s="12">
        <f>SUM(G833:G835)</f>
        <v>0</v>
      </c>
      <c r="H832" s="28" t="s">
        <v>554</v>
      </c>
      <c r="I832" s="19" t="s">
        <v>1465</v>
      </c>
      <c r="J832" s="19" t="s">
        <v>76</v>
      </c>
      <c r="K832" s="19" t="s">
        <v>16</v>
      </c>
      <c r="L832" s="19" t="s">
        <v>16</v>
      </c>
    </row>
    <row r="833" spans="1:12" ht="16.5" customHeight="1">
      <c r="A833" s="119"/>
      <c r="B833" s="93"/>
      <c r="C833" s="121"/>
      <c r="D833" s="18" t="s">
        <v>18</v>
      </c>
      <c r="E833" s="13">
        <v>218065</v>
      </c>
      <c r="F833" s="13">
        <v>0</v>
      </c>
      <c r="G833" s="13">
        <v>0</v>
      </c>
      <c r="H833" s="139" t="s">
        <v>553</v>
      </c>
      <c r="I833" s="94" t="s">
        <v>1465</v>
      </c>
      <c r="J833" s="94" t="s">
        <v>109</v>
      </c>
      <c r="K833" s="94" t="s">
        <v>16</v>
      </c>
      <c r="L833" s="94" t="s">
        <v>16</v>
      </c>
    </row>
    <row r="834" spans="1:12" ht="15.75">
      <c r="A834" s="119"/>
      <c r="B834" s="93"/>
      <c r="C834" s="121"/>
      <c r="D834" s="18" t="s">
        <v>90</v>
      </c>
      <c r="E834" s="13">
        <v>430612.38</v>
      </c>
      <c r="F834" s="13">
        <v>0</v>
      </c>
      <c r="G834" s="13">
        <v>0</v>
      </c>
      <c r="H834" s="93"/>
      <c r="I834" s="104"/>
      <c r="J834" s="104"/>
      <c r="K834" s="104"/>
      <c r="L834" s="104"/>
    </row>
    <row r="835" spans="1:12" ht="24" customHeight="1" thickBot="1">
      <c r="A835" s="132"/>
      <c r="B835" s="78"/>
      <c r="C835" s="82"/>
      <c r="D835" s="18" t="s">
        <v>111</v>
      </c>
      <c r="E835" s="13">
        <v>34914.52</v>
      </c>
      <c r="F835" s="13">
        <v>0</v>
      </c>
      <c r="G835" s="13">
        <v>0</v>
      </c>
      <c r="H835" s="78"/>
      <c r="I835" s="80"/>
      <c r="J835" s="80"/>
      <c r="K835" s="80"/>
      <c r="L835" s="80"/>
    </row>
    <row r="836" spans="1:12" ht="28.5" customHeight="1">
      <c r="A836" s="118" t="s">
        <v>563</v>
      </c>
      <c r="B836" s="77" t="s">
        <v>564</v>
      </c>
      <c r="C836" s="81" t="s">
        <v>552</v>
      </c>
      <c r="D836" s="19" t="s">
        <v>1445</v>
      </c>
      <c r="E836" s="12">
        <f>SUM(E837:E839)</f>
        <v>423313.69</v>
      </c>
      <c r="F836" s="12">
        <f>SUM(F837:F839)</f>
        <v>0</v>
      </c>
      <c r="G836" s="12">
        <f>SUM(G837:G839)</f>
        <v>0</v>
      </c>
      <c r="H836" s="28" t="s">
        <v>554</v>
      </c>
      <c r="I836" s="19" t="s">
        <v>1465</v>
      </c>
      <c r="J836" s="19" t="s">
        <v>76</v>
      </c>
      <c r="K836" s="19" t="s">
        <v>16</v>
      </c>
      <c r="L836" s="19" t="s">
        <v>16</v>
      </c>
    </row>
    <row r="837" spans="1:12" ht="15.75" customHeight="1">
      <c r="A837" s="119"/>
      <c r="B837" s="93"/>
      <c r="C837" s="121"/>
      <c r="D837" s="18" t="s">
        <v>111</v>
      </c>
      <c r="E837" s="13">
        <v>28351.45</v>
      </c>
      <c r="F837" s="13">
        <v>0</v>
      </c>
      <c r="G837" s="13">
        <v>0</v>
      </c>
      <c r="H837" s="139" t="s">
        <v>565</v>
      </c>
      <c r="I837" s="94" t="s">
        <v>1465</v>
      </c>
      <c r="J837" s="94" t="s">
        <v>310</v>
      </c>
      <c r="K837" s="94" t="s">
        <v>16</v>
      </c>
      <c r="L837" s="94" t="s">
        <v>16</v>
      </c>
    </row>
    <row r="838" spans="1:12" ht="15.75">
      <c r="A838" s="119"/>
      <c r="B838" s="93"/>
      <c r="C838" s="121"/>
      <c r="D838" s="18" t="s">
        <v>18</v>
      </c>
      <c r="E838" s="13">
        <v>45294.34</v>
      </c>
      <c r="F838" s="13">
        <v>0</v>
      </c>
      <c r="G838" s="13">
        <v>0</v>
      </c>
      <c r="H838" s="93"/>
      <c r="I838" s="104"/>
      <c r="J838" s="104"/>
      <c r="K838" s="104"/>
      <c r="L838" s="104"/>
    </row>
    <row r="839" spans="1:12" ht="21.75" customHeight="1" thickBot="1">
      <c r="A839" s="132"/>
      <c r="B839" s="78"/>
      <c r="C839" s="82"/>
      <c r="D839" s="18" t="s">
        <v>90</v>
      </c>
      <c r="E839" s="13">
        <v>349667.9</v>
      </c>
      <c r="F839" s="13">
        <v>0</v>
      </c>
      <c r="G839" s="13">
        <v>0</v>
      </c>
      <c r="H839" s="78"/>
      <c r="I839" s="80"/>
      <c r="J839" s="80"/>
      <c r="K839" s="80"/>
      <c r="L839" s="80"/>
    </row>
    <row r="840" spans="1:12" ht="30" customHeight="1">
      <c r="A840" s="118" t="s">
        <v>566</v>
      </c>
      <c r="B840" s="77" t="s">
        <v>567</v>
      </c>
      <c r="C840" s="81" t="s">
        <v>30</v>
      </c>
      <c r="D840" s="79" t="s">
        <v>1445</v>
      </c>
      <c r="E840" s="73">
        <f>SUM(E841:E841)</f>
        <v>0</v>
      </c>
      <c r="F840" s="73">
        <f>SUM(F841:F841)</f>
        <v>0</v>
      </c>
      <c r="G840" s="73">
        <f>SUM(G841:G841)</f>
        <v>0</v>
      </c>
      <c r="H840" s="28" t="s">
        <v>568</v>
      </c>
      <c r="I840" s="19" t="s">
        <v>1447</v>
      </c>
      <c r="J840" s="19" t="s">
        <v>569</v>
      </c>
      <c r="K840" s="19" t="s">
        <v>570</v>
      </c>
      <c r="L840" s="19" t="s">
        <v>570</v>
      </c>
    </row>
    <row r="841" spans="1:12" ht="51" customHeight="1" thickBot="1">
      <c r="A841" s="132"/>
      <c r="B841" s="78"/>
      <c r="C841" s="82"/>
      <c r="D841" s="80"/>
      <c r="E841" s="74"/>
      <c r="F841" s="74"/>
      <c r="G841" s="74"/>
      <c r="H841" s="27" t="s">
        <v>571</v>
      </c>
      <c r="I841" s="18" t="s">
        <v>1465</v>
      </c>
      <c r="J841" s="18" t="s">
        <v>88</v>
      </c>
      <c r="K841" s="18" t="s">
        <v>88</v>
      </c>
      <c r="L841" s="18" t="s">
        <v>89</v>
      </c>
    </row>
    <row r="842" spans="1:12" ht="72" customHeight="1" thickBot="1">
      <c r="A842" s="49" t="s">
        <v>572</v>
      </c>
      <c r="B842" s="28" t="s">
        <v>573</v>
      </c>
      <c r="C842" s="52" t="s">
        <v>22</v>
      </c>
      <c r="D842" s="19" t="s">
        <v>18</v>
      </c>
      <c r="E842" s="14">
        <v>550000</v>
      </c>
      <c r="F842" s="14">
        <v>600000</v>
      </c>
      <c r="G842" s="14">
        <v>580000</v>
      </c>
      <c r="H842" s="28" t="s">
        <v>574</v>
      </c>
      <c r="I842" s="19" t="s">
        <v>1447</v>
      </c>
      <c r="J842" s="19" t="s">
        <v>575</v>
      </c>
      <c r="K842" s="19" t="s">
        <v>575</v>
      </c>
      <c r="L842" s="19" t="s">
        <v>575</v>
      </c>
    </row>
    <row r="843" spans="1:12" ht="21" customHeight="1">
      <c r="A843" s="118" t="s">
        <v>576</v>
      </c>
      <c r="B843" s="77" t="s">
        <v>577</v>
      </c>
      <c r="C843" s="81" t="s">
        <v>22</v>
      </c>
      <c r="D843" s="19" t="s">
        <v>1445</v>
      </c>
      <c r="E843" s="12">
        <f>SUM(E844:E845)</f>
        <v>2851674</v>
      </c>
      <c r="F843" s="12">
        <f>SUM(F844:F845)</f>
        <v>3000000</v>
      </c>
      <c r="G843" s="12">
        <f>SUM(G844:G845)</f>
        <v>3100000</v>
      </c>
      <c r="H843" s="77" t="s">
        <v>578</v>
      </c>
      <c r="I843" s="79" t="s">
        <v>1448</v>
      </c>
      <c r="J843" s="79" t="s">
        <v>17</v>
      </c>
      <c r="K843" s="79" t="s">
        <v>17</v>
      </c>
      <c r="L843" s="79" t="s">
        <v>17</v>
      </c>
    </row>
    <row r="844" spans="1:12" ht="15.75">
      <c r="A844" s="119"/>
      <c r="B844" s="93"/>
      <c r="C844" s="121"/>
      <c r="D844" s="18" t="s">
        <v>18</v>
      </c>
      <c r="E844" s="13">
        <v>500000</v>
      </c>
      <c r="F844" s="13">
        <v>500000</v>
      </c>
      <c r="G844" s="13">
        <v>500000</v>
      </c>
      <c r="H844" s="93"/>
      <c r="I844" s="104"/>
      <c r="J844" s="104"/>
      <c r="K844" s="104"/>
      <c r="L844" s="104"/>
    </row>
    <row r="845" spans="1:12" ht="36.75" customHeight="1" thickBot="1">
      <c r="A845" s="132"/>
      <c r="B845" s="78"/>
      <c r="C845" s="82"/>
      <c r="D845" s="56" t="s">
        <v>23</v>
      </c>
      <c r="E845" s="58">
        <v>2351674</v>
      </c>
      <c r="F845" s="58">
        <v>2500000</v>
      </c>
      <c r="G845" s="58">
        <v>2600000</v>
      </c>
      <c r="H845" s="78"/>
      <c r="I845" s="80"/>
      <c r="J845" s="80"/>
      <c r="K845" s="80"/>
      <c r="L845" s="80"/>
    </row>
    <row r="846" spans="1:12" ht="48" hidden="1" thickBot="1">
      <c r="A846" s="49" t="s">
        <v>579</v>
      </c>
      <c r="B846" s="28" t="s">
        <v>580</v>
      </c>
      <c r="C846" s="52"/>
      <c r="D846" s="33"/>
      <c r="E846" s="57">
        <f>SUM(E847:E848)</f>
        <v>0</v>
      </c>
      <c r="F846" s="57">
        <f>SUM(F847:F848)</f>
        <v>0</v>
      </c>
      <c r="G846" s="57">
        <f>SUM(G847:G848)</f>
        <v>0</v>
      </c>
      <c r="H846" s="28"/>
      <c r="I846" s="19"/>
      <c r="J846" s="19"/>
      <c r="K846" s="19"/>
      <c r="L846" s="19"/>
    </row>
    <row r="847" spans="1:12" ht="1.5" customHeight="1" thickBot="1">
      <c r="A847" s="48"/>
      <c r="B847" s="27"/>
      <c r="C847" s="42"/>
      <c r="D847" s="18" t="s">
        <v>20</v>
      </c>
      <c r="E847" s="13">
        <v>0</v>
      </c>
      <c r="F847" s="13">
        <v>0</v>
      </c>
      <c r="G847" s="13">
        <v>0</v>
      </c>
      <c r="H847" s="27"/>
      <c r="I847" s="18"/>
      <c r="J847" s="18"/>
      <c r="K847" s="18"/>
      <c r="L847" s="18"/>
    </row>
    <row r="848" spans="1:12" ht="8.25" customHeight="1" hidden="1" thickBot="1">
      <c r="A848" s="48"/>
      <c r="B848" s="27"/>
      <c r="C848" s="42"/>
      <c r="D848" s="18" t="s">
        <v>18</v>
      </c>
      <c r="E848" s="13">
        <v>0</v>
      </c>
      <c r="F848" s="13">
        <v>0</v>
      </c>
      <c r="G848" s="13">
        <v>0</v>
      </c>
      <c r="H848" s="27"/>
      <c r="I848" s="18"/>
      <c r="J848" s="18"/>
      <c r="K848" s="18"/>
      <c r="L848" s="18"/>
    </row>
    <row r="849" spans="1:12" ht="33" customHeight="1">
      <c r="A849" s="118" t="s">
        <v>581</v>
      </c>
      <c r="B849" s="77" t="s">
        <v>582</v>
      </c>
      <c r="C849" s="81" t="s">
        <v>11</v>
      </c>
      <c r="D849" s="19" t="s">
        <v>1445</v>
      </c>
      <c r="E849" s="12">
        <f>SUM(E850:E850)</f>
        <v>1330000</v>
      </c>
      <c r="F849" s="12">
        <f>SUM(F850:F850)</f>
        <v>0</v>
      </c>
      <c r="G849" s="12">
        <f>SUM(G850:G850)</f>
        <v>0</v>
      </c>
      <c r="H849" s="28" t="s">
        <v>554</v>
      </c>
      <c r="I849" s="19" t="s">
        <v>1465</v>
      </c>
      <c r="J849" s="19" t="s">
        <v>228</v>
      </c>
      <c r="K849" s="19" t="s">
        <v>16</v>
      </c>
      <c r="L849" s="19" t="s">
        <v>16</v>
      </c>
    </row>
    <row r="850" spans="1:12" ht="32.25" thickBot="1">
      <c r="A850" s="132"/>
      <c r="B850" s="78"/>
      <c r="C850" s="82"/>
      <c r="D850" s="18" t="s">
        <v>20</v>
      </c>
      <c r="E850" s="13">
        <v>1330000</v>
      </c>
      <c r="F850" s="13">
        <v>0</v>
      </c>
      <c r="G850" s="13">
        <v>0</v>
      </c>
      <c r="H850" s="27" t="s">
        <v>583</v>
      </c>
      <c r="I850" s="18" t="s">
        <v>1465</v>
      </c>
      <c r="J850" s="18" t="s">
        <v>47</v>
      </c>
      <c r="K850" s="18" t="s">
        <v>16</v>
      </c>
      <c r="L850" s="18" t="s">
        <v>16</v>
      </c>
    </row>
    <row r="851" spans="1:12" ht="63.75" thickBot="1">
      <c r="A851" s="49" t="s">
        <v>584</v>
      </c>
      <c r="B851" s="28" t="s">
        <v>585</v>
      </c>
      <c r="C851" s="52" t="s">
        <v>11</v>
      </c>
      <c r="D851" s="19" t="s">
        <v>18</v>
      </c>
      <c r="E851" s="14">
        <v>0</v>
      </c>
      <c r="F851" s="14">
        <v>1000000</v>
      </c>
      <c r="G851" s="14">
        <v>2400000</v>
      </c>
      <c r="H851" s="28" t="s">
        <v>554</v>
      </c>
      <c r="I851" s="19" t="s">
        <v>1465</v>
      </c>
      <c r="J851" s="19" t="s">
        <v>16</v>
      </c>
      <c r="K851" s="19" t="s">
        <v>264</v>
      </c>
      <c r="L851" s="19" t="s">
        <v>419</v>
      </c>
    </row>
    <row r="852" spans="1:12" ht="51" customHeight="1" thickBot="1">
      <c r="A852" s="49" t="s">
        <v>586</v>
      </c>
      <c r="B852" s="28" t="s">
        <v>587</v>
      </c>
      <c r="C852" s="52"/>
      <c r="D852" s="19"/>
      <c r="E852" s="14">
        <v>0</v>
      </c>
      <c r="F852" s="14">
        <v>0</v>
      </c>
      <c r="G852" s="14">
        <v>0</v>
      </c>
      <c r="H852" s="28" t="s">
        <v>588</v>
      </c>
      <c r="I852" s="19" t="s">
        <v>1465</v>
      </c>
      <c r="J852" s="19" t="s">
        <v>48</v>
      </c>
      <c r="K852" s="19" t="s">
        <v>258</v>
      </c>
      <c r="L852" s="19" t="s">
        <v>258</v>
      </c>
    </row>
    <row r="853" spans="1:12" ht="48" thickBot="1">
      <c r="A853" s="49" t="s">
        <v>589</v>
      </c>
      <c r="B853" s="28" t="s">
        <v>590</v>
      </c>
      <c r="C853" s="52" t="s">
        <v>11</v>
      </c>
      <c r="D853" s="19" t="s">
        <v>18</v>
      </c>
      <c r="E853" s="14">
        <v>700000</v>
      </c>
      <c r="F853" s="14">
        <v>210000</v>
      </c>
      <c r="G853" s="14">
        <v>0</v>
      </c>
      <c r="H853" s="28" t="s">
        <v>554</v>
      </c>
      <c r="I853" s="19" t="s">
        <v>1465</v>
      </c>
      <c r="J853" s="19" t="s">
        <v>225</v>
      </c>
      <c r="K853" s="19" t="s">
        <v>34</v>
      </c>
      <c r="L853" s="19" t="s">
        <v>16</v>
      </c>
    </row>
    <row r="854" spans="1:12" ht="46.5" customHeight="1" thickBot="1">
      <c r="A854" s="49" t="s">
        <v>591</v>
      </c>
      <c r="B854" s="28" t="s">
        <v>592</v>
      </c>
      <c r="C854" s="52" t="s">
        <v>11</v>
      </c>
      <c r="D854" s="19" t="s">
        <v>18</v>
      </c>
      <c r="E854" s="14">
        <v>1300000</v>
      </c>
      <c r="F854" s="14">
        <v>0</v>
      </c>
      <c r="G854" s="14">
        <v>0</v>
      </c>
      <c r="H854" s="28" t="s">
        <v>593</v>
      </c>
      <c r="I854" s="19" t="s">
        <v>1465</v>
      </c>
      <c r="J854" s="19" t="s">
        <v>32</v>
      </c>
      <c r="K854" s="19" t="s">
        <v>16</v>
      </c>
      <c r="L854" s="19" t="s">
        <v>16</v>
      </c>
    </row>
    <row r="855" spans="1:12" ht="31.5">
      <c r="A855" s="118" t="s">
        <v>594</v>
      </c>
      <c r="B855" s="77" t="s">
        <v>595</v>
      </c>
      <c r="C855" s="81" t="s">
        <v>30</v>
      </c>
      <c r="D855" s="79"/>
      <c r="E855" s="73">
        <f>SUM(E856:E857)</f>
        <v>0</v>
      </c>
      <c r="F855" s="73">
        <f>SUM(F856:F857)</f>
        <v>0</v>
      </c>
      <c r="G855" s="73">
        <f>SUM(G856:G857)</f>
        <v>0</v>
      </c>
      <c r="H855" s="28" t="s">
        <v>596</v>
      </c>
      <c r="I855" s="19" t="s">
        <v>1448</v>
      </c>
      <c r="J855" s="19" t="s">
        <v>347</v>
      </c>
      <c r="K855" s="19" t="s">
        <v>397</v>
      </c>
      <c r="L855" s="19" t="s">
        <v>406</v>
      </c>
    </row>
    <row r="856" spans="1:12" ht="30.75" customHeight="1">
      <c r="A856" s="119"/>
      <c r="B856" s="93"/>
      <c r="C856" s="121"/>
      <c r="D856" s="104"/>
      <c r="E856" s="150"/>
      <c r="F856" s="150"/>
      <c r="G856" s="150"/>
      <c r="H856" s="27" t="s">
        <v>597</v>
      </c>
      <c r="I856" s="18" t="s">
        <v>1465</v>
      </c>
      <c r="J856" s="18" t="s">
        <v>61</v>
      </c>
      <c r="K856" s="18" t="s">
        <v>61</v>
      </c>
      <c r="L856" s="18" t="s">
        <v>64</v>
      </c>
    </row>
    <row r="857" spans="1:12" ht="31.5" customHeight="1" thickBot="1">
      <c r="A857" s="132"/>
      <c r="B857" s="78"/>
      <c r="C857" s="82"/>
      <c r="D857" s="80"/>
      <c r="E857" s="74"/>
      <c r="F857" s="74"/>
      <c r="G857" s="74"/>
      <c r="H857" s="27" t="s">
        <v>598</v>
      </c>
      <c r="I857" s="18" t="s">
        <v>1448</v>
      </c>
      <c r="J857" s="18" t="s">
        <v>424</v>
      </c>
      <c r="K857" s="18" t="s">
        <v>424</v>
      </c>
      <c r="L857" s="18" t="s">
        <v>424</v>
      </c>
    </row>
    <row r="858" spans="1:12" ht="51" customHeight="1" thickBot="1">
      <c r="A858" s="49" t="s">
        <v>599</v>
      </c>
      <c r="B858" s="28" t="s">
        <v>600</v>
      </c>
      <c r="C858" s="52" t="s">
        <v>30</v>
      </c>
      <c r="D858" s="19"/>
      <c r="E858" s="14">
        <v>0</v>
      </c>
      <c r="F858" s="14">
        <v>0</v>
      </c>
      <c r="G858" s="14">
        <v>0</v>
      </c>
      <c r="H858" s="28" t="s">
        <v>601</v>
      </c>
      <c r="I858" s="19" t="s">
        <v>1448</v>
      </c>
      <c r="J858" s="19" t="s">
        <v>53</v>
      </c>
      <c r="K858" s="19" t="s">
        <v>53</v>
      </c>
      <c r="L858" s="19" t="s">
        <v>53</v>
      </c>
    </row>
    <row r="859" spans="1:12" ht="15.75">
      <c r="A859" s="118" t="s">
        <v>602</v>
      </c>
      <c r="B859" s="77" t="s">
        <v>603</v>
      </c>
      <c r="C859" s="81" t="s">
        <v>30</v>
      </c>
      <c r="D859" s="79"/>
      <c r="E859" s="73">
        <f>SUM(E860:E860)</f>
        <v>0</v>
      </c>
      <c r="F859" s="73">
        <f>SUM(F860:F860)</f>
        <v>0</v>
      </c>
      <c r="G859" s="73">
        <f>SUM(G860:G860)</f>
        <v>0</v>
      </c>
      <c r="H859" s="28" t="s">
        <v>604</v>
      </c>
      <c r="I859" s="19" t="s">
        <v>1448</v>
      </c>
      <c r="J859" s="19" t="s">
        <v>387</v>
      </c>
      <c r="K859" s="19" t="s">
        <v>428</v>
      </c>
      <c r="L859" s="19" t="s">
        <v>428</v>
      </c>
    </row>
    <row r="860" spans="1:12" ht="16.5" thickBot="1">
      <c r="A860" s="132"/>
      <c r="B860" s="78"/>
      <c r="C860" s="82"/>
      <c r="D860" s="80"/>
      <c r="E860" s="74"/>
      <c r="F860" s="74"/>
      <c r="G860" s="74"/>
      <c r="H860" s="27" t="s">
        <v>523</v>
      </c>
      <c r="I860" s="18" t="s">
        <v>1448</v>
      </c>
      <c r="J860" s="18" t="s">
        <v>166</v>
      </c>
      <c r="K860" s="18" t="s">
        <v>350</v>
      </c>
      <c r="L860" s="18" t="s">
        <v>350</v>
      </c>
    </row>
    <row r="861" spans="1:12" ht="30.75" customHeight="1" thickBot="1">
      <c r="A861" s="49" t="s">
        <v>605</v>
      </c>
      <c r="B861" s="28" t="s">
        <v>606</v>
      </c>
      <c r="C861" s="52" t="s">
        <v>30</v>
      </c>
      <c r="D861" s="19"/>
      <c r="E861" s="14">
        <v>0</v>
      </c>
      <c r="F861" s="14">
        <v>0</v>
      </c>
      <c r="G861" s="14">
        <v>0</v>
      </c>
      <c r="H861" s="28" t="s">
        <v>607</v>
      </c>
      <c r="I861" s="19" t="s">
        <v>1448</v>
      </c>
      <c r="J861" s="19" t="s">
        <v>462</v>
      </c>
      <c r="K861" s="19" t="s">
        <v>350</v>
      </c>
      <c r="L861" s="19" t="s">
        <v>350</v>
      </c>
    </row>
    <row r="862" spans="1:12" ht="31.5" customHeight="1">
      <c r="A862" s="118" t="s">
        <v>608</v>
      </c>
      <c r="B862" s="77" t="s">
        <v>609</v>
      </c>
      <c r="C862" s="81" t="s">
        <v>552</v>
      </c>
      <c r="D862" s="19" t="s">
        <v>1445</v>
      </c>
      <c r="E862" s="12">
        <f>SUM(E863:E864)</f>
        <v>918885.72</v>
      </c>
      <c r="F862" s="12">
        <f>SUM(F863:F864)</f>
        <v>397480.68</v>
      </c>
      <c r="G862" s="12">
        <f>SUM(G863:G864)</f>
        <v>0</v>
      </c>
      <c r="H862" s="28" t="s">
        <v>583</v>
      </c>
      <c r="I862" s="19" t="s">
        <v>1465</v>
      </c>
      <c r="J862" s="19" t="s">
        <v>52</v>
      </c>
      <c r="K862" s="19" t="s">
        <v>312</v>
      </c>
      <c r="L862" s="19" t="s">
        <v>16</v>
      </c>
    </row>
    <row r="863" spans="1:12" ht="15" customHeight="1">
      <c r="A863" s="119"/>
      <c r="B863" s="93"/>
      <c r="C863" s="121"/>
      <c r="D863" s="18" t="s">
        <v>90</v>
      </c>
      <c r="E863" s="13">
        <v>407442</v>
      </c>
      <c r="F863" s="13">
        <v>174618</v>
      </c>
      <c r="G863" s="13">
        <v>0</v>
      </c>
      <c r="H863" s="139" t="s">
        <v>610</v>
      </c>
      <c r="I863" s="94" t="s">
        <v>1465</v>
      </c>
      <c r="J863" s="94" t="s">
        <v>427</v>
      </c>
      <c r="K863" s="94" t="s">
        <v>264</v>
      </c>
      <c r="L863" s="94" t="s">
        <v>16</v>
      </c>
    </row>
    <row r="864" spans="1:12" ht="16.5" thickBot="1">
      <c r="A864" s="132"/>
      <c r="B864" s="78"/>
      <c r="C864" s="82"/>
      <c r="D864" s="18" t="s">
        <v>18</v>
      </c>
      <c r="E864" s="13">
        <v>511443.72</v>
      </c>
      <c r="F864" s="13">
        <v>222862.68</v>
      </c>
      <c r="G864" s="13">
        <v>0</v>
      </c>
      <c r="H864" s="78"/>
      <c r="I864" s="80"/>
      <c r="J864" s="80"/>
      <c r="K864" s="80"/>
      <c r="L864" s="80"/>
    </row>
    <row r="865" spans="1:12" ht="63.75" thickBot="1">
      <c r="A865" s="49" t="s">
        <v>611</v>
      </c>
      <c r="B865" s="28" t="s">
        <v>612</v>
      </c>
      <c r="C865" s="52" t="s">
        <v>11</v>
      </c>
      <c r="D865" s="19" t="s">
        <v>18</v>
      </c>
      <c r="E865" s="14">
        <v>47000</v>
      </c>
      <c r="F865" s="14">
        <v>1000000</v>
      </c>
      <c r="G865" s="14">
        <v>1000000</v>
      </c>
      <c r="H865" s="28" t="s">
        <v>554</v>
      </c>
      <c r="I865" s="19" t="s">
        <v>1465</v>
      </c>
      <c r="J865" s="19" t="s">
        <v>312</v>
      </c>
      <c r="K865" s="19" t="s">
        <v>347</v>
      </c>
      <c r="L865" s="19" t="s">
        <v>347</v>
      </c>
    </row>
    <row r="866" spans="1:12" ht="20.25" customHeight="1">
      <c r="A866" s="118" t="s">
        <v>613</v>
      </c>
      <c r="B866" s="77" t="s">
        <v>614</v>
      </c>
      <c r="C866" s="81" t="s">
        <v>552</v>
      </c>
      <c r="D866" s="19" t="s">
        <v>1445</v>
      </c>
      <c r="E866" s="12">
        <f>SUM(E867:E868)</f>
        <v>368686</v>
      </c>
      <c r="F866" s="12">
        <f>SUM(F867:F868)</f>
        <v>0</v>
      </c>
      <c r="G866" s="12">
        <f>SUM(G867:G868)</f>
        <v>0</v>
      </c>
      <c r="H866" s="28" t="s">
        <v>601</v>
      </c>
      <c r="I866" s="19" t="s">
        <v>1448</v>
      </c>
      <c r="J866" s="19" t="s">
        <v>350</v>
      </c>
      <c r="K866" s="19" t="s">
        <v>350</v>
      </c>
      <c r="L866" s="19" t="s">
        <v>16</v>
      </c>
    </row>
    <row r="867" spans="1:12" ht="15.75" customHeight="1">
      <c r="A867" s="119"/>
      <c r="B867" s="93"/>
      <c r="C867" s="121"/>
      <c r="D867" s="18" t="s">
        <v>90</v>
      </c>
      <c r="E867" s="13">
        <v>313383</v>
      </c>
      <c r="F867" s="13">
        <v>0</v>
      </c>
      <c r="G867" s="13">
        <v>0</v>
      </c>
      <c r="H867" s="139" t="s">
        <v>615</v>
      </c>
      <c r="I867" s="94" t="s">
        <v>1465</v>
      </c>
      <c r="J867" s="94" t="s">
        <v>17</v>
      </c>
      <c r="K867" s="94" t="s">
        <v>17</v>
      </c>
      <c r="L867" s="94" t="s">
        <v>16</v>
      </c>
    </row>
    <row r="868" spans="1:12" ht="28.5" customHeight="1" thickBot="1">
      <c r="A868" s="132"/>
      <c r="B868" s="78"/>
      <c r="C868" s="82"/>
      <c r="D868" s="18" t="s">
        <v>18</v>
      </c>
      <c r="E868" s="13">
        <v>55303</v>
      </c>
      <c r="F868" s="13">
        <v>0</v>
      </c>
      <c r="G868" s="13">
        <v>0</v>
      </c>
      <c r="H868" s="78"/>
      <c r="I868" s="80"/>
      <c r="J868" s="80"/>
      <c r="K868" s="80"/>
      <c r="L868" s="80"/>
    </row>
    <row r="869" spans="1:12" ht="32.25" customHeight="1" thickBot="1">
      <c r="A869" s="46" t="s">
        <v>616</v>
      </c>
      <c r="B869" s="97" t="s">
        <v>617</v>
      </c>
      <c r="C869" s="98"/>
      <c r="D869" s="99"/>
      <c r="E869" s="11">
        <f>E870+E871+E872+E874+E875+E876+E877+E878+E879+E880+E881+E882+E883+E884+E885+E887+E891+E893+E895+E897+E898+E899</f>
        <v>1649874</v>
      </c>
      <c r="F869" s="11">
        <f>F870+F871+F872+F874+F875+F876+F877+F878+F879+F880+F881+F882+F883+F884+F885+F887+F891+F893+F895+F897+F898+F899</f>
        <v>2206103</v>
      </c>
      <c r="G869" s="11">
        <f>G870+G871+G872+G874+G875+G876+G877+G878+G879+G880+G881+G882+G883+G884+G885+G887+G891+G893+G895+G897+G898+G899</f>
        <v>3595176</v>
      </c>
      <c r="H869" s="100"/>
      <c r="I869" s="101"/>
      <c r="J869" s="101"/>
      <c r="K869" s="101"/>
      <c r="L869" s="102"/>
    </row>
    <row r="870" spans="1:12" ht="77.25" customHeight="1" thickBot="1">
      <c r="A870" s="49" t="s">
        <v>618</v>
      </c>
      <c r="B870" s="28" t="s">
        <v>619</v>
      </c>
      <c r="C870" s="52" t="s">
        <v>30</v>
      </c>
      <c r="D870" s="19" t="s">
        <v>18</v>
      </c>
      <c r="E870" s="14">
        <v>66000</v>
      </c>
      <c r="F870" s="14">
        <v>66000</v>
      </c>
      <c r="G870" s="14">
        <v>66000</v>
      </c>
      <c r="H870" s="28" t="s">
        <v>620</v>
      </c>
      <c r="I870" s="19" t="s">
        <v>1447</v>
      </c>
      <c r="J870" s="19" t="s">
        <v>621</v>
      </c>
      <c r="K870" s="19" t="s">
        <v>621</v>
      </c>
      <c r="L870" s="19" t="s">
        <v>621</v>
      </c>
    </row>
    <row r="871" spans="1:12" ht="54" customHeight="1" thickBot="1">
      <c r="A871" s="49" t="s">
        <v>622</v>
      </c>
      <c r="B871" s="28" t="s">
        <v>623</v>
      </c>
      <c r="C871" s="52" t="s">
        <v>552</v>
      </c>
      <c r="D871" s="19" t="s">
        <v>18</v>
      </c>
      <c r="E871" s="14">
        <v>766041</v>
      </c>
      <c r="F871" s="14">
        <v>1327750</v>
      </c>
      <c r="G871" s="14">
        <v>2716823</v>
      </c>
      <c r="H871" s="28" t="s">
        <v>554</v>
      </c>
      <c r="I871" s="19" t="s">
        <v>1465</v>
      </c>
      <c r="J871" s="19" t="s">
        <v>398</v>
      </c>
      <c r="K871" s="19" t="s">
        <v>36</v>
      </c>
      <c r="L871" s="19" t="s">
        <v>80</v>
      </c>
    </row>
    <row r="872" spans="1:12" ht="31.5" customHeight="1">
      <c r="A872" s="118" t="s">
        <v>624</v>
      </c>
      <c r="B872" s="77" t="s">
        <v>625</v>
      </c>
      <c r="C872" s="81" t="s">
        <v>30</v>
      </c>
      <c r="D872" s="79" t="s">
        <v>18</v>
      </c>
      <c r="E872" s="73">
        <f>SUM(E873:E873)+100000</f>
        <v>100000</v>
      </c>
      <c r="F872" s="73">
        <f>SUM(F873:F873)+100000</f>
        <v>100000</v>
      </c>
      <c r="G872" s="73">
        <f>SUM(G873:G873)+100000</f>
        <v>100000</v>
      </c>
      <c r="H872" s="28" t="s">
        <v>626</v>
      </c>
      <c r="I872" s="19" t="s">
        <v>1448</v>
      </c>
      <c r="J872" s="19" t="s">
        <v>350</v>
      </c>
      <c r="K872" s="19" t="s">
        <v>350</v>
      </c>
      <c r="L872" s="19" t="s">
        <v>350</v>
      </c>
    </row>
    <row r="873" spans="1:12" ht="32.25" thickBot="1">
      <c r="A873" s="132"/>
      <c r="B873" s="78"/>
      <c r="C873" s="82"/>
      <c r="D873" s="80"/>
      <c r="E873" s="74"/>
      <c r="F873" s="74"/>
      <c r="G873" s="74"/>
      <c r="H873" s="27" t="s">
        <v>620</v>
      </c>
      <c r="I873" s="18" t="s">
        <v>1447</v>
      </c>
      <c r="J873" s="18" t="s">
        <v>627</v>
      </c>
      <c r="K873" s="18" t="s">
        <v>628</v>
      </c>
      <c r="L873" s="18" t="s">
        <v>629</v>
      </c>
    </row>
    <row r="874" spans="1:12" ht="48" thickBot="1">
      <c r="A874" s="49" t="s">
        <v>630</v>
      </c>
      <c r="B874" s="28" t="s">
        <v>631</v>
      </c>
      <c r="C874" s="52" t="s">
        <v>30</v>
      </c>
      <c r="D874" s="19" t="s">
        <v>18</v>
      </c>
      <c r="E874" s="14">
        <v>2000</v>
      </c>
      <c r="F874" s="14">
        <v>2000</v>
      </c>
      <c r="G874" s="14">
        <v>2000</v>
      </c>
      <c r="H874" s="28" t="s">
        <v>620</v>
      </c>
      <c r="I874" s="19" t="s">
        <v>1447</v>
      </c>
      <c r="J874" s="19" t="s">
        <v>495</v>
      </c>
      <c r="K874" s="19" t="s">
        <v>495</v>
      </c>
      <c r="L874" s="19" t="s">
        <v>495</v>
      </c>
    </row>
    <row r="875" spans="1:12" ht="48" thickBot="1">
      <c r="A875" s="49" t="s">
        <v>632</v>
      </c>
      <c r="B875" s="28" t="s">
        <v>633</v>
      </c>
      <c r="C875" s="52" t="s">
        <v>30</v>
      </c>
      <c r="D875" s="19" t="s">
        <v>18</v>
      </c>
      <c r="E875" s="14">
        <v>20000</v>
      </c>
      <c r="F875" s="14">
        <v>20000</v>
      </c>
      <c r="G875" s="14">
        <v>20000</v>
      </c>
      <c r="H875" s="28" t="s">
        <v>620</v>
      </c>
      <c r="I875" s="19" t="s">
        <v>1447</v>
      </c>
      <c r="J875" s="19" t="s">
        <v>634</v>
      </c>
      <c r="K875" s="19" t="s">
        <v>634</v>
      </c>
      <c r="L875" s="19" t="s">
        <v>634</v>
      </c>
    </row>
    <row r="876" spans="1:12" ht="79.5" hidden="1" thickBot="1">
      <c r="A876" s="49" t="s">
        <v>635</v>
      </c>
      <c r="B876" s="28" t="s">
        <v>636</v>
      </c>
      <c r="C876" s="52"/>
      <c r="D876" s="19" t="s">
        <v>18</v>
      </c>
      <c r="E876" s="14">
        <v>0</v>
      </c>
      <c r="F876" s="14">
        <v>0</v>
      </c>
      <c r="G876" s="14">
        <v>0</v>
      </c>
      <c r="H876" s="28"/>
      <c r="I876" s="19"/>
      <c r="J876" s="19"/>
      <c r="K876" s="19"/>
      <c r="L876" s="19"/>
    </row>
    <row r="877" spans="1:12" ht="48" thickBot="1">
      <c r="A877" s="49" t="s">
        <v>637</v>
      </c>
      <c r="B877" s="28" t="s">
        <v>638</v>
      </c>
      <c r="C877" s="52" t="s">
        <v>30</v>
      </c>
      <c r="D877" s="19" t="s">
        <v>18</v>
      </c>
      <c r="E877" s="14">
        <v>3000</v>
      </c>
      <c r="F877" s="14">
        <v>3000</v>
      </c>
      <c r="G877" s="14">
        <v>3000</v>
      </c>
      <c r="H877" s="28" t="s">
        <v>620</v>
      </c>
      <c r="I877" s="19" t="s">
        <v>1447</v>
      </c>
      <c r="J877" s="19" t="s">
        <v>542</v>
      </c>
      <c r="K877" s="19" t="s">
        <v>542</v>
      </c>
      <c r="L877" s="19" t="s">
        <v>542</v>
      </c>
    </row>
    <row r="878" spans="1:12" ht="63.75" thickBot="1">
      <c r="A878" s="49" t="s">
        <v>639</v>
      </c>
      <c r="B878" s="28" t="s">
        <v>640</v>
      </c>
      <c r="C878" s="52" t="s">
        <v>30</v>
      </c>
      <c r="D878" s="19" t="s">
        <v>18</v>
      </c>
      <c r="E878" s="14">
        <v>11150</v>
      </c>
      <c r="F878" s="14">
        <v>11150</v>
      </c>
      <c r="G878" s="14">
        <v>11150</v>
      </c>
      <c r="H878" s="28" t="s">
        <v>641</v>
      </c>
      <c r="I878" s="19" t="s">
        <v>1465</v>
      </c>
      <c r="J878" s="19" t="s">
        <v>462</v>
      </c>
      <c r="K878" s="19" t="s">
        <v>462</v>
      </c>
      <c r="L878" s="19" t="s">
        <v>462</v>
      </c>
    </row>
    <row r="879" spans="1:12" ht="79.5" hidden="1" thickBot="1">
      <c r="A879" s="49" t="s">
        <v>642</v>
      </c>
      <c r="B879" s="28" t="s">
        <v>643</v>
      </c>
      <c r="C879" s="52"/>
      <c r="D879" s="19" t="s">
        <v>18</v>
      </c>
      <c r="E879" s="14">
        <v>0</v>
      </c>
      <c r="F879" s="14">
        <v>0</v>
      </c>
      <c r="G879" s="14">
        <v>0</v>
      </c>
      <c r="H879" s="28"/>
      <c r="I879" s="19"/>
      <c r="J879" s="19"/>
      <c r="K879" s="19"/>
      <c r="L879" s="19"/>
    </row>
    <row r="880" spans="1:12" ht="63.75" thickBot="1">
      <c r="A880" s="49" t="s">
        <v>644</v>
      </c>
      <c r="B880" s="28" t="s">
        <v>645</v>
      </c>
      <c r="C880" s="52" t="s">
        <v>30</v>
      </c>
      <c r="D880" s="19" t="s">
        <v>18</v>
      </c>
      <c r="E880" s="14">
        <v>17000</v>
      </c>
      <c r="F880" s="14">
        <v>17000</v>
      </c>
      <c r="G880" s="14">
        <v>17000</v>
      </c>
      <c r="H880" s="28" t="s">
        <v>620</v>
      </c>
      <c r="I880" s="19" t="s">
        <v>1447</v>
      </c>
      <c r="J880" s="19" t="s">
        <v>646</v>
      </c>
      <c r="K880" s="19" t="s">
        <v>646</v>
      </c>
      <c r="L880" s="19" t="s">
        <v>646</v>
      </c>
    </row>
    <row r="881" spans="1:12" ht="48" hidden="1" thickBot="1">
      <c r="A881" s="49" t="s">
        <v>647</v>
      </c>
      <c r="B881" s="28" t="s">
        <v>648</v>
      </c>
      <c r="C881" s="52"/>
      <c r="D881" s="19" t="s">
        <v>18</v>
      </c>
      <c r="E881" s="14">
        <v>0</v>
      </c>
      <c r="F881" s="14">
        <v>0</v>
      </c>
      <c r="G881" s="14">
        <v>0</v>
      </c>
      <c r="H881" s="28"/>
      <c r="I881" s="19"/>
      <c r="J881" s="19"/>
      <c r="K881" s="19"/>
      <c r="L881" s="19"/>
    </row>
    <row r="882" spans="1:12" ht="83.25" customHeight="1" thickBot="1">
      <c r="A882" s="49" t="s">
        <v>649</v>
      </c>
      <c r="B882" s="28" t="s">
        <v>650</v>
      </c>
      <c r="C882" s="52" t="s">
        <v>30</v>
      </c>
      <c r="D882" s="19" t="s">
        <v>18</v>
      </c>
      <c r="E882" s="14">
        <v>9000</v>
      </c>
      <c r="F882" s="14">
        <v>9000</v>
      </c>
      <c r="G882" s="14">
        <v>9000</v>
      </c>
      <c r="H882" s="28" t="s">
        <v>620</v>
      </c>
      <c r="I882" s="19" t="s">
        <v>1447</v>
      </c>
      <c r="J882" s="19" t="s">
        <v>542</v>
      </c>
      <c r="K882" s="19" t="s">
        <v>651</v>
      </c>
      <c r="L882" s="19" t="s">
        <v>651</v>
      </c>
    </row>
    <row r="883" spans="1:12" ht="81" customHeight="1" thickBot="1">
      <c r="A883" s="49" t="s">
        <v>652</v>
      </c>
      <c r="B883" s="28" t="s">
        <v>653</v>
      </c>
      <c r="C883" s="52" t="s">
        <v>30</v>
      </c>
      <c r="D883" s="19" t="s">
        <v>18</v>
      </c>
      <c r="E883" s="14">
        <v>109423</v>
      </c>
      <c r="F883" s="14">
        <v>109423</v>
      </c>
      <c r="G883" s="14">
        <v>109423</v>
      </c>
      <c r="H883" s="28" t="s">
        <v>620</v>
      </c>
      <c r="I883" s="19" t="s">
        <v>1447</v>
      </c>
      <c r="J883" s="19" t="s">
        <v>654</v>
      </c>
      <c r="K883" s="19" t="s">
        <v>655</v>
      </c>
      <c r="L883" s="19" t="s">
        <v>656</v>
      </c>
    </row>
    <row r="884" spans="1:12" ht="48" thickBot="1">
      <c r="A884" s="49" t="s">
        <v>657</v>
      </c>
      <c r="B884" s="28" t="s">
        <v>658</v>
      </c>
      <c r="C884" s="52" t="s">
        <v>30</v>
      </c>
      <c r="D884" s="19" t="s">
        <v>18</v>
      </c>
      <c r="E884" s="14">
        <v>190000</v>
      </c>
      <c r="F884" s="14">
        <v>190000</v>
      </c>
      <c r="G884" s="14">
        <v>190000</v>
      </c>
      <c r="H884" s="28" t="s">
        <v>659</v>
      </c>
      <c r="I884" s="19" t="s">
        <v>1448</v>
      </c>
      <c r="J884" s="19" t="s">
        <v>256</v>
      </c>
      <c r="K884" s="19" t="s">
        <v>256</v>
      </c>
      <c r="L884" s="19" t="s">
        <v>256</v>
      </c>
    </row>
    <row r="885" spans="1:12" ht="21" customHeight="1">
      <c r="A885" s="118" t="s">
        <v>660</v>
      </c>
      <c r="B885" s="77" t="s">
        <v>661</v>
      </c>
      <c r="C885" s="81" t="s">
        <v>30</v>
      </c>
      <c r="D885" s="79" t="s">
        <v>18</v>
      </c>
      <c r="E885" s="73">
        <f>SUM(E886:E886)+16000</f>
        <v>16000</v>
      </c>
      <c r="F885" s="73">
        <f>SUM(F886:F886)+16000</f>
        <v>16000</v>
      </c>
      <c r="G885" s="73">
        <f>SUM(G886:G886)+16000</f>
        <v>16000</v>
      </c>
      <c r="H885" s="28" t="s">
        <v>662</v>
      </c>
      <c r="I885" s="19" t="s">
        <v>1448</v>
      </c>
      <c r="J885" s="19" t="s">
        <v>663</v>
      </c>
      <c r="K885" s="19" t="s">
        <v>481</v>
      </c>
      <c r="L885" s="19" t="s">
        <v>483</v>
      </c>
    </row>
    <row r="886" spans="1:12" ht="29.25" customHeight="1" thickBot="1">
      <c r="A886" s="132"/>
      <c r="B886" s="78"/>
      <c r="C886" s="82"/>
      <c r="D886" s="80"/>
      <c r="E886" s="74"/>
      <c r="F886" s="74"/>
      <c r="G886" s="74"/>
      <c r="H886" s="27" t="s">
        <v>664</v>
      </c>
      <c r="I886" s="18" t="s">
        <v>1448</v>
      </c>
      <c r="J886" s="18" t="s">
        <v>663</v>
      </c>
      <c r="K886" s="18" t="s">
        <v>665</v>
      </c>
      <c r="L886" s="18" t="s">
        <v>665</v>
      </c>
    </row>
    <row r="887" spans="1:12" ht="20.25" customHeight="1">
      <c r="A887" s="118" t="s">
        <v>666</v>
      </c>
      <c r="B887" s="77" t="s">
        <v>667</v>
      </c>
      <c r="C887" s="81" t="s">
        <v>30</v>
      </c>
      <c r="D887" s="79" t="s">
        <v>18</v>
      </c>
      <c r="E887" s="73">
        <f>SUM(E888:E890)+200000</f>
        <v>200000</v>
      </c>
      <c r="F887" s="73">
        <f>SUM(F888:F890)+200000</f>
        <v>200000</v>
      </c>
      <c r="G887" s="73">
        <f>SUM(G888:G890)+200000</f>
        <v>200000</v>
      </c>
      <c r="H887" s="28" t="s">
        <v>668</v>
      </c>
      <c r="I887" s="19" t="s">
        <v>1448</v>
      </c>
      <c r="J887" s="19" t="s">
        <v>123</v>
      </c>
      <c r="K887" s="19" t="s">
        <v>123</v>
      </c>
      <c r="L887" s="19" t="s">
        <v>123</v>
      </c>
    </row>
    <row r="888" spans="1:12" ht="27.75" customHeight="1">
      <c r="A888" s="119"/>
      <c r="B888" s="93"/>
      <c r="C888" s="121"/>
      <c r="D888" s="104"/>
      <c r="E888" s="150"/>
      <c r="F888" s="150"/>
      <c r="G888" s="150"/>
      <c r="H888" s="27" t="s">
        <v>669</v>
      </c>
      <c r="I888" s="18" t="s">
        <v>1448</v>
      </c>
      <c r="J888" s="18" t="s">
        <v>670</v>
      </c>
      <c r="K888" s="18" t="s">
        <v>670</v>
      </c>
      <c r="L888" s="18" t="s">
        <v>670</v>
      </c>
    </row>
    <row r="889" spans="1:12" ht="18.75" customHeight="1">
      <c r="A889" s="119"/>
      <c r="B889" s="93"/>
      <c r="C889" s="121"/>
      <c r="D889" s="104"/>
      <c r="E889" s="150"/>
      <c r="F889" s="150"/>
      <c r="G889" s="150"/>
      <c r="H889" s="27" t="s">
        <v>671</v>
      </c>
      <c r="I889" s="18" t="s">
        <v>1465</v>
      </c>
      <c r="J889" s="18" t="s">
        <v>258</v>
      </c>
      <c r="K889" s="18" t="s">
        <v>274</v>
      </c>
      <c r="L889" s="18" t="s">
        <v>672</v>
      </c>
    </row>
    <row r="890" spans="1:12" ht="39.75" customHeight="1" thickBot="1">
      <c r="A890" s="132"/>
      <c r="B890" s="78"/>
      <c r="C890" s="82"/>
      <c r="D890" s="80"/>
      <c r="E890" s="74"/>
      <c r="F890" s="74"/>
      <c r="G890" s="74"/>
      <c r="H890" s="27" t="s">
        <v>673</v>
      </c>
      <c r="I890" s="18" t="s">
        <v>1448</v>
      </c>
      <c r="J890" s="18" t="s">
        <v>53</v>
      </c>
      <c r="K890" s="18" t="s">
        <v>36</v>
      </c>
      <c r="L890" s="18" t="s">
        <v>64</v>
      </c>
    </row>
    <row r="891" spans="1:12" ht="25.5" customHeight="1">
      <c r="A891" s="118" t="s">
        <v>674</v>
      </c>
      <c r="B891" s="77" t="s">
        <v>675</v>
      </c>
      <c r="C891" s="81" t="s">
        <v>30</v>
      </c>
      <c r="D891" s="79" t="s">
        <v>18</v>
      </c>
      <c r="E891" s="73">
        <f>SUM(E892:E892)+5000</f>
        <v>5000</v>
      </c>
      <c r="F891" s="73">
        <f>SUM(F892:F892)+5000</f>
        <v>5000</v>
      </c>
      <c r="G891" s="73">
        <f>SUM(G892:G892)+5000</f>
        <v>5000</v>
      </c>
      <c r="H891" s="28" t="s">
        <v>676</v>
      </c>
      <c r="I891" s="19" t="s">
        <v>1448</v>
      </c>
      <c r="J891" s="19" t="s">
        <v>651</v>
      </c>
      <c r="K891" s="19" t="s">
        <v>651</v>
      </c>
      <c r="L891" s="19" t="s">
        <v>651</v>
      </c>
    </row>
    <row r="892" spans="1:12" ht="23.25" customHeight="1" thickBot="1">
      <c r="A892" s="132"/>
      <c r="B892" s="78"/>
      <c r="C892" s="82"/>
      <c r="D892" s="80"/>
      <c r="E892" s="74"/>
      <c r="F892" s="74"/>
      <c r="G892" s="74"/>
      <c r="H892" s="55" t="s">
        <v>677</v>
      </c>
      <c r="I892" s="56" t="s">
        <v>1448</v>
      </c>
      <c r="J892" s="56" t="s">
        <v>61</v>
      </c>
      <c r="K892" s="56" t="s">
        <v>61</v>
      </c>
      <c r="L892" s="56" t="s">
        <v>61</v>
      </c>
    </row>
    <row r="893" spans="1:12" ht="21" customHeight="1">
      <c r="A893" s="118" t="s">
        <v>678</v>
      </c>
      <c r="B893" s="77" t="s">
        <v>679</v>
      </c>
      <c r="C893" s="81" t="s">
        <v>30</v>
      </c>
      <c r="D893" s="79" t="s">
        <v>18</v>
      </c>
      <c r="E893" s="73">
        <f>SUM(E894:E894)+33000</f>
        <v>33000</v>
      </c>
      <c r="F893" s="73">
        <f>SUM(F894:F894)+33000</f>
        <v>33000</v>
      </c>
      <c r="G893" s="73">
        <f>SUM(G894:G894)+33000</f>
        <v>33000</v>
      </c>
      <c r="H893" s="26" t="s">
        <v>680</v>
      </c>
      <c r="I893" s="33" t="s">
        <v>1448</v>
      </c>
      <c r="J893" s="33" t="s">
        <v>460</v>
      </c>
      <c r="K893" s="33" t="s">
        <v>460</v>
      </c>
      <c r="L893" s="33" t="s">
        <v>460</v>
      </c>
    </row>
    <row r="894" spans="1:12" ht="27" customHeight="1" thickBot="1">
      <c r="A894" s="132"/>
      <c r="B894" s="78"/>
      <c r="C894" s="82"/>
      <c r="D894" s="80"/>
      <c r="E894" s="74"/>
      <c r="F894" s="74"/>
      <c r="G894" s="74"/>
      <c r="H894" s="27" t="s">
        <v>677</v>
      </c>
      <c r="I894" s="18" t="s">
        <v>1448</v>
      </c>
      <c r="J894" s="18" t="s">
        <v>681</v>
      </c>
      <c r="K894" s="18" t="s">
        <v>682</v>
      </c>
      <c r="L894" s="18" t="s">
        <v>682</v>
      </c>
    </row>
    <row r="895" spans="1:12" ht="26.25" customHeight="1">
      <c r="A895" s="118" t="s">
        <v>683</v>
      </c>
      <c r="B895" s="77" t="s">
        <v>684</v>
      </c>
      <c r="C895" s="81" t="s">
        <v>30</v>
      </c>
      <c r="D895" s="79" t="s">
        <v>18</v>
      </c>
      <c r="E895" s="73">
        <f>SUM(E896:E896)+3000</f>
        <v>3000</v>
      </c>
      <c r="F895" s="73">
        <f>SUM(F896:F896)+3000</f>
        <v>3000</v>
      </c>
      <c r="G895" s="73">
        <f>SUM(G896:G896)+3000</f>
        <v>3000</v>
      </c>
      <c r="H895" s="28" t="s">
        <v>680</v>
      </c>
      <c r="I895" s="19" t="s">
        <v>1448</v>
      </c>
      <c r="J895" s="19" t="s">
        <v>460</v>
      </c>
      <c r="K895" s="19" t="s">
        <v>460</v>
      </c>
      <c r="L895" s="19" t="s">
        <v>460</v>
      </c>
    </row>
    <row r="896" spans="1:12" ht="35.25" customHeight="1" thickBot="1">
      <c r="A896" s="132"/>
      <c r="B896" s="78"/>
      <c r="C896" s="82"/>
      <c r="D896" s="80"/>
      <c r="E896" s="74"/>
      <c r="F896" s="74"/>
      <c r="G896" s="74"/>
      <c r="H896" s="27" t="s">
        <v>677</v>
      </c>
      <c r="I896" s="18" t="s">
        <v>1448</v>
      </c>
      <c r="J896" s="18" t="s">
        <v>53</v>
      </c>
      <c r="K896" s="18" t="s">
        <v>53</v>
      </c>
      <c r="L896" s="18" t="s">
        <v>53</v>
      </c>
    </row>
    <row r="897" spans="1:12" ht="48" thickBot="1">
      <c r="A897" s="49" t="s">
        <v>685</v>
      </c>
      <c r="B897" s="28" t="s">
        <v>686</v>
      </c>
      <c r="C897" s="52" t="s">
        <v>30</v>
      </c>
      <c r="D897" s="19" t="s">
        <v>18</v>
      </c>
      <c r="E897" s="14">
        <v>26780</v>
      </c>
      <c r="F897" s="14">
        <v>26780</v>
      </c>
      <c r="G897" s="14">
        <v>26780</v>
      </c>
      <c r="H897" s="28" t="s">
        <v>687</v>
      </c>
      <c r="I897" s="19" t="s">
        <v>1448</v>
      </c>
      <c r="J897" s="19" t="s">
        <v>53</v>
      </c>
      <c r="K897" s="19" t="s">
        <v>53</v>
      </c>
      <c r="L897" s="19" t="s">
        <v>53</v>
      </c>
    </row>
    <row r="898" spans="1:12" ht="48" thickBot="1">
      <c r="A898" s="49" t="s">
        <v>688</v>
      </c>
      <c r="B898" s="28" t="s">
        <v>689</v>
      </c>
      <c r="C898" s="52" t="s">
        <v>30</v>
      </c>
      <c r="D898" s="19" t="s">
        <v>18</v>
      </c>
      <c r="E898" s="14">
        <v>27000</v>
      </c>
      <c r="F898" s="14">
        <v>27000</v>
      </c>
      <c r="G898" s="14">
        <v>27000</v>
      </c>
      <c r="H898" s="28" t="s">
        <v>687</v>
      </c>
      <c r="I898" s="19" t="s">
        <v>1448</v>
      </c>
      <c r="J898" s="19" t="s">
        <v>53</v>
      </c>
      <c r="K898" s="19" t="s">
        <v>53</v>
      </c>
      <c r="L898" s="19" t="s">
        <v>53</v>
      </c>
    </row>
    <row r="899" spans="1:12" ht="21" customHeight="1">
      <c r="A899" s="118" t="s">
        <v>690</v>
      </c>
      <c r="B899" s="77" t="s">
        <v>691</v>
      </c>
      <c r="C899" s="81" t="s">
        <v>30</v>
      </c>
      <c r="D899" s="79" t="s">
        <v>18</v>
      </c>
      <c r="E899" s="73">
        <f>SUM(E900:E900)+45480</f>
        <v>45480</v>
      </c>
      <c r="F899" s="73">
        <f>SUM(F900:F900)+40000</f>
        <v>40000</v>
      </c>
      <c r="G899" s="73">
        <f>SUM(G900:G900)+40000</f>
        <v>40000</v>
      </c>
      <c r="H899" s="28" t="s">
        <v>692</v>
      </c>
      <c r="I899" s="19" t="s">
        <v>1448</v>
      </c>
      <c r="J899" s="19" t="s">
        <v>312</v>
      </c>
      <c r="K899" s="19" t="s">
        <v>312</v>
      </c>
      <c r="L899" s="19" t="s">
        <v>312</v>
      </c>
    </row>
    <row r="900" spans="1:12" ht="27" customHeight="1" thickBot="1">
      <c r="A900" s="132"/>
      <c r="B900" s="78"/>
      <c r="C900" s="82"/>
      <c r="D900" s="80"/>
      <c r="E900" s="74"/>
      <c r="F900" s="74"/>
      <c r="G900" s="74"/>
      <c r="H900" s="27" t="s">
        <v>693</v>
      </c>
      <c r="I900" s="18" t="s">
        <v>1448</v>
      </c>
      <c r="J900" s="18" t="s">
        <v>34</v>
      </c>
      <c r="K900" s="18" t="s">
        <v>34</v>
      </c>
      <c r="L900" s="18" t="s">
        <v>34</v>
      </c>
    </row>
    <row r="901" spans="1:12" ht="32.25" customHeight="1" thickBot="1">
      <c r="A901" s="46" t="s">
        <v>694</v>
      </c>
      <c r="B901" s="97" t="s">
        <v>695</v>
      </c>
      <c r="C901" s="98"/>
      <c r="D901" s="99"/>
      <c r="E901" s="38">
        <f>E902+E908+E909</f>
        <v>198300</v>
      </c>
      <c r="F901" s="38">
        <f>F902+F908+F909</f>
        <v>130300</v>
      </c>
      <c r="G901" s="38">
        <f>G902+G908+G909</f>
        <v>130300</v>
      </c>
      <c r="H901" s="100"/>
      <c r="I901" s="101"/>
      <c r="J901" s="101"/>
      <c r="K901" s="101"/>
      <c r="L901" s="102"/>
    </row>
    <row r="902" spans="1:12" ht="32.25" customHeight="1">
      <c r="A902" s="118" t="s">
        <v>696</v>
      </c>
      <c r="B902" s="77" t="s">
        <v>697</v>
      </c>
      <c r="C902" s="81" t="s">
        <v>552</v>
      </c>
      <c r="D902" s="79" t="s">
        <v>18</v>
      </c>
      <c r="E902" s="151">
        <v>178000</v>
      </c>
      <c r="F902" s="153">
        <v>110000</v>
      </c>
      <c r="G902" s="153">
        <v>110000</v>
      </c>
      <c r="H902" s="36" t="s">
        <v>698</v>
      </c>
      <c r="I902" s="19" t="s">
        <v>1448</v>
      </c>
      <c r="J902" s="19" t="s">
        <v>535</v>
      </c>
      <c r="K902" s="19" t="s">
        <v>699</v>
      </c>
      <c r="L902" s="19" t="s">
        <v>16</v>
      </c>
    </row>
    <row r="903" spans="1:12" ht="31.5">
      <c r="A903" s="119"/>
      <c r="B903" s="93"/>
      <c r="C903" s="121"/>
      <c r="D903" s="104"/>
      <c r="E903" s="151"/>
      <c r="F903" s="153"/>
      <c r="G903" s="153"/>
      <c r="H903" s="37" t="s">
        <v>700</v>
      </c>
      <c r="I903" s="18" t="s">
        <v>1448</v>
      </c>
      <c r="J903" s="18" t="s">
        <v>701</v>
      </c>
      <c r="K903" s="18" t="s">
        <v>701</v>
      </c>
      <c r="L903" s="18" t="s">
        <v>16</v>
      </c>
    </row>
    <row r="904" spans="1:12" ht="30.75" customHeight="1">
      <c r="A904" s="119"/>
      <c r="B904" s="93"/>
      <c r="C904" s="121"/>
      <c r="D904" s="104"/>
      <c r="E904" s="151"/>
      <c r="F904" s="153"/>
      <c r="G904" s="153"/>
      <c r="H904" s="37" t="s">
        <v>702</v>
      </c>
      <c r="I904" s="18" t="s">
        <v>1448</v>
      </c>
      <c r="J904" s="18" t="s">
        <v>16</v>
      </c>
      <c r="K904" s="18" t="s">
        <v>16</v>
      </c>
      <c r="L904" s="18" t="s">
        <v>16</v>
      </c>
    </row>
    <row r="905" spans="1:12" ht="45.75" customHeight="1">
      <c r="A905" s="119"/>
      <c r="B905" s="93"/>
      <c r="C905" s="121"/>
      <c r="D905" s="104"/>
      <c r="E905" s="151"/>
      <c r="F905" s="153"/>
      <c r="G905" s="153"/>
      <c r="H905" s="37" t="s">
        <v>703</v>
      </c>
      <c r="I905" s="18" t="s">
        <v>1448</v>
      </c>
      <c r="J905" s="18" t="s">
        <v>54</v>
      </c>
      <c r="K905" s="18" t="s">
        <v>55</v>
      </c>
      <c r="L905" s="18" t="s">
        <v>16</v>
      </c>
    </row>
    <row r="906" spans="1:12" ht="47.25">
      <c r="A906" s="119"/>
      <c r="B906" s="93"/>
      <c r="C906" s="121"/>
      <c r="D906" s="104"/>
      <c r="E906" s="151"/>
      <c r="F906" s="153"/>
      <c r="G906" s="153"/>
      <c r="H906" s="37" t="s">
        <v>704</v>
      </c>
      <c r="I906" s="18" t="s">
        <v>1448</v>
      </c>
      <c r="J906" s="18" t="s">
        <v>285</v>
      </c>
      <c r="K906" s="18" t="s">
        <v>285</v>
      </c>
      <c r="L906" s="18" t="s">
        <v>16</v>
      </c>
    </row>
    <row r="907" spans="1:12" ht="43.5" customHeight="1" thickBot="1">
      <c r="A907" s="132"/>
      <c r="B907" s="78"/>
      <c r="C907" s="82"/>
      <c r="D907" s="80"/>
      <c r="E907" s="152"/>
      <c r="F907" s="154"/>
      <c r="G907" s="154"/>
      <c r="H907" s="37" t="s">
        <v>705</v>
      </c>
      <c r="I907" s="18" t="s">
        <v>1448</v>
      </c>
      <c r="J907" s="18" t="s">
        <v>16</v>
      </c>
      <c r="K907" s="18" t="s">
        <v>16</v>
      </c>
      <c r="L907" s="18" t="s">
        <v>16</v>
      </c>
    </row>
    <row r="908" spans="1:12" ht="83.25" customHeight="1" thickBot="1">
      <c r="A908" s="49" t="s">
        <v>706</v>
      </c>
      <c r="B908" s="28" t="s">
        <v>707</v>
      </c>
      <c r="C908" s="52" t="s">
        <v>552</v>
      </c>
      <c r="D908" s="19" t="s">
        <v>42</v>
      </c>
      <c r="E908" s="14">
        <v>20300</v>
      </c>
      <c r="F908" s="34">
        <v>20300</v>
      </c>
      <c r="G908" s="34">
        <v>20300</v>
      </c>
      <c r="H908" s="28" t="s">
        <v>708</v>
      </c>
      <c r="I908" s="19" t="s">
        <v>1448</v>
      </c>
      <c r="J908" s="19" t="s">
        <v>709</v>
      </c>
      <c r="K908" s="19" t="s">
        <v>709</v>
      </c>
      <c r="L908" s="19" t="s">
        <v>16</v>
      </c>
    </row>
    <row r="909" spans="1:12" ht="48" hidden="1" thickBot="1">
      <c r="A909" s="49" t="s">
        <v>710</v>
      </c>
      <c r="B909" s="28" t="s">
        <v>711</v>
      </c>
      <c r="C909" s="52"/>
      <c r="D909" s="19" t="s">
        <v>18</v>
      </c>
      <c r="E909" s="14">
        <v>0</v>
      </c>
      <c r="F909" s="14">
        <v>0</v>
      </c>
      <c r="G909" s="14">
        <v>0</v>
      </c>
      <c r="H909" s="28"/>
      <c r="I909" s="19"/>
      <c r="J909" s="19"/>
      <c r="K909" s="19"/>
      <c r="L909" s="19"/>
    </row>
    <row r="910" spans="1:12" ht="32.25" customHeight="1" thickBot="1">
      <c r="A910" s="45" t="s">
        <v>712</v>
      </c>
      <c r="B910" s="155" t="s">
        <v>713</v>
      </c>
      <c r="C910" s="156"/>
      <c r="D910" s="157"/>
      <c r="E910" s="10">
        <f>E911+E967</f>
        <v>27458850</v>
      </c>
      <c r="F910" s="10">
        <f>F911+F967</f>
        <v>46454824.7</v>
      </c>
      <c r="G910" s="10">
        <f>G911+G967</f>
        <v>31858569</v>
      </c>
      <c r="H910" s="158"/>
      <c r="I910" s="159"/>
      <c r="J910" s="159"/>
      <c r="K910" s="159"/>
      <c r="L910" s="160"/>
    </row>
    <row r="911" spans="1:12" ht="48" customHeight="1" thickBot="1">
      <c r="A911" s="46" t="s">
        <v>714</v>
      </c>
      <c r="B911" s="97" t="s">
        <v>715</v>
      </c>
      <c r="C911" s="98"/>
      <c r="D911" s="99"/>
      <c r="E911" s="11">
        <f>E912+E919+E927+E935+E943+E951+E959</f>
        <v>9200930</v>
      </c>
      <c r="F911" s="11">
        <f>F912+F919+F927+F935+F943+F951+F959</f>
        <v>9822700</v>
      </c>
      <c r="G911" s="11">
        <f>G912+G919+G927+G935+G943+G951+G959</f>
        <v>9696700</v>
      </c>
      <c r="H911" s="100"/>
      <c r="I911" s="101"/>
      <c r="J911" s="101"/>
      <c r="K911" s="101"/>
      <c r="L911" s="102"/>
    </row>
    <row r="912" spans="1:12" ht="34.5" customHeight="1">
      <c r="A912" s="118" t="s">
        <v>716</v>
      </c>
      <c r="B912" s="77" t="s">
        <v>1450</v>
      </c>
      <c r="C912" s="81" t="s">
        <v>717</v>
      </c>
      <c r="D912" s="19" t="s">
        <v>1445</v>
      </c>
      <c r="E912" s="12">
        <f>SUM(E913:E918)</f>
        <v>1783200</v>
      </c>
      <c r="F912" s="12">
        <f>SUM(F913:F918)</f>
        <v>1892000</v>
      </c>
      <c r="G912" s="12">
        <f>SUM(G913:G918)</f>
        <v>1892000</v>
      </c>
      <c r="H912" s="28" t="s">
        <v>718</v>
      </c>
      <c r="I912" s="19" t="s">
        <v>530</v>
      </c>
      <c r="J912" s="19" t="s">
        <v>719</v>
      </c>
      <c r="K912" s="19" t="s">
        <v>720</v>
      </c>
      <c r="L912" s="19" t="s">
        <v>720</v>
      </c>
    </row>
    <row r="913" spans="1:12" ht="47.25">
      <c r="A913" s="119"/>
      <c r="B913" s="93"/>
      <c r="C913" s="121"/>
      <c r="D913" s="18" t="s">
        <v>41</v>
      </c>
      <c r="E913" s="13">
        <v>48300</v>
      </c>
      <c r="F913" s="13">
        <v>48300</v>
      </c>
      <c r="G913" s="13">
        <v>48300</v>
      </c>
      <c r="H913" s="27" t="s">
        <v>721</v>
      </c>
      <c r="I913" s="18" t="s">
        <v>1465</v>
      </c>
      <c r="J913" s="18" t="s">
        <v>34</v>
      </c>
      <c r="K913" s="18" t="s">
        <v>34</v>
      </c>
      <c r="L913" s="18" t="s">
        <v>34</v>
      </c>
    </row>
    <row r="914" spans="1:12" ht="31.5">
      <c r="A914" s="119"/>
      <c r="B914" s="93"/>
      <c r="C914" s="121"/>
      <c r="D914" s="94" t="s">
        <v>18</v>
      </c>
      <c r="E914" s="95">
        <v>1734900</v>
      </c>
      <c r="F914" s="95">
        <v>1843700</v>
      </c>
      <c r="G914" s="95">
        <v>1843700</v>
      </c>
      <c r="H914" s="27" t="s">
        <v>722</v>
      </c>
      <c r="I914" s="18" t="s">
        <v>530</v>
      </c>
      <c r="J914" s="18" t="s">
        <v>723</v>
      </c>
      <c r="K914" s="18" t="s">
        <v>724</v>
      </c>
      <c r="L914" s="18" t="s">
        <v>724</v>
      </c>
    </row>
    <row r="915" spans="1:12" ht="47.25">
      <c r="A915" s="119"/>
      <c r="B915" s="93"/>
      <c r="C915" s="121"/>
      <c r="D915" s="104"/>
      <c r="E915" s="140"/>
      <c r="F915" s="140"/>
      <c r="G915" s="140"/>
      <c r="H915" s="27" t="s">
        <v>725</v>
      </c>
      <c r="I915" s="18" t="s">
        <v>530</v>
      </c>
      <c r="J915" s="18" t="s">
        <v>726</v>
      </c>
      <c r="K915" s="18" t="s">
        <v>726</v>
      </c>
      <c r="L915" s="18" t="s">
        <v>726</v>
      </c>
    </row>
    <row r="916" spans="1:12" ht="15.75">
      <c r="A916" s="119"/>
      <c r="B916" s="93"/>
      <c r="C916" s="121"/>
      <c r="D916" s="104"/>
      <c r="E916" s="140"/>
      <c r="F916" s="140"/>
      <c r="G916" s="140"/>
      <c r="H916" s="27" t="s">
        <v>727</v>
      </c>
      <c r="I916" s="18" t="s">
        <v>530</v>
      </c>
      <c r="J916" s="18" t="s">
        <v>701</v>
      </c>
      <c r="K916" s="18" t="s">
        <v>701</v>
      </c>
      <c r="L916" s="18" t="s">
        <v>701</v>
      </c>
    </row>
    <row r="917" spans="1:12" ht="31.5">
      <c r="A917" s="119"/>
      <c r="B917" s="93"/>
      <c r="C917" s="121"/>
      <c r="D917" s="104"/>
      <c r="E917" s="140"/>
      <c r="F917" s="140"/>
      <c r="G917" s="140"/>
      <c r="H917" s="27" t="s">
        <v>728</v>
      </c>
      <c r="I917" s="18" t="s">
        <v>1448</v>
      </c>
      <c r="J917" s="18" t="s">
        <v>543</v>
      </c>
      <c r="K917" s="18" t="s">
        <v>729</v>
      </c>
      <c r="L917" s="18" t="s">
        <v>729</v>
      </c>
    </row>
    <row r="918" spans="1:12" ht="48" thickBot="1">
      <c r="A918" s="132"/>
      <c r="B918" s="78"/>
      <c r="C918" s="82"/>
      <c r="D918" s="80"/>
      <c r="E918" s="96"/>
      <c r="F918" s="96"/>
      <c r="G918" s="96"/>
      <c r="H918" s="27" t="s">
        <v>730</v>
      </c>
      <c r="I918" s="18" t="s">
        <v>1447</v>
      </c>
      <c r="J918" s="18" t="s">
        <v>201</v>
      </c>
      <c r="K918" s="18" t="s">
        <v>201</v>
      </c>
      <c r="L918" s="18" t="s">
        <v>201</v>
      </c>
    </row>
    <row r="919" spans="1:12" ht="33" customHeight="1">
      <c r="A919" s="118" t="s">
        <v>731</v>
      </c>
      <c r="B919" s="77" t="s">
        <v>1451</v>
      </c>
      <c r="C919" s="81" t="s">
        <v>717</v>
      </c>
      <c r="D919" s="19" t="s">
        <v>1445</v>
      </c>
      <c r="E919" s="12">
        <f>SUM(E920:E926)</f>
        <v>1882380</v>
      </c>
      <c r="F919" s="12">
        <f>SUM(F920:F926)</f>
        <v>1969600</v>
      </c>
      <c r="G919" s="12">
        <f>SUM(G920:G926)</f>
        <v>1843600</v>
      </c>
      <c r="H919" s="28" t="s">
        <v>718</v>
      </c>
      <c r="I919" s="19" t="s">
        <v>530</v>
      </c>
      <c r="J919" s="19" t="s">
        <v>732</v>
      </c>
      <c r="K919" s="19" t="s">
        <v>733</v>
      </c>
      <c r="L919" s="19" t="s">
        <v>734</v>
      </c>
    </row>
    <row r="920" spans="1:12" ht="31.5">
      <c r="A920" s="119"/>
      <c r="B920" s="93"/>
      <c r="C920" s="121"/>
      <c r="D920" s="18" t="s">
        <v>41</v>
      </c>
      <c r="E920" s="13">
        <v>270000</v>
      </c>
      <c r="F920" s="13">
        <v>270000</v>
      </c>
      <c r="G920" s="13">
        <v>144000</v>
      </c>
      <c r="H920" s="27" t="s">
        <v>728</v>
      </c>
      <c r="I920" s="18" t="s">
        <v>1448</v>
      </c>
      <c r="J920" s="18" t="s">
        <v>575</v>
      </c>
      <c r="K920" s="18" t="s">
        <v>735</v>
      </c>
      <c r="L920" s="18" t="s">
        <v>735</v>
      </c>
    </row>
    <row r="921" spans="1:12" ht="47.25">
      <c r="A921" s="119"/>
      <c r="B921" s="93"/>
      <c r="C921" s="121"/>
      <c r="D921" s="94" t="s">
        <v>18</v>
      </c>
      <c r="E921" s="95">
        <v>1612380</v>
      </c>
      <c r="F921" s="95">
        <v>1699600</v>
      </c>
      <c r="G921" s="95">
        <v>1699600</v>
      </c>
      <c r="H921" s="27" t="s">
        <v>730</v>
      </c>
      <c r="I921" s="18" t="s">
        <v>1447</v>
      </c>
      <c r="J921" s="18" t="s">
        <v>55</v>
      </c>
      <c r="K921" s="18" t="s">
        <v>61</v>
      </c>
      <c r="L921" s="18" t="s">
        <v>61</v>
      </c>
    </row>
    <row r="922" spans="1:12" ht="15.75">
      <c r="A922" s="119"/>
      <c r="B922" s="93"/>
      <c r="C922" s="121"/>
      <c r="D922" s="104"/>
      <c r="E922" s="140"/>
      <c r="F922" s="140"/>
      <c r="G922" s="140"/>
      <c r="H922" s="27" t="s">
        <v>727</v>
      </c>
      <c r="I922" s="18" t="s">
        <v>530</v>
      </c>
      <c r="J922" s="18" t="s">
        <v>701</v>
      </c>
      <c r="K922" s="18" t="s">
        <v>701</v>
      </c>
      <c r="L922" s="18" t="s">
        <v>701</v>
      </c>
    </row>
    <row r="923" spans="1:12" ht="63">
      <c r="A923" s="119"/>
      <c r="B923" s="93"/>
      <c r="C923" s="121"/>
      <c r="D923" s="104"/>
      <c r="E923" s="140"/>
      <c r="F923" s="140"/>
      <c r="G923" s="140"/>
      <c r="H923" s="27" t="s">
        <v>736</v>
      </c>
      <c r="I923" s="18" t="s">
        <v>1448</v>
      </c>
      <c r="J923" s="18" t="s">
        <v>312</v>
      </c>
      <c r="K923" s="18" t="s">
        <v>312</v>
      </c>
      <c r="L923" s="18" t="s">
        <v>312</v>
      </c>
    </row>
    <row r="924" spans="1:12" ht="31.5">
      <c r="A924" s="119"/>
      <c r="B924" s="93"/>
      <c r="C924" s="121"/>
      <c r="D924" s="104"/>
      <c r="E924" s="140"/>
      <c r="F924" s="140"/>
      <c r="G924" s="140"/>
      <c r="H924" s="27" t="s">
        <v>722</v>
      </c>
      <c r="I924" s="18" t="s">
        <v>530</v>
      </c>
      <c r="J924" s="18" t="s">
        <v>737</v>
      </c>
      <c r="K924" s="18" t="s">
        <v>546</v>
      </c>
      <c r="L924" s="18" t="s">
        <v>546</v>
      </c>
    </row>
    <row r="925" spans="1:12" ht="47.25">
      <c r="A925" s="119"/>
      <c r="B925" s="93"/>
      <c r="C925" s="121"/>
      <c r="D925" s="104"/>
      <c r="E925" s="140"/>
      <c r="F925" s="140"/>
      <c r="G925" s="140"/>
      <c r="H925" s="27" t="s">
        <v>721</v>
      </c>
      <c r="I925" s="18" t="s">
        <v>1465</v>
      </c>
      <c r="J925" s="18" t="s">
        <v>34</v>
      </c>
      <c r="K925" s="18" t="s">
        <v>34</v>
      </c>
      <c r="L925" s="18" t="s">
        <v>34</v>
      </c>
    </row>
    <row r="926" spans="1:12" ht="48" thickBot="1">
      <c r="A926" s="132"/>
      <c r="B926" s="78"/>
      <c r="C926" s="82"/>
      <c r="D926" s="80"/>
      <c r="E926" s="96"/>
      <c r="F926" s="96"/>
      <c r="G926" s="96"/>
      <c r="H926" s="27" t="s">
        <v>725</v>
      </c>
      <c r="I926" s="18" t="s">
        <v>530</v>
      </c>
      <c r="J926" s="18" t="s">
        <v>738</v>
      </c>
      <c r="K926" s="18" t="s">
        <v>738</v>
      </c>
      <c r="L926" s="18" t="s">
        <v>738</v>
      </c>
    </row>
    <row r="927" spans="1:12" ht="33.75" customHeight="1">
      <c r="A927" s="118" t="s">
        <v>739</v>
      </c>
      <c r="B927" s="77" t="s">
        <v>1452</v>
      </c>
      <c r="C927" s="81" t="s">
        <v>717</v>
      </c>
      <c r="D927" s="19" t="s">
        <v>1445</v>
      </c>
      <c r="E927" s="12">
        <f>SUM(E928:E934)</f>
        <v>743000</v>
      </c>
      <c r="F927" s="12">
        <f>SUM(F928:F934)</f>
        <v>820500</v>
      </c>
      <c r="G927" s="12">
        <f>SUM(G928:G934)</f>
        <v>820500</v>
      </c>
      <c r="H927" s="28" t="s">
        <v>718</v>
      </c>
      <c r="I927" s="19" t="s">
        <v>530</v>
      </c>
      <c r="J927" s="19" t="s">
        <v>740</v>
      </c>
      <c r="K927" s="19" t="s">
        <v>741</v>
      </c>
      <c r="L927" s="19" t="s">
        <v>742</v>
      </c>
    </row>
    <row r="928" spans="1:12" ht="31.5">
      <c r="A928" s="119"/>
      <c r="B928" s="93"/>
      <c r="C928" s="121"/>
      <c r="D928" s="18" t="s">
        <v>41</v>
      </c>
      <c r="E928" s="13">
        <v>34900</v>
      </c>
      <c r="F928" s="13">
        <v>34900</v>
      </c>
      <c r="G928" s="13">
        <v>34900</v>
      </c>
      <c r="H928" s="27" t="s">
        <v>722</v>
      </c>
      <c r="I928" s="18" t="s">
        <v>530</v>
      </c>
      <c r="J928" s="18" t="s">
        <v>743</v>
      </c>
      <c r="K928" s="18" t="s">
        <v>744</v>
      </c>
      <c r="L928" s="18" t="s">
        <v>744</v>
      </c>
    </row>
    <row r="929" spans="1:12" ht="15.75">
      <c r="A929" s="119"/>
      <c r="B929" s="93"/>
      <c r="C929" s="121"/>
      <c r="D929" s="94" t="s">
        <v>18</v>
      </c>
      <c r="E929" s="95">
        <v>708100</v>
      </c>
      <c r="F929" s="95">
        <v>785600</v>
      </c>
      <c r="G929" s="95">
        <v>785600</v>
      </c>
      <c r="H929" s="27" t="s">
        <v>727</v>
      </c>
      <c r="I929" s="18" t="s">
        <v>530</v>
      </c>
      <c r="J929" s="18" t="s">
        <v>701</v>
      </c>
      <c r="K929" s="18" t="s">
        <v>701</v>
      </c>
      <c r="L929" s="18" t="s">
        <v>701</v>
      </c>
    </row>
    <row r="930" spans="1:12" ht="63">
      <c r="A930" s="119"/>
      <c r="B930" s="93"/>
      <c r="C930" s="121"/>
      <c r="D930" s="104"/>
      <c r="E930" s="140"/>
      <c r="F930" s="140"/>
      <c r="G930" s="140"/>
      <c r="H930" s="27" t="s">
        <v>736</v>
      </c>
      <c r="I930" s="18" t="s">
        <v>1448</v>
      </c>
      <c r="J930" s="18" t="s">
        <v>312</v>
      </c>
      <c r="K930" s="18" t="s">
        <v>312</v>
      </c>
      <c r="L930" s="18" t="s">
        <v>312</v>
      </c>
    </row>
    <row r="931" spans="1:12" ht="47.25">
      <c r="A931" s="119"/>
      <c r="B931" s="93"/>
      <c r="C931" s="121"/>
      <c r="D931" s="104"/>
      <c r="E931" s="140"/>
      <c r="F931" s="140"/>
      <c r="G931" s="140"/>
      <c r="H931" s="27" t="s">
        <v>721</v>
      </c>
      <c r="I931" s="18" t="s">
        <v>1465</v>
      </c>
      <c r="J931" s="18" t="s">
        <v>34</v>
      </c>
      <c r="K931" s="18" t="s">
        <v>34</v>
      </c>
      <c r="L931" s="18" t="s">
        <v>34</v>
      </c>
    </row>
    <row r="932" spans="1:12" ht="47.25">
      <c r="A932" s="119"/>
      <c r="B932" s="93"/>
      <c r="C932" s="121"/>
      <c r="D932" s="104"/>
      <c r="E932" s="140"/>
      <c r="F932" s="140"/>
      <c r="G932" s="140"/>
      <c r="H932" s="27" t="s">
        <v>725</v>
      </c>
      <c r="I932" s="18" t="s">
        <v>530</v>
      </c>
      <c r="J932" s="18" t="s">
        <v>745</v>
      </c>
      <c r="K932" s="18" t="s">
        <v>745</v>
      </c>
      <c r="L932" s="18" t="s">
        <v>745</v>
      </c>
    </row>
    <row r="933" spans="1:12" ht="47.25">
      <c r="A933" s="119"/>
      <c r="B933" s="93"/>
      <c r="C933" s="121"/>
      <c r="D933" s="104"/>
      <c r="E933" s="140"/>
      <c r="F933" s="140"/>
      <c r="G933" s="140"/>
      <c r="H933" s="27" t="s">
        <v>730</v>
      </c>
      <c r="I933" s="18" t="s">
        <v>1447</v>
      </c>
      <c r="J933" s="18" t="s">
        <v>55</v>
      </c>
      <c r="K933" s="18" t="s">
        <v>350</v>
      </c>
      <c r="L933" s="18" t="s">
        <v>123</v>
      </c>
    </row>
    <row r="934" spans="1:12" ht="32.25" thickBot="1">
      <c r="A934" s="132"/>
      <c r="B934" s="78"/>
      <c r="C934" s="82"/>
      <c r="D934" s="80"/>
      <c r="E934" s="96"/>
      <c r="F934" s="96"/>
      <c r="G934" s="96"/>
      <c r="H934" s="27" t="s">
        <v>728</v>
      </c>
      <c r="I934" s="18" t="s">
        <v>1448</v>
      </c>
      <c r="J934" s="18" t="s">
        <v>537</v>
      </c>
      <c r="K934" s="18" t="s">
        <v>537</v>
      </c>
      <c r="L934" s="18" t="s">
        <v>537</v>
      </c>
    </row>
    <row r="935" spans="1:12" ht="34.5" customHeight="1">
      <c r="A935" s="118" t="s">
        <v>746</v>
      </c>
      <c r="B935" s="77" t="s">
        <v>1453</v>
      </c>
      <c r="C935" s="81" t="s">
        <v>717</v>
      </c>
      <c r="D935" s="19" t="s">
        <v>1445</v>
      </c>
      <c r="E935" s="12">
        <f>SUM(E936:E942)</f>
        <v>867300</v>
      </c>
      <c r="F935" s="12">
        <f>SUM(F936:F942)</f>
        <v>944200</v>
      </c>
      <c r="G935" s="12">
        <f>SUM(G936:G942)</f>
        <v>944200</v>
      </c>
      <c r="H935" s="28" t="s">
        <v>718</v>
      </c>
      <c r="I935" s="19" t="s">
        <v>530</v>
      </c>
      <c r="J935" s="19" t="s">
        <v>747</v>
      </c>
      <c r="K935" s="19" t="s">
        <v>654</v>
      </c>
      <c r="L935" s="19" t="s">
        <v>654</v>
      </c>
    </row>
    <row r="936" spans="1:12" ht="47.25">
      <c r="A936" s="119"/>
      <c r="B936" s="93"/>
      <c r="C936" s="121"/>
      <c r="D936" s="18" t="s">
        <v>18</v>
      </c>
      <c r="E936" s="13">
        <v>841100</v>
      </c>
      <c r="F936" s="13">
        <v>918000</v>
      </c>
      <c r="G936" s="13">
        <v>918000</v>
      </c>
      <c r="H936" s="27" t="s">
        <v>725</v>
      </c>
      <c r="I936" s="18" t="s">
        <v>530</v>
      </c>
      <c r="J936" s="18" t="s">
        <v>748</v>
      </c>
      <c r="K936" s="18" t="s">
        <v>748</v>
      </c>
      <c r="L936" s="18" t="s">
        <v>748</v>
      </c>
    </row>
    <row r="937" spans="1:12" ht="45.75" customHeight="1">
      <c r="A937" s="119"/>
      <c r="B937" s="93"/>
      <c r="C937" s="121"/>
      <c r="D937" s="94" t="s">
        <v>41</v>
      </c>
      <c r="E937" s="95">
        <v>26200</v>
      </c>
      <c r="F937" s="95">
        <v>26200</v>
      </c>
      <c r="G937" s="95">
        <v>26200</v>
      </c>
      <c r="H937" s="27" t="s">
        <v>721</v>
      </c>
      <c r="I937" s="18" t="s">
        <v>1465</v>
      </c>
      <c r="J937" s="18" t="s">
        <v>34</v>
      </c>
      <c r="K937" s="18" t="s">
        <v>34</v>
      </c>
      <c r="L937" s="18" t="s">
        <v>34</v>
      </c>
    </row>
    <row r="938" spans="1:12" ht="15.75">
      <c r="A938" s="119"/>
      <c r="B938" s="93"/>
      <c r="C938" s="121"/>
      <c r="D938" s="104"/>
      <c r="E938" s="140"/>
      <c r="F938" s="140"/>
      <c r="G938" s="140"/>
      <c r="H938" s="27" t="s">
        <v>727</v>
      </c>
      <c r="I938" s="18" t="s">
        <v>530</v>
      </c>
      <c r="J938" s="39">
        <v>10000</v>
      </c>
      <c r="K938" s="39">
        <v>10000</v>
      </c>
      <c r="L938" s="39">
        <v>10000</v>
      </c>
    </row>
    <row r="939" spans="1:12" ht="63">
      <c r="A939" s="119"/>
      <c r="B939" s="93"/>
      <c r="C939" s="121"/>
      <c r="D939" s="104"/>
      <c r="E939" s="140"/>
      <c r="F939" s="140"/>
      <c r="G939" s="140"/>
      <c r="H939" s="27" t="s">
        <v>736</v>
      </c>
      <c r="I939" s="18" t="s">
        <v>1448</v>
      </c>
      <c r="J939" s="18" t="s">
        <v>312</v>
      </c>
      <c r="K939" s="18" t="s">
        <v>312</v>
      </c>
      <c r="L939" s="18" t="s">
        <v>312</v>
      </c>
    </row>
    <row r="940" spans="1:12" ht="47.25">
      <c r="A940" s="119"/>
      <c r="B940" s="93"/>
      <c r="C940" s="121"/>
      <c r="D940" s="104"/>
      <c r="E940" s="140"/>
      <c r="F940" s="140"/>
      <c r="G940" s="140"/>
      <c r="H940" s="27" t="s">
        <v>730</v>
      </c>
      <c r="I940" s="18" t="s">
        <v>1447</v>
      </c>
      <c r="J940" s="18" t="s">
        <v>225</v>
      </c>
      <c r="K940" s="18" t="s">
        <v>225</v>
      </c>
      <c r="L940" s="18" t="s">
        <v>225</v>
      </c>
    </row>
    <row r="941" spans="1:12" ht="31.5">
      <c r="A941" s="119"/>
      <c r="B941" s="93"/>
      <c r="C941" s="121"/>
      <c r="D941" s="104"/>
      <c r="E941" s="140"/>
      <c r="F941" s="140"/>
      <c r="G941" s="140"/>
      <c r="H941" s="27" t="s">
        <v>728</v>
      </c>
      <c r="I941" s="18" t="s">
        <v>1448</v>
      </c>
      <c r="J941" s="18" t="s">
        <v>749</v>
      </c>
      <c r="K941" s="18" t="s">
        <v>749</v>
      </c>
      <c r="L941" s="18" t="s">
        <v>749</v>
      </c>
    </row>
    <row r="942" spans="1:12" ht="37.5" customHeight="1" thickBot="1">
      <c r="A942" s="132"/>
      <c r="B942" s="78"/>
      <c r="C942" s="82"/>
      <c r="D942" s="80"/>
      <c r="E942" s="96"/>
      <c r="F942" s="96"/>
      <c r="G942" s="96"/>
      <c r="H942" s="55" t="s">
        <v>722</v>
      </c>
      <c r="I942" s="56" t="s">
        <v>530</v>
      </c>
      <c r="J942" s="56" t="s">
        <v>750</v>
      </c>
      <c r="K942" s="56" t="s">
        <v>751</v>
      </c>
      <c r="L942" s="56" t="s">
        <v>751</v>
      </c>
    </row>
    <row r="943" spans="1:12" ht="32.25" customHeight="1">
      <c r="A943" s="118" t="s">
        <v>752</v>
      </c>
      <c r="B943" s="77" t="s">
        <v>1454</v>
      </c>
      <c r="C943" s="81" t="s">
        <v>717</v>
      </c>
      <c r="D943" s="19" t="s">
        <v>1445</v>
      </c>
      <c r="E943" s="12">
        <f>SUM(E944:E950)</f>
        <v>946800</v>
      </c>
      <c r="F943" s="12">
        <f>SUM(F944:F950)</f>
        <v>1055700</v>
      </c>
      <c r="G943" s="12">
        <f>SUM(G944:G950)</f>
        <v>1055700</v>
      </c>
      <c r="H943" s="26" t="s">
        <v>718</v>
      </c>
      <c r="I943" s="33" t="s">
        <v>530</v>
      </c>
      <c r="J943" s="59">
        <v>150000</v>
      </c>
      <c r="K943" s="59">
        <v>160000</v>
      </c>
      <c r="L943" s="59">
        <v>170000</v>
      </c>
    </row>
    <row r="944" spans="1:12" ht="47.25">
      <c r="A944" s="119"/>
      <c r="B944" s="93"/>
      <c r="C944" s="121"/>
      <c r="D944" s="18" t="s">
        <v>41</v>
      </c>
      <c r="E944" s="13">
        <v>150000</v>
      </c>
      <c r="F944" s="13">
        <v>150000</v>
      </c>
      <c r="G944" s="13">
        <v>150000</v>
      </c>
      <c r="H944" s="27" t="s">
        <v>721</v>
      </c>
      <c r="I944" s="18" t="s">
        <v>1465</v>
      </c>
      <c r="J944" s="18" t="s">
        <v>34</v>
      </c>
      <c r="K944" s="18" t="s">
        <v>34</v>
      </c>
      <c r="L944" s="18" t="s">
        <v>754</v>
      </c>
    </row>
    <row r="945" spans="1:12" ht="63">
      <c r="A945" s="119"/>
      <c r="B945" s="93"/>
      <c r="C945" s="121"/>
      <c r="D945" s="94" t="s">
        <v>18</v>
      </c>
      <c r="E945" s="95">
        <v>796800</v>
      </c>
      <c r="F945" s="95">
        <v>905700</v>
      </c>
      <c r="G945" s="95">
        <v>905700</v>
      </c>
      <c r="H945" s="27" t="s">
        <v>736</v>
      </c>
      <c r="I945" s="18" t="s">
        <v>1448</v>
      </c>
      <c r="J945" s="18" t="s">
        <v>312</v>
      </c>
      <c r="K945" s="18" t="s">
        <v>312</v>
      </c>
      <c r="L945" s="18" t="s">
        <v>312</v>
      </c>
    </row>
    <row r="946" spans="1:12" ht="47.25">
      <c r="A946" s="119"/>
      <c r="B946" s="93"/>
      <c r="C946" s="121"/>
      <c r="D946" s="104"/>
      <c r="E946" s="140"/>
      <c r="F946" s="140"/>
      <c r="G946" s="140"/>
      <c r="H946" s="27" t="s">
        <v>725</v>
      </c>
      <c r="I946" s="18" t="s">
        <v>530</v>
      </c>
      <c r="J946" s="18" t="s">
        <v>755</v>
      </c>
      <c r="K946" s="18" t="s">
        <v>755</v>
      </c>
      <c r="L946" s="18" t="s">
        <v>755</v>
      </c>
    </row>
    <row r="947" spans="1:12" ht="31.5">
      <c r="A947" s="119"/>
      <c r="B947" s="93"/>
      <c r="C947" s="121"/>
      <c r="D947" s="104"/>
      <c r="E947" s="140"/>
      <c r="F947" s="140"/>
      <c r="G947" s="140"/>
      <c r="H947" s="27" t="s">
        <v>728</v>
      </c>
      <c r="I947" s="18" t="s">
        <v>1448</v>
      </c>
      <c r="J947" s="18" t="s">
        <v>756</v>
      </c>
      <c r="K947" s="18" t="s">
        <v>756</v>
      </c>
      <c r="L947" s="18" t="s">
        <v>756</v>
      </c>
    </row>
    <row r="948" spans="1:12" ht="47.25">
      <c r="A948" s="119"/>
      <c r="B948" s="93"/>
      <c r="C948" s="121"/>
      <c r="D948" s="104"/>
      <c r="E948" s="140"/>
      <c r="F948" s="140"/>
      <c r="G948" s="140"/>
      <c r="H948" s="27" t="s">
        <v>730</v>
      </c>
      <c r="I948" s="18" t="s">
        <v>1447</v>
      </c>
      <c r="J948" s="18" t="s">
        <v>80</v>
      </c>
      <c r="K948" s="18" t="s">
        <v>80</v>
      </c>
      <c r="L948" s="18" t="s">
        <v>80</v>
      </c>
    </row>
    <row r="949" spans="1:12" ht="15.75">
      <c r="A949" s="119"/>
      <c r="B949" s="93"/>
      <c r="C949" s="121"/>
      <c r="D949" s="104"/>
      <c r="E949" s="140"/>
      <c r="F949" s="140"/>
      <c r="G949" s="140"/>
      <c r="H949" s="27" t="s">
        <v>727</v>
      </c>
      <c r="I949" s="18" t="s">
        <v>530</v>
      </c>
      <c r="J949" s="18" t="s">
        <v>754</v>
      </c>
      <c r="K949" s="18" t="s">
        <v>754</v>
      </c>
      <c r="L949" s="18" t="s">
        <v>754</v>
      </c>
    </row>
    <row r="950" spans="1:12" ht="32.25" thickBot="1">
      <c r="A950" s="132"/>
      <c r="B950" s="78"/>
      <c r="C950" s="82"/>
      <c r="D950" s="80"/>
      <c r="E950" s="96"/>
      <c r="F950" s="96"/>
      <c r="G950" s="96"/>
      <c r="H950" s="27" t="s">
        <v>722</v>
      </c>
      <c r="I950" s="18" t="s">
        <v>530</v>
      </c>
      <c r="J950" s="18" t="s">
        <v>757</v>
      </c>
      <c r="K950" s="18" t="s">
        <v>758</v>
      </c>
      <c r="L950" s="18" t="s">
        <v>758</v>
      </c>
    </row>
    <row r="951" spans="1:12" ht="33" customHeight="1">
      <c r="A951" s="118" t="s">
        <v>759</v>
      </c>
      <c r="B951" s="77" t="s">
        <v>1455</v>
      </c>
      <c r="C951" s="81" t="s">
        <v>717</v>
      </c>
      <c r="D951" s="19" t="s">
        <v>1445</v>
      </c>
      <c r="E951" s="12">
        <f>SUM(E952:E958)</f>
        <v>848890</v>
      </c>
      <c r="F951" s="12">
        <f>SUM(F952:F958)</f>
        <v>899700</v>
      </c>
      <c r="G951" s="12">
        <f>SUM(G952:G958)</f>
        <v>899700</v>
      </c>
      <c r="H951" s="28" t="s">
        <v>718</v>
      </c>
      <c r="I951" s="19" t="s">
        <v>530</v>
      </c>
      <c r="J951" s="19" t="s">
        <v>760</v>
      </c>
      <c r="K951" s="19" t="s">
        <v>720</v>
      </c>
      <c r="L951" s="19" t="s">
        <v>761</v>
      </c>
    </row>
    <row r="952" spans="1:12" ht="47.25">
      <c r="A952" s="119"/>
      <c r="B952" s="93"/>
      <c r="C952" s="121"/>
      <c r="D952" s="18" t="s">
        <v>41</v>
      </c>
      <c r="E952" s="13">
        <v>48000</v>
      </c>
      <c r="F952" s="13">
        <v>48000</v>
      </c>
      <c r="G952" s="13">
        <v>48000</v>
      </c>
      <c r="H952" s="27" t="s">
        <v>721</v>
      </c>
      <c r="I952" s="18" t="s">
        <v>1465</v>
      </c>
      <c r="J952" s="18" t="s">
        <v>34</v>
      </c>
      <c r="K952" s="18" t="s">
        <v>34</v>
      </c>
      <c r="L952" s="18" t="s">
        <v>34</v>
      </c>
    </row>
    <row r="953" spans="1:12" ht="63">
      <c r="A953" s="119"/>
      <c r="B953" s="93"/>
      <c r="C953" s="121"/>
      <c r="D953" s="94" t="s">
        <v>18</v>
      </c>
      <c r="E953" s="95">
        <v>800890</v>
      </c>
      <c r="F953" s="95">
        <v>851700</v>
      </c>
      <c r="G953" s="95">
        <v>851700</v>
      </c>
      <c r="H953" s="27" t="s">
        <v>736</v>
      </c>
      <c r="I953" s="18" t="s">
        <v>1448</v>
      </c>
      <c r="J953" s="18" t="s">
        <v>34</v>
      </c>
      <c r="K953" s="18" t="s">
        <v>34</v>
      </c>
      <c r="L953" s="18" t="s">
        <v>34</v>
      </c>
    </row>
    <row r="954" spans="1:12" ht="47.25">
      <c r="A954" s="119"/>
      <c r="B954" s="93"/>
      <c r="C954" s="121"/>
      <c r="D954" s="104"/>
      <c r="E954" s="140"/>
      <c r="F954" s="140"/>
      <c r="G954" s="140"/>
      <c r="H954" s="27" t="s">
        <v>725</v>
      </c>
      <c r="I954" s="18" t="s">
        <v>530</v>
      </c>
      <c r="J954" s="18" t="s">
        <v>651</v>
      </c>
      <c r="K954" s="18" t="s">
        <v>651</v>
      </c>
      <c r="L954" s="18" t="s">
        <v>651</v>
      </c>
    </row>
    <row r="955" spans="1:12" ht="47.25">
      <c r="A955" s="119"/>
      <c r="B955" s="93"/>
      <c r="C955" s="121"/>
      <c r="D955" s="104"/>
      <c r="E955" s="140"/>
      <c r="F955" s="140"/>
      <c r="G955" s="140"/>
      <c r="H955" s="27" t="s">
        <v>730</v>
      </c>
      <c r="I955" s="18" t="s">
        <v>1447</v>
      </c>
      <c r="J955" s="18" t="s">
        <v>47</v>
      </c>
      <c r="K955" s="18" t="s">
        <v>53</v>
      </c>
      <c r="L955" s="18" t="s">
        <v>53</v>
      </c>
    </row>
    <row r="956" spans="1:12" ht="31.5">
      <c r="A956" s="119"/>
      <c r="B956" s="93"/>
      <c r="C956" s="121"/>
      <c r="D956" s="104"/>
      <c r="E956" s="140"/>
      <c r="F956" s="140"/>
      <c r="G956" s="140"/>
      <c r="H956" s="27" t="s">
        <v>728</v>
      </c>
      <c r="I956" s="18" t="s">
        <v>1448</v>
      </c>
      <c r="J956" s="18" t="s">
        <v>762</v>
      </c>
      <c r="K956" s="18" t="s">
        <v>651</v>
      </c>
      <c r="L956" s="18" t="s">
        <v>763</v>
      </c>
    </row>
    <row r="957" spans="1:12" ht="15.75">
      <c r="A957" s="119"/>
      <c r="B957" s="93"/>
      <c r="C957" s="121"/>
      <c r="D957" s="104"/>
      <c r="E957" s="140"/>
      <c r="F957" s="140"/>
      <c r="G957" s="140"/>
      <c r="H957" s="27" t="s">
        <v>727</v>
      </c>
      <c r="I957" s="18" t="s">
        <v>530</v>
      </c>
      <c r="J957" s="18" t="s">
        <v>701</v>
      </c>
      <c r="K957" s="18" t="s">
        <v>701</v>
      </c>
      <c r="L957" s="18" t="s">
        <v>701</v>
      </c>
    </row>
    <row r="958" spans="1:12" ht="32.25" thickBot="1">
      <c r="A958" s="132"/>
      <c r="B958" s="78"/>
      <c r="C958" s="82"/>
      <c r="D958" s="80"/>
      <c r="E958" s="96"/>
      <c r="F958" s="96"/>
      <c r="G958" s="96"/>
      <c r="H958" s="27" t="s">
        <v>722</v>
      </c>
      <c r="I958" s="18" t="s">
        <v>530</v>
      </c>
      <c r="J958" s="18" t="s">
        <v>764</v>
      </c>
      <c r="K958" s="18" t="s">
        <v>756</v>
      </c>
      <c r="L958" s="18" t="s">
        <v>756</v>
      </c>
    </row>
    <row r="959" spans="1:13" ht="30.75" customHeight="1">
      <c r="A959" s="118" t="s">
        <v>765</v>
      </c>
      <c r="B959" s="77" t="s">
        <v>1456</v>
      </c>
      <c r="C959" s="81" t="s">
        <v>717</v>
      </c>
      <c r="D959" s="19" t="s">
        <v>1445</v>
      </c>
      <c r="E959" s="12">
        <f>SUM(E960:E966)</f>
        <v>2129360</v>
      </c>
      <c r="F959" s="12">
        <f>SUM(F960:F966)</f>
        <v>2241000</v>
      </c>
      <c r="G959" s="12">
        <f>SUM(G960:G966)</f>
        <v>2241000</v>
      </c>
      <c r="H959" s="28" t="s">
        <v>718</v>
      </c>
      <c r="I959" s="19" t="s">
        <v>530</v>
      </c>
      <c r="J959" s="19" t="s">
        <v>766</v>
      </c>
      <c r="K959" s="61" t="s">
        <v>767</v>
      </c>
      <c r="L959" s="72" t="s">
        <v>768</v>
      </c>
      <c r="M959" s="60"/>
    </row>
    <row r="960" spans="1:12" ht="31.5">
      <c r="A960" s="119"/>
      <c r="B960" s="93"/>
      <c r="C960" s="121"/>
      <c r="D960" s="18" t="s">
        <v>41</v>
      </c>
      <c r="E960" s="13">
        <v>186400</v>
      </c>
      <c r="F960" s="13">
        <v>186400</v>
      </c>
      <c r="G960" s="13">
        <v>186400</v>
      </c>
      <c r="H960" s="27" t="s">
        <v>722</v>
      </c>
      <c r="I960" s="18" t="s">
        <v>530</v>
      </c>
      <c r="J960" s="18" t="s">
        <v>769</v>
      </c>
      <c r="K960" s="18" t="s">
        <v>495</v>
      </c>
      <c r="L960" s="33" t="s">
        <v>495</v>
      </c>
    </row>
    <row r="961" spans="1:12" ht="47.25">
      <c r="A961" s="119"/>
      <c r="B961" s="93"/>
      <c r="C961" s="121"/>
      <c r="D961" s="94" t="s">
        <v>18</v>
      </c>
      <c r="E961" s="95">
        <v>1942960</v>
      </c>
      <c r="F961" s="95">
        <v>2054600</v>
      </c>
      <c r="G961" s="95">
        <v>2054600</v>
      </c>
      <c r="H961" s="27" t="s">
        <v>725</v>
      </c>
      <c r="I961" s="18" t="s">
        <v>530</v>
      </c>
      <c r="J961" s="18" t="s">
        <v>770</v>
      </c>
      <c r="K961" s="18" t="s">
        <v>770</v>
      </c>
      <c r="L961" s="18" t="s">
        <v>770</v>
      </c>
    </row>
    <row r="962" spans="1:12" ht="47.25">
      <c r="A962" s="119"/>
      <c r="B962" s="93"/>
      <c r="C962" s="121"/>
      <c r="D962" s="104"/>
      <c r="E962" s="140"/>
      <c r="F962" s="140"/>
      <c r="G962" s="140"/>
      <c r="H962" s="27" t="s">
        <v>721</v>
      </c>
      <c r="I962" s="18" t="s">
        <v>1465</v>
      </c>
      <c r="J962" s="18" t="s">
        <v>34</v>
      </c>
      <c r="K962" s="18" t="s">
        <v>34</v>
      </c>
      <c r="L962" s="18" t="s">
        <v>34</v>
      </c>
    </row>
    <row r="963" spans="1:12" ht="63">
      <c r="A963" s="119"/>
      <c r="B963" s="93"/>
      <c r="C963" s="121"/>
      <c r="D963" s="104"/>
      <c r="E963" s="140"/>
      <c r="F963" s="140"/>
      <c r="G963" s="140"/>
      <c r="H963" s="27" t="s">
        <v>736</v>
      </c>
      <c r="I963" s="18" t="s">
        <v>1448</v>
      </c>
      <c r="J963" s="18" t="s">
        <v>312</v>
      </c>
      <c r="K963" s="18" t="s">
        <v>312</v>
      </c>
      <c r="L963" s="18" t="s">
        <v>312</v>
      </c>
    </row>
    <row r="964" spans="1:12" ht="47.25">
      <c r="A964" s="119"/>
      <c r="B964" s="93"/>
      <c r="C964" s="121"/>
      <c r="D964" s="104"/>
      <c r="E964" s="140"/>
      <c r="F964" s="140"/>
      <c r="G964" s="140"/>
      <c r="H964" s="27" t="s">
        <v>730</v>
      </c>
      <c r="I964" s="18" t="s">
        <v>1447</v>
      </c>
      <c r="J964" s="18" t="s">
        <v>427</v>
      </c>
      <c r="K964" s="18" t="s">
        <v>34</v>
      </c>
      <c r="L964" s="18" t="s">
        <v>34</v>
      </c>
    </row>
    <row r="965" spans="1:12" ht="15.75">
      <c r="A965" s="119"/>
      <c r="B965" s="93"/>
      <c r="C965" s="121"/>
      <c r="D965" s="104"/>
      <c r="E965" s="140"/>
      <c r="F965" s="140"/>
      <c r="G965" s="140"/>
      <c r="H965" s="27" t="s">
        <v>727</v>
      </c>
      <c r="I965" s="18" t="s">
        <v>530</v>
      </c>
      <c r="J965" s="18" t="s">
        <v>701</v>
      </c>
      <c r="K965" s="18" t="s">
        <v>701</v>
      </c>
      <c r="L965" s="18" t="s">
        <v>701</v>
      </c>
    </row>
    <row r="966" spans="1:12" ht="32.25" thickBot="1">
      <c r="A966" s="132"/>
      <c r="B966" s="78"/>
      <c r="C966" s="82"/>
      <c r="D966" s="80"/>
      <c r="E966" s="96"/>
      <c r="F966" s="96"/>
      <c r="G966" s="96"/>
      <c r="H966" s="27" t="s">
        <v>728</v>
      </c>
      <c r="I966" s="18" t="s">
        <v>1448</v>
      </c>
      <c r="J966" s="18" t="s">
        <v>495</v>
      </c>
      <c r="K966" s="18" t="s">
        <v>495</v>
      </c>
      <c r="L966" s="18" t="s">
        <v>495</v>
      </c>
    </row>
    <row r="967" spans="1:12" ht="48" customHeight="1" thickBot="1">
      <c r="A967" s="46" t="s">
        <v>771</v>
      </c>
      <c r="B967" s="97" t="s">
        <v>772</v>
      </c>
      <c r="C967" s="98"/>
      <c r="D967" s="99"/>
      <c r="E967" s="11">
        <f>E968+E976+E977+E979+E981+E988+E991+E994+E996+E998+E1000+E1001+E1005+E1007+E1009+E1012+E1015+E1017+E1020+E1021+E1022+E1023+E1024</f>
        <v>18257920</v>
      </c>
      <c r="F967" s="11">
        <f>F968+F976+F977+F979+F981+F988+F991+F994+F996+F998+F1000+F1001+F1005+F1007+F1009+F1012+F1015+F1017+F1020+F1021+F1022+F1023+F1024</f>
        <v>36632124.7</v>
      </c>
      <c r="G967" s="11">
        <f>G968+G976+G977+G979+G981+G988+G991+G994+G996+G998+G1000+G1001+G1005+G1007+G1009+G1012+G1015+G1017+G1020+G1021+G1022+G1023+G1024</f>
        <v>22161869</v>
      </c>
      <c r="H967" s="100"/>
      <c r="I967" s="101"/>
      <c r="J967" s="101"/>
      <c r="K967" s="101"/>
      <c r="L967" s="102"/>
    </row>
    <row r="968" spans="1:12" ht="28.5" customHeight="1">
      <c r="A968" s="118" t="s">
        <v>773</v>
      </c>
      <c r="B968" s="77" t="s">
        <v>774</v>
      </c>
      <c r="C968" s="81" t="s">
        <v>717</v>
      </c>
      <c r="D968" s="79" t="s">
        <v>18</v>
      </c>
      <c r="E968" s="73">
        <f>SUM(E969:E975)+100000</f>
        <v>100000</v>
      </c>
      <c r="F968" s="73">
        <f>SUM(F969:F975)+300000</f>
        <v>300000</v>
      </c>
      <c r="G968" s="73">
        <f>SUM(G969:G975)+300000</f>
        <v>300000</v>
      </c>
      <c r="H968" s="28" t="s">
        <v>775</v>
      </c>
      <c r="I968" s="19" t="s">
        <v>1448</v>
      </c>
      <c r="J968" s="19" t="s">
        <v>16</v>
      </c>
      <c r="K968" s="19" t="s">
        <v>460</v>
      </c>
      <c r="L968" s="19" t="s">
        <v>460</v>
      </c>
    </row>
    <row r="969" spans="1:12" ht="31.5">
      <c r="A969" s="119"/>
      <c r="B969" s="93"/>
      <c r="C969" s="121"/>
      <c r="D969" s="104"/>
      <c r="E969" s="150"/>
      <c r="F969" s="150"/>
      <c r="G969" s="150"/>
      <c r="H969" s="27" t="s">
        <v>776</v>
      </c>
      <c r="I969" s="18" t="s">
        <v>1448</v>
      </c>
      <c r="J969" s="18" t="s">
        <v>34</v>
      </c>
      <c r="K969" s="18" t="s">
        <v>34</v>
      </c>
      <c r="L969" s="18" t="s">
        <v>16</v>
      </c>
    </row>
    <row r="970" spans="1:12" ht="31.5">
      <c r="A970" s="119"/>
      <c r="B970" s="93"/>
      <c r="C970" s="121"/>
      <c r="D970" s="104"/>
      <c r="E970" s="150"/>
      <c r="F970" s="150"/>
      <c r="G970" s="150"/>
      <c r="H970" s="27" t="s">
        <v>777</v>
      </c>
      <c r="I970" s="18" t="s">
        <v>1448</v>
      </c>
      <c r="J970" s="18" t="s">
        <v>460</v>
      </c>
      <c r="K970" s="18" t="s">
        <v>350</v>
      </c>
      <c r="L970" s="18" t="s">
        <v>350</v>
      </c>
    </row>
    <row r="971" spans="1:12" ht="47.25">
      <c r="A971" s="119"/>
      <c r="B971" s="93"/>
      <c r="C971" s="121"/>
      <c r="D971" s="104"/>
      <c r="E971" s="150"/>
      <c r="F971" s="150"/>
      <c r="G971" s="150"/>
      <c r="H971" s="27" t="s">
        <v>778</v>
      </c>
      <c r="I971" s="18" t="s">
        <v>1448</v>
      </c>
      <c r="J971" s="18" t="s">
        <v>17</v>
      </c>
      <c r="K971" s="18" t="s">
        <v>488</v>
      </c>
      <c r="L971" s="18" t="s">
        <v>488</v>
      </c>
    </row>
    <row r="972" spans="1:12" ht="31.5">
      <c r="A972" s="119"/>
      <c r="B972" s="93"/>
      <c r="C972" s="121"/>
      <c r="D972" s="104"/>
      <c r="E972" s="150"/>
      <c r="F972" s="150"/>
      <c r="G972" s="150"/>
      <c r="H972" s="27" t="s">
        <v>779</v>
      </c>
      <c r="I972" s="18" t="s">
        <v>1448</v>
      </c>
      <c r="J972" s="18" t="s">
        <v>17</v>
      </c>
      <c r="K972" s="18" t="s">
        <v>488</v>
      </c>
      <c r="L972" s="18" t="s">
        <v>16</v>
      </c>
    </row>
    <row r="973" spans="1:12" ht="47.25">
      <c r="A973" s="119"/>
      <c r="B973" s="93"/>
      <c r="C973" s="121"/>
      <c r="D973" s="104"/>
      <c r="E973" s="150"/>
      <c r="F973" s="150"/>
      <c r="G973" s="150"/>
      <c r="H973" s="27" t="s">
        <v>780</v>
      </c>
      <c r="I973" s="18" t="s">
        <v>1448</v>
      </c>
      <c r="J973" s="18" t="s">
        <v>387</v>
      </c>
      <c r="K973" s="18" t="s">
        <v>681</v>
      </c>
      <c r="L973" s="18" t="s">
        <v>681</v>
      </c>
    </row>
    <row r="974" spans="1:12" ht="63">
      <c r="A974" s="119"/>
      <c r="B974" s="93"/>
      <c r="C974" s="121"/>
      <c r="D974" s="104"/>
      <c r="E974" s="150"/>
      <c r="F974" s="150"/>
      <c r="G974" s="150"/>
      <c r="H974" s="27" t="s">
        <v>781</v>
      </c>
      <c r="I974" s="18" t="s">
        <v>530</v>
      </c>
      <c r="J974" s="18" t="s">
        <v>782</v>
      </c>
      <c r="K974" s="18" t="s">
        <v>783</v>
      </c>
      <c r="L974" s="18" t="s">
        <v>783</v>
      </c>
    </row>
    <row r="975" spans="1:12" ht="32.25" thickBot="1">
      <c r="A975" s="132"/>
      <c r="B975" s="78"/>
      <c r="C975" s="82"/>
      <c r="D975" s="80"/>
      <c r="E975" s="74"/>
      <c r="F975" s="74"/>
      <c r="G975" s="74"/>
      <c r="H975" s="55" t="s">
        <v>784</v>
      </c>
      <c r="I975" s="56" t="s">
        <v>1448</v>
      </c>
      <c r="J975" s="56" t="s">
        <v>681</v>
      </c>
      <c r="K975" s="56" t="s">
        <v>17</v>
      </c>
      <c r="L975" s="56" t="s">
        <v>16</v>
      </c>
    </row>
    <row r="976" spans="1:12" ht="95.25" thickBot="1">
      <c r="A976" s="49" t="s">
        <v>785</v>
      </c>
      <c r="B976" s="28" t="s">
        <v>786</v>
      </c>
      <c r="C976" s="52" t="s">
        <v>14</v>
      </c>
      <c r="D976" s="18" t="s">
        <v>18</v>
      </c>
      <c r="E976" s="12">
        <v>100000</v>
      </c>
      <c r="F976" s="12">
        <v>3000000</v>
      </c>
      <c r="G976" s="12">
        <v>2000000</v>
      </c>
      <c r="H976" s="26" t="s">
        <v>787</v>
      </c>
      <c r="I976" s="33" t="s">
        <v>1448</v>
      </c>
      <c r="J976" s="33" t="s">
        <v>16</v>
      </c>
      <c r="K976" s="33" t="s">
        <v>350</v>
      </c>
      <c r="L976" s="33" t="s">
        <v>462</v>
      </c>
    </row>
    <row r="977" spans="1:12" ht="48.75" customHeight="1">
      <c r="A977" s="118" t="s">
        <v>788</v>
      </c>
      <c r="B977" s="77" t="s">
        <v>789</v>
      </c>
      <c r="C977" s="81" t="s">
        <v>717</v>
      </c>
      <c r="D977" s="79"/>
      <c r="E977" s="73">
        <f>SUM(E978:E978)</f>
        <v>0</v>
      </c>
      <c r="F977" s="73">
        <f>SUM(F978:F978)</f>
        <v>0</v>
      </c>
      <c r="G977" s="73">
        <f>SUM(G978:G978)</f>
        <v>0</v>
      </c>
      <c r="H977" s="28" t="s">
        <v>790</v>
      </c>
      <c r="I977" s="19" t="s">
        <v>1465</v>
      </c>
      <c r="J977" s="19" t="s">
        <v>16</v>
      </c>
      <c r="K977" s="19" t="s">
        <v>444</v>
      </c>
      <c r="L977" s="19" t="s">
        <v>16</v>
      </c>
    </row>
    <row r="978" spans="1:12" ht="48" customHeight="1" thickBot="1">
      <c r="A978" s="132"/>
      <c r="B978" s="78"/>
      <c r="C978" s="82"/>
      <c r="D978" s="80"/>
      <c r="E978" s="74"/>
      <c r="F978" s="74"/>
      <c r="G978" s="74"/>
      <c r="H978" s="27" t="s">
        <v>554</v>
      </c>
      <c r="I978" s="18" t="s">
        <v>1465</v>
      </c>
      <c r="J978" s="18" t="s">
        <v>350</v>
      </c>
      <c r="K978" s="18" t="s">
        <v>264</v>
      </c>
      <c r="L978" s="18" t="s">
        <v>16</v>
      </c>
    </row>
    <row r="979" spans="1:12" ht="32.25" customHeight="1">
      <c r="A979" s="118" t="s">
        <v>791</v>
      </c>
      <c r="B979" s="77" t="s">
        <v>792</v>
      </c>
      <c r="C979" s="81" t="s">
        <v>717</v>
      </c>
      <c r="D979" s="79" t="s">
        <v>18</v>
      </c>
      <c r="E979" s="73">
        <f>SUM(E980:E980)+800000</f>
        <v>800000</v>
      </c>
      <c r="F979" s="73">
        <f>SUM(F980:F980)+1000000</f>
        <v>1000000</v>
      </c>
      <c r="G979" s="73">
        <f>SUM(G980:G980)</f>
        <v>0</v>
      </c>
      <c r="H979" s="28" t="s">
        <v>554</v>
      </c>
      <c r="I979" s="19" t="s">
        <v>1465</v>
      </c>
      <c r="J979" s="19" t="s">
        <v>225</v>
      </c>
      <c r="K979" s="19" t="s">
        <v>17</v>
      </c>
      <c r="L979" s="19" t="s">
        <v>16</v>
      </c>
    </row>
    <row r="980" spans="1:12" ht="48" thickBot="1">
      <c r="A980" s="132"/>
      <c r="B980" s="78"/>
      <c r="C980" s="82"/>
      <c r="D980" s="80"/>
      <c r="E980" s="74"/>
      <c r="F980" s="74"/>
      <c r="G980" s="74"/>
      <c r="H980" s="27" t="s">
        <v>793</v>
      </c>
      <c r="I980" s="18" t="s">
        <v>1465</v>
      </c>
      <c r="J980" s="18" t="s">
        <v>225</v>
      </c>
      <c r="K980" s="18" t="s">
        <v>17</v>
      </c>
      <c r="L980" s="18" t="s">
        <v>16</v>
      </c>
    </row>
    <row r="981" spans="1:12" ht="33.75" customHeight="1">
      <c r="A981" s="118" t="s">
        <v>794</v>
      </c>
      <c r="B981" s="77" t="s">
        <v>795</v>
      </c>
      <c r="C981" s="81" t="s">
        <v>717</v>
      </c>
      <c r="D981" s="79" t="s">
        <v>18</v>
      </c>
      <c r="E981" s="73">
        <f>SUM(E982:E987)+3400000</f>
        <v>3400000</v>
      </c>
      <c r="F981" s="73">
        <f>SUM(F982:F987)+3500000</f>
        <v>3500000</v>
      </c>
      <c r="G981" s="73">
        <f>SUM(G982:G987)+3500000</f>
        <v>3500000</v>
      </c>
      <c r="H981" s="28" t="s">
        <v>796</v>
      </c>
      <c r="I981" s="19" t="s">
        <v>1448</v>
      </c>
      <c r="J981" s="19" t="s">
        <v>16</v>
      </c>
      <c r="K981" s="19" t="s">
        <v>16</v>
      </c>
      <c r="L981" s="19"/>
    </row>
    <row r="982" spans="1:12" ht="31.5">
      <c r="A982" s="119"/>
      <c r="B982" s="93"/>
      <c r="C982" s="121"/>
      <c r="D982" s="104"/>
      <c r="E982" s="150"/>
      <c r="F982" s="150"/>
      <c r="G982" s="150"/>
      <c r="H982" s="27" t="s">
        <v>797</v>
      </c>
      <c r="I982" s="18" t="s">
        <v>1448</v>
      </c>
      <c r="J982" s="18" t="s">
        <v>456</v>
      </c>
      <c r="K982" s="18" t="s">
        <v>456</v>
      </c>
      <c r="L982" s="18" t="s">
        <v>16</v>
      </c>
    </row>
    <row r="983" spans="1:12" ht="31.5">
      <c r="A983" s="119"/>
      <c r="B983" s="93"/>
      <c r="C983" s="121"/>
      <c r="D983" s="104"/>
      <c r="E983" s="150"/>
      <c r="F983" s="150"/>
      <c r="G983" s="150"/>
      <c r="H983" s="27" t="s">
        <v>798</v>
      </c>
      <c r="I983" s="18" t="s">
        <v>1448</v>
      </c>
      <c r="J983" s="18" t="s">
        <v>799</v>
      </c>
      <c r="K983" s="18" t="s">
        <v>799</v>
      </c>
      <c r="L983" s="18" t="s">
        <v>16</v>
      </c>
    </row>
    <row r="984" spans="1:12" ht="63">
      <c r="A984" s="119"/>
      <c r="B984" s="93"/>
      <c r="C984" s="121"/>
      <c r="D984" s="104"/>
      <c r="E984" s="150"/>
      <c r="F984" s="150"/>
      <c r="G984" s="150"/>
      <c r="H984" s="27" t="s">
        <v>800</v>
      </c>
      <c r="I984" s="18" t="s">
        <v>1448</v>
      </c>
      <c r="J984" s="18" t="s">
        <v>123</v>
      </c>
      <c r="K984" s="18" t="s">
        <v>123</v>
      </c>
      <c r="L984" s="18" t="s">
        <v>16</v>
      </c>
    </row>
    <row r="985" spans="1:12" ht="15.75">
      <c r="A985" s="119"/>
      <c r="B985" s="93"/>
      <c r="C985" s="121"/>
      <c r="D985" s="104"/>
      <c r="E985" s="150"/>
      <c r="F985" s="150"/>
      <c r="G985" s="150"/>
      <c r="H985" s="27" t="s">
        <v>801</v>
      </c>
      <c r="I985" s="18" t="s">
        <v>1448</v>
      </c>
      <c r="J985" s="18" t="s">
        <v>802</v>
      </c>
      <c r="K985" s="18" t="s">
        <v>803</v>
      </c>
      <c r="L985" s="18" t="s">
        <v>16</v>
      </c>
    </row>
    <row r="986" spans="1:12" ht="31.5">
      <c r="A986" s="119"/>
      <c r="B986" s="93"/>
      <c r="C986" s="121"/>
      <c r="D986" s="104"/>
      <c r="E986" s="150"/>
      <c r="F986" s="150"/>
      <c r="G986" s="150"/>
      <c r="H986" s="27" t="s">
        <v>804</v>
      </c>
      <c r="I986" s="18" t="s">
        <v>1448</v>
      </c>
      <c r="J986" s="18" t="s">
        <v>805</v>
      </c>
      <c r="K986" s="18" t="s">
        <v>805</v>
      </c>
      <c r="L986" s="18" t="s">
        <v>16</v>
      </c>
    </row>
    <row r="987" spans="1:12" ht="32.25" thickBot="1">
      <c r="A987" s="132"/>
      <c r="B987" s="78"/>
      <c r="C987" s="82"/>
      <c r="D987" s="80"/>
      <c r="E987" s="74"/>
      <c r="F987" s="74"/>
      <c r="G987" s="74"/>
      <c r="H987" s="27" t="s">
        <v>806</v>
      </c>
      <c r="I987" s="18" t="s">
        <v>1448</v>
      </c>
      <c r="J987" s="18" t="s">
        <v>462</v>
      </c>
      <c r="K987" s="18" t="s">
        <v>350</v>
      </c>
      <c r="L987" s="18" t="s">
        <v>16</v>
      </c>
    </row>
    <row r="988" spans="1:12" ht="47.25" hidden="1">
      <c r="A988" s="49" t="s">
        <v>807</v>
      </c>
      <c r="B988" s="28" t="s">
        <v>808</v>
      </c>
      <c r="C988" s="52" t="s">
        <v>717</v>
      </c>
      <c r="D988" s="19"/>
      <c r="E988" s="12">
        <f>SUM(E989:E990)</f>
        <v>0</v>
      </c>
      <c r="F988" s="12">
        <f>SUM(F989:F990)</f>
        <v>0</v>
      </c>
      <c r="G988" s="12">
        <f>SUM(G989:G990)</f>
        <v>0</v>
      </c>
      <c r="H988" s="28"/>
      <c r="I988" s="19"/>
      <c r="J988" s="19"/>
      <c r="K988" s="19"/>
      <c r="L988" s="19"/>
    </row>
    <row r="989" spans="1:12" ht="15.75" hidden="1">
      <c r="A989" s="48"/>
      <c r="B989" s="27"/>
      <c r="C989" s="42" t="s">
        <v>717</v>
      </c>
      <c r="D989" s="18" t="s">
        <v>111</v>
      </c>
      <c r="E989" s="13">
        <v>0</v>
      </c>
      <c r="F989" s="13">
        <v>0</v>
      </c>
      <c r="G989" s="13">
        <v>0</v>
      </c>
      <c r="H989" s="27"/>
      <c r="I989" s="18"/>
      <c r="J989" s="18"/>
      <c r="K989" s="18"/>
      <c r="L989" s="18"/>
    </row>
    <row r="990" spans="1:12" ht="16.5" hidden="1" thickBot="1">
      <c r="A990" s="48"/>
      <c r="B990" s="27"/>
      <c r="C990" s="42" t="s">
        <v>717</v>
      </c>
      <c r="D990" s="18" t="s">
        <v>18</v>
      </c>
      <c r="E990" s="13">
        <v>0</v>
      </c>
      <c r="F990" s="13">
        <v>0</v>
      </c>
      <c r="G990" s="13">
        <v>0</v>
      </c>
      <c r="H990" s="27"/>
      <c r="I990" s="18"/>
      <c r="J990" s="18"/>
      <c r="K990" s="18"/>
      <c r="L990" s="18"/>
    </row>
    <row r="991" spans="1:12" ht="39" customHeight="1">
      <c r="A991" s="118" t="s">
        <v>809</v>
      </c>
      <c r="B991" s="77" t="s">
        <v>810</v>
      </c>
      <c r="C991" s="81" t="s">
        <v>717</v>
      </c>
      <c r="D991" s="19" t="s">
        <v>1445</v>
      </c>
      <c r="E991" s="12">
        <f>SUM(E992:E993)</f>
        <v>154220</v>
      </c>
      <c r="F991" s="12">
        <f>SUM(F992:F993)</f>
        <v>155000</v>
      </c>
      <c r="G991" s="12">
        <f>SUM(G992:G993)</f>
        <v>155000</v>
      </c>
      <c r="H991" s="28" t="s">
        <v>811</v>
      </c>
      <c r="I991" s="19" t="s">
        <v>1447</v>
      </c>
      <c r="J991" s="19" t="s">
        <v>651</v>
      </c>
      <c r="K991" s="19" t="s">
        <v>651</v>
      </c>
      <c r="L991" s="19" t="s">
        <v>16</v>
      </c>
    </row>
    <row r="992" spans="1:12" ht="32.25" customHeight="1">
      <c r="A992" s="119"/>
      <c r="B992" s="93"/>
      <c r="C992" s="121"/>
      <c r="D992" s="18" t="s">
        <v>18</v>
      </c>
      <c r="E992" s="13">
        <v>120000</v>
      </c>
      <c r="F992" s="13">
        <v>120000</v>
      </c>
      <c r="G992" s="13">
        <v>120000</v>
      </c>
      <c r="H992" s="139" t="s">
        <v>812</v>
      </c>
      <c r="I992" s="94" t="s">
        <v>530</v>
      </c>
      <c r="J992" s="94" t="s">
        <v>682</v>
      </c>
      <c r="K992" s="94" t="s">
        <v>16</v>
      </c>
      <c r="L992" s="94" t="s">
        <v>16</v>
      </c>
    </row>
    <row r="993" spans="1:12" ht="21.75" customHeight="1" thickBot="1">
      <c r="A993" s="132"/>
      <c r="B993" s="78"/>
      <c r="C993" s="82"/>
      <c r="D993" s="18" t="s">
        <v>111</v>
      </c>
      <c r="E993" s="13">
        <v>34220</v>
      </c>
      <c r="F993" s="13">
        <v>35000</v>
      </c>
      <c r="G993" s="13">
        <v>35000</v>
      </c>
      <c r="H993" s="78"/>
      <c r="I993" s="80"/>
      <c r="J993" s="80"/>
      <c r="K993" s="80"/>
      <c r="L993" s="80"/>
    </row>
    <row r="994" spans="1:12" ht="28.5" customHeight="1">
      <c r="A994" s="118" t="s">
        <v>813</v>
      </c>
      <c r="B994" s="77" t="s">
        <v>814</v>
      </c>
      <c r="C994" s="81" t="s">
        <v>717</v>
      </c>
      <c r="D994" s="79" t="s">
        <v>18</v>
      </c>
      <c r="E994" s="73">
        <f>SUM(E995:E995)+1280610</f>
        <v>1280610</v>
      </c>
      <c r="F994" s="73">
        <f>SUM(F995:F995)</f>
        <v>0</v>
      </c>
      <c r="G994" s="73">
        <f>SUM(G995:G995)</f>
        <v>0</v>
      </c>
      <c r="H994" s="28" t="s">
        <v>554</v>
      </c>
      <c r="I994" s="19" t="s">
        <v>1465</v>
      </c>
      <c r="J994" s="19" t="s">
        <v>17</v>
      </c>
      <c r="K994" s="19" t="s">
        <v>16</v>
      </c>
      <c r="L994" s="19" t="s">
        <v>16</v>
      </c>
    </row>
    <row r="995" spans="1:12" ht="51.75" customHeight="1" thickBot="1">
      <c r="A995" s="132"/>
      <c r="B995" s="78"/>
      <c r="C995" s="82"/>
      <c r="D995" s="80"/>
      <c r="E995" s="74"/>
      <c r="F995" s="74"/>
      <c r="G995" s="74"/>
      <c r="H995" s="27" t="s">
        <v>793</v>
      </c>
      <c r="I995" s="18" t="s">
        <v>1465</v>
      </c>
      <c r="J995" s="18" t="s">
        <v>17</v>
      </c>
      <c r="K995" s="18" t="s">
        <v>16</v>
      </c>
      <c r="L995" s="18" t="s">
        <v>16</v>
      </c>
    </row>
    <row r="996" spans="1:12" ht="30.75" customHeight="1">
      <c r="A996" s="118" t="s">
        <v>815</v>
      </c>
      <c r="B996" s="77" t="s">
        <v>816</v>
      </c>
      <c r="C996" s="81" t="s">
        <v>717</v>
      </c>
      <c r="D996" s="79" t="s">
        <v>18</v>
      </c>
      <c r="E996" s="73">
        <f>SUM(E997:E997)+718000</f>
        <v>718000</v>
      </c>
      <c r="F996" s="73">
        <f>SUM(F997:F997)</f>
        <v>0</v>
      </c>
      <c r="G996" s="73">
        <f>SUM(G997:G997)</f>
        <v>0</v>
      </c>
      <c r="H996" s="28" t="s">
        <v>554</v>
      </c>
      <c r="I996" s="19" t="s">
        <v>1465</v>
      </c>
      <c r="J996" s="19" t="s">
        <v>32</v>
      </c>
      <c r="K996" s="19" t="s">
        <v>16</v>
      </c>
      <c r="L996" s="19" t="s">
        <v>16</v>
      </c>
    </row>
    <row r="997" spans="1:12" ht="16.5" thickBot="1">
      <c r="A997" s="132"/>
      <c r="B997" s="78"/>
      <c r="C997" s="82"/>
      <c r="D997" s="80"/>
      <c r="E997" s="74"/>
      <c r="F997" s="74"/>
      <c r="G997" s="74"/>
      <c r="H997" s="27" t="s">
        <v>817</v>
      </c>
      <c r="I997" s="18" t="s">
        <v>1466</v>
      </c>
      <c r="J997" s="18" t="s">
        <v>818</v>
      </c>
      <c r="K997" s="18" t="s">
        <v>16</v>
      </c>
      <c r="L997" s="18" t="s">
        <v>16</v>
      </c>
    </row>
    <row r="998" spans="1:12" ht="35.25" customHeight="1">
      <c r="A998" s="118" t="s">
        <v>819</v>
      </c>
      <c r="B998" s="77" t="s">
        <v>820</v>
      </c>
      <c r="C998" s="81" t="s">
        <v>717</v>
      </c>
      <c r="D998" s="79" t="s">
        <v>18</v>
      </c>
      <c r="E998" s="73">
        <v>0</v>
      </c>
      <c r="F998" s="73">
        <v>3000000</v>
      </c>
      <c r="G998" s="73">
        <v>1500000</v>
      </c>
      <c r="H998" s="28" t="s">
        <v>554</v>
      </c>
      <c r="I998" s="19" t="s">
        <v>1465</v>
      </c>
      <c r="J998" s="19" t="s">
        <v>312</v>
      </c>
      <c r="K998" s="19" t="s">
        <v>48</v>
      </c>
      <c r="L998" s="19" t="s">
        <v>16</v>
      </c>
    </row>
    <row r="999" spans="1:12" ht="48" thickBot="1">
      <c r="A999" s="132"/>
      <c r="B999" s="78"/>
      <c r="C999" s="82"/>
      <c r="D999" s="80"/>
      <c r="E999" s="74"/>
      <c r="F999" s="74"/>
      <c r="G999" s="74"/>
      <c r="H999" s="27" t="s">
        <v>793</v>
      </c>
      <c r="I999" s="18" t="s">
        <v>1465</v>
      </c>
      <c r="J999" s="18" t="s">
        <v>16</v>
      </c>
      <c r="K999" s="18" t="s">
        <v>48</v>
      </c>
      <c r="L999" s="18" t="s">
        <v>16</v>
      </c>
    </row>
    <row r="1000" spans="1:12" ht="48" thickBot="1">
      <c r="A1000" s="49" t="s">
        <v>821</v>
      </c>
      <c r="B1000" s="28" t="s">
        <v>822</v>
      </c>
      <c r="C1000" s="52" t="s">
        <v>717</v>
      </c>
      <c r="D1000" s="19" t="s">
        <v>18</v>
      </c>
      <c r="E1000" s="14">
        <v>1617000</v>
      </c>
      <c r="F1000" s="14">
        <v>2300000</v>
      </c>
      <c r="G1000" s="14">
        <v>0</v>
      </c>
      <c r="H1000" s="28" t="s">
        <v>823</v>
      </c>
      <c r="I1000" s="19" t="s">
        <v>1448</v>
      </c>
      <c r="J1000" s="19" t="s">
        <v>285</v>
      </c>
      <c r="K1000" s="19" t="s">
        <v>16</v>
      </c>
      <c r="L1000" s="19" t="s">
        <v>16</v>
      </c>
    </row>
    <row r="1001" spans="1:12" ht="30.75" customHeight="1">
      <c r="A1001" s="118" t="s">
        <v>824</v>
      </c>
      <c r="B1001" s="77" t="s">
        <v>825</v>
      </c>
      <c r="C1001" s="81" t="s">
        <v>717</v>
      </c>
      <c r="D1001" s="79" t="s">
        <v>18</v>
      </c>
      <c r="E1001" s="73">
        <v>350000</v>
      </c>
      <c r="F1001" s="73">
        <v>0</v>
      </c>
      <c r="G1001" s="73">
        <v>0</v>
      </c>
      <c r="H1001" s="28" t="s">
        <v>826</v>
      </c>
      <c r="I1001" s="19" t="s">
        <v>1466</v>
      </c>
      <c r="J1001" s="19" t="s">
        <v>16</v>
      </c>
      <c r="K1001" s="19" t="s">
        <v>16</v>
      </c>
      <c r="L1001" s="19" t="s">
        <v>16</v>
      </c>
    </row>
    <row r="1002" spans="1:12" ht="31.5" customHeight="1">
      <c r="A1002" s="119"/>
      <c r="B1002" s="93"/>
      <c r="C1002" s="121"/>
      <c r="D1002" s="104"/>
      <c r="E1002" s="150"/>
      <c r="F1002" s="150"/>
      <c r="G1002" s="150"/>
      <c r="H1002" s="139" t="s">
        <v>554</v>
      </c>
      <c r="I1002" s="94" t="s">
        <v>1465</v>
      </c>
      <c r="J1002" s="94" t="s">
        <v>17</v>
      </c>
      <c r="K1002" s="94" t="s">
        <v>16</v>
      </c>
      <c r="L1002" s="94" t="s">
        <v>16</v>
      </c>
    </row>
    <row r="1003" spans="1:12" ht="5.25" customHeight="1" thickBot="1">
      <c r="A1003" s="119"/>
      <c r="B1003" s="93"/>
      <c r="C1003" s="121"/>
      <c r="D1003" s="104"/>
      <c r="E1003" s="150"/>
      <c r="F1003" s="150"/>
      <c r="G1003" s="150"/>
      <c r="H1003" s="93"/>
      <c r="I1003" s="104"/>
      <c r="J1003" s="104"/>
      <c r="K1003" s="104"/>
      <c r="L1003" s="104"/>
    </row>
    <row r="1004" spans="1:12" ht="16.5" hidden="1" thickBot="1">
      <c r="A1004" s="132"/>
      <c r="B1004" s="78"/>
      <c r="C1004" s="82"/>
      <c r="D1004" s="80"/>
      <c r="E1004" s="74"/>
      <c r="F1004" s="74"/>
      <c r="G1004" s="74"/>
      <c r="H1004" s="78"/>
      <c r="I1004" s="80"/>
      <c r="J1004" s="80"/>
      <c r="K1004" s="80"/>
      <c r="L1004" s="80"/>
    </row>
    <row r="1005" spans="1:12" ht="29.25" customHeight="1">
      <c r="A1005" s="118" t="s">
        <v>827</v>
      </c>
      <c r="B1005" s="77" t="s">
        <v>828</v>
      </c>
      <c r="C1005" s="81" t="s">
        <v>717</v>
      </c>
      <c r="D1005" s="79" t="s">
        <v>18</v>
      </c>
      <c r="E1005" s="73">
        <v>0</v>
      </c>
      <c r="F1005" s="73">
        <v>1981221</v>
      </c>
      <c r="G1005" s="73">
        <v>2518779</v>
      </c>
      <c r="H1005" s="28" t="s">
        <v>554</v>
      </c>
      <c r="I1005" s="19" t="s">
        <v>1465</v>
      </c>
      <c r="J1005" s="19" t="s">
        <v>312</v>
      </c>
      <c r="K1005" s="19" t="s">
        <v>17</v>
      </c>
      <c r="L1005" s="19" t="s">
        <v>16</v>
      </c>
    </row>
    <row r="1006" spans="1:12" ht="48" thickBot="1">
      <c r="A1006" s="132"/>
      <c r="B1006" s="78"/>
      <c r="C1006" s="82"/>
      <c r="D1006" s="80"/>
      <c r="E1006" s="74"/>
      <c r="F1006" s="74"/>
      <c r="G1006" s="74"/>
      <c r="H1006" s="27" t="s">
        <v>829</v>
      </c>
      <c r="I1006" s="18" t="s">
        <v>1465</v>
      </c>
      <c r="J1006" s="18" t="s">
        <v>52</v>
      </c>
      <c r="K1006" s="18" t="s">
        <v>16</v>
      </c>
      <c r="L1006" s="18" t="s">
        <v>16</v>
      </c>
    </row>
    <row r="1007" spans="1:12" ht="23.25" customHeight="1">
      <c r="A1007" s="118" t="s">
        <v>830</v>
      </c>
      <c r="B1007" s="77" t="s">
        <v>831</v>
      </c>
      <c r="C1007" s="77" t="s">
        <v>717</v>
      </c>
      <c r="D1007" s="161" t="s">
        <v>18</v>
      </c>
      <c r="E1007" s="73">
        <f>SUM(E1008:E1008)+96000</f>
        <v>96000</v>
      </c>
      <c r="F1007" s="73">
        <f>SUM(F1008:F1008)+2100000</f>
        <v>2100000</v>
      </c>
      <c r="G1007" s="73">
        <f>SUM(G1008:G1008)</f>
        <v>0</v>
      </c>
      <c r="H1007" s="28" t="s">
        <v>832</v>
      </c>
      <c r="I1007" s="19" t="s">
        <v>1466</v>
      </c>
      <c r="J1007" s="19" t="s">
        <v>16</v>
      </c>
      <c r="K1007" s="19" t="s">
        <v>17</v>
      </c>
      <c r="L1007" s="19" t="s">
        <v>16</v>
      </c>
    </row>
    <row r="1008" spans="1:12" ht="32.25" thickBot="1">
      <c r="A1008" s="132"/>
      <c r="B1008" s="78"/>
      <c r="C1008" s="78"/>
      <c r="D1008" s="162"/>
      <c r="E1008" s="74"/>
      <c r="F1008" s="74"/>
      <c r="G1008" s="74"/>
      <c r="H1008" s="27" t="s">
        <v>554</v>
      </c>
      <c r="I1008" s="18" t="s">
        <v>1465</v>
      </c>
      <c r="J1008" s="18" t="s">
        <v>34</v>
      </c>
      <c r="K1008" s="18" t="s">
        <v>17</v>
      </c>
      <c r="L1008" s="18" t="s">
        <v>16</v>
      </c>
    </row>
    <row r="1009" spans="1:12" ht="17.25" customHeight="1">
      <c r="A1009" s="118" t="s">
        <v>833</v>
      </c>
      <c r="B1009" s="77" t="s">
        <v>834</v>
      </c>
      <c r="C1009" s="81" t="s">
        <v>717</v>
      </c>
      <c r="D1009" s="19" t="s">
        <v>1445</v>
      </c>
      <c r="E1009" s="12">
        <f>SUM(E1010:E1011)</f>
        <v>5000000</v>
      </c>
      <c r="F1009" s="12">
        <f>SUM(F1010:F1011)</f>
        <v>13200000</v>
      </c>
      <c r="G1009" s="12">
        <f>SUM(G1010:G1011)</f>
        <v>8000000</v>
      </c>
      <c r="H1009" s="77" t="s">
        <v>554</v>
      </c>
      <c r="I1009" s="79" t="s">
        <v>1465</v>
      </c>
      <c r="J1009" s="79" t="s">
        <v>61</v>
      </c>
      <c r="K1009" s="79" t="s">
        <v>34</v>
      </c>
      <c r="L1009" s="79" t="s">
        <v>264</v>
      </c>
    </row>
    <row r="1010" spans="1:12" ht="15.75">
      <c r="A1010" s="119"/>
      <c r="B1010" s="93"/>
      <c r="C1010" s="121"/>
      <c r="D1010" s="18" t="s">
        <v>18</v>
      </c>
      <c r="E1010" s="13">
        <v>4480543</v>
      </c>
      <c r="F1010" s="13">
        <v>13200000</v>
      </c>
      <c r="G1010" s="13">
        <v>8000000</v>
      </c>
      <c r="H1010" s="93"/>
      <c r="I1010" s="104"/>
      <c r="J1010" s="104"/>
      <c r="K1010" s="104"/>
      <c r="L1010" s="104"/>
    </row>
    <row r="1011" spans="1:12" ht="16.5" thickBot="1">
      <c r="A1011" s="132"/>
      <c r="B1011" s="78"/>
      <c r="C1011" s="82"/>
      <c r="D1011" s="18" t="s">
        <v>20</v>
      </c>
      <c r="E1011" s="13">
        <v>519457</v>
      </c>
      <c r="F1011" s="13">
        <v>0</v>
      </c>
      <c r="G1011" s="13">
        <v>0</v>
      </c>
      <c r="H1011" s="78"/>
      <c r="I1011" s="80"/>
      <c r="J1011" s="80"/>
      <c r="K1011" s="80"/>
      <c r="L1011" s="80"/>
    </row>
    <row r="1012" spans="1:12" ht="47.25">
      <c r="A1012" s="118" t="s">
        <v>835</v>
      </c>
      <c r="B1012" s="77" t="s">
        <v>836</v>
      </c>
      <c r="C1012" s="81" t="s">
        <v>717</v>
      </c>
      <c r="D1012" s="79" t="s">
        <v>18</v>
      </c>
      <c r="E1012" s="73">
        <f>SUM(E1013:E1014)+93000</f>
        <v>93000</v>
      </c>
      <c r="F1012" s="73">
        <f>SUM(F1013:F1014)+93000</f>
        <v>93000</v>
      </c>
      <c r="G1012" s="73">
        <f>SUM(G1013:G1014)+93000</f>
        <v>93000</v>
      </c>
      <c r="H1012" s="28" t="s">
        <v>837</v>
      </c>
      <c r="I1012" s="19" t="s">
        <v>1465</v>
      </c>
      <c r="J1012" s="19" t="s">
        <v>838</v>
      </c>
      <c r="K1012" s="19" t="s">
        <v>838</v>
      </c>
      <c r="L1012" s="19" t="s">
        <v>16</v>
      </c>
    </row>
    <row r="1013" spans="1:12" ht="78.75" customHeight="1">
      <c r="A1013" s="119"/>
      <c r="B1013" s="93"/>
      <c r="C1013" s="121"/>
      <c r="D1013" s="104"/>
      <c r="E1013" s="150"/>
      <c r="F1013" s="150"/>
      <c r="G1013" s="150"/>
      <c r="H1013" s="27" t="s">
        <v>839</v>
      </c>
      <c r="I1013" s="18" t="s">
        <v>1465</v>
      </c>
      <c r="J1013" s="18" t="s">
        <v>456</v>
      </c>
      <c r="K1013" s="18" t="s">
        <v>456</v>
      </c>
      <c r="L1013" s="18" t="s">
        <v>16</v>
      </c>
    </row>
    <row r="1014" spans="1:12" ht="83.25" customHeight="1" thickBot="1">
      <c r="A1014" s="132"/>
      <c r="B1014" s="78"/>
      <c r="C1014" s="82"/>
      <c r="D1014" s="80"/>
      <c r="E1014" s="74"/>
      <c r="F1014" s="74"/>
      <c r="G1014" s="74"/>
      <c r="H1014" s="27" t="s">
        <v>840</v>
      </c>
      <c r="I1014" s="18" t="s">
        <v>1448</v>
      </c>
      <c r="J1014" s="18" t="s">
        <v>841</v>
      </c>
      <c r="K1014" s="18" t="s">
        <v>842</v>
      </c>
      <c r="L1014" s="18" t="s">
        <v>16</v>
      </c>
    </row>
    <row r="1015" spans="1:12" ht="28.5" customHeight="1">
      <c r="A1015" s="118" t="s">
        <v>843</v>
      </c>
      <c r="B1015" s="77" t="s">
        <v>844</v>
      </c>
      <c r="C1015" s="81" t="s">
        <v>30</v>
      </c>
      <c r="D1015" s="79" t="s">
        <v>18</v>
      </c>
      <c r="E1015" s="73">
        <f>SUM(E1016:E1016)+95090</f>
        <v>95090</v>
      </c>
      <c r="F1015" s="73">
        <f>SUM(F1016:F1016)+95090</f>
        <v>95090</v>
      </c>
      <c r="G1015" s="73">
        <f>SUM(G1016:G1016)+95090</f>
        <v>95090</v>
      </c>
      <c r="H1015" s="28" t="s">
        <v>845</v>
      </c>
      <c r="I1015" s="19" t="s">
        <v>1465</v>
      </c>
      <c r="J1015" s="19" t="s">
        <v>61</v>
      </c>
      <c r="K1015" s="19" t="s">
        <v>54</v>
      </c>
      <c r="L1015" s="19" t="s">
        <v>123</v>
      </c>
    </row>
    <row r="1016" spans="1:12" ht="54.75" customHeight="1" thickBot="1">
      <c r="A1016" s="132"/>
      <c r="B1016" s="78"/>
      <c r="C1016" s="82"/>
      <c r="D1016" s="80"/>
      <c r="E1016" s="74"/>
      <c r="F1016" s="74"/>
      <c r="G1016" s="74"/>
      <c r="H1016" s="27" t="s">
        <v>846</v>
      </c>
      <c r="I1016" s="18" t="s">
        <v>1465</v>
      </c>
      <c r="J1016" s="18" t="s">
        <v>201</v>
      </c>
      <c r="K1016" s="18" t="s">
        <v>409</v>
      </c>
      <c r="L1016" s="18" t="s">
        <v>847</v>
      </c>
    </row>
    <row r="1017" spans="1:12" ht="21.75" customHeight="1">
      <c r="A1017" s="118" t="s">
        <v>848</v>
      </c>
      <c r="B1017" s="77" t="s">
        <v>849</v>
      </c>
      <c r="C1017" s="81" t="s">
        <v>717</v>
      </c>
      <c r="D1017" s="19" t="s">
        <v>1445</v>
      </c>
      <c r="E1017" s="12">
        <f>SUM(E1018:E1019)</f>
        <v>3800000</v>
      </c>
      <c r="F1017" s="12">
        <f>SUM(F1018:F1019)</f>
        <v>4800000</v>
      </c>
      <c r="G1017" s="12">
        <f>SUM(G1018:G1019)</f>
        <v>4000000</v>
      </c>
      <c r="H1017" s="169" t="s">
        <v>850</v>
      </c>
      <c r="I1017" s="163" t="s">
        <v>1448</v>
      </c>
      <c r="J1017" s="163" t="s">
        <v>16</v>
      </c>
      <c r="K1017" s="163" t="s">
        <v>16</v>
      </c>
      <c r="L1017" s="166">
        <v>2</v>
      </c>
    </row>
    <row r="1018" spans="1:12" ht="15.75">
      <c r="A1018" s="119"/>
      <c r="B1018" s="93"/>
      <c r="C1018" s="121"/>
      <c r="D1018" s="18" t="s">
        <v>18</v>
      </c>
      <c r="E1018" s="13">
        <v>1600000</v>
      </c>
      <c r="F1018" s="13">
        <v>4800000</v>
      </c>
      <c r="G1018" s="13">
        <v>4000000</v>
      </c>
      <c r="H1018" s="170"/>
      <c r="I1018" s="164"/>
      <c r="J1018" s="164"/>
      <c r="K1018" s="164"/>
      <c r="L1018" s="167"/>
    </row>
    <row r="1019" spans="1:12" ht="16.5" thickBot="1">
      <c r="A1019" s="132"/>
      <c r="B1019" s="78"/>
      <c r="C1019" s="82"/>
      <c r="D1019" s="18" t="s">
        <v>20</v>
      </c>
      <c r="E1019" s="13">
        <v>2200000</v>
      </c>
      <c r="F1019" s="13">
        <v>0</v>
      </c>
      <c r="G1019" s="13">
        <v>0</v>
      </c>
      <c r="H1019" s="171"/>
      <c r="I1019" s="165"/>
      <c r="J1019" s="165"/>
      <c r="K1019" s="165"/>
      <c r="L1019" s="168"/>
    </row>
    <row r="1020" spans="1:12" ht="48" hidden="1" thickBot="1">
      <c r="A1020" s="49" t="s">
        <v>851</v>
      </c>
      <c r="B1020" s="28" t="s">
        <v>852</v>
      </c>
      <c r="C1020" s="52"/>
      <c r="D1020" s="19" t="s">
        <v>18</v>
      </c>
      <c r="E1020" s="14">
        <v>0</v>
      </c>
      <c r="F1020" s="14">
        <v>0</v>
      </c>
      <c r="G1020" s="14">
        <v>0</v>
      </c>
      <c r="H1020" s="28"/>
      <c r="I1020" s="19"/>
      <c r="J1020" s="19"/>
      <c r="K1020" s="19"/>
      <c r="L1020" s="19"/>
    </row>
    <row r="1021" spans="1:12" ht="63.75" thickBot="1">
      <c r="A1021" s="62" t="s">
        <v>853</v>
      </c>
      <c r="B1021" s="63" t="s">
        <v>854</v>
      </c>
      <c r="C1021" s="64" t="s">
        <v>552</v>
      </c>
      <c r="D1021" s="65" t="s">
        <v>18</v>
      </c>
      <c r="E1021" s="66">
        <v>392000</v>
      </c>
      <c r="F1021" s="66">
        <v>0</v>
      </c>
      <c r="G1021" s="66">
        <v>0</v>
      </c>
      <c r="H1021" s="63" t="s">
        <v>554</v>
      </c>
      <c r="I1021" s="65" t="s">
        <v>1465</v>
      </c>
      <c r="J1021" s="65" t="s">
        <v>34</v>
      </c>
      <c r="K1021" s="65" t="s">
        <v>32</v>
      </c>
      <c r="L1021" s="65" t="s">
        <v>61</v>
      </c>
    </row>
    <row r="1022" spans="1:12" ht="48" thickBot="1">
      <c r="A1022" s="47" t="s">
        <v>855</v>
      </c>
      <c r="B1022" s="26" t="s">
        <v>856</v>
      </c>
      <c r="C1022" s="31" t="s">
        <v>11</v>
      </c>
      <c r="D1022" s="33" t="s">
        <v>18</v>
      </c>
      <c r="E1022" s="34">
        <v>0</v>
      </c>
      <c r="F1022" s="34">
        <v>1000000</v>
      </c>
      <c r="G1022" s="34">
        <v>0</v>
      </c>
      <c r="H1022" s="26" t="s">
        <v>610</v>
      </c>
      <c r="I1022" s="33" t="s">
        <v>1465</v>
      </c>
      <c r="J1022" s="33" t="s">
        <v>16</v>
      </c>
      <c r="K1022" s="33" t="s">
        <v>264</v>
      </c>
      <c r="L1022" s="33" t="s">
        <v>16</v>
      </c>
    </row>
    <row r="1023" spans="1:12" ht="32.25" thickBot="1">
      <c r="A1023" s="49" t="s">
        <v>857</v>
      </c>
      <c r="B1023" s="28" t="s">
        <v>858</v>
      </c>
      <c r="C1023" s="52" t="s">
        <v>14</v>
      </c>
      <c r="D1023" s="19" t="s">
        <v>18</v>
      </c>
      <c r="E1023" s="14">
        <v>142000</v>
      </c>
      <c r="F1023" s="14">
        <v>0</v>
      </c>
      <c r="G1023" s="14">
        <v>0</v>
      </c>
      <c r="H1023" s="28" t="s">
        <v>859</v>
      </c>
      <c r="I1023" s="19" t="s">
        <v>1448</v>
      </c>
      <c r="J1023" s="19" t="s">
        <v>460</v>
      </c>
      <c r="K1023" s="19" t="s">
        <v>16</v>
      </c>
      <c r="L1023" s="19" t="s">
        <v>16</v>
      </c>
    </row>
    <row r="1024" spans="1:12" ht="60.75" customHeight="1" thickBot="1">
      <c r="A1024" s="49" t="s">
        <v>860</v>
      </c>
      <c r="B1024" s="28" t="s">
        <v>1472</v>
      </c>
      <c r="C1024" s="52" t="s">
        <v>552</v>
      </c>
      <c r="D1024" s="19" t="s">
        <v>18</v>
      </c>
      <c r="E1024" s="14">
        <v>120000</v>
      </c>
      <c r="F1024" s="14">
        <v>107813.7</v>
      </c>
      <c r="G1024" s="14">
        <v>0</v>
      </c>
      <c r="H1024" s="28" t="s">
        <v>861</v>
      </c>
      <c r="I1024" s="19" t="s">
        <v>1448</v>
      </c>
      <c r="J1024" s="19" t="s">
        <v>460</v>
      </c>
      <c r="K1024" s="19" t="s">
        <v>16</v>
      </c>
      <c r="L1024" s="19" t="s">
        <v>16</v>
      </c>
    </row>
    <row r="1025" spans="1:12" ht="33" customHeight="1" thickBot="1">
      <c r="A1025" s="45" t="s">
        <v>862</v>
      </c>
      <c r="B1025" s="155" t="s">
        <v>863</v>
      </c>
      <c r="C1025" s="156"/>
      <c r="D1025" s="157"/>
      <c r="E1025" s="10">
        <f>E1026+E1058+E1076+E1101</f>
        <v>87845789.87</v>
      </c>
      <c r="F1025" s="10">
        <f>F1026+F1058+F1076+F1101</f>
        <v>87523691</v>
      </c>
      <c r="G1025" s="10">
        <f>G1026+G1058+G1076+G1101</f>
        <v>83196535</v>
      </c>
      <c r="H1025" s="158"/>
      <c r="I1025" s="159"/>
      <c r="J1025" s="159"/>
      <c r="K1025" s="159"/>
      <c r="L1025" s="160"/>
    </row>
    <row r="1026" spans="1:12" ht="32.25" customHeight="1" thickBot="1">
      <c r="A1026" s="46" t="s">
        <v>864</v>
      </c>
      <c r="B1026" s="97" t="s">
        <v>865</v>
      </c>
      <c r="C1026" s="98"/>
      <c r="D1026" s="99"/>
      <c r="E1026" s="11">
        <f>E1027+E1030+E1031+E1032+E1035+E1036+E1039+E1040+E1041+E1042+E1047+E1051+E1055+E1057</f>
        <v>3954334</v>
      </c>
      <c r="F1026" s="11">
        <f>F1027+F1030+F1031+F1032+F1035+F1036+F1039+F1040+F1041+F1042+F1047+F1051+F1055+F1057</f>
        <v>3710493</v>
      </c>
      <c r="G1026" s="11">
        <f>G1027+G1030+G1031+G1032+G1035+G1036+G1039+G1040+G1041+G1042+G1047+G1051+G1055+G1057</f>
        <v>2637036</v>
      </c>
      <c r="H1026" s="100"/>
      <c r="I1026" s="101"/>
      <c r="J1026" s="101"/>
      <c r="K1026" s="101"/>
      <c r="L1026" s="102"/>
    </row>
    <row r="1027" spans="1:12" ht="47.25">
      <c r="A1027" s="118" t="s">
        <v>866</v>
      </c>
      <c r="B1027" s="77" t="s">
        <v>867</v>
      </c>
      <c r="C1027" s="81" t="s">
        <v>868</v>
      </c>
      <c r="D1027" s="79" t="s">
        <v>18</v>
      </c>
      <c r="E1027" s="73">
        <f>SUM(E1028:E1029)+566000</f>
        <v>566000</v>
      </c>
      <c r="F1027" s="73">
        <f>SUM(F1028:F1029)+486000</f>
        <v>486000</v>
      </c>
      <c r="G1027" s="73">
        <f>SUM(G1028:G1029)+286000</f>
        <v>286000</v>
      </c>
      <c r="H1027" s="28" t="s">
        <v>869</v>
      </c>
      <c r="I1027" s="19" t="s">
        <v>1448</v>
      </c>
      <c r="J1027" s="19" t="s">
        <v>799</v>
      </c>
      <c r="K1027" s="19" t="s">
        <v>799</v>
      </c>
      <c r="L1027" s="19" t="s">
        <v>16</v>
      </c>
    </row>
    <row r="1028" spans="1:12" ht="15.75">
      <c r="A1028" s="119"/>
      <c r="B1028" s="93"/>
      <c r="C1028" s="121"/>
      <c r="D1028" s="104"/>
      <c r="E1028" s="150"/>
      <c r="F1028" s="150"/>
      <c r="G1028" s="150"/>
      <c r="H1028" s="27" t="s">
        <v>870</v>
      </c>
      <c r="I1028" s="18" t="s">
        <v>1465</v>
      </c>
      <c r="J1028" s="18" t="s">
        <v>32</v>
      </c>
      <c r="K1028" s="18" t="s">
        <v>61</v>
      </c>
      <c r="L1028" s="18" t="s">
        <v>16</v>
      </c>
    </row>
    <row r="1029" spans="1:12" ht="68.25" customHeight="1" thickBot="1">
      <c r="A1029" s="132"/>
      <c r="B1029" s="78"/>
      <c r="C1029" s="82"/>
      <c r="D1029" s="80"/>
      <c r="E1029" s="74"/>
      <c r="F1029" s="74"/>
      <c r="G1029" s="74"/>
      <c r="H1029" s="27" t="s">
        <v>871</v>
      </c>
      <c r="I1029" s="18" t="s">
        <v>1465</v>
      </c>
      <c r="J1029" s="18" t="s">
        <v>347</v>
      </c>
      <c r="K1029" s="18" t="s">
        <v>347</v>
      </c>
      <c r="L1029" s="18" t="s">
        <v>16</v>
      </c>
    </row>
    <row r="1030" spans="1:12" ht="79.5" thickBot="1">
      <c r="A1030" s="49" t="s">
        <v>872</v>
      </c>
      <c r="B1030" s="28" t="s">
        <v>873</v>
      </c>
      <c r="C1030" s="52" t="s">
        <v>868</v>
      </c>
      <c r="D1030" s="19" t="s">
        <v>18</v>
      </c>
      <c r="E1030" s="14">
        <v>152000</v>
      </c>
      <c r="F1030" s="14">
        <v>0</v>
      </c>
      <c r="G1030" s="14">
        <v>0</v>
      </c>
      <c r="H1030" s="28" t="s">
        <v>874</v>
      </c>
      <c r="I1030" s="19" t="s">
        <v>1465</v>
      </c>
      <c r="J1030" s="19" t="s">
        <v>258</v>
      </c>
      <c r="K1030" s="19" t="s">
        <v>201</v>
      </c>
      <c r="L1030" s="19" t="s">
        <v>405</v>
      </c>
    </row>
    <row r="1031" spans="1:12" ht="48" thickBot="1">
      <c r="A1031" s="49" t="s">
        <v>875</v>
      </c>
      <c r="B1031" s="28" t="s">
        <v>876</v>
      </c>
      <c r="C1031" s="52" t="s">
        <v>877</v>
      </c>
      <c r="D1031" s="19" t="s">
        <v>18</v>
      </c>
      <c r="E1031" s="14">
        <v>1750</v>
      </c>
      <c r="F1031" s="14">
        <v>1750</v>
      </c>
      <c r="G1031" s="14">
        <v>1750</v>
      </c>
      <c r="H1031" s="28" t="s">
        <v>878</v>
      </c>
      <c r="I1031" s="19" t="s">
        <v>1466</v>
      </c>
      <c r="J1031" s="19" t="s">
        <v>879</v>
      </c>
      <c r="K1031" s="19" t="s">
        <v>879</v>
      </c>
      <c r="L1031" s="19" t="s">
        <v>879</v>
      </c>
    </row>
    <row r="1032" spans="1:12" ht="15" customHeight="1">
      <c r="A1032" s="118" t="s">
        <v>880</v>
      </c>
      <c r="B1032" s="77" t="s">
        <v>881</v>
      </c>
      <c r="C1032" s="81" t="s">
        <v>868</v>
      </c>
      <c r="D1032" s="19" t="s">
        <v>1445</v>
      </c>
      <c r="E1032" s="12">
        <f>SUM(E1033:E1034)</f>
        <v>5350</v>
      </c>
      <c r="F1032" s="12">
        <f>SUM(F1033:F1034)</f>
        <v>5350</v>
      </c>
      <c r="G1032" s="12">
        <f>SUM(G1033:G1034)</f>
        <v>5350</v>
      </c>
      <c r="H1032" s="77" t="s">
        <v>882</v>
      </c>
      <c r="I1032" s="79" t="s">
        <v>1448</v>
      </c>
      <c r="J1032" s="79" t="s">
        <v>34</v>
      </c>
      <c r="K1032" s="79" t="s">
        <v>34</v>
      </c>
      <c r="L1032" s="79" t="s">
        <v>34</v>
      </c>
    </row>
    <row r="1033" spans="1:12" ht="15.75">
      <c r="A1033" s="119"/>
      <c r="B1033" s="93"/>
      <c r="C1033" s="121"/>
      <c r="D1033" s="18" t="s">
        <v>18</v>
      </c>
      <c r="E1033" s="13">
        <v>5350</v>
      </c>
      <c r="F1033" s="13">
        <v>5350</v>
      </c>
      <c r="G1033" s="13">
        <v>5350</v>
      </c>
      <c r="H1033" s="93"/>
      <c r="I1033" s="104"/>
      <c r="J1033" s="104"/>
      <c r="K1033" s="104"/>
      <c r="L1033" s="104"/>
    </row>
    <row r="1034" spans="1:12" ht="26.25" customHeight="1" thickBot="1">
      <c r="A1034" s="132"/>
      <c r="B1034" s="78"/>
      <c r="C1034" s="82"/>
      <c r="D1034" s="18" t="s">
        <v>90</v>
      </c>
      <c r="E1034" s="13">
        <v>0</v>
      </c>
      <c r="F1034" s="13">
        <v>0</v>
      </c>
      <c r="G1034" s="13">
        <v>0</v>
      </c>
      <c r="H1034" s="78"/>
      <c r="I1034" s="80"/>
      <c r="J1034" s="80"/>
      <c r="K1034" s="80"/>
      <c r="L1034" s="80"/>
    </row>
    <row r="1035" spans="1:12" ht="63.75" thickBot="1">
      <c r="A1035" s="49" t="s">
        <v>883</v>
      </c>
      <c r="B1035" s="28" t="s">
        <v>884</v>
      </c>
      <c r="C1035" s="52" t="s">
        <v>868</v>
      </c>
      <c r="D1035" s="19" t="s">
        <v>42</v>
      </c>
      <c r="E1035" s="12">
        <v>4127</v>
      </c>
      <c r="F1035" s="12">
        <v>4127</v>
      </c>
      <c r="G1035" s="12">
        <v>4127</v>
      </c>
      <c r="H1035" s="28" t="s">
        <v>885</v>
      </c>
      <c r="I1035" s="19" t="s">
        <v>1465</v>
      </c>
      <c r="J1035" s="19" t="s">
        <v>32</v>
      </c>
      <c r="K1035" s="19" t="s">
        <v>32</v>
      </c>
      <c r="L1035" s="19" t="s">
        <v>32</v>
      </c>
    </row>
    <row r="1036" spans="1:12" ht="23.25" customHeight="1">
      <c r="A1036" s="172" t="s">
        <v>886</v>
      </c>
      <c r="B1036" s="77" t="s">
        <v>887</v>
      </c>
      <c r="C1036" s="81" t="s">
        <v>868</v>
      </c>
      <c r="D1036" s="19" t="s">
        <v>1445</v>
      </c>
      <c r="E1036" s="12">
        <f>SUM(E1037:E1038)</f>
        <v>1411600</v>
      </c>
      <c r="F1036" s="12">
        <f>SUM(F1037:F1038)</f>
        <v>1435800</v>
      </c>
      <c r="G1036" s="12">
        <f>SUM(G1037:G1038)</f>
        <v>1435800</v>
      </c>
      <c r="H1036" s="77" t="s">
        <v>888</v>
      </c>
      <c r="I1036" s="79" t="s">
        <v>1465</v>
      </c>
      <c r="J1036" s="79" t="s">
        <v>225</v>
      </c>
      <c r="K1036" s="79" t="s">
        <v>225</v>
      </c>
      <c r="L1036" s="79" t="s">
        <v>225</v>
      </c>
    </row>
    <row r="1037" spans="1:12" ht="15.75">
      <c r="A1037" s="173"/>
      <c r="B1037" s="93"/>
      <c r="C1037" s="121"/>
      <c r="D1037" s="18" t="s">
        <v>42</v>
      </c>
      <c r="E1037" s="13">
        <v>1337200</v>
      </c>
      <c r="F1037" s="13">
        <v>1335800</v>
      </c>
      <c r="G1037" s="13">
        <v>1335800</v>
      </c>
      <c r="H1037" s="93"/>
      <c r="I1037" s="104"/>
      <c r="J1037" s="104"/>
      <c r="K1037" s="104"/>
      <c r="L1037" s="104"/>
    </row>
    <row r="1038" spans="1:12" ht="25.5" customHeight="1" thickBot="1">
      <c r="A1038" s="174"/>
      <c r="B1038" s="78"/>
      <c r="C1038" s="82"/>
      <c r="D1038" s="18" t="s">
        <v>18</v>
      </c>
      <c r="E1038" s="13">
        <v>74400</v>
      </c>
      <c r="F1038" s="13">
        <v>100000</v>
      </c>
      <c r="G1038" s="13">
        <v>100000</v>
      </c>
      <c r="H1038" s="78"/>
      <c r="I1038" s="80"/>
      <c r="J1038" s="80"/>
      <c r="K1038" s="80"/>
      <c r="L1038" s="80"/>
    </row>
    <row r="1039" spans="1:12" ht="87.75" customHeight="1" thickBot="1">
      <c r="A1039" s="62" t="s">
        <v>889</v>
      </c>
      <c r="B1039" s="63" t="s">
        <v>890</v>
      </c>
      <c r="C1039" s="64" t="s">
        <v>868</v>
      </c>
      <c r="D1039" s="65" t="s">
        <v>42</v>
      </c>
      <c r="E1039" s="66">
        <v>287000</v>
      </c>
      <c r="F1039" s="66">
        <v>374000</v>
      </c>
      <c r="G1039" s="66">
        <v>374000</v>
      </c>
      <c r="H1039" s="63" t="s">
        <v>891</v>
      </c>
      <c r="I1039" s="65" t="s">
        <v>1465</v>
      </c>
      <c r="J1039" s="65" t="s">
        <v>61</v>
      </c>
      <c r="K1039" s="65" t="s">
        <v>38</v>
      </c>
      <c r="L1039" s="65" t="s">
        <v>64</v>
      </c>
    </row>
    <row r="1040" spans="1:12" ht="63.75" thickBot="1">
      <c r="A1040" s="47" t="s">
        <v>892</v>
      </c>
      <c r="B1040" s="26" t="s">
        <v>893</v>
      </c>
      <c r="C1040" s="31" t="s">
        <v>868</v>
      </c>
      <c r="D1040" s="33" t="s">
        <v>18</v>
      </c>
      <c r="E1040" s="34">
        <v>21751</v>
      </c>
      <c r="F1040" s="34">
        <v>21751</v>
      </c>
      <c r="G1040" s="34">
        <v>21751</v>
      </c>
      <c r="H1040" s="26" t="s">
        <v>894</v>
      </c>
      <c r="I1040" s="33" t="s">
        <v>1447</v>
      </c>
      <c r="J1040" s="33" t="s">
        <v>95</v>
      </c>
      <c r="K1040" s="33" t="s">
        <v>95</v>
      </c>
      <c r="L1040" s="33" t="s">
        <v>95</v>
      </c>
    </row>
    <row r="1041" spans="1:12" ht="51" customHeight="1" thickBot="1">
      <c r="A1041" s="49" t="s">
        <v>895</v>
      </c>
      <c r="B1041" s="28" t="s">
        <v>896</v>
      </c>
      <c r="C1041" s="52" t="s">
        <v>868</v>
      </c>
      <c r="D1041" s="19" t="s">
        <v>18</v>
      </c>
      <c r="E1041" s="12">
        <v>0</v>
      </c>
      <c r="F1041" s="12">
        <v>0</v>
      </c>
      <c r="G1041" s="12">
        <v>20000</v>
      </c>
      <c r="H1041" s="28" t="s">
        <v>897</v>
      </c>
      <c r="I1041" s="19" t="s">
        <v>1448</v>
      </c>
      <c r="J1041" s="19" t="s">
        <v>16</v>
      </c>
      <c r="K1041" s="19" t="s">
        <v>16</v>
      </c>
      <c r="L1041" s="19" t="s">
        <v>285</v>
      </c>
    </row>
    <row r="1042" spans="1:12" ht="30.75" customHeight="1">
      <c r="A1042" s="118" t="s">
        <v>898</v>
      </c>
      <c r="B1042" s="77" t="s">
        <v>899</v>
      </c>
      <c r="C1042" s="81" t="s">
        <v>552</v>
      </c>
      <c r="D1042" s="19" t="s">
        <v>1445</v>
      </c>
      <c r="E1042" s="12">
        <f>SUM(E1043:E1045)</f>
        <v>790057</v>
      </c>
      <c r="F1042" s="12">
        <f>SUM(F1043:F1045)</f>
        <v>789644</v>
      </c>
      <c r="G1042" s="12">
        <f>SUM(G1043:G1045)</f>
        <v>0</v>
      </c>
      <c r="H1042" s="28" t="s">
        <v>610</v>
      </c>
      <c r="I1042" s="19" t="s">
        <v>1465</v>
      </c>
      <c r="J1042" s="19" t="s">
        <v>225</v>
      </c>
      <c r="K1042" s="19" t="s">
        <v>387</v>
      </c>
      <c r="L1042" s="19" t="s">
        <v>16</v>
      </c>
    </row>
    <row r="1043" spans="1:12" ht="18.75" customHeight="1">
      <c r="A1043" s="119"/>
      <c r="B1043" s="93"/>
      <c r="C1043" s="121"/>
      <c r="D1043" s="18" t="s">
        <v>111</v>
      </c>
      <c r="E1043" s="13">
        <v>51897</v>
      </c>
      <c r="F1043" s="13">
        <v>51896</v>
      </c>
      <c r="G1043" s="13">
        <v>0</v>
      </c>
      <c r="H1043" s="139" t="s">
        <v>900</v>
      </c>
      <c r="I1043" s="94" t="s">
        <v>1448</v>
      </c>
      <c r="J1043" s="94" t="s">
        <v>16</v>
      </c>
      <c r="K1043" s="94" t="s">
        <v>109</v>
      </c>
      <c r="L1043" s="94" t="s">
        <v>16</v>
      </c>
    </row>
    <row r="1044" spans="1:12" ht="20.25" customHeight="1">
      <c r="A1044" s="119"/>
      <c r="B1044" s="93"/>
      <c r="C1044" s="121"/>
      <c r="D1044" s="18" t="s">
        <v>90</v>
      </c>
      <c r="E1044" s="13">
        <v>588160</v>
      </c>
      <c r="F1044" s="13">
        <v>588160</v>
      </c>
      <c r="G1044" s="13">
        <v>0</v>
      </c>
      <c r="H1044" s="93"/>
      <c r="I1044" s="104"/>
      <c r="J1044" s="104"/>
      <c r="K1044" s="104"/>
      <c r="L1044" s="104"/>
    </row>
    <row r="1045" spans="1:12" ht="15.75">
      <c r="A1045" s="119"/>
      <c r="B1045" s="93"/>
      <c r="C1045" s="121"/>
      <c r="D1045" s="141" t="s">
        <v>18</v>
      </c>
      <c r="E1045" s="143">
        <v>150000</v>
      </c>
      <c r="F1045" s="143">
        <v>149588</v>
      </c>
      <c r="G1045" s="145">
        <v>0</v>
      </c>
      <c r="H1045" s="93"/>
      <c r="I1045" s="104"/>
      <c r="J1045" s="104"/>
      <c r="K1045" s="104"/>
      <c r="L1045" s="104"/>
    </row>
    <row r="1046" spans="1:12" ht="15" customHeight="1" thickBot="1">
      <c r="A1046" s="132"/>
      <c r="B1046" s="78"/>
      <c r="C1046" s="82"/>
      <c r="D1046" s="142"/>
      <c r="E1046" s="144"/>
      <c r="F1046" s="144"/>
      <c r="G1046" s="146"/>
      <c r="H1046" s="78"/>
      <c r="I1046" s="80"/>
      <c r="J1046" s="80"/>
      <c r="K1046" s="80"/>
      <c r="L1046" s="80"/>
    </row>
    <row r="1047" spans="1:12" ht="47.25">
      <c r="A1047" s="118" t="s">
        <v>901</v>
      </c>
      <c r="B1047" s="77" t="s">
        <v>902</v>
      </c>
      <c r="C1047" s="81" t="s">
        <v>552</v>
      </c>
      <c r="D1047" s="19" t="s">
        <v>1445</v>
      </c>
      <c r="E1047" s="12">
        <f>SUM(E1048:E1050)</f>
        <v>410476</v>
      </c>
      <c r="F1047" s="12">
        <f>SUM(F1048:F1050)</f>
        <v>97359</v>
      </c>
      <c r="G1047" s="12">
        <f>SUM(G1048:G1050)</f>
        <v>0</v>
      </c>
      <c r="H1047" s="28" t="s">
        <v>903</v>
      </c>
      <c r="I1047" s="19" t="s">
        <v>1448</v>
      </c>
      <c r="J1047" s="19" t="s">
        <v>524</v>
      </c>
      <c r="K1047" s="19" t="s">
        <v>904</v>
      </c>
      <c r="L1047" s="19" t="s">
        <v>16</v>
      </c>
    </row>
    <row r="1048" spans="1:12" ht="11.25" customHeight="1">
      <c r="A1048" s="119"/>
      <c r="B1048" s="93"/>
      <c r="C1048" s="121"/>
      <c r="D1048" s="18" t="s">
        <v>18</v>
      </c>
      <c r="E1048" s="13">
        <v>30786</v>
      </c>
      <c r="F1048" s="13">
        <v>7302</v>
      </c>
      <c r="G1048" s="13">
        <v>0</v>
      </c>
      <c r="H1048" s="139" t="s">
        <v>610</v>
      </c>
      <c r="I1048" s="94" t="s">
        <v>1465</v>
      </c>
      <c r="J1048" s="94" t="s">
        <v>109</v>
      </c>
      <c r="K1048" s="94" t="s">
        <v>34</v>
      </c>
      <c r="L1048" s="94" t="s">
        <v>16</v>
      </c>
    </row>
    <row r="1049" spans="1:12" ht="15.75">
      <c r="A1049" s="119"/>
      <c r="B1049" s="93"/>
      <c r="C1049" s="121"/>
      <c r="D1049" s="18" t="s">
        <v>90</v>
      </c>
      <c r="E1049" s="13">
        <v>348904</v>
      </c>
      <c r="F1049" s="13">
        <v>82755</v>
      </c>
      <c r="G1049" s="13">
        <v>0</v>
      </c>
      <c r="H1049" s="93"/>
      <c r="I1049" s="104"/>
      <c r="J1049" s="104"/>
      <c r="K1049" s="104"/>
      <c r="L1049" s="104"/>
    </row>
    <row r="1050" spans="1:12" ht="16.5" thickBot="1">
      <c r="A1050" s="132"/>
      <c r="B1050" s="78"/>
      <c r="C1050" s="82"/>
      <c r="D1050" s="18" t="s">
        <v>111</v>
      </c>
      <c r="E1050" s="13">
        <v>30786</v>
      </c>
      <c r="F1050" s="13">
        <v>7302</v>
      </c>
      <c r="G1050" s="13">
        <v>0</v>
      </c>
      <c r="H1050" s="78"/>
      <c r="I1050" s="80"/>
      <c r="J1050" s="80"/>
      <c r="K1050" s="80"/>
      <c r="L1050" s="80"/>
    </row>
    <row r="1051" spans="1:12" ht="46.5" customHeight="1">
      <c r="A1051" s="118" t="s">
        <v>905</v>
      </c>
      <c r="B1051" s="77" t="s">
        <v>906</v>
      </c>
      <c r="C1051" s="81" t="s">
        <v>552</v>
      </c>
      <c r="D1051" s="19"/>
      <c r="E1051" s="12">
        <f>SUM(E1052:E1054)</f>
        <v>21732</v>
      </c>
      <c r="F1051" s="12">
        <f>SUM(F1052:F1054)</f>
        <v>33730</v>
      </c>
      <c r="G1051" s="12">
        <f>SUM(G1052:G1054)</f>
        <v>27276</v>
      </c>
      <c r="H1051" s="28" t="s">
        <v>907</v>
      </c>
      <c r="I1051" s="19" t="s">
        <v>1448</v>
      </c>
      <c r="J1051" s="19" t="s">
        <v>32</v>
      </c>
      <c r="K1051" s="19" t="s">
        <v>225</v>
      </c>
      <c r="L1051" s="19" t="s">
        <v>387</v>
      </c>
    </row>
    <row r="1052" spans="1:12" ht="16.5" customHeight="1">
      <c r="A1052" s="119"/>
      <c r="B1052" s="93"/>
      <c r="C1052" s="121"/>
      <c r="D1052" s="18" t="s">
        <v>18</v>
      </c>
      <c r="E1052" s="13">
        <v>2500</v>
      </c>
      <c r="F1052" s="13">
        <v>18590</v>
      </c>
      <c r="G1052" s="13">
        <v>14744</v>
      </c>
      <c r="H1052" s="139" t="s">
        <v>610</v>
      </c>
      <c r="I1052" s="94" t="s">
        <v>1465</v>
      </c>
      <c r="J1052" s="94" t="s">
        <v>34</v>
      </c>
      <c r="K1052" s="94" t="s">
        <v>34</v>
      </c>
      <c r="L1052" s="94" t="s">
        <v>34</v>
      </c>
    </row>
    <row r="1053" spans="1:12" ht="15.75">
      <c r="A1053" s="119"/>
      <c r="B1053" s="93"/>
      <c r="C1053" s="121"/>
      <c r="D1053" s="18" t="s">
        <v>111</v>
      </c>
      <c r="E1053" s="13">
        <v>1560</v>
      </c>
      <c r="F1053" s="13">
        <v>1282</v>
      </c>
      <c r="G1053" s="13">
        <v>1016</v>
      </c>
      <c r="H1053" s="93"/>
      <c r="I1053" s="104"/>
      <c r="J1053" s="104"/>
      <c r="K1053" s="104"/>
      <c r="L1053" s="104"/>
    </row>
    <row r="1054" spans="1:12" ht="16.5" thickBot="1">
      <c r="A1054" s="132"/>
      <c r="B1054" s="78"/>
      <c r="C1054" s="82"/>
      <c r="D1054" s="18" t="s">
        <v>90</v>
      </c>
      <c r="E1054" s="13">
        <v>17672</v>
      </c>
      <c r="F1054" s="13">
        <v>13858</v>
      </c>
      <c r="G1054" s="13">
        <v>11516</v>
      </c>
      <c r="H1054" s="78"/>
      <c r="I1054" s="80"/>
      <c r="J1054" s="80"/>
      <c r="K1054" s="80"/>
      <c r="L1054" s="80"/>
    </row>
    <row r="1055" spans="1:12" ht="16.5" customHeight="1">
      <c r="A1055" s="118" t="s">
        <v>908</v>
      </c>
      <c r="B1055" s="77" t="s">
        <v>909</v>
      </c>
      <c r="C1055" s="81" t="s">
        <v>868</v>
      </c>
      <c r="D1055" s="79" t="s">
        <v>18</v>
      </c>
      <c r="E1055" s="73">
        <f>SUM(E1056:E1056)+195491</f>
        <v>195491</v>
      </c>
      <c r="F1055" s="73">
        <f>SUM(F1056:F1056)+373982</f>
        <v>373982</v>
      </c>
      <c r="G1055" s="73">
        <f>SUM(G1056:G1056)+373982</f>
        <v>373982</v>
      </c>
      <c r="H1055" s="28" t="s">
        <v>910</v>
      </c>
      <c r="I1055" s="19" t="s">
        <v>1448</v>
      </c>
      <c r="J1055" s="19" t="s">
        <v>64</v>
      </c>
      <c r="K1055" s="19" t="s">
        <v>16</v>
      </c>
      <c r="L1055" s="19" t="s">
        <v>16</v>
      </c>
    </row>
    <row r="1056" spans="1:12" ht="57" customHeight="1" thickBot="1">
      <c r="A1056" s="132"/>
      <c r="B1056" s="78"/>
      <c r="C1056" s="82"/>
      <c r="D1056" s="80"/>
      <c r="E1056" s="74"/>
      <c r="F1056" s="74"/>
      <c r="G1056" s="74"/>
      <c r="H1056" s="27" t="s">
        <v>911</v>
      </c>
      <c r="I1056" s="18" t="s">
        <v>1465</v>
      </c>
      <c r="J1056" s="18" t="s">
        <v>387</v>
      </c>
      <c r="K1056" s="18" t="s">
        <v>387</v>
      </c>
      <c r="L1056" s="18" t="s">
        <v>34</v>
      </c>
    </row>
    <row r="1057" spans="1:12" ht="48" thickBot="1">
      <c r="A1057" s="49" t="s">
        <v>912</v>
      </c>
      <c r="B1057" s="28" t="s">
        <v>913</v>
      </c>
      <c r="C1057" s="52" t="s">
        <v>868</v>
      </c>
      <c r="D1057" s="19" t="s">
        <v>42</v>
      </c>
      <c r="E1057" s="14">
        <v>87000</v>
      </c>
      <c r="F1057" s="14">
        <v>87000</v>
      </c>
      <c r="G1057" s="14">
        <v>87000</v>
      </c>
      <c r="H1057" s="28" t="s">
        <v>914</v>
      </c>
      <c r="I1057" s="19" t="s">
        <v>1448</v>
      </c>
      <c r="J1057" s="19" t="s">
        <v>225</v>
      </c>
      <c r="K1057" s="19" t="s">
        <v>32</v>
      </c>
      <c r="L1057" s="19" t="s">
        <v>52</v>
      </c>
    </row>
    <row r="1058" spans="1:12" ht="48" customHeight="1" thickBot="1">
      <c r="A1058" s="46" t="s">
        <v>915</v>
      </c>
      <c r="B1058" s="97" t="s">
        <v>916</v>
      </c>
      <c r="C1058" s="98"/>
      <c r="D1058" s="99"/>
      <c r="E1058" s="11">
        <f>E1059+E1060+E1064+E1068+E1072+E1075</f>
        <v>6119462</v>
      </c>
      <c r="F1058" s="11">
        <f>F1059+F1060+F1064+F1068+F1072+F1075</f>
        <v>6447512</v>
      </c>
      <c r="G1058" s="11">
        <f>G1059+G1060+G1064+G1068+G1072+G1075</f>
        <v>6447512</v>
      </c>
      <c r="H1058" s="100"/>
      <c r="I1058" s="101"/>
      <c r="J1058" s="101"/>
      <c r="K1058" s="101"/>
      <c r="L1058" s="102"/>
    </row>
    <row r="1059" spans="1:12" ht="95.25" thickBot="1">
      <c r="A1059" s="49" t="s">
        <v>917</v>
      </c>
      <c r="B1059" s="28" t="s">
        <v>918</v>
      </c>
      <c r="C1059" s="52" t="s">
        <v>919</v>
      </c>
      <c r="D1059" s="19" t="s">
        <v>18</v>
      </c>
      <c r="E1059" s="12">
        <v>807700</v>
      </c>
      <c r="F1059" s="12">
        <v>886800</v>
      </c>
      <c r="G1059" s="12">
        <v>886800</v>
      </c>
      <c r="H1059" s="28" t="s">
        <v>920</v>
      </c>
      <c r="I1059" s="19" t="s">
        <v>1465</v>
      </c>
      <c r="J1059" s="19" t="s">
        <v>77</v>
      </c>
      <c r="K1059" s="19" t="s">
        <v>52</v>
      </c>
      <c r="L1059" s="19" t="s">
        <v>48</v>
      </c>
    </row>
    <row r="1060" spans="1:12" ht="17.25" customHeight="1">
      <c r="A1060" s="118" t="s">
        <v>921</v>
      </c>
      <c r="B1060" s="77" t="s">
        <v>922</v>
      </c>
      <c r="C1060" s="81" t="s">
        <v>919</v>
      </c>
      <c r="D1060" s="19"/>
      <c r="E1060" s="12">
        <f>SUM(E1061:E1063)</f>
        <v>1451420</v>
      </c>
      <c r="F1060" s="12">
        <f>SUM(F1061:F1063)</f>
        <v>1522200</v>
      </c>
      <c r="G1060" s="12">
        <f>SUM(G1061:G1063)</f>
        <v>1522200</v>
      </c>
      <c r="H1060" s="77" t="s">
        <v>923</v>
      </c>
      <c r="I1060" s="79" t="s">
        <v>1465</v>
      </c>
      <c r="J1060" s="79" t="s">
        <v>64</v>
      </c>
      <c r="K1060" s="79" t="s">
        <v>36</v>
      </c>
      <c r="L1060" s="79" t="s">
        <v>95</v>
      </c>
    </row>
    <row r="1061" spans="1:12" ht="15.75">
      <c r="A1061" s="119"/>
      <c r="B1061" s="93"/>
      <c r="C1061" s="121"/>
      <c r="D1061" s="18" t="s">
        <v>43</v>
      </c>
      <c r="E1061" s="13">
        <v>6100</v>
      </c>
      <c r="F1061" s="13">
        <v>6100</v>
      </c>
      <c r="G1061" s="13">
        <v>6100</v>
      </c>
      <c r="H1061" s="93"/>
      <c r="I1061" s="104"/>
      <c r="J1061" s="104"/>
      <c r="K1061" s="104"/>
      <c r="L1061" s="104"/>
    </row>
    <row r="1062" spans="1:12" ht="15.75">
      <c r="A1062" s="119"/>
      <c r="B1062" s="93"/>
      <c r="C1062" s="121"/>
      <c r="D1062" s="18" t="s">
        <v>41</v>
      </c>
      <c r="E1062" s="13">
        <v>54800</v>
      </c>
      <c r="F1062" s="13">
        <v>54800</v>
      </c>
      <c r="G1062" s="13">
        <v>54800</v>
      </c>
      <c r="H1062" s="93"/>
      <c r="I1062" s="104"/>
      <c r="J1062" s="104"/>
      <c r="K1062" s="104"/>
      <c r="L1062" s="104"/>
    </row>
    <row r="1063" spans="1:12" ht="74.25" customHeight="1" thickBot="1">
      <c r="A1063" s="132"/>
      <c r="B1063" s="78"/>
      <c r="C1063" s="82"/>
      <c r="D1063" s="56" t="s">
        <v>18</v>
      </c>
      <c r="E1063" s="58">
        <v>1390520</v>
      </c>
      <c r="F1063" s="58">
        <v>1461300</v>
      </c>
      <c r="G1063" s="58">
        <v>1461300</v>
      </c>
      <c r="H1063" s="78"/>
      <c r="I1063" s="80"/>
      <c r="J1063" s="80"/>
      <c r="K1063" s="80"/>
      <c r="L1063" s="80"/>
    </row>
    <row r="1064" spans="1:12" ht="131.25" customHeight="1">
      <c r="A1064" s="118" t="s">
        <v>924</v>
      </c>
      <c r="B1064" s="77" t="s">
        <v>925</v>
      </c>
      <c r="C1064" s="81" t="s">
        <v>919</v>
      </c>
      <c r="D1064" s="33" t="s">
        <v>1445</v>
      </c>
      <c r="E1064" s="57">
        <f>SUM(E1065:E1067)</f>
        <v>2194442</v>
      </c>
      <c r="F1064" s="57">
        <f>SUM(F1065:F1067)</f>
        <v>2487812</v>
      </c>
      <c r="G1064" s="57">
        <f>SUM(G1065:G1067)</f>
        <v>2487812</v>
      </c>
      <c r="H1064" s="28" t="s">
        <v>926</v>
      </c>
      <c r="I1064" s="19" t="s">
        <v>1448</v>
      </c>
      <c r="J1064" s="19" t="s">
        <v>665</v>
      </c>
      <c r="K1064" s="19" t="s">
        <v>665</v>
      </c>
      <c r="L1064" s="19" t="s">
        <v>665</v>
      </c>
    </row>
    <row r="1065" spans="1:12" ht="78.75">
      <c r="A1065" s="119"/>
      <c r="B1065" s="93"/>
      <c r="C1065" s="121"/>
      <c r="D1065" s="18" t="s">
        <v>41</v>
      </c>
      <c r="E1065" s="13">
        <v>145100</v>
      </c>
      <c r="F1065" s="13">
        <v>140000</v>
      </c>
      <c r="G1065" s="13">
        <v>140000</v>
      </c>
      <c r="H1065" s="27" t="s">
        <v>927</v>
      </c>
      <c r="I1065" s="18" t="s">
        <v>1465</v>
      </c>
      <c r="J1065" s="18" t="s">
        <v>347</v>
      </c>
      <c r="K1065" s="18" t="s">
        <v>427</v>
      </c>
      <c r="L1065" s="18" t="s">
        <v>387</v>
      </c>
    </row>
    <row r="1066" spans="1:12" ht="27" customHeight="1">
      <c r="A1066" s="119"/>
      <c r="B1066" s="93"/>
      <c r="C1066" s="121"/>
      <c r="D1066" s="18" t="s">
        <v>18</v>
      </c>
      <c r="E1066" s="13">
        <v>1921730</v>
      </c>
      <c r="F1066" s="13">
        <v>2220200</v>
      </c>
      <c r="G1066" s="13">
        <v>2220200</v>
      </c>
      <c r="H1066" s="139" t="s">
        <v>928</v>
      </c>
      <c r="I1066" s="94" t="s">
        <v>1465</v>
      </c>
      <c r="J1066" s="94" t="s">
        <v>32</v>
      </c>
      <c r="K1066" s="94" t="s">
        <v>77</v>
      </c>
      <c r="L1066" s="94" t="s">
        <v>52</v>
      </c>
    </row>
    <row r="1067" spans="1:12" ht="45.75" customHeight="1" thickBot="1">
      <c r="A1067" s="132"/>
      <c r="B1067" s="78"/>
      <c r="C1067" s="82"/>
      <c r="D1067" s="18" t="s">
        <v>90</v>
      </c>
      <c r="E1067" s="13">
        <v>127612</v>
      </c>
      <c r="F1067" s="13">
        <v>127612</v>
      </c>
      <c r="G1067" s="13">
        <v>127612</v>
      </c>
      <c r="H1067" s="78"/>
      <c r="I1067" s="80"/>
      <c r="J1067" s="80"/>
      <c r="K1067" s="80"/>
      <c r="L1067" s="80"/>
    </row>
    <row r="1068" spans="1:12" ht="47.25">
      <c r="A1068" s="118" t="s">
        <v>929</v>
      </c>
      <c r="B1068" s="77" t="s">
        <v>930</v>
      </c>
      <c r="C1068" s="81" t="s">
        <v>919</v>
      </c>
      <c r="D1068" s="19"/>
      <c r="E1068" s="12">
        <f>SUM(E1069:E1071)</f>
        <v>958800</v>
      </c>
      <c r="F1068" s="12">
        <f>SUM(F1069:F1071)</f>
        <v>1019700</v>
      </c>
      <c r="G1068" s="12">
        <f>SUM(G1069:G1071)</f>
        <v>1019700</v>
      </c>
      <c r="H1068" s="28" t="s">
        <v>928</v>
      </c>
      <c r="I1068" s="19" t="s">
        <v>1465</v>
      </c>
      <c r="J1068" s="19" t="s">
        <v>52</v>
      </c>
      <c r="K1068" s="19" t="s">
        <v>40</v>
      </c>
      <c r="L1068" s="19" t="s">
        <v>48</v>
      </c>
    </row>
    <row r="1069" spans="1:12" ht="18" customHeight="1">
      <c r="A1069" s="119"/>
      <c r="B1069" s="93"/>
      <c r="C1069" s="121"/>
      <c r="D1069" s="18" t="s">
        <v>41</v>
      </c>
      <c r="E1069" s="13">
        <v>61100</v>
      </c>
      <c r="F1069" s="13">
        <v>61100</v>
      </c>
      <c r="G1069" s="13">
        <v>61100</v>
      </c>
      <c r="H1069" s="139" t="s">
        <v>931</v>
      </c>
      <c r="I1069" s="94" t="s">
        <v>1465</v>
      </c>
      <c r="J1069" s="94" t="s">
        <v>53</v>
      </c>
      <c r="K1069" s="94" t="s">
        <v>56</v>
      </c>
      <c r="L1069" s="94" t="s">
        <v>34</v>
      </c>
    </row>
    <row r="1070" spans="1:12" ht="15.75">
      <c r="A1070" s="119"/>
      <c r="B1070" s="93"/>
      <c r="C1070" s="121"/>
      <c r="D1070" s="18" t="s">
        <v>18</v>
      </c>
      <c r="E1070" s="13">
        <v>823400</v>
      </c>
      <c r="F1070" s="13">
        <v>884300</v>
      </c>
      <c r="G1070" s="13">
        <v>884300</v>
      </c>
      <c r="H1070" s="93"/>
      <c r="I1070" s="104"/>
      <c r="J1070" s="104"/>
      <c r="K1070" s="104"/>
      <c r="L1070" s="104"/>
    </row>
    <row r="1071" spans="1:12" ht="21" customHeight="1" thickBot="1">
      <c r="A1071" s="132"/>
      <c r="B1071" s="78"/>
      <c r="C1071" s="82"/>
      <c r="D1071" s="18" t="s">
        <v>90</v>
      </c>
      <c r="E1071" s="13">
        <v>74300</v>
      </c>
      <c r="F1071" s="13">
        <v>74300</v>
      </c>
      <c r="G1071" s="13">
        <v>74300</v>
      </c>
      <c r="H1071" s="78"/>
      <c r="I1071" s="80"/>
      <c r="J1071" s="80"/>
      <c r="K1071" s="80"/>
      <c r="L1071" s="80"/>
    </row>
    <row r="1072" spans="1:12" ht="126.75" customHeight="1">
      <c r="A1072" s="118" t="s">
        <v>932</v>
      </c>
      <c r="B1072" s="77" t="s">
        <v>933</v>
      </c>
      <c r="C1072" s="81" t="s">
        <v>919</v>
      </c>
      <c r="D1072" s="19" t="s">
        <v>1445</v>
      </c>
      <c r="E1072" s="12">
        <f>SUM(E1073:E1074)</f>
        <v>512100</v>
      </c>
      <c r="F1072" s="12">
        <f>SUM(F1073:F1074)</f>
        <v>531000</v>
      </c>
      <c r="G1072" s="12">
        <f>SUM(G1073:G1074)</f>
        <v>531000</v>
      </c>
      <c r="H1072" s="28" t="s">
        <v>934</v>
      </c>
      <c r="I1072" s="19" t="s">
        <v>1465</v>
      </c>
      <c r="J1072" s="19" t="s">
        <v>264</v>
      </c>
      <c r="K1072" s="19" t="s">
        <v>310</v>
      </c>
      <c r="L1072" s="19" t="s">
        <v>518</v>
      </c>
    </row>
    <row r="1073" spans="1:12" ht="28.5" customHeight="1">
      <c r="A1073" s="119"/>
      <c r="B1073" s="93"/>
      <c r="C1073" s="121"/>
      <c r="D1073" s="18" t="s">
        <v>41</v>
      </c>
      <c r="E1073" s="13">
        <v>115300</v>
      </c>
      <c r="F1073" s="13">
        <v>115300</v>
      </c>
      <c r="G1073" s="13">
        <v>115300</v>
      </c>
      <c r="H1073" s="139" t="s">
        <v>928</v>
      </c>
      <c r="I1073" s="94" t="s">
        <v>1465</v>
      </c>
      <c r="J1073" s="94" t="s">
        <v>77</v>
      </c>
      <c r="K1073" s="94" t="s">
        <v>52</v>
      </c>
      <c r="L1073" s="94" t="s">
        <v>40</v>
      </c>
    </row>
    <row r="1074" spans="1:12" ht="36" customHeight="1" thickBot="1">
      <c r="A1074" s="132"/>
      <c r="B1074" s="78"/>
      <c r="C1074" s="82"/>
      <c r="D1074" s="18" t="s">
        <v>18</v>
      </c>
      <c r="E1074" s="13">
        <v>396800</v>
      </c>
      <c r="F1074" s="13">
        <v>415700</v>
      </c>
      <c r="G1074" s="13">
        <v>415700</v>
      </c>
      <c r="H1074" s="78"/>
      <c r="I1074" s="80"/>
      <c r="J1074" s="80"/>
      <c r="K1074" s="80"/>
      <c r="L1074" s="80"/>
    </row>
    <row r="1075" spans="1:12" ht="39" customHeight="1" thickBot="1">
      <c r="A1075" s="49" t="s">
        <v>935</v>
      </c>
      <c r="B1075" s="28" t="s">
        <v>936</v>
      </c>
      <c r="C1075" s="52" t="s">
        <v>14</v>
      </c>
      <c r="D1075" s="19" t="s">
        <v>18</v>
      </c>
      <c r="E1075" s="14">
        <v>195000</v>
      </c>
      <c r="F1075" s="14">
        <v>0</v>
      </c>
      <c r="G1075" s="14">
        <v>0</v>
      </c>
      <c r="H1075" s="28" t="s">
        <v>937</v>
      </c>
      <c r="I1075" s="19" t="s">
        <v>1448</v>
      </c>
      <c r="J1075" s="19" t="s">
        <v>456</v>
      </c>
      <c r="K1075" s="19" t="s">
        <v>16</v>
      </c>
      <c r="L1075" s="19" t="s">
        <v>16</v>
      </c>
    </row>
    <row r="1076" spans="1:12" ht="63.75" customHeight="1" thickBot="1">
      <c r="A1076" s="46" t="s">
        <v>938</v>
      </c>
      <c r="B1076" s="97" t="s">
        <v>939</v>
      </c>
      <c r="C1076" s="98"/>
      <c r="D1076" s="99"/>
      <c r="E1076" s="11">
        <f>SUM(E1077:E1100)</f>
        <v>65569392</v>
      </c>
      <c r="F1076" s="11">
        <f>SUM(F1077:F1100)</f>
        <v>65243793</v>
      </c>
      <c r="G1076" s="11">
        <f>SUM(G1077:G1100)</f>
        <v>65104552</v>
      </c>
      <c r="H1076" s="100"/>
      <c r="I1076" s="101"/>
      <c r="J1076" s="101"/>
      <c r="K1076" s="101"/>
      <c r="L1076" s="102"/>
    </row>
    <row r="1077" spans="1:12" ht="32.25" thickBot="1">
      <c r="A1077" s="49" t="s">
        <v>940</v>
      </c>
      <c r="B1077" s="28" t="s">
        <v>941</v>
      </c>
      <c r="C1077" s="52" t="s">
        <v>942</v>
      </c>
      <c r="D1077" s="19" t="s">
        <v>18</v>
      </c>
      <c r="E1077" s="14">
        <v>140000</v>
      </c>
      <c r="F1077" s="14">
        <v>138000</v>
      </c>
      <c r="G1077" s="14">
        <v>136000</v>
      </c>
      <c r="H1077" s="28" t="s">
        <v>943</v>
      </c>
      <c r="I1077" s="19" t="s">
        <v>1447</v>
      </c>
      <c r="J1077" s="19" t="s">
        <v>944</v>
      </c>
      <c r="K1077" s="19" t="s">
        <v>945</v>
      </c>
      <c r="L1077" s="19" t="s">
        <v>946</v>
      </c>
    </row>
    <row r="1078" spans="1:12" ht="32.25" thickBot="1">
      <c r="A1078" s="49" t="s">
        <v>947</v>
      </c>
      <c r="B1078" s="28" t="s">
        <v>948</v>
      </c>
      <c r="C1078" s="52" t="s">
        <v>942</v>
      </c>
      <c r="D1078" s="19" t="s">
        <v>18</v>
      </c>
      <c r="E1078" s="14">
        <v>5500000</v>
      </c>
      <c r="F1078" s="14">
        <v>5300000</v>
      </c>
      <c r="G1078" s="14">
        <v>5200000</v>
      </c>
      <c r="H1078" s="28" t="s">
        <v>949</v>
      </c>
      <c r="I1078" s="19" t="s">
        <v>1448</v>
      </c>
      <c r="J1078" s="19" t="s">
        <v>701</v>
      </c>
      <c r="K1078" s="19" t="s">
        <v>950</v>
      </c>
      <c r="L1078" s="19" t="s">
        <v>951</v>
      </c>
    </row>
    <row r="1079" spans="1:12" ht="47.25" customHeight="1" thickBot="1">
      <c r="A1079" s="49" t="s">
        <v>952</v>
      </c>
      <c r="B1079" s="28" t="s">
        <v>953</v>
      </c>
      <c r="C1079" s="52" t="s">
        <v>942</v>
      </c>
      <c r="D1079" s="19" t="s">
        <v>111</v>
      </c>
      <c r="E1079" s="14">
        <v>27068000</v>
      </c>
      <c r="F1079" s="14">
        <v>27075000</v>
      </c>
      <c r="G1079" s="14">
        <v>27094000</v>
      </c>
      <c r="H1079" s="28" t="s">
        <v>954</v>
      </c>
      <c r="I1079" s="19" t="s">
        <v>1448</v>
      </c>
      <c r="J1079" s="19" t="s">
        <v>955</v>
      </c>
      <c r="K1079" s="19" t="s">
        <v>956</v>
      </c>
      <c r="L1079" s="19" t="s">
        <v>957</v>
      </c>
    </row>
    <row r="1080" spans="1:12" ht="49.5" customHeight="1" thickBot="1">
      <c r="A1080" s="62" t="s">
        <v>958</v>
      </c>
      <c r="B1080" s="63" t="s">
        <v>959</v>
      </c>
      <c r="C1080" s="64" t="s">
        <v>942</v>
      </c>
      <c r="D1080" s="65" t="s">
        <v>111</v>
      </c>
      <c r="E1080" s="67">
        <v>676700</v>
      </c>
      <c r="F1080" s="67">
        <v>676875</v>
      </c>
      <c r="G1080" s="67">
        <v>677350</v>
      </c>
      <c r="H1080" s="63" t="s">
        <v>954</v>
      </c>
      <c r="I1080" s="65" t="s">
        <v>1448</v>
      </c>
      <c r="J1080" s="65" t="s">
        <v>955</v>
      </c>
      <c r="K1080" s="65" t="s">
        <v>956</v>
      </c>
      <c r="L1080" s="65" t="s">
        <v>957</v>
      </c>
    </row>
    <row r="1081" spans="1:12" ht="87" customHeight="1" thickBot="1">
      <c r="A1081" s="47" t="s">
        <v>960</v>
      </c>
      <c r="B1081" s="26" t="s">
        <v>961</v>
      </c>
      <c r="C1081" s="31" t="s">
        <v>942</v>
      </c>
      <c r="D1081" s="33" t="s">
        <v>111</v>
      </c>
      <c r="E1081" s="34">
        <v>82156</v>
      </c>
      <c r="F1081" s="34">
        <v>83372</v>
      </c>
      <c r="G1081" s="34">
        <v>82384</v>
      </c>
      <c r="H1081" s="26" t="s">
        <v>962</v>
      </c>
      <c r="I1081" s="33" t="s">
        <v>1448</v>
      </c>
      <c r="J1081" s="33" t="s">
        <v>963</v>
      </c>
      <c r="K1081" s="33" t="s">
        <v>964</v>
      </c>
      <c r="L1081" s="33" t="s">
        <v>965</v>
      </c>
    </row>
    <row r="1082" spans="1:12" ht="80.25" customHeight="1" thickBot="1">
      <c r="A1082" s="49" t="s">
        <v>966</v>
      </c>
      <c r="B1082" s="28" t="s">
        <v>967</v>
      </c>
      <c r="C1082" s="52" t="s">
        <v>942</v>
      </c>
      <c r="D1082" s="19" t="s">
        <v>111</v>
      </c>
      <c r="E1082" s="14">
        <v>2280</v>
      </c>
      <c r="F1082" s="14">
        <v>2280</v>
      </c>
      <c r="G1082" s="14">
        <v>1520</v>
      </c>
      <c r="H1082" s="28" t="s">
        <v>968</v>
      </c>
      <c r="I1082" s="19" t="s">
        <v>1448</v>
      </c>
      <c r="J1082" s="19" t="s">
        <v>456</v>
      </c>
      <c r="K1082" s="19" t="s">
        <v>456</v>
      </c>
      <c r="L1082" s="19" t="s">
        <v>460</v>
      </c>
    </row>
    <row r="1083" spans="1:12" ht="69" customHeight="1" thickBot="1">
      <c r="A1083" s="49" t="s">
        <v>969</v>
      </c>
      <c r="B1083" s="28" t="s">
        <v>970</v>
      </c>
      <c r="C1083" s="52" t="s">
        <v>942</v>
      </c>
      <c r="D1083" s="19" t="s">
        <v>111</v>
      </c>
      <c r="E1083" s="14">
        <v>835</v>
      </c>
      <c r="F1083" s="14">
        <v>0</v>
      </c>
      <c r="G1083" s="14">
        <v>0</v>
      </c>
      <c r="H1083" s="28" t="s">
        <v>962</v>
      </c>
      <c r="I1083" s="19" t="s">
        <v>1448</v>
      </c>
      <c r="J1083" s="19" t="s">
        <v>285</v>
      </c>
      <c r="K1083" s="19" t="s">
        <v>16</v>
      </c>
      <c r="L1083" s="19" t="s">
        <v>16</v>
      </c>
    </row>
    <row r="1084" spans="1:12" ht="32.25" thickBot="1">
      <c r="A1084" s="49" t="s">
        <v>971</v>
      </c>
      <c r="B1084" s="28" t="s">
        <v>972</v>
      </c>
      <c r="C1084" s="52" t="s">
        <v>942</v>
      </c>
      <c r="D1084" s="19" t="s">
        <v>111</v>
      </c>
      <c r="E1084" s="14">
        <v>25630485</v>
      </c>
      <c r="F1084" s="14">
        <v>25530431</v>
      </c>
      <c r="G1084" s="14">
        <v>25514098</v>
      </c>
      <c r="H1084" s="28" t="s">
        <v>968</v>
      </c>
      <c r="I1084" s="19" t="s">
        <v>1448</v>
      </c>
      <c r="J1084" s="19" t="s">
        <v>973</v>
      </c>
      <c r="K1084" s="19" t="s">
        <v>974</v>
      </c>
      <c r="L1084" s="19" t="s">
        <v>975</v>
      </c>
    </row>
    <row r="1085" spans="1:12" ht="32.25" thickBot="1">
      <c r="A1085" s="49" t="s">
        <v>976</v>
      </c>
      <c r="B1085" s="28" t="s">
        <v>977</v>
      </c>
      <c r="C1085" s="52" t="s">
        <v>942</v>
      </c>
      <c r="D1085" s="19" t="s">
        <v>111</v>
      </c>
      <c r="E1085" s="14">
        <v>640762</v>
      </c>
      <c r="F1085" s="14">
        <v>638261</v>
      </c>
      <c r="G1085" s="14">
        <v>637853</v>
      </c>
      <c r="H1085" s="28" t="s">
        <v>978</v>
      </c>
      <c r="I1085" s="19" t="s">
        <v>1448</v>
      </c>
      <c r="J1085" s="19" t="s">
        <v>973</v>
      </c>
      <c r="K1085" s="19" t="s">
        <v>974</v>
      </c>
      <c r="L1085" s="19" t="s">
        <v>975</v>
      </c>
    </row>
    <row r="1086" spans="1:12" ht="32.25" thickBot="1">
      <c r="A1086" s="49" t="s">
        <v>979</v>
      </c>
      <c r="B1086" s="28" t="s">
        <v>980</v>
      </c>
      <c r="C1086" s="52" t="s">
        <v>942</v>
      </c>
      <c r="D1086" s="19" t="s">
        <v>111</v>
      </c>
      <c r="E1086" s="14">
        <v>2496</v>
      </c>
      <c r="F1086" s="14">
        <v>3120</v>
      </c>
      <c r="G1086" s="14">
        <v>3432</v>
      </c>
      <c r="H1086" s="28" t="s">
        <v>968</v>
      </c>
      <c r="I1086" s="19" t="s">
        <v>1448</v>
      </c>
      <c r="J1086" s="19" t="s">
        <v>54</v>
      </c>
      <c r="K1086" s="19" t="s">
        <v>61</v>
      </c>
      <c r="L1086" s="19" t="s">
        <v>38</v>
      </c>
    </row>
    <row r="1087" spans="1:12" ht="63.75" thickBot="1">
      <c r="A1087" s="49" t="s">
        <v>981</v>
      </c>
      <c r="B1087" s="28" t="s">
        <v>982</v>
      </c>
      <c r="C1087" s="52" t="s">
        <v>942</v>
      </c>
      <c r="D1087" s="19" t="s">
        <v>42</v>
      </c>
      <c r="E1087" s="14">
        <v>650000</v>
      </c>
      <c r="F1087" s="14">
        <v>640000</v>
      </c>
      <c r="G1087" s="14">
        <v>630000</v>
      </c>
      <c r="H1087" s="28" t="s">
        <v>983</v>
      </c>
      <c r="I1087" s="19" t="s">
        <v>1465</v>
      </c>
      <c r="J1087" s="19" t="s">
        <v>984</v>
      </c>
      <c r="K1087" s="19" t="s">
        <v>985</v>
      </c>
      <c r="L1087" s="19" t="s">
        <v>986</v>
      </c>
    </row>
    <row r="1088" spans="1:12" ht="32.25" thickBot="1">
      <c r="A1088" s="49" t="s">
        <v>987</v>
      </c>
      <c r="B1088" s="28" t="s">
        <v>988</v>
      </c>
      <c r="C1088" s="52" t="s">
        <v>942</v>
      </c>
      <c r="D1088" s="19" t="s">
        <v>42</v>
      </c>
      <c r="E1088" s="14">
        <v>39802</v>
      </c>
      <c r="F1088" s="14">
        <v>40172</v>
      </c>
      <c r="G1088" s="14">
        <v>38784</v>
      </c>
      <c r="H1088" s="28" t="s">
        <v>989</v>
      </c>
      <c r="I1088" s="19" t="s">
        <v>1448</v>
      </c>
      <c r="J1088" s="19" t="s">
        <v>990</v>
      </c>
      <c r="K1088" s="19" t="s">
        <v>991</v>
      </c>
      <c r="L1088" s="19" t="s">
        <v>992</v>
      </c>
    </row>
    <row r="1089" spans="1:12" ht="108.75" customHeight="1" thickBot="1">
      <c r="A1089" s="49" t="s">
        <v>993</v>
      </c>
      <c r="B1089" s="28" t="s">
        <v>994</v>
      </c>
      <c r="C1089" s="52" t="s">
        <v>942</v>
      </c>
      <c r="D1089" s="19" t="s">
        <v>42</v>
      </c>
      <c r="E1089" s="14">
        <v>10000</v>
      </c>
      <c r="F1089" s="14">
        <v>9050</v>
      </c>
      <c r="G1089" s="14">
        <v>9000</v>
      </c>
      <c r="H1089" s="28" t="s">
        <v>968</v>
      </c>
      <c r="I1089" s="19" t="s">
        <v>1448</v>
      </c>
      <c r="J1089" s="19" t="s">
        <v>440</v>
      </c>
      <c r="K1089" s="19" t="s">
        <v>312</v>
      </c>
      <c r="L1089" s="19" t="s">
        <v>312</v>
      </c>
    </row>
    <row r="1090" spans="1:12" ht="39.75" customHeight="1" thickBot="1">
      <c r="A1090" s="49" t="s">
        <v>995</v>
      </c>
      <c r="B1090" s="28" t="s">
        <v>996</v>
      </c>
      <c r="C1090" s="52" t="s">
        <v>942</v>
      </c>
      <c r="D1090" s="19" t="s">
        <v>42</v>
      </c>
      <c r="E1090" s="14">
        <v>1363440</v>
      </c>
      <c r="F1090" s="14">
        <v>1363440</v>
      </c>
      <c r="G1090" s="14">
        <v>1363440</v>
      </c>
      <c r="H1090" s="28" t="s">
        <v>968</v>
      </c>
      <c r="I1090" s="19" t="s">
        <v>1448</v>
      </c>
      <c r="J1090" s="19" t="s">
        <v>997</v>
      </c>
      <c r="K1090" s="19" t="s">
        <v>998</v>
      </c>
      <c r="L1090" s="19" t="s">
        <v>997</v>
      </c>
    </row>
    <row r="1091" spans="1:12" ht="66" customHeight="1" thickBot="1">
      <c r="A1091" s="49" t="s">
        <v>999</v>
      </c>
      <c r="B1091" s="28" t="s">
        <v>1000</v>
      </c>
      <c r="C1091" s="52" t="s">
        <v>942</v>
      </c>
      <c r="D1091" s="19" t="s">
        <v>42</v>
      </c>
      <c r="E1091" s="14">
        <v>34336</v>
      </c>
      <c r="F1091" s="14">
        <v>34312</v>
      </c>
      <c r="G1091" s="14">
        <v>34311</v>
      </c>
      <c r="H1091" s="28" t="s">
        <v>968</v>
      </c>
      <c r="I1091" s="19" t="s">
        <v>1448</v>
      </c>
      <c r="J1091" s="19" t="s">
        <v>1001</v>
      </c>
      <c r="K1091" s="19" t="s">
        <v>1002</v>
      </c>
      <c r="L1091" s="19" t="s">
        <v>1003</v>
      </c>
    </row>
    <row r="1092" spans="1:12" ht="73.5" customHeight="1" thickBot="1">
      <c r="A1092" s="49" t="s">
        <v>1004</v>
      </c>
      <c r="B1092" s="28" t="s">
        <v>1005</v>
      </c>
      <c r="C1092" s="52" t="s">
        <v>942</v>
      </c>
      <c r="D1092" s="19" t="s">
        <v>42</v>
      </c>
      <c r="E1092" s="14">
        <v>131100</v>
      </c>
      <c r="F1092" s="14">
        <v>129390</v>
      </c>
      <c r="G1092" s="14">
        <v>128250</v>
      </c>
      <c r="H1092" s="28" t="s">
        <v>1006</v>
      </c>
      <c r="I1092" s="19" t="s">
        <v>1465</v>
      </c>
      <c r="J1092" s="19" t="s">
        <v>1007</v>
      </c>
      <c r="K1092" s="19" t="s">
        <v>1008</v>
      </c>
      <c r="L1092" s="19" t="s">
        <v>1009</v>
      </c>
    </row>
    <row r="1093" spans="1:12" ht="66.75" customHeight="1" thickBot="1">
      <c r="A1093" s="49" t="s">
        <v>1010</v>
      </c>
      <c r="B1093" s="28" t="s">
        <v>1011</v>
      </c>
      <c r="C1093" s="52" t="s">
        <v>942</v>
      </c>
      <c r="D1093" s="19" t="s">
        <v>18</v>
      </c>
      <c r="E1093" s="14">
        <v>12000</v>
      </c>
      <c r="F1093" s="14">
        <v>11990</v>
      </c>
      <c r="G1093" s="14">
        <v>11980</v>
      </c>
      <c r="H1093" s="28" t="s">
        <v>968</v>
      </c>
      <c r="I1093" s="19" t="s">
        <v>1448</v>
      </c>
      <c r="J1093" s="19" t="s">
        <v>756</v>
      </c>
      <c r="K1093" s="19" t="s">
        <v>1012</v>
      </c>
      <c r="L1093" s="19" t="s">
        <v>1013</v>
      </c>
    </row>
    <row r="1094" spans="1:12" ht="76.5" customHeight="1" thickBot="1">
      <c r="A1094" s="62" t="s">
        <v>1014</v>
      </c>
      <c r="B1094" s="63" t="s">
        <v>1015</v>
      </c>
      <c r="C1094" s="64" t="s">
        <v>942</v>
      </c>
      <c r="D1094" s="65" t="s">
        <v>18</v>
      </c>
      <c r="E1094" s="67">
        <v>25000</v>
      </c>
      <c r="F1094" s="67">
        <v>24000</v>
      </c>
      <c r="G1094" s="67">
        <v>23000</v>
      </c>
      <c r="H1094" s="63" t="s">
        <v>1016</v>
      </c>
      <c r="I1094" s="65" t="s">
        <v>1447</v>
      </c>
      <c r="J1094" s="65" t="s">
        <v>38</v>
      </c>
      <c r="K1094" s="65" t="s">
        <v>61</v>
      </c>
      <c r="L1094" s="65" t="s">
        <v>61</v>
      </c>
    </row>
    <row r="1095" spans="1:12" ht="121.5" customHeight="1" thickBot="1">
      <c r="A1095" s="47" t="s">
        <v>1017</v>
      </c>
      <c r="B1095" s="26" t="s">
        <v>1018</v>
      </c>
      <c r="C1095" s="31" t="s">
        <v>942</v>
      </c>
      <c r="D1095" s="33" t="s">
        <v>18</v>
      </c>
      <c r="E1095" s="34">
        <v>1890000</v>
      </c>
      <c r="F1095" s="34">
        <v>1850000</v>
      </c>
      <c r="G1095" s="34">
        <v>1800000</v>
      </c>
      <c r="H1095" s="26" t="s">
        <v>1016</v>
      </c>
      <c r="I1095" s="33" t="s">
        <v>1447</v>
      </c>
      <c r="J1095" s="33" t="s">
        <v>1019</v>
      </c>
      <c r="K1095" s="33" t="s">
        <v>1020</v>
      </c>
      <c r="L1095" s="33" t="s">
        <v>1021</v>
      </c>
    </row>
    <row r="1096" spans="1:12" ht="123.75" customHeight="1" thickBot="1">
      <c r="A1096" s="49" t="s">
        <v>1022</v>
      </c>
      <c r="B1096" s="28" t="s">
        <v>1023</v>
      </c>
      <c r="C1096" s="52" t="s">
        <v>942</v>
      </c>
      <c r="D1096" s="19" t="s">
        <v>18</v>
      </c>
      <c r="E1096" s="14">
        <v>240000</v>
      </c>
      <c r="F1096" s="14">
        <v>235000</v>
      </c>
      <c r="G1096" s="14">
        <v>230000</v>
      </c>
      <c r="H1096" s="28" t="s">
        <v>1016</v>
      </c>
      <c r="I1096" s="19" t="s">
        <v>1447</v>
      </c>
      <c r="J1096" s="19" t="s">
        <v>1024</v>
      </c>
      <c r="K1096" s="19" t="s">
        <v>1025</v>
      </c>
      <c r="L1096" s="19" t="s">
        <v>1026</v>
      </c>
    </row>
    <row r="1097" spans="1:12" ht="97.5" customHeight="1" thickBot="1">
      <c r="A1097" s="49" t="s">
        <v>1027</v>
      </c>
      <c r="B1097" s="28" t="s">
        <v>1028</v>
      </c>
      <c r="C1097" s="52" t="s">
        <v>942</v>
      </c>
      <c r="D1097" s="19" t="s">
        <v>18</v>
      </c>
      <c r="E1097" s="14">
        <v>100000</v>
      </c>
      <c r="F1097" s="14">
        <v>99000</v>
      </c>
      <c r="G1097" s="14">
        <v>98950</v>
      </c>
      <c r="H1097" s="28" t="s">
        <v>1016</v>
      </c>
      <c r="I1097" s="19" t="s">
        <v>1447</v>
      </c>
      <c r="J1097" s="19" t="s">
        <v>1029</v>
      </c>
      <c r="K1097" s="19" t="s">
        <v>1030</v>
      </c>
      <c r="L1097" s="19" t="s">
        <v>1031</v>
      </c>
    </row>
    <row r="1098" spans="1:12" ht="131.25" customHeight="1" thickBot="1">
      <c r="A1098" s="49" t="s">
        <v>1032</v>
      </c>
      <c r="B1098" s="28" t="s">
        <v>1033</v>
      </c>
      <c r="C1098" s="52" t="s">
        <v>942</v>
      </c>
      <c r="D1098" s="19" t="s">
        <v>18</v>
      </c>
      <c r="E1098" s="14">
        <v>380000</v>
      </c>
      <c r="F1098" s="14">
        <v>420000</v>
      </c>
      <c r="G1098" s="14">
        <v>450000</v>
      </c>
      <c r="H1098" s="28" t="s">
        <v>1016</v>
      </c>
      <c r="I1098" s="19" t="s">
        <v>1447</v>
      </c>
      <c r="J1098" s="19" t="s">
        <v>1034</v>
      </c>
      <c r="K1098" s="19" t="s">
        <v>1035</v>
      </c>
      <c r="L1098" s="19" t="s">
        <v>1036</v>
      </c>
    </row>
    <row r="1099" spans="1:12" ht="108.75" customHeight="1" thickBot="1">
      <c r="A1099" s="49" t="s">
        <v>1037</v>
      </c>
      <c r="B1099" s="28" t="s">
        <v>1038</v>
      </c>
      <c r="C1099" s="52" t="s">
        <v>942</v>
      </c>
      <c r="D1099" s="19" t="s">
        <v>18</v>
      </c>
      <c r="E1099" s="14">
        <v>150000</v>
      </c>
      <c r="F1099" s="14">
        <v>140000</v>
      </c>
      <c r="G1099" s="14">
        <v>140000</v>
      </c>
      <c r="H1099" s="28" t="s">
        <v>1039</v>
      </c>
      <c r="I1099" s="19" t="s">
        <v>1465</v>
      </c>
      <c r="J1099" s="19" t="s">
        <v>1040</v>
      </c>
      <c r="K1099" s="19" t="s">
        <v>1041</v>
      </c>
      <c r="L1099" s="19" t="s">
        <v>1041</v>
      </c>
    </row>
    <row r="1100" spans="1:12" ht="72" customHeight="1" thickBot="1">
      <c r="A1100" s="49" t="s">
        <v>1042</v>
      </c>
      <c r="B1100" s="28" t="s">
        <v>1043</v>
      </c>
      <c r="C1100" s="52" t="s">
        <v>942</v>
      </c>
      <c r="D1100" s="19" t="s">
        <v>18</v>
      </c>
      <c r="E1100" s="14">
        <v>800000</v>
      </c>
      <c r="F1100" s="14">
        <v>800100</v>
      </c>
      <c r="G1100" s="14">
        <v>800200</v>
      </c>
      <c r="H1100" s="28" t="s">
        <v>1044</v>
      </c>
      <c r="I1100" s="19" t="s">
        <v>1465</v>
      </c>
      <c r="J1100" s="19" t="s">
        <v>431</v>
      </c>
      <c r="K1100" s="19" t="s">
        <v>395</v>
      </c>
      <c r="L1100" s="19" t="s">
        <v>17</v>
      </c>
    </row>
    <row r="1101" spans="1:12" ht="51.75" customHeight="1" thickBot="1">
      <c r="A1101" s="46" t="s">
        <v>1045</v>
      </c>
      <c r="B1101" s="97" t="s">
        <v>1046</v>
      </c>
      <c r="C1101" s="98"/>
      <c r="D1101" s="99"/>
      <c r="E1101" s="11">
        <f>E1102+E1105+E1107+E1110+E1111+E1112+E1113+E1114+E1115+E1118+E1119+E1122+E1125+E1129+E1132+E1133+E1137+E1141+E1143+E1144+E1146+E1150+E1151</f>
        <v>12202601.870000001</v>
      </c>
      <c r="F1101" s="11">
        <f>F1102+F1105+F1107+F1110+F1111+F1112+F1113+F1114+F1115+F1118+F1119+F1122+F1125+F1129+F1132+F1133+F1137+F1141+F1143+F1144+F1146+F1150+F1151</f>
        <v>12121893</v>
      </c>
      <c r="G1101" s="11">
        <f>G1102+G1105+G1107+G1110+G1111+G1112+G1113+G1114+G1115+G1118+G1119+G1122+G1125+G1129+G1132+G1133+G1137+G1141+G1143+G1144+G1146+G1150+G1151</f>
        <v>9007435</v>
      </c>
      <c r="H1101" s="25"/>
      <c r="I1101" s="17"/>
      <c r="J1101" s="17"/>
      <c r="K1101" s="17"/>
      <c r="L1101" s="17"/>
    </row>
    <row r="1102" spans="1:12" ht="14.25" customHeight="1">
      <c r="A1102" s="118" t="s">
        <v>1047</v>
      </c>
      <c r="B1102" s="77" t="s">
        <v>1048</v>
      </c>
      <c r="C1102" s="81" t="s">
        <v>919</v>
      </c>
      <c r="D1102" s="19" t="s">
        <v>1445</v>
      </c>
      <c r="E1102" s="12">
        <f>SUM(E1103:E1104)</f>
        <v>308710</v>
      </c>
      <c r="F1102" s="12">
        <f>SUM(F1103:F1104)</f>
        <v>308710</v>
      </c>
      <c r="G1102" s="12">
        <f>SUM(G1103:G1104)</f>
        <v>308710</v>
      </c>
      <c r="H1102" s="77" t="s">
        <v>1049</v>
      </c>
      <c r="I1102" s="79" t="s">
        <v>1448</v>
      </c>
      <c r="J1102" s="79" t="s">
        <v>419</v>
      </c>
      <c r="K1102" s="79" t="s">
        <v>225</v>
      </c>
      <c r="L1102" s="79" t="s">
        <v>354</v>
      </c>
    </row>
    <row r="1103" spans="1:12" ht="15.75">
      <c r="A1103" s="119"/>
      <c r="B1103" s="93"/>
      <c r="C1103" s="121"/>
      <c r="D1103" s="18" t="s">
        <v>42</v>
      </c>
      <c r="E1103" s="13">
        <v>177310</v>
      </c>
      <c r="F1103" s="13">
        <v>177310</v>
      </c>
      <c r="G1103" s="13">
        <v>177310</v>
      </c>
      <c r="H1103" s="93"/>
      <c r="I1103" s="104"/>
      <c r="J1103" s="104"/>
      <c r="K1103" s="104"/>
      <c r="L1103" s="104"/>
    </row>
    <row r="1104" spans="1:12" ht="42.75" customHeight="1" thickBot="1">
      <c r="A1104" s="132"/>
      <c r="B1104" s="78"/>
      <c r="C1104" s="82"/>
      <c r="D1104" s="18" t="s">
        <v>18</v>
      </c>
      <c r="E1104" s="13">
        <v>131400</v>
      </c>
      <c r="F1104" s="13">
        <v>131400</v>
      </c>
      <c r="G1104" s="13">
        <v>131400</v>
      </c>
      <c r="H1104" s="78"/>
      <c r="I1104" s="80"/>
      <c r="J1104" s="80"/>
      <c r="K1104" s="80"/>
      <c r="L1104" s="80"/>
    </row>
    <row r="1105" spans="1:12" ht="31.5" customHeight="1">
      <c r="A1105" s="118" t="s">
        <v>1050</v>
      </c>
      <c r="B1105" s="77" t="s">
        <v>1051</v>
      </c>
      <c r="C1105" s="81" t="s">
        <v>919</v>
      </c>
      <c r="D1105" s="79" t="s">
        <v>90</v>
      </c>
      <c r="E1105" s="73">
        <v>480000</v>
      </c>
      <c r="F1105" s="73">
        <v>350000</v>
      </c>
      <c r="G1105" s="73">
        <v>460000</v>
      </c>
      <c r="H1105" s="28" t="s">
        <v>554</v>
      </c>
      <c r="I1105" s="19" t="s">
        <v>1465</v>
      </c>
      <c r="J1105" s="19" t="s">
        <v>34</v>
      </c>
      <c r="K1105" s="19" t="s">
        <v>34</v>
      </c>
      <c r="L1105" s="19" t="s">
        <v>34</v>
      </c>
    </row>
    <row r="1106" spans="1:12" ht="32.25" customHeight="1" thickBot="1">
      <c r="A1106" s="132"/>
      <c r="B1106" s="78"/>
      <c r="C1106" s="82"/>
      <c r="D1106" s="80"/>
      <c r="E1106" s="74"/>
      <c r="F1106" s="74"/>
      <c r="G1106" s="74"/>
      <c r="H1106" s="27" t="s">
        <v>1052</v>
      </c>
      <c r="I1106" s="18" t="s">
        <v>1448</v>
      </c>
      <c r="J1106" s="18" t="s">
        <v>665</v>
      </c>
      <c r="K1106" s="18" t="s">
        <v>1053</v>
      </c>
      <c r="L1106" s="18" t="s">
        <v>1053</v>
      </c>
    </row>
    <row r="1107" spans="1:12" ht="28.5" customHeight="1">
      <c r="A1107" s="118" t="s">
        <v>1054</v>
      </c>
      <c r="B1107" s="77" t="s">
        <v>1055</v>
      </c>
      <c r="C1107" s="81" t="s">
        <v>552</v>
      </c>
      <c r="D1107" s="19" t="s">
        <v>1445</v>
      </c>
      <c r="E1107" s="12">
        <f>SUM(E1108:E1109)</f>
        <v>2725458</v>
      </c>
      <c r="F1107" s="12">
        <f>SUM(F1108:F1109)</f>
        <v>2725458</v>
      </c>
      <c r="G1107" s="12">
        <f>SUM(G1108:G1109)</f>
        <v>0</v>
      </c>
      <c r="H1107" s="28" t="s">
        <v>554</v>
      </c>
      <c r="I1107" s="19" t="s">
        <v>1465</v>
      </c>
      <c r="J1107" s="19" t="s">
        <v>95</v>
      </c>
      <c r="K1107" s="19" t="s">
        <v>95</v>
      </c>
      <c r="L1107" s="19" t="s">
        <v>53</v>
      </c>
    </row>
    <row r="1108" spans="1:12" ht="63" customHeight="1">
      <c r="A1108" s="119"/>
      <c r="B1108" s="93"/>
      <c r="C1108" s="121"/>
      <c r="D1108" s="18" t="s">
        <v>90</v>
      </c>
      <c r="E1108" s="13">
        <v>2316639</v>
      </c>
      <c r="F1108" s="13">
        <v>2316639</v>
      </c>
      <c r="G1108" s="13">
        <v>0</v>
      </c>
      <c r="H1108" s="27" t="s">
        <v>1056</v>
      </c>
      <c r="I1108" s="18" t="s">
        <v>1465</v>
      </c>
      <c r="J1108" s="18" t="s">
        <v>53</v>
      </c>
      <c r="K1108" s="18" t="s">
        <v>34</v>
      </c>
      <c r="L1108" s="18" t="s">
        <v>16</v>
      </c>
    </row>
    <row r="1109" spans="1:12" ht="16.5" thickBot="1">
      <c r="A1109" s="132"/>
      <c r="B1109" s="78"/>
      <c r="C1109" s="82"/>
      <c r="D1109" s="18" t="s">
        <v>41</v>
      </c>
      <c r="E1109" s="13">
        <v>408819</v>
      </c>
      <c r="F1109" s="13">
        <v>408819</v>
      </c>
      <c r="G1109" s="13">
        <v>0</v>
      </c>
      <c r="H1109" s="27" t="s">
        <v>1057</v>
      </c>
      <c r="I1109" s="18" t="s">
        <v>1448</v>
      </c>
      <c r="J1109" s="18" t="s">
        <v>32</v>
      </c>
      <c r="K1109" s="18" t="s">
        <v>32</v>
      </c>
      <c r="L1109" s="18" t="s">
        <v>16</v>
      </c>
    </row>
    <row r="1110" spans="1:12" ht="74.25" customHeight="1" thickBot="1">
      <c r="A1110" s="62" t="s">
        <v>1058</v>
      </c>
      <c r="B1110" s="63" t="s">
        <v>1059</v>
      </c>
      <c r="C1110" s="64" t="s">
        <v>942</v>
      </c>
      <c r="D1110" s="65" t="s">
        <v>42</v>
      </c>
      <c r="E1110" s="67">
        <v>50000</v>
      </c>
      <c r="F1110" s="67">
        <v>52000</v>
      </c>
      <c r="G1110" s="67">
        <v>53000</v>
      </c>
      <c r="H1110" s="63" t="s">
        <v>1060</v>
      </c>
      <c r="I1110" s="65" t="s">
        <v>1447</v>
      </c>
      <c r="J1110" s="65" t="s">
        <v>681</v>
      </c>
      <c r="K1110" s="65" t="s">
        <v>1061</v>
      </c>
      <c r="L1110" s="65" t="s">
        <v>682</v>
      </c>
    </row>
    <row r="1111" spans="1:12" ht="82.5" customHeight="1" thickBot="1">
      <c r="A1111" s="47" t="s">
        <v>1062</v>
      </c>
      <c r="B1111" s="26" t="s">
        <v>1063</v>
      </c>
      <c r="C1111" s="31" t="s">
        <v>919</v>
      </c>
      <c r="D1111" s="33" t="s">
        <v>42</v>
      </c>
      <c r="E1111" s="34">
        <v>550958</v>
      </c>
      <c r="F1111" s="34">
        <v>550958</v>
      </c>
      <c r="G1111" s="34">
        <v>550958</v>
      </c>
      <c r="H1111" s="26" t="s">
        <v>1064</v>
      </c>
      <c r="I1111" s="33" t="s">
        <v>1448</v>
      </c>
      <c r="J1111" s="33" t="s">
        <v>539</v>
      </c>
      <c r="K1111" s="33" t="s">
        <v>1065</v>
      </c>
      <c r="L1111" s="33" t="s">
        <v>488</v>
      </c>
    </row>
    <row r="1112" spans="1:12" ht="87" customHeight="1" thickBot="1">
      <c r="A1112" s="49" t="s">
        <v>1066</v>
      </c>
      <c r="B1112" s="28" t="s">
        <v>1067</v>
      </c>
      <c r="C1112" s="52" t="s">
        <v>919</v>
      </c>
      <c r="D1112" s="19" t="s">
        <v>42</v>
      </c>
      <c r="E1112" s="12">
        <v>311116</v>
      </c>
      <c r="F1112" s="12">
        <v>311116</v>
      </c>
      <c r="G1112" s="12">
        <v>311116</v>
      </c>
      <c r="H1112" s="28" t="s">
        <v>928</v>
      </c>
      <c r="I1112" s="19" t="s">
        <v>1465</v>
      </c>
      <c r="J1112" s="19" t="s">
        <v>52</v>
      </c>
      <c r="K1112" s="19" t="s">
        <v>40</v>
      </c>
      <c r="L1112" s="19" t="s">
        <v>48</v>
      </c>
    </row>
    <row r="1113" spans="1:12" ht="75.75" customHeight="1" thickBot="1">
      <c r="A1113" s="49" t="s">
        <v>1068</v>
      </c>
      <c r="B1113" s="28" t="s">
        <v>1069</v>
      </c>
      <c r="C1113" s="52" t="s">
        <v>919</v>
      </c>
      <c r="D1113" s="19" t="s">
        <v>42</v>
      </c>
      <c r="E1113" s="14">
        <v>40580</v>
      </c>
      <c r="F1113" s="14">
        <v>40580</v>
      </c>
      <c r="G1113" s="14">
        <v>40580</v>
      </c>
      <c r="H1113" s="28" t="s">
        <v>1049</v>
      </c>
      <c r="I1113" s="19" t="s">
        <v>1448</v>
      </c>
      <c r="J1113" s="19" t="s">
        <v>64</v>
      </c>
      <c r="K1113" s="19" t="s">
        <v>64</v>
      </c>
      <c r="L1113" s="19" t="s">
        <v>64</v>
      </c>
    </row>
    <row r="1114" spans="1:12" ht="103.5" customHeight="1" thickBot="1">
      <c r="A1114" s="49" t="s">
        <v>1070</v>
      </c>
      <c r="B1114" s="28" t="s">
        <v>1071</v>
      </c>
      <c r="C1114" s="52" t="s">
        <v>919</v>
      </c>
      <c r="D1114" s="19" t="s">
        <v>42</v>
      </c>
      <c r="E1114" s="14">
        <v>260390</v>
      </c>
      <c r="F1114" s="14">
        <v>260390</v>
      </c>
      <c r="G1114" s="14">
        <v>260390</v>
      </c>
      <c r="H1114" s="28" t="s">
        <v>1072</v>
      </c>
      <c r="I1114" s="19" t="s">
        <v>1465</v>
      </c>
      <c r="J1114" s="19" t="s">
        <v>465</v>
      </c>
      <c r="K1114" s="19" t="s">
        <v>1073</v>
      </c>
      <c r="L1114" s="19" t="s">
        <v>456</v>
      </c>
    </row>
    <row r="1115" spans="1:12" ht="37.5" customHeight="1">
      <c r="A1115" s="118" t="s">
        <v>1074</v>
      </c>
      <c r="B1115" s="77" t="s">
        <v>1075</v>
      </c>
      <c r="C1115" s="81" t="s">
        <v>552</v>
      </c>
      <c r="D1115" s="19" t="s">
        <v>1445</v>
      </c>
      <c r="E1115" s="12">
        <f>SUM(E1116:E1117)</f>
        <v>1212708.87</v>
      </c>
      <c r="F1115" s="12">
        <f>SUM(F1116:F1117)</f>
        <v>0</v>
      </c>
      <c r="G1115" s="12">
        <f>SUM(G1116:G1117)</f>
        <v>0</v>
      </c>
      <c r="H1115" s="28" t="s">
        <v>1076</v>
      </c>
      <c r="I1115" s="19" t="s">
        <v>1466</v>
      </c>
      <c r="J1115" s="19" t="s">
        <v>16</v>
      </c>
      <c r="K1115" s="19" t="s">
        <v>1053</v>
      </c>
      <c r="L1115" s="19" t="s">
        <v>16</v>
      </c>
    </row>
    <row r="1116" spans="1:12" ht="31.5">
      <c r="A1116" s="119"/>
      <c r="B1116" s="93"/>
      <c r="C1116" s="121"/>
      <c r="D1116" s="18" t="s">
        <v>90</v>
      </c>
      <c r="E1116" s="13">
        <v>1030802.87</v>
      </c>
      <c r="F1116" s="13">
        <v>0</v>
      </c>
      <c r="G1116" s="13">
        <v>0</v>
      </c>
      <c r="H1116" s="27" t="s">
        <v>1077</v>
      </c>
      <c r="I1116" s="18" t="s">
        <v>1448</v>
      </c>
      <c r="J1116" s="18" t="s">
        <v>401</v>
      </c>
      <c r="K1116" s="18" t="s">
        <v>387</v>
      </c>
      <c r="L1116" s="18" t="s">
        <v>387</v>
      </c>
    </row>
    <row r="1117" spans="1:12" ht="42" customHeight="1" thickBot="1">
      <c r="A1117" s="132"/>
      <c r="B1117" s="78"/>
      <c r="C1117" s="82"/>
      <c r="D1117" s="18" t="s">
        <v>18</v>
      </c>
      <c r="E1117" s="13">
        <v>181906</v>
      </c>
      <c r="F1117" s="13">
        <v>0</v>
      </c>
      <c r="G1117" s="13">
        <v>0</v>
      </c>
      <c r="H1117" s="27" t="s">
        <v>554</v>
      </c>
      <c r="I1117" s="18" t="s">
        <v>1465</v>
      </c>
      <c r="J1117" s="18" t="s">
        <v>34</v>
      </c>
      <c r="K1117" s="18" t="s">
        <v>264</v>
      </c>
      <c r="L1117" s="18" t="s">
        <v>16</v>
      </c>
    </row>
    <row r="1118" spans="1:12" ht="80.25" customHeight="1">
      <c r="A1118" s="49" t="s">
        <v>1078</v>
      </c>
      <c r="B1118" s="28" t="s">
        <v>1079</v>
      </c>
      <c r="C1118" s="52" t="s">
        <v>919</v>
      </c>
      <c r="D1118" s="19" t="s">
        <v>42</v>
      </c>
      <c r="E1118" s="14">
        <v>99376</v>
      </c>
      <c r="F1118" s="14">
        <v>99376</v>
      </c>
      <c r="G1118" s="14">
        <v>99376</v>
      </c>
      <c r="H1118" s="28" t="s">
        <v>1080</v>
      </c>
      <c r="I1118" s="19" t="s">
        <v>1465</v>
      </c>
      <c r="J1118" s="19" t="s">
        <v>236</v>
      </c>
      <c r="K1118" s="19" t="s">
        <v>78</v>
      </c>
      <c r="L1118" s="19" t="s">
        <v>79</v>
      </c>
    </row>
    <row r="1119" spans="1:12" ht="47.25" hidden="1">
      <c r="A1119" s="49" t="s">
        <v>1081</v>
      </c>
      <c r="B1119" s="28" t="s">
        <v>1082</v>
      </c>
      <c r="C1119" s="52"/>
      <c r="D1119" s="19"/>
      <c r="E1119" s="12">
        <f>SUM(E1120:E1121)</f>
        <v>0</v>
      </c>
      <c r="F1119" s="12">
        <f>SUM(F1120:F1121)</f>
        <v>0</v>
      </c>
      <c r="G1119" s="12">
        <f>SUM(G1120:G1121)</f>
        <v>0</v>
      </c>
      <c r="H1119" s="28"/>
      <c r="I1119" s="19"/>
      <c r="J1119" s="19"/>
      <c r="K1119" s="19"/>
      <c r="L1119" s="19"/>
    </row>
    <row r="1120" spans="1:12" ht="15.75" hidden="1">
      <c r="A1120" s="48"/>
      <c r="B1120" s="27"/>
      <c r="C1120" s="42"/>
      <c r="D1120" s="18" t="s">
        <v>42</v>
      </c>
      <c r="E1120" s="13">
        <v>0</v>
      </c>
      <c r="F1120" s="13">
        <v>0</v>
      </c>
      <c r="G1120" s="13">
        <v>0</v>
      </c>
      <c r="H1120" s="27"/>
      <c r="I1120" s="18"/>
      <c r="J1120" s="18"/>
      <c r="K1120" s="18"/>
      <c r="L1120" s="18"/>
    </row>
    <row r="1121" spans="1:12" ht="16.5" hidden="1" thickBot="1">
      <c r="A1121" s="48"/>
      <c r="B1121" s="27"/>
      <c r="C1121" s="42"/>
      <c r="D1121" s="18" t="s">
        <v>18</v>
      </c>
      <c r="E1121" s="13">
        <v>0</v>
      </c>
      <c r="F1121" s="13">
        <v>0</v>
      </c>
      <c r="G1121" s="13">
        <v>0</v>
      </c>
      <c r="H1121" s="27"/>
      <c r="I1121" s="18"/>
      <c r="J1121" s="18"/>
      <c r="K1121" s="18"/>
      <c r="L1121" s="18"/>
    </row>
    <row r="1122" spans="1:12" ht="31.5" hidden="1">
      <c r="A1122" s="49" t="s">
        <v>1083</v>
      </c>
      <c r="B1122" s="28" t="s">
        <v>1084</v>
      </c>
      <c r="C1122" s="52"/>
      <c r="D1122" s="19"/>
      <c r="E1122" s="12">
        <f>SUM(E1123:E1124)</f>
        <v>0</v>
      </c>
      <c r="F1122" s="12">
        <f>SUM(F1123:F1124)</f>
        <v>0</v>
      </c>
      <c r="G1122" s="12">
        <f>SUM(G1123:G1124)</f>
        <v>0</v>
      </c>
      <c r="H1122" s="28"/>
      <c r="I1122" s="19"/>
      <c r="J1122" s="19"/>
      <c r="K1122" s="19"/>
      <c r="L1122" s="19"/>
    </row>
    <row r="1123" spans="1:12" ht="15.75" hidden="1">
      <c r="A1123" s="48"/>
      <c r="B1123" s="27"/>
      <c r="C1123" s="42"/>
      <c r="D1123" s="18" t="s">
        <v>42</v>
      </c>
      <c r="E1123" s="13">
        <v>0</v>
      </c>
      <c r="F1123" s="13">
        <v>0</v>
      </c>
      <c r="G1123" s="13">
        <v>0</v>
      </c>
      <c r="H1123" s="27"/>
      <c r="I1123" s="18"/>
      <c r="J1123" s="18"/>
      <c r="K1123" s="18"/>
      <c r="L1123" s="18"/>
    </row>
    <row r="1124" spans="1:12" ht="16.5" hidden="1" thickBot="1">
      <c r="A1124" s="48"/>
      <c r="B1124" s="27"/>
      <c r="C1124" s="42"/>
      <c r="D1124" s="18" t="s">
        <v>18</v>
      </c>
      <c r="E1124" s="13">
        <v>0</v>
      </c>
      <c r="F1124" s="13">
        <v>0</v>
      </c>
      <c r="G1124" s="13">
        <v>0</v>
      </c>
      <c r="H1124" s="27"/>
      <c r="I1124" s="18"/>
      <c r="J1124" s="18"/>
      <c r="K1124" s="18"/>
      <c r="L1124" s="18"/>
    </row>
    <row r="1125" spans="1:12" ht="47.25" hidden="1">
      <c r="A1125" s="49" t="s">
        <v>1085</v>
      </c>
      <c r="B1125" s="28" t="s">
        <v>1086</v>
      </c>
      <c r="C1125" s="52"/>
      <c r="D1125" s="19"/>
      <c r="E1125" s="12">
        <f>SUM(E1126:E1128)</f>
        <v>0</v>
      </c>
      <c r="F1125" s="12">
        <f>SUM(F1126:F1128)</f>
        <v>0</v>
      </c>
      <c r="G1125" s="12">
        <f>SUM(G1126:G1128)</f>
        <v>0</v>
      </c>
      <c r="H1125" s="28"/>
      <c r="I1125" s="19"/>
      <c r="J1125" s="19"/>
      <c r="K1125" s="19"/>
      <c r="L1125" s="19"/>
    </row>
    <row r="1126" spans="1:12" ht="15.75" hidden="1">
      <c r="A1126" s="48"/>
      <c r="B1126" s="27"/>
      <c r="C1126" s="42"/>
      <c r="D1126" s="18" t="s">
        <v>111</v>
      </c>
      <c r="E1126" s="13">
        <v>0</v>
      </c>
      <c r="F1126" s="13">
        <v>0</v>
      </c>
      <c r="G1126" s="13">
        <v>0</v>
      </c>
      <c r="H1126" s="27"/>
      <c r="I1126" s="18"/>
      <c r="J1126" s="18"/>
      <c r="K1126" s="18"/>
      <c r="L1126" s="18"/>
    </row>
    <row r="1127" spans="1:12" ht="15.75" hidden="1">
      <c r="A1127" s="48"/>
      <c r="B1127" s="27"/>
      <c r="C1127" s="42"/>
      <c r="D1127" s="18" t="s">
        <v>18</v>
      </c>
      <c r="E1127" s="13">
        <v>0</v>
      </c>
      <c r="F1127" s="13">
        <v>0</v>
      </c>
      <c r="G1127" s="13">
        <v>0</v>
      </c>
      <c r="H1127" s="27"/>
      <c r="I1127" s="18"/>
      <c r="J1127" s="18"/>
      <c r="K1127" s="18"/>
      <c r="L1127" s="18"/>
    </row>
    <row r="1128" spans="1:12" ht="16.5" hidden="1" thickBot="1">
      <c r="A1128" s="48"/>
      <c r="B1128" s="27"/>
      <c r="C1128" s="42"/>
      <c r="D1128" s="18" t="s">
        <v>90</v>
      </c>
      <c r="E1128" s="13">
        <v>0</v>
      </c>
      <c r="F1128" s="13">
        <v>0</v>
      </c>
      <c r="G1128" s="13">
        <v>0</v>
      </c>
      <c r="H1128" s="27"/>
      <c r="I1128" s="18"/>
      <c r="J1128" s="18"/>
      <c r="K1128" s="18"/>
      <c r="L1128" s="18"/>
    </row>
    <row r="1129" spans="1:12" ht="47.25" hidden="1">
      <c r="A1129" s="49" t="s">
        <v>1087</v>
      </c>
      <c r="B1129" s="28" t="s">
        <v>1088</v>
      </c>
      <c r="C1129" s="52"/>
      <c r="D1129" s="19"/>
      <c r="E1129" s="12">
        <f>SUM(E1130:E1131)</f>
        <v>0</v>
      </c>
      <c r="F1129" s="12">
        <f>SUM(F1130:F1131)</f>
        <v>0</v>
      </c>
      <c r="G1129" s="12">
        <f>SUM(G1130:G1131)</f>
        <v>0</v>
      </c>
      <c r="H1129" s="28"/>
      <c r="I1129" s="19"/>
      <c r="J1129" s="19"/>
      <c r="K1129" s="19"/>
      <c r="L1129" s="19"/>
    </row>
    <row r="1130" spans="1:12" ht="15.75" hidden="1">
      <c r="A1130" s="48"/>
      <c r="B1130" s="27"/>
      <c r="C1130" s="42"/>
      <c r="D1130" s="18" t="s">
        <v>42</v>
      </c>
      <c r="E1130" s="13">
        <v>0</v>
      </c>
      <c r="F1130" s="13">
        <v>0</v>
      </c>
      <c r="G1130" s="13">
        <v>0</v>
      </c>
      <c r="H1130" s="27"/>
      <c r="I1130" s="18"/>
      <c r="J1130" s="18"/>
      <c r="K1130" s="18"/>
      <c r="L1130" s="18"/>
    </row>
    <row r="1131" spans="1:12" ht="9.75" customHeight="1" thickBot="1">
      <c r="A1131" s="48"/>
      <c r="B1131" s="27"/>
      <c r="C1131" s="42"/>
      <c r="D1131" s="18" t="s">
        <v>18</v>
      </c>
      <c r="E1131" s="13">
        <v>0</v>
      </c>
      <c r="F1131" s="13">
        <v>0</v>
      </c>
      <c r="G1131" s="13">
        <v>0</v>
      </c>
      <c r="H1131" s="27"/>
      <c r="I1131" s="18"/>
      <c r="J1131" s="18"/>
      <c r="K1131" s="18"/>
      <c r="L1131" s="18"/>
    </row>
    <row r="1132" spans="1:12" ht="102.75" customHeight="1">
      <c r="A1132" s="49" t="s">
        <v>1089</v>
      </c>
      <c r="B1132" s="28" t="s">
        <v>1090</v>
      </c>
      <c r="C1132" s="52" t="s">
        <v>919</v>
      </c>
      <c r="D1132" s="19" t="s">
        <v>42</v>
      </c>
      <c r="E1132" s="14">
        <v>285500</v>
      </c>
      <c r="F1132" s="14">
        <v>285500</v>
      </c>
      <c r="G1132" s="14">
        <v>285500</v>
      </c>
      <c r="H1132" s="28" t="s">
        <v>1091</v>
      </c>
      <c r="I1132" s="19" t="s">
        <v>1465</v>
      </c>
      <c r="J1132" s="19" t="s">
        <v>225</v>
      </c>
      <c r="K1132" s="19" t="s">
        <v>225</v>
      </c>
      <c r="L1132" s="19" t="s">
        <v>225</v>
      </c>
    </row>
    <row r="1133" spans="1:12" ht="47.25" hidden="1">
      <c r="A1133" s="49" t="s">
        <v>1092</v>
      </c>
      <c r="B1133" s="28" t="s">
        <v>1093</v>
      </c>
      <c r="C1133" s="52"/>
      <c r="D1133" s="19"/>
      <c r="E1133" s="12">
        <f>SUM(E1134:E1136)</f>
        <v>0</v>
      </c>
      <c r="F1133" s="12">
        <f>SUM(F1134:F1136)</f>
        <v>0</v>
      </c>
      <c r="G1133" s="12">
        <f>SUM(G1134:G1136)</f>
        <v>0</v>
      </c>
      <c r="H1133" s="28"/>
      <c r="I1133" s="19"/>
      <c r="J1133" s="19"/>
      <c r="K1133" s="19"/>
      <c r="L1133" s="19"/>
    </row>
    <row r="1134" spans="1:12" ht="15.75" hidden="1">
      <c r="A1134" s="48"/>
      <c r="B1134" s="27"/>
      <c r="C1134" s="42"/>
      <c r="D1134" s="18" t="s">
        <v>42</v>
      </c>
      <c r="E1134" s="13">
        <v>0</v>
      </c>
      <c r="F1134" s="13">
        <v>0</v>
      </c>
      <c r="G1134" s="13">
        <v>0</v>
      </c>
      <c r="H1134" s="27"/>
      <c r="I1134" s="18"/>
      <c r="J1134" s="18"/>
      <c r="K1134" s="18"/>
      <c r="L1134" s="18"/>
    </row>
    <row r="1135" spans="1:12" ht="15.75" hidden="1">
      <c r="A1135" s="48"/>
      <c r="B1135" s="27"/>
      <c r="C1135" s="42"/>
      <c r="D1135" s="18" t="s">
        <v>111</v>
      </c>
      <c r="E1135" s="13">
        <v>0</v>
      </c>
      <c r="F1135" s="13">
        <v>0</v>
      </c>
      <c r="G1135" s="13">
        <v>0</v>
      </c>
      <c r="H1135" s="27"/>
      <c r="I1135" s="18"/>
      <c r="J1135" s="18"/>
      <c r="K1135" s="18"/>
      <c r="L1135" s="18"/>
    </row>
    <row r="1136" spans="1:12" ht="16.5" hidden="1" thickBot="1">
      <c r="A1136" s="48"/>
      <c r="B1136" s="27"/>
      <c r="C1136" s="42"/>
      <c r="D1136" s="18" t="s">
        <v>18</v>
      </c>
      <c r="E1136" s="13">
        <v>0</v>
      </c>
      <c r="F1136" s="13">
        <v>0</v>
      </c>
      <c r="G1136" s="13">
        <v>0</v>
      </c>
      <c r="H1136" s="27"/>
      <c r="I1136" s="18"/>
      <c r="J1136" s="18"/>
      <c r="K1136" s="18"/>
      <c r="L1136" s="18"/>
    </row>
    <row r="1137" spans="1:12" ht="31.5" hidden="1">
      <c r="A1137" s="49" t="s">
        <v>1094</v>
      </c>
      <c r="B1137" s="28" t="s">
        <v>1095</v>
      </c>
      <c r="C1137" s="52"/>
      <c r="D1137" s="19"/>
      <c r="E1137" s="12">
        <f>SUM(E1138:E1140)</f>
        <v>0</v>
      </c>
      <c r="F1137" s="12">
        <f>SUM(F1138:F1140)</f>
        <v>0</v>
      </c>
      <c r="G1137" s="12">
        <f>SUM(G1138:G1140)</f>
        <v>0</v>
      </c>
      <c r="H1137" s="28"/>
      <c r="I1137" s="19"/>
      <c r="J1137" s="19"/>
      <c r="K1137" s="19"/>
      <c r="L1137" s="19"/>
    </row>
    <row r="1138" spans="1:12" ht="15.75" hidden="1">
      <c r="A1138" s="48"/>
      <c r="B1138" s="27"/>
      <c r="C1138" s="42"/>
      <c r="D1138" s="18" t="s">
        <v>90</v>
      </c>
      <c r="E1138" s="13">
        <v>0</v>
      </c>
      <c r="F1138" s="13">
        <v>0</v>
      </c>
      <c r="G1138" s="13">
        <v>0</v>
      </c>
      <c r="H1138" s="27"/>
      <c r="I1138" s="18"/>
      <c r="J1138" s="18"/>
      <c r="K1138" s="18"/>
      <c r="L1138" s="18"/>
    </row>
    <row r="1139" spans="1:12" ht="15.75" hidden="1">
      <c r="A1139" s="48"/>
      <c r="B1139" s="27"/>
      <c r="C1139" s="42"/>
      <c r="D1139" s="18" t="s">
        <v>111</v>
      </c>
      <c r="E1139" s="13">
        <v>0</v>
      </c>
      <c r="F1139" s="13">
        <v>0</v>
      </c>
      <c r="G1139" s="13">
        <v>0</v>
      </c>
      <c r="H1139" s="27"/>
      <c r="I1139" s="18"/>
      <c r="J1139" s="18"/>
      <c r="K1139" s="18"/>
      <c r="L1139" s="18"/>
    </row>
    <row r="1140" spans="1:12" ht="1.5" customHeight="1" thickBot="1">
      <c r="A1140" s="48"/>
      <c r="B1140" s="27"/>
      <c r="C1140" s="42"/>
      <c r="D1140" s="18" t="s">
        <v>18</v>
      </c>
      <c r="E1140" s="13">
        <v>0</v>
      </c>
      <c r="F1140" s="13">
        <v>0</v>
      </c>
      <c r="G1140" s="13">
        <v>0</v>
      </c>
      <c r="H1140" s="27"/>
      <c r="I1140" s="18"/>
      <c r="J1140" s="18"/>
      <c r="K1140" s="18"/>
      <c r="L1140" s="18"/>
    </row>
    <row r="1141" spans="1:12" ht="28.5" customHeight="1">
      <c r="A1141" s="118" t="s">
        <v>1096</v>
      </c>
      <c r="B1141" s="77" t="s">
        <v>1097</v>
      </c>
      <c r="C1141" s="81" t="s">
        <v>919</v>
      </c>
      <c r="D1141" s="79" t="s">
        <v>42</v>
      </c>
      <c r="E1141" s="73">
        <f>SUM(E1142:E1142)+2861200</f>
        <v>2861200</v>
      </c>
      <c r="F1141" s="73">
        <f>SUM(F1142:F1142)+2861200</f>
        <v>2861200</v>
      </c>
      <c r="G1141" s="73">
        <f>SUM(G1142:G1142)+2861200</f>
        <v>2861200</v>
      </c>
      <c r="H1141" s="28" t="s">
        <v>1098</v>
      </c>
      <c r="I1141" s="19" t="s">
        <v>1448</v>
      </c>
      <c r="J1141" s="19" t="s">
        <v>32</v>
      </c>
      <c r="K1141" s="19" t="s">
        <v>32</v>
      </c>
      <c r="L1141" s="19" t="s">
        <v>32</v>
      </c>
    </row>
    <row r="1142" spans="1:12" ht="60" customHeight="1" thickBot="1">
      <c r="A1142" s="132"/>
      <c r="B1142" s="78"/>
      <c r="C1142" s="82"/>
      <c r="D1142" s="80"/>
      <c r="E1142" s="74"/>
      <c r="F1142" s="74"/>
      <c r="G1142" s="74"/>
      <c r="H1142" s="27" t="s">
        <v>1099</v>
      </c>
      <c r="I1142" s="18" t="s">
        <v>1448</v>
      </c>
      <c r="J1142" s="18" t="s">
        <v>1100</v>
      </c>
      <c r="K1142" s="18" t="s">
        <v>509</v>
      </c>
      <c r="L1142" s="18" t="s">
        <v>511</v>
      </c>
    </row>
    <row r="1143" spans="1:12" ht="1.5" customHeight="1" thickBot="1">
      <c r="A1143" s="49" t="s">
        <v>1101</v>
      </c>
      <c r="B1143" s="28" t="s">
        <v>1102</v>
      </c>
      <c r="C1143" s="52"/>
      <c r="D1143" s="19" t="s">
        <v>18</v>
      </c>
      <c r="E1143" s="14">
        <v>0</v>
      </c>
      <c r="F1143" s="14">
        <v>0</v>
      </c>
      <c r="G1143" s="14">
        <v>0</v>
      </c>
      <c r="H1143" s="28"/>
      <c r="I1143" s="19"/>
      <c r="J1143" s="19"/>
      <c r="K1143" s="19"/>
      <c r="L1143" s="19"/>
    </row>
    <row r="1144" spans="1:12" ht="60" customHeight="1">
      <c r="A1144" s="118" t="s">
        <v>1103</v>
      </c>
      <c r="B1144" s="77" t="s">
        <v>1104</v>
      </c>
      <c r="C1144" s="81" t="s">
        <v>919</v>
      </c>
      <c r="D1144" s="79" t="s">
        <v>18</v>
      </c>
      <c r="E1144" s="73">
        <f>SUM(E1145:E1145)+2018160</f>
        <v>2018160</v>
      </c>
      <c r="F1144" s="73">
        <f>SUM(F1145:F1145)+2278160</f>
        <v>2278160</v>
      </c>
      <c r="G1144" s="73">
        <f>SUM(G1145:G1145)+2378160</f>
        <v>2378160</v>
      </c>
      <c r="H1144" s="28" t="s">
        <v>1105</v>
      </c>
      <c r="I1144" s="19" t="s">
        <v>1448</v>
      </c>
      <c r="J1144" s="19" t="s">
        <v>1106</v>
      </c>
      <c r="K1144" s="19" t="s">
        <v>841</v>
      </c>
      <c r="L1144" s="19" t="s">
        <v>514</v>
      </c>
    </row>
    <row r="1145" spans="1:12" ht="126" customHeight="1" thickBot="1">
      <c r="A1145" s="132"/>
      <c r="B1145" s="78"/>
      <c r="C1145" s="82"/>
      <c r="D1145" s="80"/>
      <c r="E1145" s="74"/>
      <c r="F1145" s="74"/>
      <c r="G1145" s="74"/>
      <c r="H1145" s="55" t="s">
        <v>1107</v>
      </c>
      <c r="I1145" s="56" t="s">
        <v>1448</v>
      </c>
      <c r="J1145" s="56" t="s">
        <v>482</v>
      </c>
      <c r="K1145" s="56" t="s">
        <v>1108</v>
      </c>
      <c r="L1145" s="56" t="s">
        <v>509</v>
      </c>
    </row>
    <row r="1146" spans="1:12" ht="69.75" customHeight="1">
      <c r="A1146" s="118" t="s">
        <v>1109</v>
      </c>
      <c r="B1146" s="147" t="s">
        <v>1110</v>
      </c>
      <c r="C1146" s="81" t="s">
        <v>919</v>
      </c>
      <c r="D1146" s="19" t="s">
        <v>1445</v>
      </c>
      <c r="E1146" s="12">
        <f>SUM(E1147:E1148)</f>
        <v>748445</v>
      </c>
      <c r="F1146" s="12">
        <f>SUM(F1147:F1148)</f>
        <v>748445</v>
      </c>
      <c r="G1146" s="12">
        <f>SUM(G1147:G1148)</f>
        <v>748445</v>
      </c>
      <c r="H1146" s="26" t="s">
        <v>1111</v>
      </c>
      <c r="I1146" s="33" t="s">
        <v>1465</v>
      </c>
      <c r="J1146" s="33" t="s">
        <v>387</v>
      </c>
      <c r="K1146" s="33" t="s">
        <v>387</v>
      </c>
      <c r="L1146" s="33" t="s">
        <v>387</v>
      </c>
    </row>
    <row r="1147" spans="1:12" ht="37.5" customHeight="1">
      <c r="A1147" s="119"/>
      <c r="B1147" s="148"/>
      <c r="C1147" s="121"/>
      <c r="D1147" s="35" t="s">
        <v>111</v>
      </c>
      <c r="E1147" s="41">
        <v>580001</v>
      </c>
      <c r="F1147" s="41">
        <v>580001</v>
      </c>
      <c r="G1147" s="41">
        <v>580001</v>
      </c>
      <c r="H1147" s="139" t="s">
        <v>1112</v>
      </c>
      <c r="I1147" s="94" t="s">
        <v>1448</v>
      </c>
      <c r="J1147" s="94" t="s">
        <v>1113</v>
      </c>
      <c r="K1147" s="94" t="s">
        <v>1113</v>
      </c>
      <c r="L1147" s="18" t="s">
        <v>1113</v>
      </c>
    </row>
    <row r="1148" spans="1:12" ht="33.75" customHeight="1">
      <c r="A1148" s="119"/>
      <c r="B1148" s="148"/>
      <c r="C1148" s="179"/>
      <c r="D1148" s="181" t="s">
        <v>18</v>
      </c>
      <c r="E1148" s="175">
        <v>168444</v>
      </c>
      <c r="F1148" s="175">
        <v>168444</v>
      </c>
      <c r="G1148" s="175">
        <v>168444</v>
      </c>
      <c r="H1148" s="177"/>
      <c r="I1148" s="104"/>
      <c r="J1148" s="104"/>
      <c r="K1148" s="104"/>
      <c r="L1148" s="18"/>
    </row>
    <row r="1149" spans="1:12" ht="3" customHeight="1" thickBot="1">
      <c r="A1149" s="132"/>
      <c r="B1149" s="149"/>
      <c r="C1149" s="180"/>
      <c r="D1149" s="182"/>
      <c r="E1149" s="176"/>
      <c r="F1149" s="176"/>
      <c r="G1149" s="176"/>
      <c r="H1149" s="178"/>
      <c r="I1149" s="80"/>
      <c r="J1149" s="80"/>
      <c r="K1149" s="80"/>
      <c r="L1149" s="18"/>
    </row>
    <row r="1150" spans="1:12" ht="138.75" customHeight="1" thickBot="1">
      <c r="A1150" s="49" t="s">
        <v>1114</v>
      </c>
      <c r="B1150" s="28" t="s">
        <v>1115</v>
      </c>
      <c r="C1150" s="52" t="s">
        <v>919</v>
      </c>
      <c r="D1150" s="33" t="s">
        <v>18</v>
      </c>
      <c r="E1150" s="34">
        <v>150000</v>
      </c>
      <c r="F1150" s="34">
        <v>150000</v>
      </c>
      <c r="G1150" s="34">
        <v>150000</v>
      </c>
      <c r="H1150" s="28" t="s">
        <v>1116</v>
      </c>
      <c r="I1150" s="19" t="s">
        <v>1465</v>
      </c>
      <c r="J1150" s="19" t="s">
        <v>34</v>
      </c>
      <c r="K1150" s="19" t="s">
        <v>61</v>
      </c>
      <c r="L1150" s="19" t="s">
        <v>350</v>
      </c>
    </row>
    <row r="1151" spans="1:12" ht="97.5" customHeight="1" thickBot="1">
      <c r="A1151" s="49" t="s">
        <v>1117</v>
      </c>
      <c r="B1151" s="28" t="s">
        <v>1118</v>
      </c>
      <c r="C1151" s="52" t="s">
        <v>1119</v>
      </c>
      <c r="D1151" s="19" t="s">
        <v>18</v>
      </c>
      <c r="E1151" s="14">
        <v>100000</v>
      </c>
      <c r="F1151" s="14">
        <v>1100000</v>
      </c>
      <c r="G1151" s="14">
        <v>500000</v>
      </c>
      <c r="H1151" s="28" t="s">
        <v>1120</v>
      </c>
      <c r="I1151" s="19" t="s">
        <v>1466</v>
      </c>
      <c r="J1151" s="19" t="s">
        <v>546</v>
      </c>
      <c r="K1151" s="19" t="s">
        <v>1121</v>
      </c>
      <c r="L1151" s="19" t="s">
        <v>1122</v>
      </c>
    </row>
    <row r="1152" spans="1:12" ht="32.25" customHeight="1" thickBot="1">
      <c r="A1152" s="45" t="s">
        <v>1123</v>
      </c>
      <c r="B1152" s="155" t="s">
        <v>1124</v>
      </c>
      <c r="C1152" s="156"/>
      <c r="D1152" s="157"/>
      <c r="E1152" s="10">
        <f>E1153+E1194+E1239</f>
        <v>38753843</v>
      </c>
      <c r="F1152" s="10">
        <f>F1153+F1194+F1239</f>
        <v>38394711</v>
      </c>
      <c r="G1152" s="10">
        <f>G1153+G1194+G1239</f>
        <v>35913206</v>
      </c>
      <c r="H1152" s="158"/>
      <c r="I1152" s="159"/>
      <c r="J1152" s="159"/>
      <c r="K1152" s="159"/>
      <c r="L1152" s="160"/>
    </row>
    <row r="1153" spans="1:12" ht="16.5" thickBot="1">
      <c r="A1153" s="46" t="s">
        <v>1125</v>
      </c>
      <c r="B1153" s="97" t="s">
        <v>1126</v>
      </c>
      <c r="C1153" s="98"/>
      <c r="D1153" s="99"/>
      <c r="E1153" s="11">
        <f>E1154+E1155+E1156+E1157+E1159+E1161+E1162+E1163+E1164+E1168+E1170+E1172+E1174+E1175+E1176+E1179+E1182+E1183+E1185+E1193</f>
        <v>35000782</v>
      </c>
      <c r="F1153" s="11">
        <f>F1154+F1155+F1156+F1157+F1159+F1161+F1162+F1163+F1164+F1168+F1170+F1172+F1174+F1175+F1176+F1179+F1182+F1183+F1185+F1193</f>
        <v>34279558</v>
      </c>
      <c r="G1153" s="11">
        <f>G1154+G1155+G1156+G1157+G1159+G1161+G1162+G1163+G1164+G1168+G1170+G1172+G1174+G1175+G1176+G1179+G1182+G1183+G1185+G1193</f>
        <v>32403686</v>
      </c>
      <c r="H1153" s="100"/>
      <c r="I1153" s="101"/>
      <c r="J1153" s="101"/>
      <c r="K1153" s="102"/>
      <c r="L1153" s="17"/>
    </row>
    <row r="1154" spans="1:12" ht="105.75" customHeight="1" thickBot="1">
      <c r="A1154" s="49" t="s">
        <v>1127</v>
      </c>
      <c r="B1154" s="28" t="s">
        <v>1128</v>
      </c>
      <c r="C1154" s="52" t="s">
        <v>22</v>
      </c>
      <c r="D1154" s="19" t="s">
        <v>18</v>
      </c>
      <c r="E1154" s="12">
        <v>360500</v>
      </c>
      <c r="F1154" s="12">
        <v>360500</v>
      </c>
      <c r="G1154" s="12">
        <v>0</v>
      </c>
      <c r="H1154" s="28" t="s">
        <v>1129</v>
      </c>
      <c r="I1154" s="19" t="s">
        <v>1465</v>
      </c>
      <c r="J1154" s="19" t="s">
        <v>17</v>
      </c>
      <c r="K1154" s="19" t="s">
        <v>17</v>
      </c>
      <c r="L1154" s="19" t="s">
        <v>16</v>
      </c>
    </row>
    <row r="1155" spans="1:12" ht="49.5" customHeight="1" thickBot="1">
      <c r="A1155" s="49" t="s">
        <v>1130</v>
      </c>
      <c r="B1155" s="28" t="s">
        <v>1131</v>
      </c>
      <c r="C1155" s="52" t="s">
        <v>22</v>
      </c>
      <c r="D1155" s="19" t="s">
        <v>18</v>
      </c>
      <c r="E1155" s="14">
        <v>14520098</v>
      </c>
      <c r="F1155" s="14">
        <v>12256658</v>
      </c>
      <c r="G1155" s="14">
        <v>9779786</v>
      </c>
      <c r="H1155" s="28" t="s">
        <v>1132</v>
      </c>
      <c r="I1155" s="19" t="s">
        <v>1465</v>
      </c>
      <c r="J1155" s="19" t="s">
        <v>17</v>
      </c>
      <c r="K1155" s="19" t="s">
        <v>17</v>
      </c>
      <c r="L1155" s="19" t="s">
        <v>17</v>
      </c>
    </row>
    <row r="1156" spans="1:12" ht="77.25" customHeight="1" thickBot="1">
      <c r="A1156" s="49" t="s">
        <v>1133</v>
      </c>
      <c r="B1156" s="28" t="s">
        <v>1134</v>
      </c>
      <c r="C1156" s="52" t="s">
        <v>22</v>
      </c>
      <c r="D1156" s="19" t="s">
        <v>18</v>
      </c>
      <c r="E1156" s="12">
        <v>14742100</v>
      </c>
      <c r="F1156" s="12">
        <v>15685500</v>
      </c>
      <c r="G1156" s="12">
        <v>16626800</v>
      </c>
      <c r="H1156" s="28" t="s">
        <v>1135</v>
      </c>
      <c r="I1156" s="19" t="s">
        <v>530</v>
      </c>
      <c r="J1156" s="19" t="s">
        <v>1136</v>
      </c>
      <c r="K1156" s="19" t="s">
        <v>1137</v>
      </c>
      <c r="L1156" s="19" t="s">
        <v>1138</v>
      </c>
    </row>
    <row r="1157" spans="1:12" ht="47.25" customHeight="1">
      <c r="A1157" s="118" t="s">
        <v>1139</v>
      </c>
      <c r="B1157" s="77" t="s">
        <v>1140</v>
      </c>
      <c r="C1157" s="81" t="s">
        <v>14</v>
      </c>
      <c r="D1157" s="79" t="s">
        <v>18</v>
      </c>
      <c r="E1157" s="73">
        <v>2322884</v>
      </c>
      <c r="F1157" s="73">
        <v>2978000</v>
      </c>
      <c r="G1157" s="73">
        <v>2978000</v>
      </c>
      <c r="H1157" s="28" t="s">
        <v>15</v>
      </c>
      <c r="I1157" s="19" t="s">
        <v>1465</v>
      </c>
      <c r="J1157" s="19" t="s">
        <v>17</v>
      </c>
      <c r="K1157" s="19" t="s">
        <v>17</v>
      </c>
      <c r="L1157" s="19" t="s">
        <v>17</v>
      </c>
    </row>
    <row r="1158" spans="1:12" ht="39" customHeight="1" thickBot="1">
      <c r="A1158" s="132"/>
      <c r="B1158" s="78"/>
      <c r="C1158" s="82"/>
      <c r="D1158" s="80"/>
      <c r="E1158" s="74"/>
      <c r="F1158" s="74"/>
      <c r="G1158" s="74"/>
      <c r="H1158" s="27" t="s">
        <v>1141</v>
      </c>
      <c r="I1158" s="18" t="s">
        <v>1465</v>
      </c>
      <c r="J1158" s="18" t="s">
        <v>17</v>
      </c>
      <c r="K1158" s="18" t="s">
        <v>17</v>
      </c>
      <c r="L1158" s="18" t="s">
        <v>17</v>
      </c>
    </row>
    <row r="1159" spans="1:12" ht="34.5" customHeight="1">
      <c r="A1159" s="118" t="s">
        <v>1142</v>
      </c>
      <c r="B1159" s="77" t="s">
        <v>1143</v>
      </c>
      <c r="C1159" s="81" t="s">
        <v>552</v>
      </c>
      <c r="D1159" s="79" t="s">
        <v>18</v>
      </c>
      <c r="E1159" s="73">
        <v>100000</v>
      </c>
      <c r="F1159" s="73">
        <v>150000</v>
      </c>
      <c r="G1159" s="73">
        <v>150000</v>
      </c>
      <c r="H1159" s="28" t="s">
        <v>1144</v>
      </c>
      <c r="I1159" s="19" t="s">
        <v>1448</v>
      </c>
      <c r="J1159" s="19" t="s">
        <v>54</v>
      </c>
      <c r="K1159" s="19" t="s">
        <v>166</v>
      </c>
      <c r="L1159" s="19" t="s">
        <v>166</v>
      </c>
    </row>
    <row r="1160" spans="1:12" ht="70.5" customHeight="1" thickBot="1">
      <c r="A1160" s="132"/>
      <c r="B1160" s="78"/>
      <c r="C1160" s="82"/>
      <c r="D1160" s="80"/>
      <c r="E1160" s="74"/>
      <c r="F1160" s="74"/>
      <c r="G1160" s="74"/>
      <c r="H1160" s="27" t="s">
        <v>1145</v>
      </c>
      <c r="I1160" s="18" t="s">
        <v>1448</v>
      </c>
      <c r="J1160" s="18" t="s">
        <v>32</v>
      </c>
      <c r="K1160" s="18" t="s">
        <v>402</v>
      </c>
      <c r="L1160" s="18" t="s">
        <v>55</v>
      </c>
    </row>
    <row r="1161" spans="1:12" ht="54.75" customHeight="1" thickBot="1">
      <c r="A1161" s="62" t="s">
        <v>1146</v>
      </c>
      <c r="B1161" s="63" t="s">
        <v>1147</v>
      </c>
      <c r="C1161" s="64" t="s">
        <v>22</v>
      </c>
      <c r="D1161" s="65" t="s">
        <v>18</v>
      </c>
      <c r="E1161" s="67">
        <v>485000</v>
      </c>
      <c r="F1161" s="67">
        <v>488600</v>
      </c>
      <c r="G1161" s="67">
        <v>517800</v>
      </c>
      <c r="H1161" s="63" t="s">
        <v>1135</v>
      </c>
      <c r="I1161" s="65" t="s">
        <v>530</v>
      </c>
      <c r="J1161" s="65" t="s">
        <v>1148</v>
      </c>
      <c r="K1161" s="65" t="s">
        <v>1149</v>
      </c>
      <c r="L1161" s="65" t="s">
        <v>1150</v>
      </c>
    </row>
    <row r="1162" spans="1:12" ht="53.25" customHeight="1" thickBot="1">
      <c r="A1162" s="47" t="s">
        <v>1151</v>
      </c>
      <c r="B1162" s="26" t="s">
        <v>1152</v>
      </c>
      <c r="C1162" s="31" t="s">
        <v>22</v>
      </c>
      <c r="D1162" s="33" t="s">
        <v>18</v>
      </c>
      <c r="E1162" s="34">
        <v>578200</v>
      </c>
      <c r="F1162" s="34">
        <v>615200</v>
      </c>
      <c r="G1162" s="34">
        <v>652200</v>
      </c>
      <c r="H1162" s="26" t="s">
        <v>1135</v>
      </c>
      <c r="I1162" s="33" t="s">
        <v>530</v>
      </c>
      <c r="J1162" s="33" t="s">
        <v>1153</v>
      </c>
      <c r="K1162" s="33" t="s">
        <v>1154</v>
      </c>
      <c r="L1162" s="33" t="s">
        <v>1155</v>
      </c>
    </row>
    <row r="1163" spans="1:12" ht="136.5" customHeight="1" thickBot="1">
      <c r="A1163" s="49" t="s">
        <v>1156</v>
      </c>
      <c r="B1163" s="28" t="s">
        <v>1157</v>
      </c>
      <c r="C1163" s="52" t="s">
        <v>22</v>
      </c>
      <c r="D1163" s="19" t="s">
        <v>18</v>
      </c>
      <c r="E1163" s="12">
        <v>432500</v>
      </c>
      <c r="F1163" s="12">
        <v>458100</v>
      </c>
      <c r="G1163" s="12">
        <v>462100</v>
      </c>
      <c r="H1163" s="28" t="s">
        <v>1135</v>
      </c>
      <c r="I1163" s="19" t="s">
        <v>530</v>
      </c>
      <c r="J1163" s="19" t="s">
        <v>1158</v>
      </c>
      <c r="K1163" s="19" t="s">
        <v>1159</v>
      </c>
      <c r="L1163" s="19" t="s">
        <v>1160</v>
      </c>
    </row>
    <row r="1164" spans="1:12" ht="111.75" customHeight="1">
      <c r="A1164" s="118" t="s">
        <v>1161</v>
      </c>
      <c r="B1164" s="77" t="s">
        <v>1162</v>
      </c>
      <c r="C1164" s="81" t="s">
        <v>1163</v>
      </c>
      <c r="D1164" s="79" t="s">
        <v>18</v>
      </c>
      <c r="E1164" s="73">
        <f>SUM(E1165:E1167)+675000</f>
        <v>675000</v>
      </c>
      <c r="F1164" s="73">
        <f>SUM(F1165:F1167)+380000</f>
        <v>380000</v>
      </c>
      <c r="G1164" s="73">
        <f>SUM(G1165:G1167)+380000</f>
        <v>380000</v>
      </c>
      <c r="H1164" s="28" t="s">
        <v>1457</v>
      </c>
      <c r="I1164" s="19" t="s">
        <v>1465</v>
      </c>
      <c r="J1164" s="19" t="s">
        <v>444</v>
      </c>
      <c r="K1164" s="19" t="s">
        <v>390</v>
      </c>
      <c r="L1164" s="19" t="s">
        <v>228</v>
      </c>
    </row>
    <row r="1165" spans="1:12" ht="79.5" customHeight="1">
      <c r="A1165" s="119"/>
      <c r="B1165" s="93"/>
      <c r="C1165" s="121"/>
      <c r="D1165" s="104"/>
      <c r="E1165" s="150"/>
      <c r="F1165" s="150"/>
      <c r="G1165" s="150"/>
      <c r="H1165" s="27" t="s">
        <v>1164</v>
      </c>
      <c r="I1165" s="18" t="s">
        <v>1465</v>
      </c>
      <c r="J1165" s="18" t="s">
        <v>347</v>
      </c>
      <c r="K1165" s="18" t="s">
        <v>387</v>
      </c>
      <c r="L1165" s="18" t="s">
        <v>419</v>
      </c>
    </row>
    <row r="1166" spans="1:12" ht="87" customHeight="1">
      <c r="A1166" s="119"/>
      <c r="B1166" s="93"/>
      <c r="C1166" s="121"/>
      <c r="D1166" s="104"/>
      <c r="E1166" s="150"/>
      <c r="F1166" s="150"/>
      <c r="G1166" s="150"/>
      <c r="H1166" s="27" t="s">
        <v>1165</v>
      </c>
      <c r="I1166" s="18" t="s">
        <v>1465</v>
      </c>
      <c r="J1166" s="18" t="s">
        <v>1166</v>
      </c>
      <c r="K1166" s="18" t="s">
        <v>202</v>
      </c>
      <c r="L1166" s="18" t="s">
        <v>672</v>
      </c>
    </row>
    <row r="1167" spans="1:12" ht="63.75" customHeight="1" thickBot="1">
      <c r="A1167" s="132"/>
      <c r="B1167" s="78"/>
      <c r="C1167" s="82"/>
      <c r="D1167" s="80"/>
      <c r="E1167" s="74"/>
      <c r="F1167" s="74"/>
      <c r="G1167" s="74"/>
      <c r="H1167" s="27" t="s">
        <v>1167</v>
      </c>
      <c r="I1167" s="18" t="s">
        <v>1465</v>
      </c>
      <c r="J1167" s="18" t="s">
        <v>166</v>
      </c>
      <c r="K1167" s="18" t="s">
        <v>54</v>
      </c>
      <c r="L1167" s="18" t="s">
        <v>55</v>
      </c>
    </row>
    <row r="1168" spans="1:12" ht="29.25" customHeight="1">
      <c r="A1168" s="118" t="s">
        <v>1168</v>
      </c>
      <c r="B1168" s="147" t="s">
        <v>1169</v>
      </c>
      <c r="C1168" s="81" t="s">
        <v>14</v>
      </c>
      <c r="D1168" s="79" t="s">
        <v>18</v>
      </c>
      <c r="E1168" s="73">
        <f>SUM(E1169:E1169)+70000</f>
        <v>70000</v>
      </c>
      <c r="F1168" s="73">
        <f>SUM(F1169:F1169)+50000</f>
        <v>50000</v>
      </c>
      <c r="G1168" s="73">
        <f>SUM(G1169:G1169)</f>
        <v>0</v>
      </c>
      <c r="H1168" s="147" t="s">
        <v>1170</v>
      </c>
      <c r="I1168" s="79" t="s">
        <v>1448</v>
      </c>
      <c r="J1168" s="79" t="s">
        <v>456</v>
      </c>
      <c r="K1168" s="79" t="s">
        <v>285</v>
      </c>
      <c r="L1168" s="79" t="s">
        <v>16</v>
      </c>
    </row>
    <row r="1169" spans="1:12" ht="29.25" customHeight="1" thickBot="1">
      <c r="A1169" s="132"/>
      <c r="B1169" s="149"/>
      <c r="C1169" s="82"/>
      <c r="D1169" s="80"/>
      <c r="E1169" s="74"/>
      <c r="F1169" s="74"/>
      <c r="G1169" s="74"/>
      <c r="H1169" s="149"/>
      <c r="I1169" s="80"/>
      <c r="J1169" s="80"/>
      <c r="K1169" s="80"/>
      <c r="L1169" s="80"/>
    </row>
    <row r="1170" spans="1:12" ht="35.25" customHeight="1">
      <c r="A1170" s="118" t="s">
        <v>1171</v>
      </c>
      <c r="B1170" s="77" t="s">
        <v>1172</v>
      </c>
      <c r="C1170" s="81" t="s">
        <v>1173</v>
      </c>
      <c r="D1170" s="79" t="s">
        <v>18</v>
      </c>
      <c r="E1170" s="73">
        <f>SUM(E1171:E1171)+432600</f>
        <v>432600</v>
      </c>
      <c r="F1170" s="73">
        <f>SUM(F1171:F1171)+495100</f>
        <v>495100</v>
      </c>
      <c r="G1170" s="73">
        <f>SUM(G1171:G1171)+495100</f>
        <v>495100</v>
      </c>
      <c r="H1170" s="28" t="s">
        <v>1174</v>
      </c>
      <c r="I1170" s="19" t="s">
        <v>1448</v>
      </c>
      <c r="J1170" s="19" t="s">
        <v>350</v>
      </c>
      <c r="K1170" s="19" t="s">
        <v>350</v>
      </c>
      <c r="L1170" s="19" t="s">
        <v>350</v>
      </c>
    </row>
    <row r="1171" spans="1:12" ht="46.5" customHeight="1" thickBot="1">
      <c r="A1171" s="132"/>
      <c r="B1171" s="78"/>
      <c r="C1171" s="82"/>
      <c r="D1171" s="80"/>
      <c r="E1171" s="74"/>
      <c r="F1171" s="74"/>
      <c r="G1171" s="74"/>
      <c r="H1171" s="27" t="s">
        <v>1175</v>
      </c>
      <c r="I1171" s="18" t="s">
        <v>1465</v>
      </c>
      <c r="J1171" s="18" t="s">
        <v>61</v>
      </c>
      <c r="K1171" s="18" t="s">
        <v>61</v>
      </c>
      <c r="L1171" s="18" t="s">
        <v>61</v>
      </c>
    </row>
    <row r="1172" spans="1:12" ht="55.5" customHeight="1">
      <c r="A1172" s="118" t="s">
        <v>1176</v>
      </c>
      <c r="B1172" s="77" t="s">
        <v>1177</v>
      </c>
      <c r="C1172" s="81" t="s">
        <v>1173</v>
      </c>
      <c r="D1172" s="79" t="s">
        <v>18</v>
      </c>
      <c r="E1172" s="73">
        <f>SUM(E1173:E1173)+205000</f>
        <v>205000</v>
      </c>
      <c r="F1172" s="73">
        <f>SUM(F1173:F1173)+205000</f>
        <v>205000</v>
      </c>
      <c r="G1172" s="73">
        <f>SUM(G1173:G1173)+205000</f>
        <v>205000</v>
      </c>
      <c r="H1172" s="28" t="s">
        <v>1178</v>
      </c>
      <c r="I1172" s="19" t="s">
        <v>1465</v>
      </c>
      <c r="J1172" s="19" t="s">
        <v>17</v>
      </c>
      <c r="K1172" s="19" t="s">
        <v>17</v>
      </c>
      <c r="L1172" s="19" t="s">
        <v>17</v>
      </c>
    </row>
    <row r="1173" spans="1:12" ht="37.5" customHeight="1" thickBot="1">
      <c r="A1173" s="132"/>
      <c r="B1173" s="78"/>
      <c r="C1173" s="82"/>
      <c r="D1173" s="80"/>
      <c r="E1173" s="74"/>
      <c r="F1173" s="74"/>
      <c r="G1173" s="74"/>
      <c r="H1173" s="27" t="s">
        <v>1179</v>
      </c>
      <c r="I1173" s="18" t="s">
        <v>1448</v>
      </c>
      <c r="J1173" s="18" t="s">
        <v>123</v>
      </c>
      <c r="K1173" s="18" t="s">
        <v>123</v>
      </c>
      <c r="L1173" s="18" t="s">
        <v>123</v>
      </c>
    </row>
    <row r="1174" spans="1:12" ht="39" customHeight="1" thickBot="1">
      <c r="A1174" s="49" t="s">
        <v>1180</v>
      </c>
      <c r="B1174" s="28" t="s">
        <v>1181</v>
      </c>
      <c r="C1174" s="52" t="s">
        <v>1119</v>
      </c>
      <c r="D1174" s="19" t="s">
        <v>18</v>
      </c>
      <c r="E1174" s="14">
        <v>0</v>
      </c>
      <c r="F1174" s="14">
        <v>0</v>
      </c>
      <c r="G1174" s="14">
        <v>0</v>
      </c>
      <c r="H1174" s="28" t="s">
        <v>1182</v>
      </c>
      <c r="I1174" s="19" t="s">
        <v>1448</v>
      </c>
      <c r="J1174" s="19" t="s">
        <v>16</v>
      </c>
      <c r="K1174" s="19" t="s">
        <v>16</v>
      </c>
      <c r="L1174" s="19" t="s">
        <v>16</v>
      </c>
    </row>
    <row r="1175" spans="1:12" ht="82.5" customHeight="1" thickBot="1">
      <c r="A1175" s="49" t="s">
        <v>1183</v>
      </c>
      <c r="B1175" s="28" t="s">
        <v>1184</v>
      </c>
      <c r="C1175" s="52" t="s">
        <v>552</v>
      </c>
      <c r="D1175" s="19"/>
      <c r="E1175" s="14">
        <v>0</v>
      </c>
      <c r="F1175" s="14">
        <v>0</v>
      </c>
      <c r="G1175" s="14">
        <v>0</v>
      </c>
      <c r="H1175" s="28" t="s">
        <v>1185</v>
      </c>
      <c r="I1175" s="19" t="s">
        <v>1465</v>
      </c>
      <c r="J1175" s="19" t="s">
        <v>48</v>
      </c>
      <c r="K1175" s="19" t="s">
        <v>48</v>
      </c>
      <c r="L1175" s="19" t="s">
        <v>16</v>
      </c>
    </row>
    <row r="1176" spans="1:12" ht="74.25" customHeight="1">
      <c r="A1176" s="118" t="s">
        <v>1186</v>
      </c>
      <c r="B1176" s="77" t="s">
        <v>1458</v>
      </c>
      <c r="C1176" s="81" t="s">
        <v>1187</v>
      </c>
      <c r="D1176" s="79"/>
      <c r="E1176" s="73">
        <f>SUM(E1177:E1178)</f>
        <v>0</v>
      </c>
      <c r="F1176" s="73">
        <f>SUM(F1177:F1178)</f>
        <v>0</v>
      </c>
      <c r="G1176" s="73">
        <f>SUM(G1177:G1178)</f>
        <v>0</v>
      </c>
      <c r="H1176" s="28" t="s">
        <v>1188</v>
      </c>
      <c r="I1176" s="19" t="s">
        <v>1465</v>
      </c>
      <c r="J1176" s="19" t="s">
        <v>80</v>
      </c>
      <c r="K1176" s="19" t="s">
        <v>34</v>
      </c>
      <c r="L1176" s="19" t="s">
        <v>264</v>
      </c>
    </row>
    <row r="1177" spans="1:12" ht="84.75" customHeight="1">
      <c r="A1177" s="119"/>
      <c r="B1177" s="93"/>
      <c r="C1177" s="121"/>
      <c r="D1177" s="104"/>
      <c r="E1177" s="150"/>
      <c r="F1177" s="150"/>
      <c r="G1177" s="150"/>
      <c r="H1177" s="27" t="s">
        <v>1189</v>
      </c>
      <c r="I1177" s="18" t="s">
        <v>1465</v>
      </c>
      <c r="J1177" s="18" t="s">
        <v>201</v>
      </c>
      <c r="K1177" s="18" t="s">
        <v>405</v>
      </c>
      <c r="L1177" s="18" t="s">
        <v>17</v>
      </c>
    </row>
    <row r="1178" spans="1:12" ht="76.5" customHeight="1" thickBot="1">
      <c r="A1178" s="132"/>
      <c r="B1178" s="78"/>
      <c r="C1178" s="82"/>
      <c r="D1178" s="80"/>
      <c r="E1178" s="74"/>
      <c r="F1178" s="74"/>
      <c r="G1178" s="74"/>
      <c r="H1178" s="27" t="s">
        <v>1190</v>
      </c>
      <c r="I1178" s="18" t="s">
        <v>1465</v>
      </c>
      <c r="J1178" s="18" t="s">
        <v>34</v>
      </c>
      <c r="K1178" s="18" t="s">
        <v>225</v>
      </c>
      <c r="L1178" s="18" t="s">
        <v>52</v>
      </c>
    </row>
    <row r="1179" spans="1:12" ht="51" customHeight="1">
      <c r="A1179" s="118" t="s">
        <v>1191</v>
      </c>
      <c r="B1179" s="77" t="s">
        <v>1192</v>
      </c>
      <c r="C1179" s="81" t="s">
        <v>552</v>
      </c>
      <c r="D1179" s="79" t="s">
        <v>18</v>
      </c>
      <c r="E1179" s="73">
        <f>SUM(E1180:E1181)+6900</f>
        <v>6900</v>
      </c>
      <c r="F1179" s="73">
        <f>SUM(F1180:F1181)+6900</f>
        <v>6900</v>
      </c>
      <c r="G1179" s="73">
        <f>SUM(G1180:G1181)+6900</f>
        <v>6900</v>
      </c>
      <c r="H1179" s="28" t="s">
        <v>1193</v>
      </c>
      <c r="I1179" s="19" t="s">
        <v>1465</v>
      </c>
      <c r="J1179" s="19" t="s">
        <v>48</v>
      </c>
      <c r="K1179" s="19" t="s">
        <v>48</v>
      </c>
      <c r="L1179" s="19" t="s">
        <v>16</v>
      </c>
    </row>
    <row r="1180" spans="1:12" ht="40.5" customHeight="1">
      <c r="A1180" s="119"/>
      <c r="B1180" s="93"/>
      <c r="C1180" s="121"/>
      <c r="D1180" s="104"/>
      <c r="E1180" s="150"/>
      <c r="F1180" s="150"/>
      <c r="G1180" s="150"/>
      <c r="H1180" s="27" t="s">
        <v>1194</v>
      </c>
      <c r="I1180" s="18" t="s">
        <v>1465</v>
      </c>
      <c r="J1180" s="18" t="s">
        <v>17</v>
      </c>
      <c r="K1180" s="18"/>
      <c r="L1180" s="18"/>
    </row>
    <row r="1181" spans="1:12" ht="25.5" customHeight="1" thickBot="1">
      <c r="A1181" s="132"/>
      <c r="B1181" s="78"/>
      <c r="C1181" s="82"/>
      <c r="D1181" s="80"/>
      <c r="E1181" s="74"/>
      <c r="F1181" s="74"/>
      <c r="G1181" s="74"/>
      <c r="H1181" s="27" t="s">
        <v>1195</v>
      </c>
      <c r="I1181" s="18" t="s">
        <v>1448</v>
      </c>
      <c r="J1181" s="18" t="s">
        <v>285</v>
      </c>
      <c r="K1181" s="18"/>
      <c r="L1181" s="18"/>
    </row>
    <row r="1182" spans="1:12" ht="2.25" customHeight="1" thickBot="1">
      <c r="A1182" s="49" t="s">
        <v>1196</v>
      </c>
      <c r="B1182" s="28" t="s">
        <v>1197</v>
      </c>
      <c r="C1182" s="52"/>
      <c r="D1182" s="19" t="s">
        <v>18</v>
      </c>
      <c r="E1182" s="14">
        <v>0</v>
      </c>
      <c r="F1182" s="14">
        <v>0</v>
      </c>
      <c r="G1182" s="14">
        <v>0</v>
      </c>
      <c r="H1182" s="28"/>
      <c r="I1182" s="19"/>
      <c r="J1182" s="19"/>
      <c r="K1182" s="19"/>
      <c r="L1182" s="19"/>
    </row>
    <row r="1183" spans="1:12" ht="28.5" customHeight="1">
      <c r="A1183" s="75" t="s">
        <v>1198</v>
      </c>
      <c r="B1183" s="77" t="s">
        <v>1199</v>
      </c>
      <c r="C1183" s="77" t="s">
        <v>1200</v>
      </c>
      <c r="D1183" s="79"/>
      <c r="E1183" s="73">
        <f>SUM(E1184:E1184)</f>
        <v>0</v>
      </c>
      <c r="F1183" s="73">
        <f>SUM(F1184:F1184)</f>
        <v>0</v>
      </c>
      <c r="G1183" s="73">
        <f>SUM(G1184:G1184)</f>
        <v>0</v>
      </c>
      <c r="H1183" s="28" t="s">
        <v>1201</v>
      </c>
      <c r="I1183" s="19" t="s">
        <v>1448</v>
      </c>
      <c r="J1183" s="19" t="s">
        <v>460</v>
      </c>
      <c r="K1183" s="19" t="s">
        <v>460</v>
      </c>
      <c r="L1183" s="19" t="s">
        <v>16</v>
      </c>
    </row>
    <row r="1184" spans="1:12" ht="54.75" customHeight="1" thickBot="1">
      <c r="A1184" s="76"/>
      <c r="B1184" s="78"/>
      <c r="C1184" s="78"/>
      <c r="D1184" s="80"/>
      <c r="E1184" s="74"/>
      <c r="F1184" s="74"/>
      <c r="G1184" s="74"/>
      <c r="H1184" s="27" t="s">
        <v>1459</v>
      </c>
      <c r="I1184" s="18" t="s">
        <v>1448</v>
      </c>
      <c r="J1184" s="18" t="s">
        <v>16</v>
      </c>
      <c r="K1184" s="18" t="s">
        <v>16</v>
      </c>
      <c r="L1184" s="18" t="s">
        <v>16</v>
      </c>
    </row>
    <row r="1185" spans="1:12" ht="150" customHeight="1">
      <c r="A1185" s="118" t="s">
        <v>1202</v>
      </c>
      <c r="B1185" s="77" t="s">
        <v>1203</v>
      </c>
      <c r="C1185" s="81" t="s">
        <v>1204</v>
      </c>
      <c r="D1185" s="79" t="s">
        <v>18</v>
      </c>
      <c r="E1185" s="73">
        <f>SUM(E1186:E1192)+70000</f>
        <v>70000</v>
      </c>
      <c r="F1185" s="73">
        <f>SUM(F1186:F1192)+150000</f>
        <v>150000</v>
      </c>
      <c r="G1185" s="73">
        <f>SUM(G1186:G1192)+150000</f>
        <v>150000</v>
      </c>
      <c r="H1185" s="28" t="s">
        <v>1205</v>
      </c>
      <c r="I1185" s="19" t="s">
        <v>1465</v>
      </c>
      <c r="J1185" s="19" t="s">
        <v>16</v>
      </c>
      <c r="K1185" s="19" t="s">
        <v>16</v>
      </c>
      <c r="L1185" s="19" t="s">
        <v>16</v>
      </c>
    </row>
    <row r="1186" spans="1:12" ht="66" customHeight="1">
      <c r="A1186" s="119"/>
      <c r="B1186" s="93"/>
      <c r="C1186" s="121"/>
      <c r="D1186" s="104"/>
      <c r="E1186" s="150"/>
      <c r="F1186" s="150"/>
      <c r="G1186" s="150"/>
      <c r="H1186" s="27" t="s">
        <v>1206</v>
      </c>
      <c r="I1186" s="18" t="s">
        <v>1465</v>
      </c>
      <c r="J1186" s="18" t="s">
        <v>225</v>
      </c>
      <c r="K1186" s="18" t="s">
        <v>32</v>
      </c>
      <c r="L1186" s="18" t="s">
        <v>32</v>
      </c>
    </row>
    <row r="1187" spans="1:12" ht="51.75" customHeight="1">
      <c r="A1187" s="119"/>
      <c r="B1187" s="93"/>
      <c r="C1187" s="121"/>
      <c r="D1187" s="104"/>
      <c r="E1187" s="150"/>
      <c r="F1187" s="150"/>
      <c r="G1187" s="150"/>
      <c r="H1187" s="27" t="s">
        <v>1207</v>
      </c>
      <c r="I1187" s="18" t="s">
        <v>1208</v>
      </c>
      <c r="J1187" s="18" t="s">
        <v>16</v>
      </c>
      <c r="K1187" s="18" t="s">
        <v>16</v>
      </c>
      <c r="L1187" s="18" t="s">
        <v>16</v>
      </c>
    </row>
    <row r="1188" spans="1:12" ht="117" customHeight="1">
      <c r="A1188" s="119"/>
      <c r="B1188" s="93"/>
      <c r="C1188" s="121"/>
      <c r="D1188" s="104"/>
      <c r="E1188" s="150"/>
      <c r="F1188" s="150"/>
      <c r="G1188" s="150"/>
      <c r="H1188" s="27" t="s">
        <v>1209</v>
      </c>
      <c r="I1188" s="18" t="s">
        <v>1465</v>
      </c>
      <c r="J1188" s="18" t="s">
        <v>16</v>
      </c>
      <c r="K1188" s="18" t="s">
        <v>16</v>
      </c>
      <c r="L1188" s="18" t="s">
        <v>16</v>
      </c>
    </row>
    <row r="1189" spans="1:12" ht="52.5" customHeight="1">
      <c r="A1189" s="119"/>
      <c r="B1189" s="93"/>
      <c r="C1189" s="121"/>
      <c r="D1189" s="104"/>
      <c r="E1189" s="150"/>
      <c r="F1189" s="150"/>
      <c r="G1189" s="150"/>
      <c r="H1189" s="27" t="s">
        <v>1210</v>
      </c>
      <c r="I1189" s="18" t="s">
        <v>1465</v>
      </c>
      <c r="J1189" s="18" t="s">
        <v>225</v>
      </c>
      <c r="K1189" s="18" t="s">
        <v>32</v>
      </c>
      <c r="L1189" s="18" t="s">
        <v>32</v>
      </c>
    </row>
    <row r="1190" spans="1:12" ht="115.5" customHeight="1">
      <c r="A1190" s="119"/>
      <c r="B1190" s="93"/>
      <c r="C1190" s="121"/>
      <c r="D1190" s="104"/>
      <c r="E1190" s="150"/>
      <c r="F1190" s="150"/>
      <c r="G1190" s="150"/>
      <c r="H1190" s="27" t="s">
        <v>1211</v>
      </c>
      <c r="I1190" s="18" t="s">
        <v>1465</v>
      </c>
      <c r="J1190" s="18" t="s">
        <v>16</v>
      </c>
      <c r="K1190" s="18" t="s">
        <v>48</v>
      </c>
      <c r="L1190" s="18" t="s">
        <v>48</v>
      </c>
    </row>
    <row r="1191" spans="1:12" ht="38.25" customHeight="1">
      <c r="A1191" s="119"/>
      <c r="B1191" s="93"/>
      <c r="C1191" s="121"/>
      <c r="D1191" s="104"/>
      <c r="E1191" s="150"/>
      <c r="F1191" s="150"/>
      <c r="G1191" s="150"/>
      <c r="H1191" s="27" t="s">
        <v>1212</v>
      </c>
      <c r="I1191" s="18" t="s">
        <v>1465</v>
      </c>
      <c r="J1191" s="18" t="s">
        <v>16</v>
      </c>
      <c r="K1191" s="18" t="s">
        <v>387</v>
      </c>
      <c r="L1191" s="18" t="s">
        <v>312</v>
      </c>
    </row>
    <row r="1192" spans="1:12" ht="24.75" customHeight="1" thickBot="1">
      <c r="A1192" s="132"/>
      <c r="B1192" s="78"/>
      <c r="C1192" s="82"/>
      <c r="D1192" s="80"/>
      <c r="E1192" s="74"/>
      <c r="F1192" s="74"/>
      <c r="G1192" s="74"/>
      <c r="H1192" s="27" t="s">
        <v>1213</v>
      </c>
      <c r="I1192" s="18" t="s">
        <v>1208</v>
      </c>
      <c r="J1192" s="18" t="s">
        <v>1214</v>
      </c>
      <c r="K1192" s="18" t="s">
        <v>1215</v>
      </c>
      <c r="L1192" s="18" t="s">
        <v>1215</v>
      </c>
    </row>
    <row r="1193" spans="1:12" ht="81" customHeight="1" thickBot="1">
      <c r="A1193" s="49" t="s">
        <v>1216</v>
      </c>
      <c r="B1193" s="28" t="s">
        <v>1217</v>
      </c>
      <c r="C1193" s="52" t="s">
        <v>1218</v>
      </c>
      <c r="D1193" s="19"/>
      <c r="E1193" s="14">
        <v>0</v>
      </c>
      <c r="F1193" s="14">
        <v>0</v>
      </c>
      <c r="G1193" s="14">
        <v>0</v>
      </c>
      <c r="H1193" s="28" t="s">
        <v>1219</v>
      </c>
      <c r="I1193" s="19" t="s">
        <v>1465</v>
      </c>
      <c r="J1193" s="19" t="s">
        <v>187</v>
      </c>
      <c r="K1193" s="19" t="s">
        <v>40</v>
      </c>
      <c r="L1193" s="19" t="s">
        <v>230</v>
      </c>
    </row>
    <row r="1194" spans="1:12" ht="32.25" customHeight="1" thickBot="1">
      <c r="A1194" s="46" t="s">
        <v>1220</v>
      </c>
      <c r="B1194" s="97" t="s">
        <v>1221</v>
      </c>
      <c r="C1194" s="98"/>
      <c r="D1194" s="99"/>
      <c r="E1194" s="11">
        <f>E1195+E1197+E1198+E1199+E1200+E1202+E1203+E1204+E1206+E1217+E1219+E1220+E1221+E1229+E1231+E1233+E1236+E1237</f>
        <v>3743061</v>
      </c>
      <c r="F1194" s="11">
        <f>F1195+F1197+F1198+F1199+F1200+F1202+F1203+F1204+F1206+F1217+F1219+F1220+F1221+F1229+F1231+F1233+F1236+F1237</f>
        <v>4110153</v>
      </c>
      <c r="G1194" s="11">
        <f>G1195+G1197+G1198+G1199+G1200+G1202+G1203+G1204+G1206+G1217+G1219+G1220+G1221+G1229+G1231+G1233+G1236+G1237</f>
        <v>3509500</v>
      </c>
      <c r="H1194" s="100"/>
      <c r="I1194" s="101"/>
      <c r="J1194" s="101"/>
      <c r="K1194" s="101"/>
      <c r="L1194" s="102"/>
    </row>
    <row r="1195" spans="1:12" ht="25.5" customHeight="1">
      <c r="A1195" s="118" t="s">
        <v>1222</v>
      </c>
      <c r="B1195" s="77" t="s">
        <v>1223</v>
      </c>
      <c r="C1195" s="81" t="s">
        <v>552</v>
      </c>
      <c r="D1195" s="79"/>
      <c r="E1195" s="73">
        <f>SUM(E1196:E1196)</f>
        <v>0</v>
      </c>
      <c r="F1195" s="73">
        <f>SUM(F1196:F1196)</f>
        <v>0</v>
      </c>
      <c r="G1195" s="73">
        <f>SUM(G1196:G1196)</f>
        <v>0</v>
      </c>
      <c r="H1195" s="28" t="s">
        <v>1224</v>
      </c>
      <c r="I1195" s="19" t="s">
        <v>1448</v>
      </c>
      <c r="J1195" s="19" t="s">
        <v>285</v>
      </c>
      <c r="K1195" s="19" t="s">
        <v>16</v>
      </c>
      <c r="L1195" s="19" t="s">
        <v>16</v>
      </c>
    </row>
    <row r="1196" spans="1:12" ht="66" customHeight="1" thickBot="1">
      <c r="A1196" s="132"/>
      <c r="B1196" s="78"/>
      <c r="C1196" s="82"/>
      <c r="D1196" s="80"/>
      <c r="E1196" s="74"/>
      <c r="F1196" s="74"/>
      <c r="G1196" s="74"/>
      <c r="H1196" s="27" t="s">
        <v>1225</v>
      </c>
      <c r="I1196" s="18" t="s">
        <v>1208</v>
      </c>
      <c r="J1196" s="18" t="s">
        <v>172</v>
      </c>
      <c r="K1196" s="18" t="s">
        <v>258</v>
      </c>
      <c r="L1196" s="18" t="s">
        <v>16</v>
      </c>
    </row>
    <row r="1197" spans="1:12" ht="63.75" customHeight="1" thickBot="1">
      <c r="A1197" s="49" t="s">
        <v>1226</v>
      </c>
      <c r="B1197" s="28" t="s">
        <v>1227</v>
      </c>
      <c r="C1197" s="52" t="s">
        <v>1228</v>
      </c>
      <c r="D1197" s="19" t="s">
        <v>42</v>
      </c>
      <c r="E1197" s="14">
        <v>140000</v>
      </c>
      <c r="F1197" s="14">
        <v>140000</v>
      </c>
      <c r="G1197" s="14">
        <v>140000</v>
      </c>
      <c r="H1197" s="28" t="s">
        <v>1229</v>
      </c>
      <c r="I1197" s="19" t="s">
        <v>1230</v>
      </c>
      <c r="J1197" s="19" t="s">
        <v>80</v>
      </c>
      <c r="K1197" s="19" t="s">
        <v>80</v>
      </c>
      <c r="L1197" s="19" t="s">
        <v>80</v>
      </c>
    </row>
    <row r="1198" spans="1:12" ht="93.75" customHeight="1" thickBot="1">
      <c r="A1198" s="49" t="s">
        <v>1231</v>
      </c>
      <c r="B1198" s="28" t="s">
        <v>1232</v>
      </c>
      <c r="C1198" s="52" t="s">
        <v>1233</v>
      </c>
      <c r="D1198" s="19" t="s">
        <v>42</v>
      </c>
      <c r="E1198" s="14">
        <v>4800</v>
      </c>
      <c r="F1198" s="14">
        <v>4800</v>
      </c>
      <c r="G1198" s="14">
        <v>4800</v>
      </c>
      <c r="H1198" s="28" t="s">
        <v>1234</v>
      </c>
      <c r="I1198" s="19" t="s">
        <v>1448</v>
      </c>
      <c r="J1198" s="19" t="s">
        <v>1235</v>
      </c>
      <c r="K1198" s="19" t="s">
        <v>1236</v>
      </c>
      <c r="L1198" s="19" t="s">
        <v>1236</v>
      </c>
    </row>
    <row r="1199" spans="1:12" ht="76.5" customHeight="1" thickBot="1">
      <c r="A1199" s="49" t="s">
        <v>1237</v>
      </c>
      <c r="B1199" s="28" t="s">
        <v>1238</v>
      </c>
      <c r="C1199" s="52" t="s">
        <v>22</v>
      </c>
      <c r="D1199" s="19" t="s">
        <v>42</v>
      </c>
      <c r="E1199" s="14">
        <v>600</v>
      </c>
      <c r="F1199" s="14">
        <v>600</v>
      </c>
      <c r="G1199" s="14">
        <v>600</v>
      </c>
      <c r="H1199" s="28" t="s">
        <v>1239</v>
      </c>
      <c r="I1199" s="19" t="s">
        <v>1448</v>
      </c>
      <c r="J1199" s="19" t="s">
        <v>462</v>
      </c>
      <c r="K1199" s="19" t="s">
        <v>462</v>
      </c>
      <c r="L1199" s="19" t="s">
        <v>462</v>
      </c>
    </row>
    <row r="1200" spans="1:12" ht="63">
      <c r="A1200" s="118" t="s">
        <v>1240</v>
      </c>
      <c r="B1200" s="77" t="s">
        <v>1241</v>
      </c>
      <c r="C1200" s="81" t="s">
        <v>1163</v>
      </c>
      <c r="D1200" s="79" t="s">
        <v>42</v>
      </c>
      <c r="E1200" s="73">
        <f>SUM(E1201:E1201)+67300</f>
        <v>67300</v>
      </c>
      <c r="F1200" s="73">
        <f>SUM(F1201:F1201)+70000</f>
        <v>70000</v>
      </c>
      <c r="G1200" s="73">
        <f>SUM(G1201:G1201)+70000</f>
        <v>70000</v>
      </c>
      <c r="H1200" s="28" t="s">
        <v>1242</v>
      </c>
      <c r="I1200" s="19" t="s">
        <v>1465</v>
      </c>
      <c r="J1200" s="19" t="s">
        <v>1243</v>
      </c>
      <c r="K1200" s="19" t="s">
        <v>1243</v>
      </c>
      <c r="L1200" s="19" t="s">
        <v>1243</v>
      </c>
    </row>
    <row r="1201" spans="1:12" ht="16.5" thickBot="1">
      <c r="A1201" s="132"/>
      <c r="B1201" s="78"/>
      <c r="C1201" s="82"/>
      <c r="D1201" s="80"/>
      <c r="E1201" s="74"/>
      <c r="F1201" s="74"/>
      <c r="G1201" s="74"/>
      <c r="H1201" s="27" t="s">
        <v>1244</v>
      </c>
      <c r="I1201" s="18" t="s">
        <v>1448</v>
      </c>
      <c r="J1201" s="18" t="s">
        <v>285</v>
      </c>
      <c r="K1201" s="18" t="s">
        <v>285</v>
      </c>
      <c r="L1201" s="18" t="s">
        <v>285</v>
      </c>
    </row>
    <row r="1202" spans="1:12" ht="105" customHeight="1" thickBot="1">
      <c r="A1202" s="49" t="s">
        <v>1245</v>
      </c>
      <c r="B1202" s="28" t="s">
        <v>1246</v>
      </c>
      <c r="C1202" s="52" t="s">
        <v>1119</v>
      </c>
      <c r="D1202" s="19" t="s">
        <v>42</v>
      </c>
      <c r="E1202" s="14">
        <v>2800</v>
      </c>
      <c r="F1202" s="14">
        <v>1400</v>
      </c>
      <c r="G1202" s="14">
        <v>1400</v>
      </c>
      <c r="H1202" s="28" t="s">
        <v>1247</v>
      </c>
      <c r="I1202" s="19" t="s">
        <v>1465</v>
      </c>
      <c r="J1202" s="19" t="s">
        <v>312</v>
      </c>
      <c r="K1202" s="19" t="s">
        <v>312</v>
      </c>
      <c r="L1202" s="19" t="s">
        <v>312</v>
      </c>
    </row>
    <row r="1203" spans="1:12" ht="71.25" customHeight="1" thickBot="1">
      <c r="A1203" s="49" t="s">
        <v>1248</v>
      </c>
      <c r="B1203" s="28" t="s">
        <v>1249</v>
      </c>
      <c r="C1203" s="52" t="s">
        <v>1119</v>
      </c>
      <c r="D1203" s="19" t="s">
        <v>42</v>
      </c>
      <c r="E1203" s="14">
        <v>1200</v>
      </c>
      <c r="F1203" s="14">
        <v>1200</v>
      </c>
      <c r="G1203" s="14">
        <v>1200</v>
      </c>
      <c r="H1203" s="28" t="s">
        <v>1247</v>
      </c>
      <c r="I1203" s="19" t="s">
        <v>1465</v>
      </c>
      <c r="J1203" s="19" t="s">
        <v>312</v>
      </c>
      <c r="K1203" s="19" t="s">
        <v>312</v>
      </c>
      <c r="L1203" s="19" t="s">
        <v>312</v>
      </c>
    </row>
    <row r="1204" spans="1:12" ht="94.5" customHeight="1">
      <c r="A1204" s="49" t="s">
        <v>1250</v>
      </c>
      <c r="B1204" s="28" t="s">
        <v>1251</v>
      </c>
      <c r="C1204" s="52" t="s">
        <v>1119</v>
      </c>
      <c r="D1204" s="19" t="s">
        <v>43</v>
      </c>
      <c r="E1204" s="12">
        <f>SUM(E1205:E1205)+100000</f>
        <v>100000</v>
      </c>
      <c r="F1204" s="12">
        <f>SUM(F1205:F1205)+50000</f>
        <v>50000</v>
      </c>
      <c r="G1204" s="12">
        <f>SUM(G1205:G1205)+50000</f>
        <v>50000</v>
      </c>
      <c r="H1204" s="28" t="s">
        <v>1252</v>
      </c>
      <c r="I1204" s="19" t="s">
        <v>1465</v>
      </c>
      <c r="J1204" s="19" t="s">
        <v>48</v>
      </c>
      <c r="K1204" s="19" t="s">
        <v>48</v>
      </c>
      <c r="L1204" s="19" t="s">
        <v>48</v>
      </c>
    </row>
    <row r="1205" spans="1:12" ht="48.75" customHeight="1" thickBot="1">
      <c r="A1205" s="48"/>
      <c r="B1205" s="27"/>
      <c r="C1205" s="42"/>
      <c r="D1205" s="18"/>
      <c r="E1205" s="13">
        <v>0</v>
      </c>
      <c r="F1205" s="13">
        <v>0</v>
      </c>
      <c r="G1205" s="13">
        <v>0</v>
      </c>
      <c r="H1205" s="27" t="s">
        <v>1253</v>
      </c>
      <c r="I1205" s="18" t="s">
        <v>530</v>
      </c>
      <c r="J1205" s="18" t="s">
        <v>1254</v>
      </c>
      <c r="K1205" s="18" t="s">
        <v>761</v>
      </c>
      <c r="L1205" s="18" t="s">
        <v>761</v>
      </c>
    </row>
    <row r="1206" spans="1:12" ht="38.25" customHeight="1">
      <c r="A1206" s="118" t="s">
        <v>1255</v>
      </c>
      <c r="B1206" s="77" t="s">
        <v>1256</v>
      </c>
      <c r="C1206" s="81" t="s">
        <v>1257</v>
      </c>
      <c r="D1206" s="79" t="s">
        <v>42</v>
      </c>
      <c r="E1206" s="73">
        <f>SUM(E1207:E1216)+43800</f>
        <v>43800</v>
      </c>
      <c r="F1206" s="73">
        <f>SUM(F1207:F1216)+43800</f>
        <v>43800</v>
      </c>
      <c r="G1206" s="73">
        <f>SUM(G1207:G1216)+43800</f>
        <v>43800</v>
      </c>
      <c r="H1206" s="28" t="s">
        <v>1258</v>
      </c>
      <c r="I1206" s="19" t="s">
        <v>1448</v>
      </c>
      <c r="J1206" s="19" t="s">
        <v>1259</v>
      </c>
      <c r="K1206" s="19" t="s">
        <v>1260</v>
      </c>
      <c r="L1206" s="19" t="s">
        <v>1261</v>
      </c>
    </row>
    <row r="1207" spans="1:12" ht="42.75" customHeight="1">
      <c r="A1207" s="119"/>
      <c r="B1207" s="93"/>
      <c r="C1207" s="121"/>
      <c r="D1207" s="104"/>
      <c r="E1207" s="150"/>
      <c r="F1207" s="150"/>
      <c r="G1207" s="150"/>
      <c r="H1207" s="27" t="s">
        <v>1262</v>
      </c>
      <c r="I1207" s="18" t="s">
        <v>1448</v>
      </c>
      <c r="J1207" s="18" t="s">
        <v>1260</v>
      </c>
      <c r="K1207" s="18" t="s">
        <v>1260</v>
      </c>
      <c r="L1207" s="18" t="s">
        <v>1260</v>
      </c>
    </row>
    <row r="1208" spans="1:12" ht="38.25" customHeight="1">
      <c r="A1208" s="119"/>
      <c r="B1208" s="93"/>
      <c r="C1208" s="121"/>
      <c r="D1208" s="104"/>
      <c r="E1208" s="150"/>
      <c r="F1208" s="150"/>
      <c r="G1208" s="150"/>
      <c r="H1208" s="27" t="s">
        <v>1263</v>
      </c>
      <c r="I1208" s="18" t="s">
        <v>1448</v>
      </c>
      <c r="J1208" s="18" t="s">
        <v>25</v>
      </c>
      <c r="K1208" s="18" t="s">
        <v>991</v>
      </c>
      <c r="L1208" s="18" t="s">
        <v>1264</v>
      </c>
    </row>
    <row r="1209" spans="1:12" ht="43.5" customHeight="1">
      <c r="A1209" s="119"/>
      <c r="B1209" s="93"/>
      <c r="C1209" s="121"/>
      <c r="D1209" s="104"/>
      <c r="E1209" s="150"/>
      <c r="F1209" s="150"/>
      <c r="G1209" s="150"/>
      <c r="H1209" s="27" t="s">
        <v>1265</v>
      </c>
      <c r="I1209" s="18" t="s">
        <v>1448</v>
      </c>
      <c r="J1209" s="18" t="s">
        <v>1261</v>
      </c>
      <c r="K1209" s="18" t="s">
        <v>1261</v>
      </c>
      <c r="L1209" s="18" t="s">
        <v>1113</v>
      </c>
    </row>
    <row r="1210" spans="1:12" ht="38.25" customHeight="1">
      <c r="A1210" s="119"/>
      <c r="B1210" s="93"/>
      <c r="C1210" s="121"/>
      <c r="D1210" s="104"/>
      <c r="E1210" s="150"/>
      <c r="F1210" s="150"/>
      <c r="G1210" s="150"/>
      <c r="H1210" s="27" t="s">
        <v>1266</v>
      </c>
      <c r="I1210" s="18" t="s">
        <v>1448</v>
      </c>
      <c r="J1210" s="18" t="s">
        <v>1261</v>
      </c>
      <c r="K1210" s="18" t="s">
        <v>1261</v>
      </c>
      <c r="L1210" s="18" t="s">
        <v>1261</v>
      </c>
    </row>
    <row r="1211" spans="1:12" ht="45" customHeight="1">
      <c r="A1211" s="119"/>
      <c r="B1211" s="93"/>
      <c r="C1211" s="121"/>
      <c r="D1211" s="104"/>
      <c r="E1211" s="150"/>
      <c r="F1211" s="150"/>
      <c r="G1211" s="150"/>
      <c r="H1211" s="27" t="s">
        <v>1267</v>
      </c>
      <c r="I1211" s="18" t="s">
        <v>1448</v>
      </c>
      <c r="J1211" s="18" t="s">
        <v>1268</v>
      </c>
      <c r="K1211" s="18" t="s">
        <v>1269</v>
      </c>
      <c r="L1211" s="18" t="s">
        <v>1121</v>
      </c>
    </row>
    <row r="1212" spans="1:12" ht="51" customHeight="1">
      <c r="A1212" s="119"/>
      <c r="B1212" s="93"/>
      <c r="C1212" s="121"/>
      <c r="D1212" s="104"/>
      <c r="E1212" s="150"/>
      <c r="F1212" s="150"/>
      <c r="G1212" s="150"/>
      <c r="H1212" s="27" t="s">
        <v>1270</v>
      </c>
      <c r="I1212" s="18" t="s">
        <v>1448</v>
      </c>
      <c r="J1212" s="18" t="s">
        <v>1261</v>
      </c>
      <c r="K1212" s="18" t="s">
        <v>1261</v>
      </c>
      <c r="L1212" s="18" t="s">
        <v>1261</v>
      </c>
    </row>
    <row r="1213" spans="1:12" ht="41.25" customHeight="1">
      <c r="A1213" s="119"/>
      <c r="B1213" s="93"/>
      <c r="C1213" s="121"/>
      <c r="D1213" s="104"/>
      <c r="E1213" s="150"/>
      <c r="F1213" s="150"/>
      <c r="G1213" s="150"/>
      <c r="H1213" s="27" t="s">
        <v>1271</v>
      </c>
      <c r="I1213" s="18" t="s">
        <v>1448</v>
      </c>
      <c r="J1213" s="18" t="s">
        <v>1272</v>
      </c>
      <c r="K1213" s="18" t="s">
        <v>1273</v>
      </c>
      <c r="L1213" s="18" t="s">
        <v>1274</v>
      </c>
    </row>
    <row r="1214" spans="1:12" ht="35.25" customHeight="1">
      <c r="A1214" s="119"/>
      <c r="B1214" s="93"/>
      <c r="C1214" s="121"/>
      <c r="D1214" s="104"/>
      <c r="E1214" s="150"/>
      <c r="F1214" s="150"/>
      <c r="G1214" s="150"/>
      <c r="H1214" s="27" t="s">
        <v>1275</v>
      </c>
      <c r="I1214" s="18" t="s">
        <v>1448</v>
      </c>
      <c r="J1214" s="18" t="s">
        <v>1276</v>
      </c>
      <c r="K1214" s="18" t="s">
        <v>1277</v>
      </c>
      <c r="L1214" s="18" t="s">
        <v>495</v>
      </c>
    </row>
    <row r="1215" spans="1:12" ht="45" customHeight="1">
      <c r="A1215" s="119"/>
      <c r="B1215" s="93"/>
      <c r="C1215" s="121"/>
      <c r="D1215" s="104"/>
      <c r="E1215" s="150"/>
      <c r="F1215" s="150"/>
      <c r="G1215" s="150"/>
      <c r="H1215" s="27" t="s">
        <v>1278</v>
      </c>
      <c r="I1215" s="18" t="s">
        <v>1448</v>
      </c>
      <c r="J1215" s="18" t="s">
        <v>1279</v>
      </c>
      <c r="K1215" s="18" t="s">
        <v>1279</v>
      </c>
      <c r="L1215" s="18" t="s">
        <v>1280</v>
      </c>
    </row>
    <row r="1216" spans="1:12" ht="47.25" customHeight="1" thickBot="1">
      <c r="A1216" s="132"/>
      <c r="B1216" s="78"/>
      <c r="C1216" s="82"/>
      <c r="D1216" s="80"/>
      <c r="E1216" s="74"/>
      <c r="F1216" s="74"/>
      <c r="G1216" s="74"/>
      <c r="H1216" s="27" t="s">
        <v>1281</v>
      </c>
      <c r="I1216" s="18" t="s">
        <v>1448</v>
      </c>
      <c r="J1216" s="18" t="s">
        <v>1269</v>
      </c>
      <c r="K1216" s="18" t="s">
        <v>1282</v>
      </c>
      <c r="L1216" s="18" t="s">
        <v>1273</v>
      </c>
    </row>
    <row r="1217" spans="1:12" ht="72.75" customHeight="1">
      <c r="A1217" s="118" t="s">
        <v>1283</v>
      </c>
      <c r="B1217" s="77" t="s">
        <v>1284</v>
      </c>
      <c r="C1217" s="81" t="s">
        <v>1233</v>
      </c>
      <c r="D1217" s="79" t="s">
        <v>42</v>
      </c>
      <c r="E1217" s="73">
        <f>SUM(E1218:E1218)+137300</f>
        <v>137300</v>
      </c>
      <c r="F1217" s="73">
        <f>SUM(F1218:F1218)+150000</f>
        <v>150000</v>
      </c>
      <c r="G1217" s="73">
        <f>SUM(G1218:G1218)+150000</f>
        <v>150000</v>
      </c>
      <c r="H1217" s="28" t="s">
        <v>1285</v>
      </c>
      <c r="I1217" s="19" t="s">
        <v>1465</v>
      </c>
      <c r="J1217" s="19" t="s">
        <v>40</v>
      </c>
      <c r="K1217" s="19" t="s">
        <v>79</v>
      </c>
      <c r="L1217" s="19" t="s">
        <v>48</v>
      </c>
    </row>
    <row r="1218" spans="1:12" ht="60" customHeight="1" thickBot="1">
      <c r="A1218" s="132"/>
      <c r="B1218" s="78"/>
      <c r="C1218" s="82"/>
      <c r="D1218" s="80"/>
      <c r="E1218" s="74"/>
      <c r="F1218" s="74"/>
      <c r="G1218" s="74"/>
      <c r="H1218" s="27" t="s">
        <v>1286</v>
      </c>
      <c r="I1218" s="18" t="s">
        <v>1448</v>
      </c>
      <c r="J1218" s="18" t="s">
        <v>1287</v>
      </c>
      <c r="K1218" s="18" t="s">
        <v>957</v>
      </c>
      <c r="L1218" s="18" t="s">
        <v>1288</v>
      </c>
    </row>
    <row r="1219" spans="1:12" ht="74.25" customHeight="1" thickBot="1">
      <c r="A1219" s="49" t="s">
        <v>1289</v>
      </c>
      <c r="B1219" s="28" t="s">
        <v>1290</v>
      </c>
      <c r="C1219" s="52" t="s">
        <v>1187</v>
      </c>
      <c r="D1219" s="19" t="s">
        <v>42</v>
      </c>
      <c r="E1219" s="14">
        <v>20300</v>
      </c>
      <c r="F1219" s="14">
        <v>25000</v>
      </c>
      <c r="G1219" s="14">
        <v>27000</v>
      </c>
      <c r="H1219" s="28" t="s">
        <v>1460</v>
      </c>
      <c r="I1219" s="19" t="s">
        <v>1448</v>
      </c>
      <c r="J1219" s="19" t="s">
        <v>1291</v>
      </c>
      <c r="K1219" s="19" t="s">
        <v>1292</v>
      </c>
      <c r="L1219" s="19" t="s">
        <v>1292</v>
      </c>
    </row>
    <row r="1220" spans="1:12" ht="66" customHeight="1" thickBot="1">
      <c r="A1220" s="49" t="s">
        <v>1293</v>
      </c>
      <c r="B1220" s="28" t="s">
        <v>1294</v>
      </c>
      <c r="C1220" s="52" t="s">
        <v>1295</v>
      </c>
      <c r="D1220" s="19" t="s">
        <v>42</v>
      </c>
      <c r="E1220" s="14">
        <v>7300</v>
      </c>
      <c r="F1220" s="14">
        <v>0</v>
      </c>
      <c r="G1220" s="14">
        <v>0</v>
      </c>
      <c r="H1220" s="28" t="s">
        <v>1296</v>
      </c>
      <c r="I1220" s="19" t="s">
        <v>1448</v>
      </c>
      <c r="J1220" s="19" t="s">
        <v>1297</v>
      </c>
      <c r="K1220" s="19" t="s">
        <v>1297</v>
      </c>
      <c r="L1220" s="19" t="s">
        <v>1297</v>
      </c>
    </row>
    <row r="1221" spans="1:12" ht="90.75" customHeight="1">
      <c r="A1221" s="118" t="s">
        <v>1298</v>
      </c>
      <c r="B1221" s="77" t="s">
        <v>1299</v>
      </c>
      <c r="C1221" s="81" t="s">
        <v>1300</v>
      </c>
      <c r="D1221" s="79"/>
      <c r="E1221" s="73">
        <f>SUM(E1222:E1228)</f>
        <v>0</v>
      </c>
      <c r="F1221" s="73">
        <f>SUM(F1222:F1228)</f>
        <v>0</v>
      </c>
      <c r="G1221" s="73">
        <f>SUM(G1222:G1228)</f>
        <v>0</v>
      </c>
      <c r="H1221" s="28" t="s">
        <v>1301</v>
      </c>
      <c r="I1221" s="19" t="s">
        <v>1448</v>
      </c>
      <c r="J1221" s="19" t="s">
        <v>729</v>
      </c>
      <c r="K1221" s="19" t="s">
        <v>729</v>
      </c>
      <c r="L1221" s="19" t="s">
        <v>16</v>
      </c>
    </row>
    <row r="1222" spans="1:12" ht="72.75" customHeight="1">
      <c r="A1222" s="119"/>
      <c r="B1222" s="93"/>
      <c r="C1222" s="121"/>
      <c r="D1222" s="104"/>
      <c r="E1222" s="150"/>
      <c r="F1222" s="150"/>
      <c r="G1222" s="150"/>
      <c r="H1222" s="27" t="s">
        <v>1302</v>
      </c>
      <c r="I1222" s="18" t="s">
        <v>1465</v>
      </c>
      <c r="J1222" s="18" t="s">
        <v>312</v>
      </c>
      <c r="K1222" s="18" t="s">
        <v>312</v>
      </c>
      <c r="L1222" s="18" t="s">
        <v>16</v>
      </c>
    </row>
    <row r="1223" spans="1:12" ht="69" customHeight="1">
      <c r="A1223" s="119"/>
      <c r="B1223" s="93"/>
      <c r="C1223" s="121"/>
      <c r="D1223" s="104"/>
      <c r="E1223" s="150"/>
      <c r="F1223" s="150"/>
      <c r="G1223" s="150"/>
      <c r="H1223" s="27" t="s">
        <v>1461</v>
      </c>
      <c r="I1223" s="18" t="s">
        <v>1448</v>
      </c>
      <c r="J1223" s="18" t="s">
        <v>1264</v>
      </c>
      <c r="K1223" s="18" t="s">
        <v>1264</v>
      </c>
      <c r="L1223" s="18" t="s">
        <v>16</v>
      </c>
    </row>
    <row r="1224" spans="1:12" ht="72" customHeight="1">
      <c r="A1224" s="119"/>
      <c r="B1224" s="93"/>
      <c r="C1224" s="121"/>
      <c r="D1224" s="104"/>
      <c r="E1224" s="150"/>
      <c r="F1224" s="150"/>
      <c r="G1224" s="150"/>
      <c r="H1224" s="27" t="s">
        <v>1303</v>
      </c>
      <c r="I1224" s="18" t="s">
        <v>1465</v>
      </c>
      <c r="J1224" s="18" t="s">
        <v>53</v>
      </c>
      <c r="K1224" s="18" t="s">
        <v>53</v>
      </c>
      <c r="L1224" s="18" t="s">
        <v>16</v>
      </c>
    </row>
    <row r="1225" spans="1:12" ht="36.75" customHeight="1">
      <c r="A1225" s="119"/>
      <c r="B1225" s="93"/>
      <c r="C1225" s="121"/>
      <c r="D1225" s="104"/>
      <c r="E1225" s="150"/>
      <c r="F1225" s="150"/>
      <c r="G1225" s="150"/>
      <c r="H1225" s="27" t="s">
        <v>1304</v>
      </c>
      <c r="I1225" s="18" t="s">
        <v>1230</v>
      </c>
      <c r="J1225" s="18" t="s">
        <v>1305</v>
      </c>
      <c r="K1225" s="18" t="s">
        <v>1305</v>
      </c>
      <c r="L1225" s="18" t="s">
        <v>16</v>
      </c>
    </row>
    <row r="1226" spans="1:12" ht="69" customHeight="1">
      <c r="A1226" s="119"/>
      <c r="B1226" s="93"/>
      <c r="C1226" s="121"/>
      <c r="D1226" s="104"/>
      <c r="E1226" s="150"/>
      <c r="F1226" s="150"/>
      <c r="G1226" s="150"/>
      <c r="H1226" s="27" t="s">
        <v>1306</v>
      </c>
      <c r="I1226" s="18" t="s">
        <v>1448</v>
      </c>
      <c r="J1226" s="18" t="s">
        <v>1307</v>
      </c>
      <c r="K1226" s="18" t="s">
        <v>1307</v>
      </c>
      <c r="L1226" s="18" t="s">
        <v>16</v>
      </c>
    </row>
    <row r="1227" spans="1:12" ht="85.5" customHeight="1">
      <c r="A1227" s="119"/>
      <c r="B1227" s="93"/>
      <c r="C1227" s="121"/>
      <c r="D1227" s="104"/>
      <c r="E1227" s="150"/>
      <c r="F1227" s="150"/>
      <c r="G1227" s="150"/>
      <c r="H1227" s="27" t="s">
        <v>1308</v>
      </c>
      <c r="I1227" s="18" t="s">
        <v>1465</v>
      </c>
      <c r="J1227" s="18" t="s">
        <v>52</v>
      </c>
      <c r="K1227" s="18" t="s">
        <v>52</v>
      </c>
      <c r="L1227" s="18" t="s">
        <v>16</v>
      </c>
    </row>
    <row r="1228" spans="1:12" ht="89.25" customHeight="1" thickBot="1">
      <c r="A1228" s="132"/>
      <c r="B1228" s="78"/>
      <c r="C1228" s="82"/>
      <c r="D1228" s="80"/>
      <c r="E1228" s="74"/>
      <c r="F1228" s="74"/>
      <c r="G1228" s="74"/>
      <c r="H1228" s="55" t="s">
        <v>1309</v>
      </c>
      <c r="I1228" s="56" t="s">
        <v>1230</v>
      </c>
      <c r="J1228" s="56" t="s">
        <v>456</v>
      </c>
      <c r="K1228" s="56" t="s">
        <v>456</v>
      </c>
      <c r="L1228" s="56" t="s">
        <v>16</v>
      </c>
    </row>
    <row r="1229" spans="1:12" ht="69.75" customHeight="1">
      <c r="A1229" s="118" t="s">
        <v>1310</v>
      </c>
      <c r="B1229" s="77" t="s">
        <v>1311</v>
      </c>
      <c r="C1229" s="81" t="s">
        <v>1200</v>
      </c>
      <c r="D1229" s="79" t="s">
        <v>18</v>
      </c>
      <c r="E1229" s="73">
        <f>SUM(E1230:E1230)+2710500</f>
        <v>2710500</v>
      </c>
      <c r="F1229" s="73">
        <f>SUM(F1230:F1230)+2827700</f>
        <v>2827700</v>
      </c>
      <c r="G1229" s="73">
        <f>SUM(G1230:G1230)+2870700</f>
        <v>2870700</v>
      </c>
      <c r="H1229" s="26" t="s">
        <v>1312</v>
      </c>
      <c r="I1229" s="33" t="s">
        <v>1465</v>
      </c>
      <c r="J1229" s="33" t="s">
        <v>17</v>
      </c>
      <c r="K1229" s="33" t="s">
        <v>16</v>
      </c>
      <c r="L1229" s="33" t="s">
        <v>16</v>
      </c>
    </row>
    <row r="1230" spans="1:12" ht="87" customHeight="1" thickBot="1">
      <c r="A1230" s="132"/>
      <c r="B1230" s="78"/>
      <c r="C1230" s="82"/>
      <c r="D1230" s="80"/>
      <c r="E1230" s="74"/>
      <c r="F1230" s="74"/>
      <c r="G1230" s="74"/>
      <c r="H1230" s="27" t="s">
        <v>1462</v>
      </c>
      <c r="I1230" s="18" t="s">
        <v>1465</v>
      </c>
      <c r="J1230" s="18" t="s">
        <v>52</v>
      </c>
      <c r="K1230" s="18" t="s">
        <v>48</v>
      </c>
      <c r="L1230" s="18" t="s">
        <v>48</v>
      </c>
    </row>
    <row r="1231" spans="1:12" ht="83.25" customHeight="1">
      <c r="A1231" s="118" t="s">
        <v>1313</v>
      </c>
      <c r="B1231" s="77" t="s">
        <v>1314</v>
      </c>
      <c r="C1231" s="81" t="s">
        <v>1119</v>
      </c>
      <c r="D1231" s="79" t="s">
        <v>43</v>
      </c>
      <c r="E1231" s="73">
        <v>150000</v>
      </c>
      <c r="F1231" s="73">
        <v>150000</v>
      </c>
      <c r="G1231" s="73">
        <v>150000</v>
      </c>
      <c r="H1231" s="28" t="s">
        <v>1315</v>
      </c>
      <c r="I1231" s="19" t="s">
        <v>1465</v>
      </c>
      <c r="J1231" s="19" t="s">
        <v>48</v>
      </c>
      <c r="K1231" s="19" t="s">
        <v>48</v>
      </c>
      <c r="L1231" s="19" t="s">
        <v>48</v>
      </c>
    </row>
    <row r="1232" spans="1:12" ht="38.25" customHeight="1" thickBot="1">
      <c r="A1232" s="132"/>
      <c r="B1232" s="78"/>
      <c r="C1232" s="82"/>
      <c r="D1232" s="80"/>
      <c r="E1232" s="74"/>
      <c r="F1232" s="74"/>
      <c r="G1232" s="74"/>
      <c r="H1232" s="27" t="s">
        <v>1253</v>
      </c>
      <c r="I1232" s="18" t="s">
        <v>530</v>
      </c>
      <c r="J1232" s="18" t="s">
        <v>753</v>
      </c>
      <c r="K1232" s="18" t="s">
        <v>753</v>
      </c>
      <c r="L1232" s="18" t="s">
        <v>753</v>
      </c>
    </row>
    <row r="1233" spans="1:12" ht="51" customHeight="1">
      <c r="A1233" s="118" t="s">
        <v>1316</v>
      </c>
      <c r="B1233" s="77" t="s">
        <v>1317</v>
      </c>
      <c r="C1233" s="81" t="s">
        <v>552</v>
      </c>
      <c r="D1233" s="19" t="s">
        <v>1445</v>
      </c>
      <c r="E1233" s="12">
        <f>SUM(E1234:E1235)</f>
        <v>357161</v>
      </c>
      <c r="F1233" s="12">
        <f>SUM(F1234:F1235)</f>
        <v>645653</v>
      </c>
      <c r="G1233" s="12">
        <f>SUM(G1234:G1235)</f>
        <v>0</v>
      </c>
      <c r="H1233" s="28" t="s">
        <v>1318</v>
      </c>
      <c r="I1233" s="19" t="s">
        <v>1465</v>
      </c>
      <c r="J1233" s="19" t="s">
        <v>95</v>
      </c>
      <c r="K1233" s="19" t="s">
        <v>285</v>
      </c>
      <c r="L1233" s="19" t="s">
        <v>16</v>
      </c>
    </row>
    <row r="1234" spans="1:12" ht="31.5" customHeight="1">
      <c r="A1234" s="119"/>
      <c r="B1234" s="93"/>
      <c r="C1234" s="121"/>
      <c r="D1234" s="18" t="s">
        <v>18</v>
      </c>
      <c r="E1234" s="13">
        <v>53574</v>
      </c>
      <c r="F1234" s="13">
        <v>96848</v>
      </c>
      <c r="G1234" s="13">
        <v>0</v>
      </c>
      <c r="H1234" s="139" t="s">
        <v>554</v>
      </c>
      <c r="I1234" s="94" t="s">
        <v>1465</v>
      </c>
      <c r="J1234" s="94" t="s">
        <v>387</v>
      </c>
      <c r="K1234" s="94" t="s">
        <v>264</v>
      </c>
      <c r="L1234" s="94" t="s">
        <v>16</v>
      </c>
    </row>
    <row r="1235" spans="1:12" ht="20.25" customHeight="1" thickBot="1">
      <c r="A1235" s="132"/>
      <c r="B1235" s="78"/>
      <c r="C1235" s="82"/>
      <c r="D1235" s="18" t="s">
        <v>90</v>
      </c>
      <c r="E1235" s="13">
        <v>303587</v>
      </c>
      <c r="F1235" s="13">
        <v>548805</v>
      </c>
      <c r="G1235" s="13">
        <v>0</v>
      </c>
      <c r="H1235" s="78"/>
      <c r="I1235" s="80"/>
      <c r="J1235" s="80"/>
      <c r="K1235" s="80"/>
      <c r="L1235" s="80"/>
    </row>
    <row r="1236" spans="1:12" ht="92.25" customHeight="1" thickBot="1">
      <c r="A1236" s="49" t="s">
        <v>1319</v>
      </c>
      <c r="B1236" s="28" t="s">
        <v>1463</v>
      </c>
      <c r="C1236" s="52" t="s">
        <v>1320</v>
      </c>
      <c r="D1236" s="19"/>
      <c r="E1236" s="14">
        <v>0</v>
      </c>
      <c r="F1236" s="14">
        <v>0</v>
      </c>
      <c r="G1236" s="14">
        <v>0</v>
      </c>
      <c r="H1236" s="28" t="s">
        <v>1321</v>
      </c>
      <c r="I1236" s="19" t="s">
        <v>1465</v>
      </c>
      <c r="J1236" s="71">
        <v>28</v>
      </c>
      <c r="K1236" s="71">
        <v>28</v>
      </c>
      <c r="L1236" s="71">
        <v>28</v>
      </c>
    </row>
    <row r="1237" spans="1:12" ht="65.25" customHeight="1">
      <c r="A1237" s="118" t="s">
        <v>1322</v>
      </c>
      <c r="B1237" s="77" t="s">
        <v>1464</v>
      </c>
      <c r="C1237" s="81" t="s">
        <v>1320</v>
      </c>
      <c r="D1237" s="79"/>
      <c r="E1237" s="73">
        <f>SUM(E1238:E1238)</f>
        <v>0</v>
      </c>
      <c r="F1237" s="73">
        <f>SUM(F1238:F1238)</f>
        <v>0</v>
      </c>
      <c r="G1237" s="73">
        <f>SUM(G1238:G1238)</f>
        <v>0</v>
      </c>
      <c r="H1237" s="28" t="s">
        <v>1323</v>
      </c>
      <c r="I1237" s="19" t="s">
        <v>1448</v>
      </c>
      <c r="J1237" s="19" t="s">
        <v>16</v>
      </c>
      <c r="K1237" s="19" t="s">
        <v>285</v>
      </c>
      <c r="L1237" s="19" t="s">
        <v>16</v>
      </c>
    </row>
    <row r="1238" spans="1:12" ht="74.25" customHeight="1" thickBot="1">
      <c r="A1238" s="132"/>
      <c r="B1238" s="78"/>
      <c r="C1238" s="82"/>
      <c r="D1238" s="80"/>
      <c r="E1238" s="74"/>
      <c r="F1238" s="74"/>
      <c r="G1238" s="74"/>
      <c r="H1238" s="27" t="s">
        <v>1324</v>
      </c>
      <c r="I1238" s="18" t="s">
        <v>1448</v>
      </c>
      <c r="J1238" s="18" t="s">
        <v>285</v>
      </c>
      <c r="K1238" s="18" t="s">
        <v>16</v>
      </c>
      <c r="L1238" s="18" t="s">
        <v>16</v>
      </c>
    </row>
    <row r="1239" spans="1:12" ht="48" customHeight="1" thickBot="1">
      <c r="A1239" s="46" t="s">
        <v>1325</v>
      </c>
      <c r="B1239" s="97" t="s">
        <v>1326</v>
      </c>
      <c r="C1239" s="98"/>
      <c r="D1239" s="99"/>
      <c r="E1239" s="11">
        <f>E1240+E1241+E1245+E1250+E1252</f>
        <v>10000</v>
      </c>
      <c r="F1239" s="11">
        <f>F1240+F1241+F1245+F1250+F1252</f>
        <v>5000</v>
      </c>
      <c r="G1239" s="11">
        <f>G1240+G1241+G1245+G1250+G1252</f>
        <v>20</v>
      </c>
      <c r="H1239" s="100"/>
      <c r="I1239" s="101"/>
      <c r="J1239" s="101"/>
      <c r="K1239" s="101"/>
      <c r="L1239" s="102"/>
    </row>
    <row r="1240" spans="1:12" ht="111.75" customHeight="1" thickBot="1">
      <c r="A1240" s="49" t="s">
        <v>1328</v>
      </c>
      <c r="B1240" s="28" t="s">
        <v>1329</v>
      </c>
      <c r="C1240" s="52" t="s">
        <v>1327</v>
      </c>
      <c r="D1240" s="19"/>
      <c r="E1240" s="14">
        <v>0</v>
      </c>
      <c r="F1240" s="14">
        <v>0</v>
      </c>
      <c r="G1240" s="14">
        <v>0</v>
      </c>
      <c r="H1240" s="28" t="s">
        <v>1330</v>
      </c>
      <c r="I1240" s="19" t="s">
        <v>1448</v>
      </c>
      <c r="J1240" s="19" t="s">
        <v>61</v>
      </c>
      <c r="K1240" s="19" t="s">
        <v>16</v>
      </c>
      <c r="L1240" s="19" t="s">
        <v>16</v>
      </c>
    </row>
    <row r="1241" spans="1:12" ht="116.25" customHeight="1">
      <c r="A1241" s="118" t="s">
        <v>1331</v>
      </c>
      <c r="B1241" s="77" t="s">
        <v>1332</v>
      </c>
      <c r="C1241" s="81" t="s">
        <v>1327</v>
      </c>
      <c r="D1241" s="79"/>
      <c r="E1241" s="73">
        <f>SUM(E1242:E1244)</f>
        <v>0</v>
      </c>
      <c r="F1241" s="73">
        <f>SUM(F1242:F1244)</f>
        <v>0</v>
      </c>
      <c r="G1241" s="73">
        <f>SUM(G1242:G1244)</f>
        <v>0</v>
      </c>
      <c r="H1241" s="28" t="s">
        <v>1333</v>
      </c>
      <c r="I1241" s="19" t="s">
        <v>1465</v>
      </c>
      <c r="J1241" s="19" t="s">
        <v>53</v>
      </c>
      <c r="K1241" s="19" t="s">
        <v>16</v>
      </c>
      <c r="L1241" s="19" t="s">
        <v>16</v>
      </c>
    </row>
    <row r="1242" spans="1:12" ht="117" customHeight="1">
      <c r="A1242" s="119"/>
      <c r="B1242" s="93"/>
      <c r="C1242" s="121"/>
      <c r="D1242" s="104"/>
      <c r="E1242" s="150"/>
      <c r="F1242" s="150"/>
      <c r="G1242" s="150"/>
      <c r="H1242" s="27" t="s">
        <v>1334</v>
      </c>
      <c r="I1242" s="18" t="s">
        <v>1465</v>
      </c>
      <c r="J1242" s="18" t="s">
        <v>17</v>
      </c>
      <c r="K1242" s="18" t="s">
        <v>17</v>
      </c>
      <c r="L1242" s="18" t="s">
        <v>17</v>
      </c>
    </row>
    <row r="1243" spans="1:12" ht="214.5" customHeight="1">
      <c r="A1243" s="119"/>
      <c r="B1243" s="93"/>
      <c r="C1243" s="121"/>
      <c r="D1243" s="104"/>
      <c r="E1243" s="150"/>
      <c r="F1243" s="150"/>
      <c r="G1243" s="150"/>
      <c r="H1243" s="27" t="s">
        <v>1335</v>
      </c>
      <c r="I1243" s="18" t="s">
        <v>1465</v>
      </c>
      <c r="J1243" s="18" t="s">
        <v>34</v>
      </c>
      <c r="K1243" s="18" t="s">
        <v>312</v>
      </c>
      <c r="L1243" s="18" t="s">
        <v>16</v>
      </c>
    </row>
    <row r="1244" spans="1:12" ht="56.25" customHeight="1" thickBot="1">
      <c r="A1244" s="132"/>
      <c r="B1244" s="78"/>
      <c r="C1244" s="82"/>
      <c r="D1244" s="80"/>
      <c r="E1244" s="74"/>
      <c r="F1244" s="74"/>
      <c r="G1244" s="74"/>
      <c r="H1244" s="27" t="s">
        <v>1336</v>
      </c>
      <c r="I1244" s="18" t="s">
        <v>1465</v>
      </c>
      <c r="J1244" s="18" t="s">
        <v>350</v>
      </c>
      <c r="K1244" s="18" t="s">
        <v>456</v>
      </c>
      <c r="L1244" s="18" t="s">
        <v>460</v>
      </c>
    </row>
    <row r="1245" spans="1:12" ht="31.5">
      <c r="A1245" s="118" t="s">
        <v>1337</v>
      </c>
      <c r="B1245" s="77" t="s">
        <v>1338</v>
      </c>
      <c r="C1245" s="81" t="s">
        <v>1327</v>
      </c>
      <c r="D1245" s="79"/>
      <c r="E1245" s="73">
        <f>SUM(E1246:E1249)</f>
        <v>0</v>
      </c>
      <c r="F1245" s="73">
        <f>SUM(F1246:F1249)</f>
        <v>0</v>
      </c>
      <c r="G1245" s="73">
        <f>SUM(G1246:G1249)</f>
        <v>0</v>
      </c>
      <c r="H1245" s="28" t="s">
        <v>1339</v>
      </c>
      <c r="I1245" s="19" t="s">
        <v>1465</v>
      </c>
      <c r="J1245" s="19" t="s">
        <v>225</v>
      </c>
      <c r="K1245" s="19" t="s">
        <v>264</v>
      </c>
      <c r="L1245" s="19" t="s">
        <v>16</v>
      </c>
    </row>
    <row r="1246" spans="1:12" ht="46.5" customHeight="1">
      <c r="A1246" s="119"/>
      <c r="B1246" s="93"/>
      <c r="C1246" s="121"/>
      <c r="D1246" s="104"/>
      <c r="E1246" s="150"/>
      <c r="F1246" s="150"/>
      <c r="G1246" s="150"/>
      <c r="H1246" s="27" t="s">
        <v>1340</v>
      </c>
      <c r="I1246" s="18" t="s">
        <v>1465</v>
      </c>
      <c r="J1246" s="18" t="s">
        <v>17</v>
      </c>
      <c r="K1246" s="18"/>
      <c r="L1246" s="18"/>
    </row>
    <row r="1247" spans="1:12" ht="47.25">
      <c r="A1247" s="119"/>
      <c r="B1247" s="93"/>
      <c r="C1247" s="121"/>
      <c r="D1247" s="104"/>
      <c r="E1247" s="150"/>
      <c r="F1247" s="150"/>
      <c r="G1247" s="150"/>
      <c r="H1247" s="27" t="s">
        <v>1341</v>
      </c>
      <c r="I1247" s="18" t="s">
        <v>1465</v>
      </c>
      <c r="J1247" s="18" t="s">
        <v>52</v>
      </c>
      <c r="K1247" s="18" t="s">
        <v>34</v>
      </c>
      <c r="L1247" s="18" t="s">
        <v>16</v>
      </c>
    </row>
    <row r="1248" spans="1:12" ht="94.5" customHeight="1">
      <c r="A1248" s="119"/>
      <c r="B1248" s="93"/>
      <c r="C1248" s="121"/>
      <c r="D1248" s="104"/>
      <c r="E1248" s="150"/>
      <c r="F1248" s="150"/>
      <c r="G1248" s="150"/>
      <c r="H1248" s="27" t="s">
        <v>1342</v>
      </c>
      <c r="I1248" s="18" t="s">
        <v>1465</v>
      </c>
      <c r="J1248" s="18" t="s">
        <v>350</v>
      </c>
      <c r="K1248" s="18" t="s">
        <v>61</v>
      </c>
      <c r="L1248" s="18" t="s">
        <v>16</v>
      </c>
    </row>
    <row r="1249" spans="1:12" ht="107.25" customHeight="1" thickBot="1">
      <c r="A1249" s="132"/>
      <c r="B1249" s="78"/>
      <c r="C1249" s="82"/>
      <c r="D1249" s="80"/>
      <c r="E1249" s="74"/>
      <c r="F1249" s="74"/>
      <c r="G1249" s="74"/>
      <c r="H1249" s="27" t="s">
        <v>1343</v>
      </c>
      <c r="I1249" s="18" t="s">
        <v>1465</v>
      </c>
      <c r="J1249" s="18" t="s">
        <v>17</v>
      </c>
      <c r="K1249" s="18" t="s">
        <v>16</v>
      </c>
      <c r="L1249" s="18" t="s">
        <v>16</v>
      </c>
    </row>
    <row r="1250" spans="1:12" ht="54.75" customHeight="1">
      <c r="A1250" s="75" t="s">
        <v>1344</v>
      </c>
      <c r="B1250" s="77" t="s">
        <v>1345</v>
      </c>
      <c r="C1250" s="81" t="s">
        <v>1327</v>
      </c>
      <c r="D1250" s="79"/>
      <c r="E1250" s="73">
        <f>SUM(E1251:E1251)</f>
        <v>0</v>
      </c>
      <c r="F1250" s="73">
        <f>SUM(F1251:F1251)</f>
        <v>0</v>
      </c>
      <c r="G1250" s="73">
        <f>SUM(G1251:G1251)</f>
        <v>0</v>
      </c>
      <c r="H1250" s="28" t="s">
        <v>1346</v>
      </c>
      <c r="I1250" s="19" t="s">
        <v>1465</v>
      </c>
      <c r="J1250" s="19" t="s">
        <v>312</v>
      </c>
      <c r="K1250" s="19" t="s">
        <v>312</v>
      </c>
      <c r="L1250" s="19" t="s">
        <v>312</v>
      </c>
    </row>
    <row r="1251" spans="1:12" ht="51.75" customHeight="1" thickBot="1">
      <c r="A1251" s="76"/>
      <c r="B1251" s="78"/>
      <c r="C1251" s="82"/>
      <c r="D1251" s="80"/>
      <c r="E1251" s="74"/>
      <c r="F1251" s="74"/>
      <c r="G1251" s="74"/>
      <c r="H1251" s="27" t="s">
        <v>1347</v>
      </c>
      <c r="I1251" s="18" t="s">
        <v>1465</v>
      </c>
      <c r="J1251" s="18" t="s">
        <v>61</v>
      </c>
      <c r="K1251" s="18" t="s">
        <v>61</v>
      </c>
      <c r="L1251" s="18" t="s">
        <v>52</v>
      </c>
    </row>
    <row r="1252" spans="1:12" ht="91.5" customHeight="1" thickBot="1">
      <c r="A1252" s="62" t="s">
        <v>1348</v>
      </c>
      <c r="B1252" s="63" t="s">
        <v>1349</v>
      </c>
      <c r="C1252" s="64" t="s">
        <v>552</v>
      </c>
      <c r="D1252" s="65" t="s">
        <v>18</v>
      </c>
      <c r="E1252" s="67">
        <v>10000</v>
      </c>
      <c r="F1252" s="67">
        <v>5000</v>
      </c>
      <c r="G1252" s="67">
        <v>20</v>
      </c>
      <c r="H1252" s="63" t="s">
        <v>1350</v>
      </c>
      <c r="I1252" s="65" t="s">
        <v>1448</v>
      </c>
      <c r="J1252" s="65" t="s">
        <v>48</v>
      </c>
      <c r="K1252" s="65" t="s">
        <v>17</v>
      </c>
      <c r="L1252" s="65" t="s">
        <v>1351</v>
      </c>
    </row>
    <row r="1253" spans="1:12" ht="39" customHeight="1" thickBot="1">
      <c r="A1253" s="68" t="s">
        <v>1352</v>
      </c>
      <c r="B1253" s="183" t="s">
        <v>1353</v>
      </c>
      <c r="C1253" s="184"/>
      <c r="D1253" s="185"/>
      <c r="E1253" s="69">
        <f>E1254+E1261</f>
        <v>3949479</v>
      </c>
      <c r="F1253" s="69">
        <f>F1254+F1261</f>
        <v>6658214</v>
      </c>
      <c r="G1253" s="69">
        <f>G1254+G1261</f>
        <v>1255465</v>
      </c>
      <c r="H1253" s="186"/>
      <c r="I1253" s="187"/>
      <c r="J1253" s="187"/>
      <c r="K1253" s="187"/>
      <c r="L1253" s="188"/>
    </row>
    <row r="1254" spans="1:12" ht="31.5" customHeight="1" thickBot="1">
      <c r="A1254" s="46" t="s">
        <v>1354</v>
      </c>
      <c r="B1254" s="97" t="s">
        <v>1355</v>
      </c>
      <c r="C1254" s="98"/>
      <c r="D1254" s="99"/>
      <c r="E1254" s="11">
        <f>E1255+E1258+E1259+E1260</f>
        <v>314665</v>
      </c>
      <c r="F1254" s="11">
        <f>F1255+F1258+F1259+F1260</f>
        <v>415965</v>
      </c>
      <c r="G1254" s="11">
        <f>G1255+G1258+G1259+G1260</f>
        <v>415465</v>
      </c>
      <c r="H1254" s="100"/>
      <c r="I1254" s="101"/>
      <c r="J1254" s="101"/>
      <c r="K1254" s="101"/>
      <c r="L1254" s="102"/>
    </row>
    <row r="1255" spans="1:12" ht="33" customHeight="1">
      <c r="A1255" s="118" t="s">
        <v>1356</v>
      </c>
      <c r="B1255" s="77" t="s">
        <v>1357</v>
      </c>
      <c r="C1255" s="81" t="s">
        <v>877</v>
      </c>
      <c r="D1255" s="79" t="s">
        <v>18</v>
      </c>
      <c r="E1255" s="73">
        <f>SUM(E1256:E1257)+188500</f>
        <v>188500</v>
      </c>
      <c r="F1255" s="73">
        <f>SUM(F1256:F1257)+288500</f>
        <v>288500</v>
      </c>
      <c r="G1255" s="73">
        <f>SUM(G1256:G1257)+288500</f>
        <v>288500</v>
      </c>
      <c r="H1255" s="28" t="s">
        <v>1358</v>
      </c>
      <c r="I1255" s="19" t="s">
        <v>1448</v>
      </c>
      <c r="J1255" s="19" t="s">
        <v>49</v>
      </c>
      <c r="K1255" s="19" t="s">
        <v>34</v>
      </c>
      <c r="L1255" s="19" t="s">
        <v>16</v>
      </c>
    </row>
    <row r="1256" spans="1:12" ht="46.5" customHeight="1">
      <c r="A1256" s="119"/>
      <c r="B1256" s="93"/>
      <c r="C1256" s="121"/>
      <c r="D1256" s="104"/>
      <c r="E1256" s="150"/>
      <c r="F1256" s="150"/>
      <c r="G1256" s="150"/>
      <c r="H1256" s="27" t="s">
        <v>1359</v>
      </c>
      <c r="I1256" s="18" t="s">
        <v>1465</v>
      </c>
      <c r="J1256" s="18" t="s">
        <v>405</v>
      </c>
      <c r="K1256" s="18" t="s">
        <v>405</v>
      </c>
      <c r="L1256" s="18" t="s">
        <v>405</v>
      </c>
    </row>
    <row r="1257" spans="1:12" ht="37.5" customHeight="1" thickBot="1">
      <c r="A1257" s="132"/>
      <c r="B1257" s="78"/>
      <c r="C1257" s="82"/>
      <c r="D1257" s="80"/>
      <c r="E1257" s="74"/>
      <c r="F1257" s="74"/>
      <c r="G1257" s="74"/>
      <c r="H1257" s="27" t="s">
        <v>1360</v>
      </c>
      <c r="I1257" s="18" t="s">
        <v>1465</v>
      </c>
      <c r="J1257" s="18" t="s">
        <v>672</v>
      </c>
      <c r="K1257" s="18" t="s">
        <v>201</v>
      </c>
      <c r="L1257" s="18" t="s">
        <v>201</v>
      </c>
    </row>
    <row r="1258" spans="1:12" ht="58.5" customHeight="1" thickBot="1">
      <c r="A1258" s="49" t="s">
        <v>1361</v>
      </c>
      <c r="B1258" s="28" t="s">
        <v>1362</v>
      </c>
      <c r="C1258" s="52" t="s">
        <v>877</v>
      </c>
      <c r="D1258" s="19" t="s">
        <v>42</v>
      </c>
      <c r="E1258" s="14">
        <v>88000</v>
      </c>
      <c r="F1258" s="14">
        <v>88000</v>
      </c>
      <c r="G1258" s="14">
        <v>88000</v>
      </c>
      <c r="H1258" s="28" t="s">
        <v>1363</v>
      </c>
      <c r="I1258" s="19" t="s">
        <v>1465</v>
      </c>
      <c r="J1258" s="19" t="s">
        <v>201</v>
      </c>
      <c r="K1258" s="19" t="s">
        <v>201</v>
      </c>
      <c r="L1258" s="19" t="s">
        <v>201</v>
      </c>
    </row>
    <row r="1259" spans="1:12" ht="32.25" thickBot="1">
      <c r="A1259" s="49" t="s">
        <v>1364</v>
      </c>
      <c r="B1259" s="28" t="s">
        <v>1365</v>
      </c>
      <c r="C1259" s="52" t="s">
        <v>877</v>
      </c>
      <c r="D1259" s="19" t="s">
        <v>42</v>
      </c>
      <c r="E1259" s="14">
        <v>24700</v>
      </c>
      <c r="F1259" s="14">
        <v>26000</v>
      </c>
      <c r="G1259" s="14">
        <v>26000</v>
      </c>
      <c r="H1259" s="28" t="s">
        <v>1366</v>
      </c>
      <c r="I1259" s="19" t="s">
        <v>1465</v>
      </c>
      <c r="J1259" s="19" t="s">
        <v>201</v>
      </c>
      <c r="K1259" s="19" t="s">
        <v>201</v>
      </c>
      <c r="L1259" s="19" t="s">
        <v>201</v>
      </c>
    </row>
    <row r="1260" spans="1:12" ht="82.5" customHeight="1" thickBot="1">
      <c r="A1260" s="49" t="s">
        <v>1367</v>
      </c>
      <c r="B1260" s="28" t="s">
        <v>1368</v>
      </c>
      <c r="C1260" s="52" t="s">
        <v>877</v>
      </c>
      <c r="D1260" s="19" t="s">
        <v>18</v>
      </c>
      <c r="E1260" s="14">
        <v>13465</v>
      </c>
      <c r="F1260" s="14">
        <v>13465</v>
      </c>
      <c r="G1260" s="14">
        <v>12965</v>
      </c>
      <c r="H1260" s="28" t="s">
        <v>1369</v>
      </c>
      <c r="I1260" s="19" t="s">
        <v>1448</v>
      </c>
      <c r="J1260" s="19" t="s">
        <v>456</v>
      </c>
      <c r="K1260" s="19" t="s">
        <v>456</v>
      </c>
      <c r="L1260" s="19" t="s">
        <v>456</v>
      </c>
    </row>
    <row r="1261" spans="1:12" ht="46.5" customHeight="1" thickBot="1">
      <c r="A1261" s="46" t="s">
        <v>1370</v>
      </c>
      <c r="B1261" s="97" t="s">
        <v>1371</v>
      </c>
      <c r="C1261" s="98"/>
      <c r="D1261" s="99"/>
      <c r="E1261" s="11">
        <f>E1262+E1264+E1269+E1271+E1272+E1277+E1282+E1287+E1292+E1297+E1302+E1307+E1312+E1317+E1322+E1326</f>
        <v>3634814</v>
      </c>
      <c r="F1261" s="11">
        <f>F1262+F1264+F1269+F1271+F1272+F1277+F1282+F1287+F1292+F1297+F1302+F1307+F1312+F1317+F1322+F1326</f>
        <v>6242249</v>
      </c>
      <c r="G1261" s="11">
        <f>G1262+G1264+G1269+G1271+G1272+G1277+G1282+G1287+G1292+G1297+G1302+G1307+G1312+G1317+G1322+G1326</f>
        <v>840000</v>
      </c>
      <c r="H1261" s="100"/>
      <c r="I1261" s="101"/>
      <c r="J1261" s="101"/>
      <c r="K1261" s="101"/>
      <c r="L1261" s="102"/>
    </row>
    <row r="1262" spans="1:12" ht="71.25" customHeight="1">
      <c r="A1262" s="118" t="s">
        <v>1372</v>
      </c>
      <c r="B1262" s="77" t="s">
        <v>1373</v>
      </c>
      <c r="C1262" s="81" t="s">
        <v>552</v>
      </c>
      <c r="D1262" s="79" t="s">
        <v>18</v>
      </c>
      <c r="E1262" s="73">
        <v>0</v>
      </c>
      <c r="F1262" s="73">
        <v>150000</v>
      </c>
      <c r="G1262" s="73">
        <v>180000</v>
      </c>
      <c r="H1262" s="28" t="s">
        <v>1446</v>
      </c>
      <c r="I1262" s="19" t="s">
        <v>1448</v>
      </c>
      <c r="J1262" s="40">
        <v>100000</v>
      </c>
      <c r="K1262" s="19"/>
      <c r="L1262" s="19"/>
    </row>
    <row r="1263" spans="1:12" ht="55.5" customHeight="1" thickBot="1">
      <c r="A1263" s="132"/>
      <c r="B1263" s="78"/>
      <c r="C1263" s="82"/>
      <c r="D1263" s="80"/>
      <c r="E1263" s="74"/>
      <c r="F1263" s="74"/>
      <c r="G1263" s="74"/>
      <c r="H1263" s="27" t="s">
        <v>1374</v>
      </c>
      <c r="I1263" s="18" t="s">
        <v>1448</v>
      </c>
      <c r="J1263" s="18" t="s">
        <v>16</v>
      </c>
      <c r="K1263" s="18" t="s">
        <v>488</v>
      </c>
      <c r="L1263" s="18" t="s">
        <v>16</v>
      </c>
    </row>
    <row r="1264" spans="1:12" ht="72.75" customHeight="1">
      <c r="A1264" s="118" t="s">
        <v>1375</v>
      </c>
      <c r="B1264" s="77" t="s">
        <v>1376</v>
      </c>
      <c r="C1264" s="81" t="s">
        <v>1377</v>
      </c>
      <c r="D1264" s="79" t="s">
        <v>18</v>
      </c>
      <c r="E1264" s="73">
        <f>SUM(E1265:E1268)+10000</f>
        <v>10000</v>
      </c>
      <c r="F1264" s="73">
        <f>SUM(F1265:F1268)+60000</f>
        <v>60000</v>
      </c>
      <c r="G1264" s="73">
        <f>SUM(G1265:G1268)+60000</f>
        <v>60000</v>
      </c>
      <c r="H1264" s="28" t="s">
        <v>1378</v>
      </c>
      <c r="I1264" s="19" t="s">
        <v>1208</v>
      </c>
      <c r="J1264" s="19" t="s">
        <v>187</v>
      </c>
      <c r="K1264" s="19" t="s">
        <v>302</v>
      </c>
      <c r="L1264" s="19" t="s">
        <v>236</v>
      </c>
    </row>
    <row r="1265" spans="1:12" ht="19.5" customHeight="1">
      <c r="A1265" s="119"/>
      <c r="B1265" s="93"/>
      <c r="C1265" s="121"/>
      <c r="D1265" s="104"/>
      <c r="E1265" s="150"/>
      <c r="F1265" s="150"/>
      <c r="G1265" s="150"/>
      <c r="H1265" s="27" t="s">
        <v>1379</v>
      </c>
      <c r="I1265" s="18" t="s">
        <v>1448</v>
      </c>
      <c r="J1265" s="18" t="s">
        <v>56</v>
      </c>
      <c r="K1265" s="18" t="s">
        <v>264</v>
      </c>
      <c r="L1265" s="18" t="s">
        <v>256</v>
      </c>
    </row>
    <row r="1266" spans="1:12" ht="27" customHeight="1">
      <c r="A1266" s="119"/>
      <c r="B1266" s="93"/>
      <c r="C1266" s="121"/>
      <c r="D1266" s="104"/>
      <c r="E1266" s="150"/>
      <c r="F1266" s="150"/>
      <c r="G1266" s="150"/>
      <c r="H1266" s="27" t="s">
        <v>1380</v>
      </c>
      <c r="I1266" s="18" t="s">
        <v>1448</v>
      </c>
      <c r="J1266" s="18" t="s">
        <v>80</v>
      </c>
      <c r="K1266" s="18" t="s">
        <v>518</v>
      </c>
      <c r="L1266" s="18" t="s">
        <v>440</v>
      </c>
    </row>
    <row r="1267" spans="1:12" ht="55.5" customHeight="1">
      <c r="A1267" s="119"/>
      <c r="B1267" s="93"/>
      <c r="C1267" s="121"/>
      <c r="D1267" s="104"/>
      <c r="E1267" s="150"/>
      <c r="F1267" s="150"/>
      <c r="G1267" s="150"/>
      <c r="H1267" s="27" t="s">
        <v>1381</v>
      </c>
      <c r="I1267" s="18" t="s">
        <v>1447</v>
      </c>
      <c r="J1267" s="18" t="s">
        <v>1382</v>
      </c>
      <c r="K1267" s="18" t="s">
        <v>1383</v>
      </c>
      <c r="L1267" s="18" t="s">
        <v>536</v>
      </c>
    </row>
    <row r="1268" spans="1:12" ht="63" customHeight="1" thickBot="1">
      <c r="A1268" s="132"/>
      <c r="B1268" s="78"/>
      <c r="C1268" s="82"/>
      <c r="D1268" s="80"/>
      <c r="E1268" s="74"/>
      <c r="F1268" s="74"/>
      <c r="G1268" s="74"/>
      <c r="H1268" s="27" t="s">
        <v>1384</v>
      </c>
      <c r="I1268" s="18" t="s">
        <v>1465</v>
      </c>
      <c r="J1268" s="18" t="s">
        <v>228</v>
      </c>
      <c r="K1268" s="18" t="s">
        <v>32</v>
      </c>
      <c r="L1268" s="18" t="s">
        <v>77</v>
      </c>
    </row>
    <row r="1269" spans="1:12" ht="39" customHeight="1">
      <c r="A1269" s="118" t="s">
        <v>1385</v>
      </c>
      <c r="B1269" s="77" t="s">
        <v>1386</v>
      </c>
      <c r="C1269" s="81" t="s">
        <v>552</v>
      </c>
      <c r="D1269" s="79"/>
      <c r="E1269" s="73">
        <f>SUM(E1270:E1270)</f>
        <v>0</v>
      </c>
      <c r="F1269" s="73">
        <f>SUM(F1270:F1270)</f>
        <v>0</v>
      </c>
      <c r="G1269" s="73">
        <f>SUM(G1270:G1270)</f>
        <v>0</v>
      </c>
      <c r="H1269" s="28" t="s">
        <v>1076</v>
      </c>
      <c r="I1269" s="19" t="s">
        <v>1466</v>
      </c>
      <c r="J1269" s="19" t="s">
        <v>34</v>
      </c>
      <c r="K1269" s="19" t="s">
        <v>312</v>
      </c>
      <c r="L1269" s="19" t="s">
        <v>264</v>
      </c>
    </row>
    <row r="1270" spans="1:12" ht="40.5" customHeight="1" thickBot="1">
      <c r="A1270" s="132"/>
      <c r="B1270" s="78"/>
      <c r="C1270" s="82"/>
      <c r="D1270" s="80"/>
      <c r="E1270" s="74"/>
      <c r="F1270" s="74"/>
      <c r="G1270" s="74"/>
      <c r="H1270" s="27" t="s">
        <v>554</v>
      </c>
      <c r="I1270" s="18" t="s">
        <v>1465</v>
      </c>
      <c r="J1270" s="18" t="s">
        <v>16</v>
      </c>
      <c r="K1270" s="18" t="s">
        <v>1277</v>
      </c>
      <c r="L1270" s="18" t="s">
        <v>16</v>
      </c>
    </row>
    <row r="1271" spans="1:12" ht="88.5" customHeight="1" thickBot="1">
      <c r="A1271" s="62" t="s">
        <v>1387</v>
      </c>
      <c r="B1271" s="63" t="s">
        <v>1388</v>
      </c>
      <c r="C1271" s="64" t="s">
        <v>552</v>
      </c>
      <c r="D1271" s="65" t="s">
        <v>18</v>
      </c>
      <c r="E1271" s="66">
        <v>9000</v>
      </c>
      <c r="F1271" s="66">
        <v>0</v>
      </c>
      <c r="G1271" s="66">
        <v>0</v>
      </c>
      <c r="H1271" s="63" t="s">
        <v>593</v>
      </c>
      <c r="I1271" s="65" t="s">
        <v>1465</v>
      </c>
      <c r="J1271" s="65" t="s">
        <v>109</v>
      </c>
      <c r="K1271" s="65" t="s">
        <v>16</v>
      </c>
      <c r="L1271" s="65" t="s">
        <v>16</v>
      </c>
    </row>
    <row r="1272" spans="1:12" ht="21" customHeight="1">
      <c r="A1272" s="119" t="s">
        <v>1389</v>
      </c>
      <c r="B1272" s="93" t="s">
        <v>1390</v>
      </c>
      <c r="C1272" s="121" t="s">
        <v>1391</v>
      </c>
      <c r="D1272" s="104" t="s">
        <v>18</v>
      </c>
      <c r="E1272" s="150">
        <f>SUM(E1273:E1276)+10000</f>
        <v>10000</v>
      </c>
      <c r="F1272" s="150">
        <f>SUM(F1273:F1276)+60000</f>
        <v>60000</v>
      </c>
      <c r="G1272" s="150">
        <f>SUM(G1273:G1276)+60000</f>
        <v>60000</v>
      </c>
      <c r="H1272" s="26" t="s">
        <v>1380</v>
      </c>
      <c r="I1272" s="33" t="s">
        <v>1448</v>
      </c>
      <c r="J1272" s="33" t="s">
        <v>106</v>
      </c>
      <c r="K1272" s="33" t="s">
        <v>109</v>
      </c>
      <c r="L1272" s="33" t="s">
        <v>264</v>
      </c>
    </row>
    <row r="1273" spans="1:12" ht="67.5" customHeight="1">
      <c r="A1273" s="119"/>
      <c r="B1273" s="93"/>
      <c r="C1273" s="121"/>
      <c r="D1273" s="104"/>
      <c r="E1273" s="150"/>
      <c r="F1273" s="150"/>
      <c r="G1273" s="150"/>
      <c r="H1273" s="27" t="s">
        <v>1378</v>
      </c>
      <c r="I1273" s="18" t="s">
        <v>1208</v>
      </c>
      <c r="J1273" s="18" t="s">
        <v>52</v>
      </c>
      <c r="K1273" s="18" t="s">
        <v>52</v>
      </c>
      <c r="L1273" s="18" t="s">
        <v>52</v>
      </c>
    </row>
    <row r="1274" spans="1:12" ht="47.25">
      <c r="A1274" s="119"/>
      <c r="B1274" s="93"/>
      <c r="C1274" s="121"/>
      <c r="D1274" s="104"/>
      <c r="E1274" s="150"/>
      <c r="F1274" s="150"/>
      <c r="G1274" s="150"/>
      <c r="H1274" s="27" t="s">
        <v>1384</v>
      </c>
      <c r="I1274" s="18" t="s">
        <v>1465</v>
      </c>
      <c r="J1274" s="18" t="s">
        <v>32</v>
      </c>
      <c r="K1274" s="18" t="s">
        <v>32</v>
      </c>
      <c r="L1274" s="18" t="s">
        <v>32</v>
      </c>
    </row>
    <row r="1275" spans="1:12" ht="19.5" customHeight="1">
      <c r="A1275" s="119"/>
      <c r="B1275" s="93"/>
      <c r="C1275" s="121"/>
      <c r="D1275" s="104"/>
      <c r="E1275" s="150"/>
      <c r="F1275" s="150"/>
      <c r="G1275" s="150"/>
      <c r="H1275" s="27" t="s">
        <v>1379</v>
      </c>
      <c r="I1275" s="18" t="s">
        <v>1448</v>
      </c>
      <c r="J1275" s="18" t="s">
        <v>80</v>
      </c>
      <c r="K1275" s="18" t="s">
        <v>34</v>
      </c>
      <c r="L1275" s="18" t="s">
        <v>106</v>
      </c>
    </row>
    <row r="1276" spans="1:12" ht="50.25" customHeight="1" thickBot="1">
      <c r="A1276" s="132"/>
      <c r="B1276" s="78"/>
      <c r="C1276" s="82"/>
      <c r="D1276" s="80"/>
      <c r="E1276" s="74"/>
      <c r="F1276" s="74"/>
      <c r="G1276" s="74"/>
      <c r="H1276" s="27" t="s">
        <v>1381</v>
      </c>
      <c r="I1276" s="18" t="s">
        <v>1447</v>
      </c>
      <c r="J1276" s="18" t="s">
        <v>491</v>
      </c>
      <c r="K1276" s="18" t="s">
        <v>670</v>
      </c>
      <c r="L1276" s="18" t="s">
        <v>1392</v>
      </c>
    </row>
    <row r="1277" spans="1:12" ht="18.75" customHeight="1">
      <c r="A1277" s="118" t="s">
        <v>1393</v>
      </c>
      <c r="B1277" s="77" t="s">
        <v>1394</v>
      </c>
      <c r="C1277" s="81" t="s">
        <v>1395</v>
      </c>
      <c r="D1277" s="79" t="s">
        <v>18</v>
      </c>
      <c r="E1277" s="73">
        <f>SUM(E1278:E1281)+10000</f>
        <v>10000</v>
      </c>
      <c r="F1277" s="73">
        <f>SUM(F1278:F1281)+60000</f>
        <v>60000</v>
      </c>
      <c r="G1277" s="73">
        <f>SUM(G1278:G1281)+60000</f>
        <v>60000</v>
      </c>
      <c r="H1277" s="28" t="s">
        <v>1379</v>
      </c>
      <c r="I1277" s="19" t="s">
        <v>1448</v>
      </c>
      <c r="J1277" s="19" t="s">
        <v>34</v>
      </c>
      <c r="K1277" s="19" t="s">
        <v>152</v>
      </c>
      <c r="L1277" s="19" t="s">
        <v>106</v>
      </c>
    </row>
    <row r="1278" spans="1:12" ht="15.75">
      <c r="A1278" s="119"/>
      <c r="B1278" s="93"/>
      <c r="C1278" s="121"/>
      <c r="D1278" s="104"/>
      <c r="E1278" s="150"/>
      <c r="F1278" s="150"/>
      <c r="G1278" s="150"/>
      <c r="H1278" s="27" t="s">
        <v>1380</v>
      </c>
      <c r="I1278" s="18" t="s">
        <v>1448</v>
      </c>
      <c r="J1278" s="18" t="s">
        <v>53</v>
      </c>
      <c r="K1278" s="18" t="s">
        <v>56</v>
      </c>
      <c r="L1278" s="18" t="s">
        <v>34</v>
      </c>
    </row>
    <row r="1279" spans="1:12" ht="66" customHeight="1">
      <c r="A1279" s="119"/>
      <c r="B1279" s="93"/>
      <c r="C1279" s="121"/>
      <c r="D1279" s="104"/>
      <c r="E1279" s="150"/>
      <c r="F1279" s="150"/>
      <c r="G1279" s="150"/>
      <c r="H1279" s="27" t="s">
        <v>1378</v>
      </c>
      <c r="I1279" s="18" t="s">
        <v>1208</v>
      </c>
      <c r="J1279" s="18" t="s">
        <v>1396</v>
      </c>
      <c r="K1279" s="18" t="s">
        <v>1397</v>
      </c>
      <c r="L1279" s="18" t="s">
        <v>1398</v>
      </c>
    </row>
    <row r="1280" spans="1:12" ht="45" customHeight="1">
      <c r="A1280" s="119"/>
      <c r="B1280" s="93"/>
      <c r="C1280" s="121"/>
      <c r="D1280" s="104"/>
      <c r="E1280" s="150"/>
      <c r="F1280" s="150"/>
      <c r="G1280" s="150"/>
      <c r="H1280" s="27" t="s">
        <v>1381</v>
      </c>
      <c r="I1280" s="18" t="s">
        <v>1447</v>
      </c>
      <c r="J1280" s="18" t="s">
        <v>682</v>
      </c>
      <c r="K1280" s="18" t="s">
        <v>1399</v>
      </c>
      <c r="L1280" s="18" t="s">
        <v>1400</v>
      </c>
    </row>
    <row r="1281" spans="1:12" ht="51.75" customHeight="1" thickBot="1">
      <c r="A1281" s="132"/>
      <c r="B1281" s="78"/>
      <c r="C1281" s="82"/>
      <c r="D1281" s="80"/>
      <c r="E1281" s="74"/>
      <c r="F1281" s="74"/>
      <c r="G1281" s="74"/>
      <c r="H1281" s="27" t="s">
        <v>1384</v>
      </c>
      <c r="I1281" s="18" t="s">
        <v>1465</v>
      </c>
      <c r="J1281" s="18" t="s">
        <v>77</v>
      </c>
      <c r="K1281" s="18" t="s">
        <v>171</v>
      </c>
      <c r="L1281" s="18" t="s">
        <v>87</v>
      </c>
    </row>
    <row r="1282" spans="1:12" ht="22.5" customHeight="1">
      <c r="A1282" s="118" t="s">
        <v>1401</v>
      </c>
      <c r="B1282" s="77" t="s">
        <v>1402</v>
      </c>
      <c r="C1282" s="81" t="s">
        <v>1257</v>
      </c>
      <c r="D1282" s="79" t="s">
        <v>18</v>
      </c>
      <c r="E1282" s="73">
        <f>SUM(E1283:E1286)+10000</f>
        <v>10000</v>
      </c>
      <c r="F1282" s="73">
        <f>SUM(F1283:F1286)+60000</f>
        <v>60000</v>
      </c>
      <c r="G1282" s="73">
        <f>SUM(G1283:G1286)+60000</f>
        <v>60000</v>
      </c>
      <c r="H1282" s="28" t="s">
        <v>1380</v>
      </c>
      <c r="I1282" s="19" t="s">
        <v>1448</v>
      </c>
      <c r="J1282" s="19" t="s">
        <v>49</v>
      </c>
      <c r="K1282" s="19" t="s">
        <v>53</v>
      </c>
      <c r="L1282" s="19" t="s">
        <v>53</v>
      </c>
    </row>
    <row r="1283" spans="1:12" ht="45.75" customHeight="1">
      <c r="A1283" s="119"/>
      <c r="B1283" s="93"/>
      <c r="C1283" s="121"/>
      <c r="D1283" s="104"/>
      <c r="E1283" s="150"/>
      <c r="F1283" s="150"/>
      <c r="G1283" s="150"/>
      <c r="H1283" s="27" t="s">
        <v>1384</v>
      </c>
      <c r="I1283" s="18" t="s">
        <v>1465</v>
      </c>
      <c r="J1283" s="18" t="s">
        <v>32</v>
      </c>
      <c r="K1283" s="18" t="s">
        <v>32</v>
      </c>
      <c r="L1283" s="18" t="s">
        <v>32</v>
      </c>
    </row>
    <row r="1284" spans="1:12" ht="63.75" customHeight="1">
      <c r="A1284" s="119"/>
      <c r="B1284" s="93"/>
      <c r="C1284" s="121"/>
      <c r="D1284" s="104"/>
      <c r="E1284" s="150"/>
      <c r="F1284" s="150"/>
      <c r="G1284" s="150"/>
      <c r="H1284" s="27" t="s">
        <v>1378</v>
      </c>
      <c r="I1284" s="18" t="s">
        <v>1208</v>
      </c>
      <c r="J1284" s="18" t="s">
        <v>52</v>
      </c>
      <c r="K1284" s="18" t="s">
        <v>52</v>
      </c>
      <c r="L1284" s="18" t="s">
        <v>52</v>
      </c>
    </row>
    <row r="1285" spans="1:12" ht="15.75">
      <c r="A1285" s="119"/>
      <c r="B1285" s="93"/>
      <c r="C1285" s="121"/>
      <c r="D1285" s="104"/>
      <c r="E1285" s="150"/>
      <c r="F1285" s="150"/>
      <c r="G1285" s="150"/>
      <c r="H1285" s="27" t="s">
        <v>1379</v>
      </c>
      <c r="I1285" s="18" t="s">
        <v>1448</v>
      </c>
      <c r="J1285" s="18" t="s">
        <v>312</v>
      </c>
      <c r="K1285" s="18" t="s">
        <v>312</v>
      </c>
      <c r="L1285" s="18" t="s">
        <v>312</v>
      </c>
    </row>
    <row r="1286" spans="1:12" ht="48.75" customHeight="1" thickBot="1">
      <c r="A1286" s="132"/>
      <c r="B1286" s="78"/>
      <c r="C1286" s="82"/>
      <c r="D1286" s="80"/>
      <c r="E1286" s="74"/>
      <c r="F1286" s="74"/>
      <c r="G1286" s="74"/>
      <c r="H1286" s="27" t="s">
        <v>1381</v>
      </c>
      <c r="I1286" s="18" t="s">
        <v>1447</v>
      </c>
      <c r="J1286" s="18" t="s">
        <v>1403</v>
      </c>
      <c r="K1286" s="18" t="s">
        <v>537</v>
      </c>
      <c r="L1286" s="18" t="s">
        <v>537</v>
      </c>
    </row>
    <row r="1287" spans="1:12" ht="30" customHeight="1">
      <c r="A1287" s="118" t="s">
        <v>1404</v>
      </c>
      <c r="B1287" s="77" t="s">
        <v>1405</v>
      </c>
      <c r="C1287" s="81" t="s">
        <v>1406</v>
      </c>
      <c r="D1287" s="79" t="s">
        <v>18</v>
      </c>
      <c r="E1287" s="73">
        <f>SUM(E1288:E1291)+10000</f>
        <v>10000</v>
      </c>
      <c r="F1287" s="73">
        <f>SUM(F1288:F1291)+60000</f>
        <v>60000</v>
      </c>
      <c r="G1287" s="73">
        <f>SUM(G1288:G1291)+60000</f>
        <v>60000</v>
      </c>
      <c r="H1287" s="28" t="s">
        <v>1381</v>
      </c>
      <c r="I1287" s="19" t="s">
        <v>1447</v>
      </c>
      <c r="J1287" s="19" t="s">
        <v>1407</v>
      </c>
      <c r="K1287" s="19"/>
      <c r="L1287" s="19"/>
    </row>
    <row r="1288" spans="1:12" ht="15.75">
      <c r="A1288" s="119"/>
      <c r="B1288" s="93"/>
      <c r="C1288" s="121"/>
      <c r="D1288" s="104"/>
      <c r="E1288" s="150"/>
      <c r="F1288" s="150"/>
      <c r="G1288" s="150"/>
      <c r="H1288" s="27" t="s">
        <v>1379</v>
      </c>
      <c r="I1288" s="18" t="s">
        <v>1448</v>
      </c>
      <c r="J1288" s="18" t="s">
        <v>54</v>
      </c>
      <c r="K1288" s="18" t="s">
        <v>38</v>
      </c>
      <c r="L1288" s="18" t="s">
        <v>38</v>
      </c>
    </row>
    <row r="1289" spans="1:12" ht="47.25">
      <c r="A1289" s="119"/>
      <c r="B1289" s="93"/>
      <c r="C1289" s="121"/>
      <c r="D1289" s="104"/>
      <c r="E1289" s="150"/>
      <c r="F1289" s="150"/>
      <c r="G1289" s="150"/>
      <c r="H1289" s="27" t="s">
        <v>1384</v>
      </c>
      <c r="I1289" s="18" t="s">
        <v>1465</v>
      </c>
      <c r="J1289" s="18" t="s">
        <v>32</v>
      </c>
      <c r="K1289" s="18" t="s">
        <v>32</v>
      </c>
      <c r="L1289" s="18" t="s">
        <v>32</v>
      </c>
    </row>
    <row r="1290" spans="1:12" ht="63" customHeight="1">
      <c r="A1290" s="119"/>
      <c r="B1290" s="93"/>
      <c r="C1290" s="121"/>
      <c r="D1290" s="104"/>
      <c r="E1290" s="150"/>
      <c r="F1290" s="150"/>
      <c r="G1290" s="150"/>
      <c r="H1290" s="27" t="s">
        <v>1378</v>
      </c>
      <c r="I1290" s="18" t="s">
        <v>1208</v>
      </c>
      <c r="J1290" s="18" t="s">
        <v>52</v>
      </c>
      <c r="K1290" s="18"/>
      <c r="L1290" s="18"/>
    </row>
    <row r="1291" spans="1:12" ht="16.5" thickBot="1">
      <c r="A1291" s="132"/>
      <c r="B1291" s="78"/>
      <c r="C1291" s="82"/>
      <c r="D1291" s="80"/>
      <c r="E1291" s="74"/>
      <c r="F1291" s="74"/>
      <c r="G1291" s="74"/>
      <c r="H1291" s="27" t="s">
        <v>1380</v>
      </c>
      <c r="I1291" s="18" t="s">
        <v>1448</v>
      </c>
      <c r="J1291" s="18" t="s">
        <v>55</v>
      </c>
      <c r="K1291" s="18" t="s">
        <v>95</v>
      </c>
      <c r="L1291" s="18" t="s">
        <v>95</v>
      </c>
    </row>
    <row r="1292" spans="1:12" ht="24.75" customHeight="1">
      <c r="A1292" s="118" t="s">
        <v>1408</v>
      </c>
      <c r="B1292" s="77" t="s">
        <v>1409</v>
      </c>
      <c r="C1292" s="81" t="s">
        <v>1410</v>
      </c>
      <c r="D1292" s="79" t="s">
        <v>18</v>
      </c>
      <c r="E1292" s="73">
        <f>SUM(E1293:E1296)+10000</f>
        <v>10000</v>
      </c>
      <c r="F1292" s="73">
        <f>SUM(F1293:F1296)+60000</f>
        <v>60000</v>
      </c>
      <c r="G1292" s="73">
        <f>SUM(G1293:G1296)+60000</f>
        <v>60000</v>
      </c>
      <c r="H1292" s="28" t="s">
        <v>1379</v>
      </c>
      <c r="I1292" s="19" t="s">
        <v>1448</v>
      </c>
      <c r="J1292" s="19" t="s">
        <v>38</v>
      </c>
      <c r="K1292" s="19" t="s">
        <v>64</v>
      </c>
      <c r="L1292" s="19" t="s">
        <v>47</v>
      </c>
    </row>
    <row r="1293" spans="1:12" ht="47.25">
      <c r="A1293" s="119"/>
      <c r="B1293" s="93"/>
      <c r="C1293" s="121"/>
      <c r="D1293" s="104"/>
      <c r="E1293" s="150"/>
      <c r="F1293" s="150"/>
      <c r="G1293" s="150"/>
      <c r="H1293" s="27" t="s">
        <v>1384</v>
      </c>
      <c r="I1293" s="18" t="s">
        <v>1465</v>
      </c>
      <c r="J1293" s="18" t="s">
        <v>367</v>
      </c>
      <c r="K1293" s="18" t="s">
        <v>32</v>
      </c>
      <c r="L1293" s="18" t="s">
        <v>86</v>
      </c>
    </row>
    <row r="1294" spans="1:12" ht="62.25" customHeight="1">
      <c r="A1294" s="119"/>
      <c r="B1294" s="93"/>
      <c r="C1294" s="121"/>
      <c r="D1294" s="104"/>
      <c r="E1294" s="150"/>
      <c r="F1294" s="150"/>
      <c r="G1294" s="150"/>
      <c r="H1294" s="27" t="s">
        <v>1378</v>
      </c>
      <c r="I1294" s="18" t="s">
        <v>1208</v>
      </c>
      <c r="J1294" s="18" t="s">
        <v>40</v>
      </c>
      <c r="K1294" s="18" t="s">
        <v>1411</v>
      </c>
      <c r="L1294" s="18" t="s">
        <v>78</v>
      </c>
    </row>
    <row r="1295" spans="1:12" ht="46.5" customHeight="1">
      <c r="A1295" s="119"/>
      <c r="B1295" s="93"/>
      <c r="C1295" s="121"/>
      <c r="D1295" s="104"/>
      <c r="E1295" s="150"/>
      <c r="F1295" s="150"/>
      <c r="G1295" s="150"/>
      <c r="H1295" s="27" t="s">
        <v>1381</v>
      </c>
      <c r="I1295" s="18" t="s">
        <v>1447</v>
      </c>
      <c r="J1295" s="18" t="s">
        <v>481</v>
      </c>
      <c r="K1295" s="18" t="s">
        <v>663</v>
      </c>
      <c r="L1295" s="18" t="s">
        <v>665</v>
      </c>
    </row>
    <row r="1296" spans="1:12" ht="24.75" customHeight="1" thickBot="1">
      <c r="A1296" s="132"/>
      <c r="B1296" s="78"/>
      <c r="C1296" s="82"/>
      <c r="D1296" s="80"/>
      <c r="E1296" s="74"/>
      <c r="F1296" s="74"/>
      <c r="G1296" s="74"/>
      <c r="H1296" s="27" t="s">
        <v>1380</v>
      </c>
      <c r="I1296" s="18" t="s">
        <v>1448</v>
      </c>
      <c r="J1296" s="18" t="s">
        <v>53</v>
      </c>
      <c r="K1296" s="18" t="s">
        <v>53</v>
      </c>
      <c r="L1296" s="18" t="s">
        <v>53</v>
      </c>
    </row>
    <row r="1297" spans="1:12" ht="50.25" customHeight="1">
      <c r="A1297" s="118" t="s">
        <v>1412</v>
      </c>
      <c r="B1297" s="77" t="s">
        <v>1413</v>
      </c>
      <c r="C1297" s="81" t="s">
        <v>1414</v>
      </c>
      <c r="D1297" s="79" t="s">
        <v>18</v>
      </c>
      <c r="E1297" s="73">
        <f>SUM(E1298:E1301)+10000</f>
        <v>10000</v>
      </c>
      <c r="F1297" s="73">
        <f>SUM(F1298:F1301)+60000</f>
        <v>60000</v>
      </c>
      <c r="G1297" s="73">
        <f>SUM(G1298:G1301)+60000</f>
        <v>60000</v>
      </c>
      <c r="H1297" s="28" t="s">
        <v>1381</v>
      </c>
      <c r="I1297" s="19" t="s">
        <v>1447</v>
      </c>
      <c r="J1297" s="19" t="s">
        <v>1407</v>
      </c>
      <c r="K1297" s="19" t="s">
        <v>1415</v>
      </c>
      <c r="L1297" s="19" t="s">
        <v>1416</v>
      </c>
    </row>
    <row r="1298" spans="1:12" ht="21" customHeight="1">
      <c r="A1298" s="119"/>
      <c r="B1298" s="93"/>
      <c r="C1298" s="121"/>
      <c r="D1298" s="104"/>
      <c r="E1298" s="150"/>
      <c r="F1298" s="150"/>
      <c r="G1298" s="150"/>
      <c r="H1298" s="27" t="s">
        <v>1380</v>
      </c>
      <c r="I1298" s="18" t="s">
        <v>1448</v>
      </c>
      <c r="J1298" s="18" t="s">
        <v>34</v>
      </c>
      <c r="K1298" s="18" t="s">
        <v>152</v>
      </c>
      <c r="L1298" s="18" t="s">
        <v>106</v>
      </c>
    </row>
    <row r="1299" spans="1:12" ht="51.75" customHeight="1">
      <c r="A1299" s="119"/>
      <c r="B1299" s="93"/>
      <c r="C1299" s="121"/>
      <c r="D1299" s="104"/>
      <c r="E1299" s="150"/>
      <c r="F1299" s="150"/>
      <c r="G1299" s="150"/>
      <c r="H1299" s="27" t="s">
        <v>1384</v>
      </c>
      <c r="I1299" s="18" t="s">
        <v>1465</v>
      </c>
      <c r="J1299" s="18" t="s">
        <v>52</v>
      </c>
      <c r="K1299" s="18" t="s">
        <v>187</v>
      </c>
      <c r="L1299" s="18" t="s">
        <v>40</v>
      </c>
    </row>
    <row r="1300" spans="1:12" ht="62.25" customHeight="1">
      <c r="A1300" s="119"/>
      <c r="B1300" s="93"/>
      <c r="C1300" s="121"/>
      <c r="D1300" s="104"/>
      <c r="E1300" s="150"/>
      <c r="F1300" s="150"/>
      <c r="G1300" s="150"/>
      <c r="H1300" s="27" t="s">
        <v>1378</v>
      </c>
      <c r="I1300" s="18" t="s">
        <v>1208</v>
      </c>
      <c r="J1300" s="18" t="s">
        <v>366</v>
      </c>
      <c r="K1300" s="18" t="s">
        <v>187</v>
      </c>
      <c r="L1300" s="18" t="s">
        <v>302</v>
      </c>
    </row>
    <row r="1301" spans="1:12" ht="19.5" customHeight="1" thickBot="1">
      <c r="A1301" s="132"/>
      <c r="B1301" s="78"/>
      <c r="C1301" s="82"/>
      <c r="D1301" s="80"/>
      <c r="E1301" s="74"/>
      <c r="F1301" s="74"/>
      <c r="G1301" s="74"/>
      <c r="H1301" s="27" t="s">
        <v>1379</v>
      </c>
      <c r="I1301" s="18" t="s">
        <v>1448</v>
      </c>
      <c r="J1301" s="18" t="s">
        <v>55</v>
      </c>
      <c r="K1301" s="18" t="s">
        <v>61</v>
      </c>
      <c r="L1301" s="18" t="s">
        <v>38</v>
      </c>
    </row>
    <row r="1302" spans="1:12" ht="30" customHeight="1">
      <c r="A1302" s="118" t="s">
        <v>1417</v>
      </c>
      <c r="B1302" s="77" t="s">
        <v>1418</v>
      </c>
      <c r="C1302" s="81" t="s">
        <v>1419</v>
      </c>
      <c r="D1302" s="79" t="s">
        <v>18</v>
      </c>
      <c r="E1302" s="73">
        <f>SUM(E1303:E1306)+10000</f>
        <v>10000</v>
      </c>
      <c r="F1302" s="73">
        <f>SUM(F1303:F1306)+60000</f>
        <v>60000</v>
      </c>
      <c r="G1302" s="73">
        <f>SUM(G1303:G1306)+60000</f>
        <v>60000</v>
      </c>
      <c r="H1302" s="28" t="s">
        <v>1381</v>
      </c>
      <c r="I1302" s="19" t="s">
        <v>1447</v>
      </c>
      <c r="J1302" s="19" t="s">
        <v>536</v>
      </c>
      <c r="K1302" s="19" t="s">
        <v>536</v>
      </c>
      <c r="L1302" s="19" t="s">
        <v>536</v>
      </c>
    </row>
    <row r="1303" spans="1:12" ht="47.25">
      <c r="A1303" s="119"/>
      <c r="B1303" s="93"/>
      <c r="C1303" s="121"/>
      <c r="D1303" s="104"/>
      <c r="E1303" s="150"/>
      <c r="F1303" s="150"/>
      <c r="G1303" s="150"/>
      <c r="H1303" s="27" t="s">
        <v>1384</v>
      </c>
      <c r="I1303" s="18" t="s">
        <v>1465</v>
      </c>
      <c r="J1303" s="18" t="s">
        <v>32</v>
      </c>
      <c r="K1303" s="18" t="s">
        <v>32</v>
      </c>
      <c r="L1303" s="18" t="s">
        <v>32</v>
      </c>
    </row>
    <row r="1304" spans="1:12" ht="15.75">
      <c r="A1304" s="119"/>
      <c r="B1304" s="93"/>
      <c r="C1304" s="121"/>
      <c r="D1304" s="104"/>
      <c r="E1304" s="150"/>
      <c r="F1304" s="150"/>
      <c r="G1304" s="150"/>
      <c r="H1304" s="27" t="s">
        <v>1380</v>
      </c>
      <c r="I1304" s="18" t="s">
        <v>1448</v>
      </c>
      <c r="J1304" s="18" t="s">
        <v>462</v>
      </c>
      <c r="K1304" s="18" t="s">
        <v>462</v>
      </c>
      <c r="L1304" s="18" t="s">
        <v>462</v>
      </c>
    </row>
    <row r="1305" spans="1:12" ht="15.75">
      <c r="A1305" s="119"/>
      <c r="B1305" s="93"/>
      <c r="C1305" s="121"/>
      <c r="D1305" s="104"/>
      <c r="E1305" s="150"/>
      <c r="F1305" s="150"/>
      <c r="G1305" s="150"/>
      <c r="H1305" s="27" t="s">
        <v>1379</v>
      </c>
      <c r="I1305" s="18" t="s">
        <v>1448</v>
      </c>
      <c r="J1305" s="18" t="s">
        <v>36</v>
      </c>
      <c r="K1305" s="18" t="s">
        <v>36</v>
      </c>
      <c r="L1305" s="18" t="s">
        <v>36</v>
      </c>
    </row>
    <row r="1306" spans="1:12" ht="69.75" customHeight="1" thickBot="1">
      <c r="A1306" s="132"/>
      <c r="B1306" s="78"/>
      <c r="C1306" s="82"/>
      <c r="D1306" s="80"/>
      <c r="E1306" s="74"/>
      <c r="F1306" s="74"/>
      <c r="G1306" s="74"/>
      <c r="H1306" s="27" t="s">
        <v>1378</v>
      </c>
      <c r="I1306" s="18" t="s">
        <v>1208</v>
      </c>
      <c r="J1306" s="18" t="s">
        <v>16</v>
      </c>
      <c r="K1306" s="18" t="s">
        <v>16</v>
      </c>
      <c r="L1306" s="18" t="s">
        <v>16</v>
      </c>
    </row>
    <row r="1307" spans="1:12" ht="47.25">
      <c r="A1307" s="118" t="s">
        <v>1420</v>
      </c>
      <c r="B1307" s="77" t="s">
        <v>1421</v>
      </c>
      <c r="C1307" s="81" t="s">
        <v>1422</v>
      </c>
      <c r="D1307" s="79" t="s">
        <v>18</v>
      </c>
      <c r="E1307" s="73">
        <f>SUM(E1308:E1311)+10000</f>
        <v>10000</v>
      </c>
      <c r="F1307" s="73">
        <f>SUM(F1308:F1311)+60000</f>
        <v>60000</v>
      </c>
      <c r="G1307" s="73">
        <f>SUM(G1308:G1311)+60000</f>
        <v>60000</v>
      </c>
      <c r="H1307" s="28" t="s">
        <v>1384</v>
      </c>
      <c r="I1307" s="19" t="s">
        <v>1465</v>
      </c>
      <c r="J1307" s="19" t="s">
        <v>32</v>
      </c>
      <c r="K1307" s="19" t="s">
        <v>32</v>
      </c>
      <c r="L1307" s="19" t="s">
        <v>32</v>
      </c>
    </row>
    <row r="1308" spans="1:12" ht="15.75">
      <c r="A1308" s="119"/>
      <c r="B1308" s="93"/>
      <c r="C1308" s="121"/>
      <c r="D1308" s="104"/>
      <c r="E1308" s="150"/>
      <c r="F1308" s="150"/>
      <c r="G1308" s="150"/>
      <c r="H1308" s="27" t="s">
        <v>1380</v>
      </c>
      <c r="I1308" s="18" t="s">
        <v>1448</v>
      </c>
      <c r="J1308" s="18" t="s">
        <v>64</v>
      </c>
      <c r="K1308" s="18" t="s">
        <v>47</v>
      </c>
      <c r="L1308" s="18" t="s">
        <v>36</v>
      </c>
    </row>
    <row r="1309" spans="1:12" ht="62.25" customHeight="1">
      <c r="A1309" s="119"/>
      <c r="B1309" s="93"/>
      <c r="C1309" s="121"/>
      <c r="D1309" s="104"/>
      <c r="E1309" s="150"/>
      <c r="F1309" s="150"/>
      <c r="G1309" s="150"/>
      <c r="H1309" s="27" t="s">
        <v>1378</v>
      </c>
      <c r="I1309" s="18" t="s">
        <v>1208</v>
      </c>
      <c r="J1309" s="18" t="s">
        <v>1423</v>
      </c>
      <c r="K1309" s="18" t="s">
        <v>1423</v>
      </c>
      <c r="L1309" s="18" t="s">
        <v>1423</v>
      </c>
    </row>
    <row r="1310" spans="1:12" ht="15.75">
      <c r="A1310" s="119"/>
      <c r="B1310" s="93"/>
      <c r="C1310" s="121"/>
      <c r="D1310" s="104"/>
      <c r="E1310" s="150"/>
      <c r="F1310" s="150"/>
      <c r="G1310" s="150"/>
      <c r="H1310" s="27" t="s">
        <v>1379</v>
      </c>
      <c r="I1310" s="18" t="s">
        <v>1448</v>
      </c>
      <c r="J1310" s="18" t="s">
        <v>64</v>
      </c>
      <c r="K1310" s="18" t="s">
        <v>47</v>
      </c>
      <c r="L1310" s="18" t="s">
        <v>36</v>
      </c>
    </row>
    <row r="1311" spans="1:12" ht="48.75" customHeight="1" thickBot="1">
      <c r="A1311" s="132"/>
      <c r="B1311" s="78"/>
      <c r="C1311" s="82"/>
      <c r="D1311" s="80"/>
      <c r="E1311" s="74"/>
      <c r="F1311" s="74"/>
      <c r="G1311" s="74"/>
      <c r="H1311" s="55" t="s">
        <v>1381</v>
      </c>
      <c r="I1311" s="56" t="s">
        <v>1447</v>
      </c>
      <c r="J1311" s="56" t="s">
        <v>491</v>
      </c>
      <c r="K1311" s="56" t="s">
        <v>491</v>
      </c>
      <c r="L1311" s="56" t="s">
        <v>491</v>
      </c>
    </row>
    <row r="1312" spans="1:12" ht="66" customHeight="1">
      <c r="A1312" s="118" t="s">
        <v>1424</v>
      </c>
      <c r="B1312" s="77" t="s">
        <v>1425</v>
      </c>
      <c r="C1312" s="81" t="s">
        <v>1426</v>
      </c>
      <c r="D1312" s="79" t="s">
        <v>18</v>
      </c>
      <c r="E1312" s="73">
        <f>SUM(E1313:E1316)+10000</f>
        <v>10000</v>
      </c>
      <c r="F1312" s="73">
        <f>SUM(F1313:F1316)+60000</f>
        <v>60000</v>
      </c>
      <c r="G1312" s="73">
        <f>SUM(G1313:G1316)+60000</f>
        <v>60000</v>
      </c>
      <c r="H1312" s="26" t="s">
        <v>1378</v>
      </c>
      <c r="I1312" s="33" t="s">
        <v>1208</v>
      </c>
      <c r="J1312" s="33" t="s">
        <v>52</v>
      </c>
      <c r="K1312" s="33" t="s">
        <v>52</v>
      </c>
      <c r="L1312" s="33" t="s">
        <v>16</v>
      </c>
    </row>
    <row r="1313" spans="1:12" ht="15.75">
      <c r="A1313" s="119"/>
      <c r="B1313" s="93"/>
      <c r="C1313" s="121"/>
      <c r="D1313" s="104"/>
      <c r="E1313" s="150"/>
      <c r="F1313" s="150"/>
      <c r="G1313" s="150"/>
      <c r="H1313" s="27" t="s">
        <v>1379</v>
      </c>
      <c r="I1313" s="18" t="s">
        <v>1448</v>
      </c>
      <c r="J1313" s="18" t="s">
        <v>53</v>
      </c>
      <c r="K1313" s="18" t="s">
        <v>53</v>
      </c>
      <c r="L1313" s="18" t="s">
        <v>53</v>
      </c>
    </row>
    <row r="1314" spans="1:12" ht="53.25" customHeight="1">
      <c r="A1314" s="119"/>
      <c r="B1314" s="93"/>
      <c r="C1314" s="121"/>
      <c r="D1314" s="104"/>
      <c r="E1314" s="150"/>
      <c r="F1314" s="150"/>
      <c r="G1314" s="150"/>
      <c r="H1314" s="27" t="s">
        <v>1381</v>
      </c>
      <c r="I1314" s="18" t="s">
        <v>1447</v>
      </c>
      <c r="J1314" s="18" t="s">
        <v>488</v>
      </c>
      <c r="K1314" s="18" t="s">
        <v>488</v>
      </c>
      <c r="L1314" s="18" t="s">
        <v>488</v>
      </c>
    </row>
    <row r="1315" spans="1:12" ht="47.25">
      <c r="A1315" s="119"/>
      <c r="B1315" s="93"/>
      <c r="C1315" s="121"/>
      <c r="D1315" s="104"/>
      <c r="E1315" s="150"/>
      <c r="F1315" s="150"/>
      <c r="G1315" s="150"/>
      <c r="H1315" s="27" t="s">
        <v>1384</v>
      </c>
      <c r="I1315" s="18" t="s">
        <v>1465</v>
      </c>
      <c r="J1315" s="18" t="s">
        <v>32</v>
      </c>
      <c r="K1315" s="18" t="s">
        <v>32</v>
      </c>
      <c r="L1315" s="18" t="s">
        <v>32</v>
      </c>
    </row>
    <row r="1316" spans="1:12" ht="16.5" thickBot="1">
      <c r="A1316" s="132"/>
      <c r="B1316" s="78"/>
      <c r="C1316" s="82"/>
      <c r="D1316" s="80"/>
      <c r="E1316" s="74"/>
      <c r="F1316" s="74"/>
      <c r="G1316" s="74"/>
      <c r="H1316" s="27" t="s">
        <v>1380</v>
      </c>
      <c r="I1316" s="18" t="s">
        <v>1448</v>
      </c>
      <c r="J1316" s="18" t="s">
        <v>53</v>
      </c>
      <c r="K1316" s="18" t="s">
        <v>53</v>
      </c>
      <c r="L1316" s="18" t="s">
        <v>53</v>
      </c>
    </row>
    <row r="1317" spans="1:12" ht="25.5" customHeight="1">
      <c r="A1317" s="118" t="s">
        <v>1427</v>
      </c>
      <c r="B1317" s="77" t="s">
        <v>1428</v>
      </c>
      <c r="C1317" s="81" t="s">
        <v>1429</v>
      </c>
      <c r="D1317" s="79" t="s">
        <v>18</v>
      </c>
      <c r="E1317" s="73">
        <f>SUM(E1318:E1321)+10000</f>
        <v>10000</v>
      </c>
      <c r="F1317" s="73">
        <f>SUM(F1318:F1321)+60000</f>
        <v>60000</v>
      </c>
      <c r="G1317" s="73">
        <f>SUM(G1318:G1321)+60000</f>
        <v>60000</v>
      </c>
      <c r="H1317" s="28" t="s">
        <v>1379</v>
      </c>
      <c r="I1317" s="19" t="s">
        <v>1448</v>
      </c>
      <c r="J1317" s="19" t="s">
        <v>55</v>
      </c>
      <c r="K1317" s="19" t="s">
        <v>38</v>
      </c>
      <c r="L1317" s="19" t="s">
        <v>64</v>
      </c>
    </row>
    <row r="1318" spans="1:12" ht="31.5">
      <c r="A1318" s="119"/>
      <c r="B1318" s="93"/>
      <c r="C1318" s="121"/>
      <c r="D1318" s="104"/>
      <c r="E1318" s="150"/>
      <c r="F1318" s="150"/>
      <c r="G1318" s="150"/>
      <c r="H1318" s="27" t="s">
        <v>1381</v>
      </c>
      <c r="I1318" s="18" t="s">
        <v>1447</v>
      </c>
      <c r="J1318" s="18" t="s">
        <v>1430</v>
      </c>
      <c r="K1318" s="18" t="s">
        <v>1430</v>
      </c>
      <c r="L1318" s="18" t="s">
        <v>537</v>
      </c>
    </row>
    <row r="1319" spans="1:12" ht="47.25">
      <c r="A1319" s="119"/>
      <c r="B1319" s="93"/>
      <c r="C1319" s="121"/>
      <c r="D1319" s="104"/>
      <c r="E1319" s="150"/>
      <c r="F1319" s="150"/>
      <c r="G1319" s="150"/>
      <c r="H1319" s="27" t="s">
        <v>1384</v>
      </c>
      <c r="I1319" s="18" t="s">
        <v>1465</v>
      </c>
      <c r="J1319" s="18" t="s">
        <v>32</v>
      </c>
      <c r="K1319" s="18" t="s">
        <v>32</v>
      </c>
      <c r="L1319" s="18" t="s">
        <v>32</v>
      </c>
    </row>
    <row r="1320" spans="1:12" ht="15.75">
      <c r="A1320" s="119"/>
      <c r="B1320" s="93"/>
      <c r="C1320" s="121"/>
      <c r="D1320" s="104"/>
      <c r="E1320" s="150"/>
      <c r="F1320" s="150"/>
      <c r="G1320" s="150"/>
      <c r="H1320" s="27" t="s">
        <v>1380</v>
      </c>
      <c r="I1320" s="18" t="s">
        <v>1448</v>
      </c>
      <c r="J1320" s="18" t="s">
        <v>64</v>
      </c>
      <c r="K1320" s="18" t="s">
        <v>56</v>
      </c>
      <c r="L1320" s="18" t="s">
        <v>49</v>
      </c>
    </row>
    <row r="1321" spans="1:12" ht="71.25" customHeight="1" thickBot="1">
      <c r="A1321" s="132"/>
      <c r="B1321" s="78"/>
      <c r="C1321" s="82"/>
      <c r="D1321" s="80"/>
      <c r="E1321" s="74"/>
      <c r="F1321" s="74"/>
      <c r="G1321" s="74"/>
      <c r="H1321" s="27" t="s">
        <v>1378</v>
      </c>
      <c r="I1321" s="18" t="s">
        <v>1208</v>
      </c>
      <c r="J1321" s="18" t="s">
        <v>1431</v>
      </c>
      <c r="K1321" s="18" t="s">
        <v>1431</v>
      </c>
      <c r="L1321" s="18" t="s">
        <v>16</v>
      </c>
    </row>
    <row r="1322" spans="1:12" ht="37.5" customHeight="1">
      <c r="A1322" s="118" t="s">
        <v>1432</v>
      </c>
      <c r="B1322" s="77" t="s">
        <v>1433</v>
      </c>
      <c r="C1322" s="81" t="s">
        <v>552</v>
      </c>
      <c r="D1322" s="19" t="s">
        <v>1445</v>
      </c>
      <c r="E1322" s="12">
        <f>SUM(E1323:E1325)</f>
        <v>3312500</v>
      </c>
      <c r="F1322" s="12">
        <f>SUM(F1323:F1325)</f>
        <v>5432249</v>
      </c>
      <c r="G1322" s="12">
        <f>SUM(G1323:G1325)</f>
        <v>0</v>
      </c>
      <c r="H1322" s="28" t="s">
        <v>1076</v>
      </c>
      <c r="I1322" s="19" t="s">
        <v>1466</v>
      </c>
      <c r="J1322" s="19" t="s">
        <v>16</v>
      </c>
      <c r="K1322" s="19" t="s">
        <v>1274</v>
      </c>
      <c r="L1322" s="19" t="s">
        <v>16</v>
      </c>
    </row>
    <row r="1323" spans="1:12" ht="21.75" customHeight="1">
      <c r="A1323" s="119"/>
      <c r="B1323" s="93"/>
      <c r="C1323" s="121"/>
      <c r="D1323" s="18" t="s">
        <v>20</v>
      </c>
      <c r="E1323" s="13">
        <v>1000000</v>
      </c>
      <c r="F1323" s="13">
        <v>3119749</v>
      </c>
      <c r="G1323" s="13">
        <v>0</v>
      </c>
      <c r="H1323" s="139" t="s">
        <v>554</v>
      </c>
      <c r="I1323" s="94" t="s">
        <v>1465</v>
      </c>
      <c r="J1323" s="94" t="s">
        <v>1434</v>
      </c>
      <c r="K1323" s="94" t="s">
        <v>1435</v>
      </c>
      <c r="L1323" s="94" t="s">
        <v>16</v>
      </c>
    </row>
    <row r="1324" spans="1:12" ht="15.75">
      <c r="A1324" s="119"/>
      <c r="B1324" s="93"/>
      <c r="C1324" s="121"/>
      <c r="D1324" s="18" t="s">
        <v>111</v>
      </c>
      <c r="E1324" s="13">
        <v>187500</v>
      </c>
      <c r="F1324" s="13">
        <v>187500</v>
      </c>
      <c r="G1324" s="13">
        <v>0</v>
      </c>
      <c r="H1324" s="93"/>
      <c r="I1324" s="104"/>
      <c r="J1324" s="104"/>
      <c r="K1324" s="104"/>
      <c r="L1324" s="104"/>
    </row>
    <row r="1325" spans="1:12" ht="16.5" thickBot="1">
      <c r="A1325" s="132"/>
      <c r="B1325" s="78"/>
      <c r="C1325" s="82"/>
      <c r="D1325" s="18" t="s">
        <v>90</v>
      </c>
      <c r="E1325" s="13">
        <v>2125000</v>
      </c>
      <c r="F1325" s="13">
        <v>2125000</v>
      </c>
      <c r="G1325" s="13">
        <v>0</v>
      </c>
      <c r="H1325" s="78"/>
      <c r="I1325" s="80"/>
      <c r="J1325" s="80"/>
      <c r="K1325" s="80"/>
      <c r="L1325" s="80"/>
    </row>
    <row r="1326" spans="1:12" s="3" customFormat="1" ht="210.75" customHeight="1" thickBot="1">
      <c r="A1326" s="50" t="s">
        <v>1436</v>
      </c>
      <c r="B1326" s="29" t="s">
        <v>1437</v>
      </c>
      <c r="C1326" s="53" t="s">
        <v>552</v>
      </c>
      <c r="D1326" s="20" t="s">
        <v>111</v>
      </c>
      <c r="E1326" s="15">
        <v>203314</v>
      </c>
      <c r="F1326" s="15">
        <v>0</v>
      </c>
      <c r="G1326" s="15">
        <v>0</v>
      </c>
      <c r="H1326" s="29" t="s">
        <v>1438</v>
      </c>
      <c r="I1326" s="20" t="s">
        <v>1448</v>
      </c>
      <c r="J1326" s="20" t="s">
        <v>53</v>
      </c>
      <c r="K1326" s="20" t="s">
        <v>34</v>
      </c>
      <c r="L1326" s="20" t="s">
        <v>16</v>
      </c>
    </row>
    <row r="1327" spans="1:12" s="3" customFormat="1" ht="15.75">
      <c r="A1327" s="32"/>
      <c r="B1327" s="30"/>
      <c r="C1327" s="54"/>
      <c r="D1327" s="21"/>
      <c r="E1327" s="2"/>
      <c r="F1327" s="2"/>
      <c r="G1327" s="2"/>
      <c r="H1327" s="30"/>
      <c r="I1327" s="21"/>
      <c r="J1327" s="21"/>
      <c r="K1327" s="21"/>
      <c r="L1327" s="21"/>
    </row>
    <row r="1328" spans="3:14" ht="15.75" customHeight="1">
      <c r="C1328" s="1"/>
      <c r="D1328" s="83" t="s">
        <v>1471</v>
      </c>
      <c r="E1328" s="83"/>
      <c r="F1328" s="83"/>
      <c r="G1328" s="83"/>
      <c r="H1328" s="83"/>
      <c r="I1328" s="70"/>
      <c r="J1328" s="70"/>
      <c r="K1328" s="70"/>
      <c r="L1328" s="70"/>
      <c r="M1328" s="70"/>
      <c r="N1328" s="70"/>
    </row>
  </sheetData>
  <sheetProtection/>
  <mergeCells count="1723">
    <mergeCell ref="J1323:J1325"/>
    <mergeCell ref="K1323:K1325"/>
    <mergeCell ref="L1323:L1325"/>
    <mergeCell ref="G1317:G1321"/>
    <mergeCell ref="A1322:A1325"/>
    <mergeCell ref="B1322:B1325"/>
    <mergeCell ref="C1322:C1325"/>
    <mergeCell ref="H1323:H1325"/>
    <mergeCell ref="I1323:I1325"/>
    <mergeCell ref="A1317:A1321"/>
    <mergeCell ref="B1317:B1321"/>
    <mergeCell ref="C1317:C1321"/>
    <mergeCell ref="D1317:D1321"/>
    <mergeCell ref="E1317:E1321"/>
    <mergeCell ref="F1317:F1321"/>
    <mergeCell ref="G1307:G1311"/>
    <mergeCell ref="A1312:A1316"/>
    <mergeCell ref="B1312:B1316"/>
    <mergeCell ref="C1312:C1316"/>
    <mergeCell ref="D1312:D1316"/>
    <mergeCell ref="E1312:E1316"/>
    <mergeCell ref="F1312:F1316"/>
    <mergeCell ref="G1312:G1316"/>
    <mergeCell ref="A1307:A1311"/>
    <mergeCell ref="B1307:B1311"/>
    <mergeCell ref="C1307:C1311"/>
    <mergeCell ref="D1307:D1311"/>
    <mergeCell ref="E1307:E1311"/>
    <mergeCell ref="F1307:F1311"/>
    <mergeCell ref="G1297:G1301"/>
    <mergeCell ref="A1302:A1306"/>
    <mergeCell ref="B1302:B1306"/>
    <mergeCell ref="C1302:C1306"/>
    <mergeCell ref="D1302:D1306"/>
    <mergeCell ref="E1302:E1306"/>
    <mergeCell ref="F1302:F1306"/>
    <mergeCell ref="G1302:G1306"/>
    <mergeCell ref="A1297:A1301"/>
    <mergeCell ref="B1297:B1301"/>
    <mergeCell ref="C1297:C1301"/>
    <mergeCell ref="D1297:D1301"/>
    <mergeCell ref="E1297:E1301"/>
    <mergeCell ref="F1297:F1301"/>
    <mergeCell ref="F1287:F1291"/>
    <mergeCell ref="G1287:G1291"/>
    <mergeCell ref="A1292:A1296"/>
    <mergeCell ref="B1292:B1296"/>
    <mergeCell ref="C1292:C1296"/>
    <mergeCell ref="D1292:D1296"/>
    <mergeCell ref="E1292:E1296"/>
    <mergeCell ref="F1292:F1296"/>
    <mergeCell ref="G1292:G1296"/>
    <mergeCell ref="A1287:A1291"/>
    <mergeCell ref="B1287:B1291"/>
    <mergeCell ref="C1287:C1291"/>
    <mergeCell ref="D1287:D1291"/>
    <mergeCell ref="E1287:E1291"/>
    <mergeCell ref="G1277:G1281"/>
    <mergeCell ref="A1282:A1286"/>
    <mergeCell ref="B1282:B1286"/>
    <mergeCell ref="C1282:C1286"/>
    <mergeCell ref="D1282:D1286"/>
    <mergeCell ref="E1282:E1286"/>
    <mergeCell ref="F1282:F1286"/>
    <mergeCell ref="G1282:G1286"/>
    <mergeCell ref="A1277:A1281"/>
    <mergeCell ref="B1277:B1281"/>
    <mergeCell ref="C1277:C1281"/>
    <mergeCell ref="D1277:D1281"/>
    <mergeCell ref="E1277:E1281"/>
    <mergeCell ref="F1277:F1281"/>
    <mergeCell ref="H1261:L1261"/>
    <mergeCell ref="A1272:A1276"/>
    <mergeCell ref="B1272:B1276"/>
    <mergeCell ref="C1272:C1276"/>
    <mergeCell ref="D1272:D1276"/>
    <mergeCell ref="E1272:E1276"/>
    <mergeCell ref="F1272:F1276"/>
    <mergeCell ref="G1272:G1276"/>
    <mergeCell ref="G1264:G1268"/>
    <mergeCell ref="A1269:A1270"/>
    <mergeCell ref="B1269:B1270"/>
    <mergeCell ref="C1269:C1270"/>
    <mergeCell ref="D1269:D1270"/>
    <mergeCell ref="E1269:E1270"/>
    <mergeCell ref="F1269:F1270"/>
    <mergeCell ref="G1269:G1270"/>
    <mergeCell ref="A1264:A1268"/>
    <mergeCell ref="B1264:B1268"/>
    <mergeCell ref="C1264:C1268"/>
    <mergeCell ref="D1264:D1268"/>
    <mergeCell ref="E1264:E1268"/>
    <mergeCell ref="F1264:F1268"/>
    <mergeCell ref="G1255:G1257"/>
    <mergeCell ref="A1262:A1263"/>
    <mergeCell ref="B1262:B1263"/>
    <mergeCell ref="C1262:C1263"/>
    <mergeCell ref="D1262:D1263"/>
    <mergeCell ref="E1262:E1263"/>
    <mergeCell ref="F1262:F1263"/>
    <mergeCell ref="G1262:G1263"/>
    <mergeCell ref="B1261:D1261"/>
    <mergeCell ref="A1255:A1257"/>
    <mergeCell ref="B1255:B1257"/>
    <mergeCell ref="C1255:C1257"/>
    <mergeCell ref="D1255:D1257"/>
    <mergeCell ref="E1255:E1257"/>
    <mergeCell ref="F1255:F1257"/>
    <mergeCell ref="G1245:G1249"/>
    <mergeCell ref="B1253:D1253"/>
    <mergeCell ref="H1253:L1253"/>
    <mergeCell ref="B1254:D1254"/>
    <mergeCell ref="H1254:L1254"/>
    <mergeCell ref="A1245:A1249"/>
    <mergeCell ref="B1245:B1249"/>
    <mergeCell ref="C1245:C1249"/>
    <mergeCell ref="D1245:D1249"/>
    <mergeCell ref="E1245:E1249"/>
    <mergeCell ref="F1245:F1249"/>
    <mergeCell ref="B1239:D1239"/>
    <mergeCell ref="H1239:L1239"/>
    <mergeCell ref="A1241:A1244"/>
    <mergeCell ref="B1241:B1244"/>
    <mergeCell ref="C1241:C1244"/>
    <mergeCell ref="D1241:D1244"/>
    <mergeCell ref="E1241:E1244"/>
    <mergeCell ref="F1241:F1244"/>
    <mergeCell ref="G1241:G1244"/>
    <mergeCell ref="K1234:K1235"/>
    <mergeCell ref="L1234:L1235"/>
    <mergeCell ref="A1237:A1238"/>
    <mergeCell ref="B1237:B1238"/>
    <mergeCell ref="C1237:C1238"/>
    <mergeCell ref="D1237:D1238"/>
    <mergeCell ref="E1237:E1238"/>
    <mergeCell ref="F1237:F1238"/>
    <mergeCell ref="G1237:G1238"/>
    <mergeCell ref="A1233:A1235"/>
    <mergeCell ref="B1233:B1235"/>
    <mergeCell ref="C1233:C1235"/>
    <mergeCell ref="H1234:H1235"/>
    <mergeCell ref="I1234:I1235"/>
    <mergeCell ref="J1234:J1235"/>
    <mergeCell ref="G1229:G1230"/>
    <mergeCell ref="A1231:A1232"/>
    <mergeCell ref="B1231:B1232"/>
    <mergeCell ref="C1231:C1232"/>
    <mergeCell ref="D1231:D1232"/>
    <mergeCell ref="E1231:E1232"/>
    <mergeCell ref="F1231:F1232"/>
    <mergeCell ref="G1231:G1232"/>
    <mergeCell ref="A1229:A1230"/>
    <mergeCell ref="B1229:B1230"/>
    <mergeCell ref="C1229:C1230"/>
    <mergeCell ref="D1229:D1230"/>
    <mergeCell ref="E1229:E1230"/>
    <mergeCell ref="F1229:F1230"/>
    <mergeCell ref="G1217:G1218"/>
    <mergeCell ref="A1221:A1228"/>
    <mergeCell ref="B1221:B1228"/>
    <mergeCell ref="C1221:C1228"/>
    <mergeCell ref="D1221:D1228"/>
    <mergeCell ref="E1221:E1228"/>
    <mergeCell ref="F1221:F1228"/>
    <mergeCell ref="G1221:G1228"/>
    <mergeCell ref="A1217:A1218"/>
    <mergeCell ref="B1217:B1218"/>
    <mergeCell ref="C1217:C1218"/>
    <mergeCell ref="D1217:D1218"/>
    <mergeCell ref="E1217:E1218"/>
    <mergeCell ref="F1217:F1218"/>
    <mergeCell ref="G1200:G1201"/>
    <mergeCell ref="A1206:A1216"/>
    <mergeCell ref="B1206:B1216"/>
    <mergeCell ref="C1206:C1216"/>
    <mergeCell ref="D1206:D1216"/>
    <mergeCell ref="E1206:E1216"/>
    <mergeCell ref="F1206:F1216"/>
    <mergeCell ref="G1206:G1216"/>
    <mergeCell ref="A1200:A1201"/>
    <mergeCell ref="B1200:B1201"/>
    <mergeCell ref="C1200:C1201"/>
    <mergeCell ref="D1200:D1201"/>
    <mergeCell ref="E1200:E1201"/>
    <mergeCell ref="F1200:F1201"/>
    <mergeCell ref="G1185:G1192"/>
    <mergeCell ref="B1194:D1194"/>
    <mergeCell ref="H1194:L1194"/>
    <mergeCell ref="A1195:A1196"/>
    <mergeCell ref="B1195:B1196"/>
    <mergeCell ref="C1195:C1196"/>
    <mergeCell ref="D1195:D1196"/>
    <mergeCell ref="E1195:E1196"/>
    <mergeCell ref="F1195:F1196"/>
    <mergeCell ref="G1195:G1196"/>
    <mergeCell ref="A1185:A1192"/>
    <mergeCell ref="B1185:B1192"/>
    <mergeCell ref="C1185:C1192"/>
    <mergeCell ref="D1185:D1192"/>
    <mergeCell ref="E1185:E1192"/>
    <mergeCell ref="F1185:F1192"/>
    <mergeCell ref="G1176:G1178"/>
    <mergeCell ref="A1179:A1181"/>
    <mergeCell ref="B1179:B1181"/>
    <mergeCell ref="C1179:C1181"/>
    <mergeCell ref="D1179:D1181"/>
    <mergeCell ref="E1179:E1181"/>
    <mergeCell ref="F1179:F1181"/>
    <mergeCell ref="G1179:G1181"/>
    <mergeCell ref="A1176:A1178"/>
    <mergeCell ref="B1176:B1178"/>
    <mergeCell ref="C1176:C1178"/>
    <mergeCell ref="D1176:D1178"/>
    <mergeCell ref="E1176:E1178"/>
    <mergeCell ref="F1176:F1178"/>
    <mergeCell ref="F1170:F1171"/>
    <mergeCell ref="G1170:G1171"/>
    <mergeCell ref="A1172:A1173"/>
    <mergeCell ref="B1172:B1173"/>
    <mergeCell ref="C1172:C1173"/>
    <mergeCell ref="D1172:D1173"/>
    <mergeCell ref="E1172:E1173"/>
    <mergeCell ref="F1172:F1173"/>
    <mergeCell ref="G1172:G1173"/>
    <mergeCell ref="H1168:H1169"/>
    <mergeCell ref="I1168:I1169"/>
    <mergeCell ref="J1168:J1169"/>
    <mergeCell ref="K1168:K1169"/>
    <mergeCell ref="L1168:L1169"/>
    <mergeCell ref="A1170:A1171"/>
    <mergeCell ref="B1170:B1171"/>
    <mergeCell ref="C1170:C1171"/>
    <mergeCell ref="D1170:D1171"/>
    <mergeCell ref="E1170:E1171"/>
    <mergeCell ref="G1164:G1167"/>
    <mergeCell ref="A1168:A1169"/>
    <mergeCell ref="B1168:B1169"/>
    <mergeCell ref="C1168:C1169"/>
    <mergeCell ref="D1168:D1169"/>
    <mergeCell ref="E1168:E1169"/>
    <mergeCell ref="F1168:F1169"/>
    <mergeCell ref="G1168:G1169"/>
    <mergeCell ref="A1164:A1167"/>
    <mergeCell ref="B1164:B1167"/>
    <mergeCell ref="C1164:C1167"/>
    <mergeCell ref="D1164:D1167"/>
    <mergeCell ref="E1164:E1167"/>
    <mergeCell ref="F1164:F1167"/>
    <mergeCell ref="G1157:G1158"/>
    <mergeCell ref="A1159:A1160"/>
    <mergeCell ref="B1159:B1160"/>
    <mergeCell ref="C1159:C1160"/>
    <mergeCell ref="D1159:D1160"/>
    <mergeCell ref="E1159:E1160"/>
    <mergeCell ref="F1159:F1160"/>
    <mergeCell ref="G1159:G1160"/>
    <mergeCell ref="A1157:A1158"/>
    <mergeCell ref="B1157:B1158"/>
    <mergeCell ref="C1157:C1158"/>
    <mergeCell ref="D1157:D1158"/>
    <mergeCell ref="E1157:E1158"/>
    <mergeCell ref="F1157:F1158"/>
    <mergeCell ref="B1153:D1153"/>
    <mergeCell ref="H1152:L1152"/>
    <mergeCell ref="H1153:K1153"/>
    <mergeCell ref="G1148:G1149"/>
    <mergeCell ref="H1147:H1149"/>
    <mergeCell ref="I1147:I1149"/>
    <mergeCell ref="J1147:J1149"/>
    <mergeCell ref="K1147:K1149"/>
    <mergeCell ref="B1152:D1152"/>
    <mergeCell ref="A1146:A1149"/>
    <mergeCell ref="B1146:B1149"/>
    <mergeCell ref="C1146:C1149"/>
    <mergeCell ref="D1148:D1149"/>
    <mergeCell ref="E1148:E1149"/>
    <mergeCell ref="F1148:F1149"/>
    <mergeCell ref="G1141:G1142"/>
    <mergeCell ref="A1144:A1145"/>
    <mergeCell ref="B1144:B1145"/>
    <mergeCell ref="C1144:C1145"/>
    <mergeCell ref="D1144:D1145"/>
    <mergeCell ref="E1144:E1145"/>
    <mergeCell ref="F1144:F1145"/>
    <mergeCell ref="G1144:G1145"/>
    <mergeCell ref="A1141:A1142"/>
    <mergeCell ref="B1141:B1142"/>
    <mergeCell ref="C1141:C1142"/>
    <mergeCell ref="D1141:D1142"/>
    <mergeCell ref="E1141:E1142"/>
    <mergeCell ref="F1141:F1142"/>
    <mergeCell ref="A1107:A1109"/>
    <mergeCell ref="B1107:B1109"/>
    <mergeCell ref="C1107:C1109"/>
    <mergeCell ref="A1115:A1117"/>
    <mergeCell ref="B1115:B1117"/>
    <mergeCell ref="C1115:C1117"/>
    <mergeCell ref="L1102:L1104"/>
    <mergeCell ref="A1105:A1106"/>
    <mergeCell ref="B1105:B1106"/>
    <mergeCell ref="C1105:C1106"/>
    <mergeCell ref="D1105:D1106"/>
    <mergeCell ref="E1105:E1106"/>
    <mergeCell ref="F1105:F1106"/>
    <mergeCell ref="G1105:G1106"/>
    <mergeCell ref="B1076:D1076"/>
    <mergeCell ref="H1076:L1076"/>
    <mergeCell ref="B1101:D1101"/>
    <mergeCell ref="A1102:A1104"/>
    <mergeCell ref="B1102:B1104"/>
    <mergeCell ref="C1102:C1104"/>
    <mergeCell ref="H1102:H1104"/>
    <mergeCell ref="I1102:I1104"/>
    <mergeCell ref="J1102:J1104"/>
    <mergeCell ref="K1102:K1104"/>
    <mergeCell ref="K1069:K1071"/>
    <mergeCell ref="L1069:L1071"/>
    <mergeCell ref="A1072:A1074"/>
    <mergeCell ref="B1072:B1074"/>
    <mergeCell ref="C1072:C1074"/>
    <mergeCell ref="H1073:H1074"/>
    <mergeCell ref="I1073:I1074"/>
    <mergeCell ref="J1073:J1074"/>
    <mergeCell ref="K1073:K1074"/>
    <mergeCell ref="L1073:L1074"/>
    <mergeCell ref="A1068:A1071"/>
    <mergeCell ref="B1068:B1071"/>
    <mergeCell ref="C1068:C1071"/>
    <mergeCell ref="H1069:H1071"/>
    <mergeCell ref="I1069:I1071"/>
    <mergeCell ref="J1069:J1071"/>
    <mergeCell ref="L1060:L1063"/>
    <mergeCell ref="A1064:A1067"/>
    <mergeCell ref="B1064:B1067"/>
    <mergeCell ref="C1064:C1067"/>
    <mergeCell ref="H1066:H1067"/>
    <mergeCell ref="I1066:I1067"/>
    <mergeCell ref="J1066:J1067"/>
    <mergeCell ref="K1066:K1067"/>
    <mergeCell ref="L1066:L1067"/>
    <mergeCell ref="G1055:G1056"/>
    <mergeCell ref="B1058:D1058"/>
    <mergeCell ref="H1058:L1058"/>
    <mergeCell ref="A1060:A1063"/>
    <mergeCell ref="B1060:B1063"/>
    <mergeCell ref="C1060:C1063"/>
    <mergeCell ref="H1060:H1063"/>
    <mergeCell ref="I1060:I1063"/>
    <mergeCell ref="J1060:J1063"/>
    <mergeCell ref="K1060:K1063"/>
    <mergeCell ref="A1055:A1056"/>
    <mergeCell ref="B1055:B1056"/>
    <mergeCell ref="C1055:C1056"/>
    <mergeCell ref="D1055:D1056"/>
    <mergeCell ref="E1055:E1056"/>
    <mergeCell ref="F1055:F1056"/>
    <mergeCell ref="L1048:L1050"/>
    <mergeCell ref="A1051:A1054"/>
    <mergeCell ref="B1051:B1054"/>
    <mergeCell ref="C1051:C1054"/>
    <mergeCell ref="H1052:H1054"/>
    <mergeCell ref="I1052:I1054"/>
    <mergeCell ref="J1052:J1054"/>
    <mergeCell ref="K1052:K1054"/>
    <mergeCell ref="L1052:L1054"/>
    <mergeCell ref="J1043:J1046"/>
    <mergeCell ref="K1043:K1046"/>
    <mergeCell ref="L1043:L1046"/>
    <mergeCell ref="A1047:A1050"/>
    <mergeCell ref="B1047:B1050"/>
    <mergeCell ref="C1047:C1050"/>
    <mergeCell ref="H1048:H1050"/>
    <mergeCell ref="I1048:I1050"/>
    <mergeCell ref="J1048:J1050"/>
    <mergeCell ref="K1048:K1050"/>
    <mergeCell ref="L1036:L1038"/>
    <mergeCell ref="A1042:A1046"/>
    <mergeCell ref="B1042:B1046"/>
    <mergeCell ref="C1042:C1046"/>
    <mergeCell ref="D1045:D1046"/>
    <mergeCell ref="E1045:E1046"/>
    <mergeCell ref="F1045:F1046"/>
    <mergeCell ref="G1045:G1046"/>
    <mergeCell ref="H1043:H1046"/>
    <mergeCell ref="I1043:I1046"/>
    <mergeCell ref="J1032:J1034"/>
    <mergeCell ref="K1032:K1034"/>
    <mergeCell ref="L1032:L1034"/>
    <mergeCell ref="A1036:A1038"/>
    <mergeCell ref="B1036:B1038"/>
    <mergeCell ref="C1036:C1038"/>
    <mergeCell ref="H1036:H1038"/>
    <mergeCell ref="I1036:I1038"/>
    <mergeCell ref="J1036:J1038"/>
    <mergeCell ref="K1036:K1038"/>
    <mergeCell ref="G1027:G1029"/>
    <mergeCell ref="A1032:A1034"/>
    <mergeCell ref="B1032:B1034"/>
    <mergeCell ref="C1032:C1034"/>
    <mergeCell ref="H1032:H1034"/>
    <mergeCell ref="I1032:I1034"/>
    <mergeCell ref="A1027:A1029"/>
    <mergeCell ref="B1027:B1029"/>
    <mergeCell ref="C1027:C1029"/>
    <mergeCell ref="D1027:D1029"/>
    <mergeCell ref="E1027:E1029"/>
    <mergeCell ref="F1027:F1029"/>
    <mergeCell ref="J1017:J1019"/>
    <mergeCell ref="K1017:K1019"/>
    <mergeCell ref="L1017:L1019"/>
    <mergeCell ref="B1025:D1025"/>
    <mergeCell ref="H1025:L1025"/>
    <mergeCell ref="B1026:D1026"/>
    <mergeCell ref="H1026:L1026"/>
    <mergeCell ref="G1015:G1016"/>
    <mergeCell ref="A1017:A1019"/>
    <mergeCell ref="B1017:B1019"/>
    <mergeCell ref="C1017:C1019"/>
    <mergeCell ref="H1017:H1019"/>
    <mergeCell ref="I1017:I1019"/>
    <mergeCell ref="A1015:A1016"/>
    <mergeCell ref="B1015:B1016"/>
    <mergeCell ref="C1015:C1016"/>
    <mergeCell ref="D1015:D1016"/>
    <mergeCell ref="E1015:E1016"/>
    <mergeCell ref="F1015:F1016"/>
    <mergeCell ref="J1009:J1011"/>
    <mergeCell ref="K1009:K1011"/>
    <mergeCell ref="L1009:L1011"/>
    <mergeCell ref="A1012:A1014"/>
    <mergeCell ref="B1012:B1014"/>
    <mergeCell ref="D1012:D1014"/>
    <mergeCell ref="C1012:C1014"/>
    <mergeCell ref="E1012:E1014"/>
    <mergeCell ref="F1012:F1014"/>
    <mergeCell ref="G1012:G1014"/>
    <mergeCell ref="G1005:G1006"/>
    <mergeCell ref="A1009:A1011"/>
    <mergeCell ref="B1009:B1011"/>
    <mergeCell ref="C1009:C1011"/>
    <mergeCell ref="H1009:H1011"/>
    <mergeCell ref="I1009:I1011"/>
    <mergeCell ref="I1002:I1004"/>
    <mergeCell ref="J1002:J1004"/>
    <mergeCell ref="K1002:K1004"/>
    <mergeCell ref="L1002:L1004"/>
    <mergeCell ref="A1005:A1006"/>
    <mergeCell ref="B1005:B1006"/>
    <mergeCell ref="C1005:C1006"/>
    <mergeCell ref="D1005:D1006"/>
    <mergeCell ref="E1005:E1006"/>
    <mergeCell ref="F1005:F1006"/>
    <mergeCell ref="A1007:A1008"/>
    <mergeCell ref="B1007:B1008"/>
    <mergeCell ref="C1007:C1008"/>
    <mergeCell ref="D1007:D1008"/>
    <mergeCell ref="E1007:E1008"/>
    <mergeCell ref="F1007:F1008"/>
    <mergeCell ref="G998:G999"/>
    <mergeCell ref="D1001:D1004"/>
    <mergeCell ref="E1001:E1004"/>
    <mergeCell ref="F1001:F1004"/>
    <mergeCell ref="G1001:G1004"/>
    <mergeCell ref="H1002:H1004"/>
    <mergeCell ref="D996:D997"/>
    <mergeCell ref="E996:E997"/>
    <mergeCell ref="F996:F997"/>
    <mergeCell ref="G996:G997"/>
    <mergeCell ref="A998:A999"/>
    <mergeCell ref="B998:B999"/>
    <mergeCell ref="C998:C999"/>
    <mergeCell ref="D998:D999"/>
    <mergeCell ref="E998:E999"/>
    <mergeCell ref="F998:F999"/>
    <mergeCell ref="A1001:A1004"/>
    <mergeCell ref="B1001:B1004"/>
    <mergeCell ref="C1001:C1004"/>
    <mergeCell ref="A996:A997"/>
    <mergeCell ref="B996:B997"/>
    <mergeCell ref="C996:C997"/>
    <mergeCell ref="J992:J993"/>
    <mergeCell ref="K992:K993"/>
    <mergeCell ref="L992:L993"/>
    <mergeCell ref="A994:A995"/>
    <mergeCell ref="B994:B995"/>
    <mergeCell ref="C994:C995"/>
    <mergeCell ref="D994:D995"/>
    <mergeCell ref="E994:E995"/>
    <mergeCell ref="F994:F995"/>
    <mergeCell ref="G994:G995"/>
    <mergeCell ref="G981:G987"/>
    <mergeCell ref="A991:A993"/>
    <mergeCell ref="B991:B993"/>
    <mergeCell ref="C991:C993"/>
    <mergeCell ref="H992:H993"/>
    <mergeCell ref="I992:I993"/>
    <mergeCell ref="A981:A987"/>
    <mergeCell ref="B981:B987"/>
    <mergeCell ref="C981:C987"/>
    <mergeCell ref="D981:D987"/>
    <mergeCell ref="E981:E987"/>
    <mergeCell ref="F981:F987"/>
    <mergeCell ref="G977:G978"/>
    <mergeCell ref="A979:A980"/>
    <mergeCell ref="B979:B980"/>
    <mergeCell ref="C979:C980"/>
    <mergeCell ref="D979:D980"/>
    <mergeCell ref="E979:E980"/>
    <mergeCell ref="F979:F980"/>
    <mergeCell ref="G979:G980"/>
    <mergeCell ref="A977:A978"/>
    <mergeCell ref="B977:B978"/>
    <mergeCell ref="C977:C978"/>
    <mergeCell ref="D977:D978"/>
    <mergeCell ref="E977:E978"/>
    <mergeCell ref="F977:F978"/>
    <mergeCell ref="G961:G966"/>
    <mergeCell ref="B967:D967"/>
    <mergeCell ref="H967:L967"/>
    <mergeCell ref="A968:A975"/>
    <mergeCell ref="B968:B975"/>
    <mergeCell ref="C968:C975"/>
    <mergeCell ref="D968:D975"/>
    <mergeCell ref="E968:E975"/>
    <mergeCell ref="F968:F975"/>
    <mergeCell ref="G968:G975"/>
    <mergeCell ref="A959:A966"/>
    <mergeCell ref="B959:B966"/>
    <mergeCell ref="C959:C966"/>
    <mergeCell ref="D961:D966"/>
    <mergeCell ref="E961:E966"/>
    <mergeCell ref="F961:F966"/>
    <mergeCell ref="G945:G950"/>
    <mergeCell ref="A951:A958"/>
    <mergeCell ref="B951:B958"/>
    <mergeCell ref="C951:C958"/>
    <mergeCell ref="D953:D958"/>
    <mergeCell ref="E953:E958"/>
    <mergeCell ref="F953:F958"/>
    <mergeCell ref="G953:G958"/>
    <mergeCell ref="A943:A950"/>
    <mergeCell ref="B943:B950"/>
    <mergeCell ref="C943:C950"/>
    <mergeCell ref="D945:D950"/>
    <mergeCell ref="E945:E950"/>
    <mergeCell ref="F945:F950"/>
    <mergeCell ref="G929:G934"/>
    <mergeCell ref="A935:A942"/>
    <mergeCell ref="B935:B942"/>
    <mergeCell ref="C935:C942"/>
    <mergeCell ref="D937:D942"/>
    <mergeCell ref="E937:E942"/>
    <mergeCell ref="F937:F942"/>
    <mergeCell ref="G937:G942"/>
    <mergeCell ref="A927:A934"/>
    <mergeCell ref="B927:B934"/>
    <mergeCell ref="C927:C934"/>
    <mergeCell ref="D929:D934"/>
    <mergeCell ref="E929:E934"/>
    <mergeCell ref="F929:F934"/>
    <mergeCell ref="G914:G918"/>
    <mergeCell ref="A919:A926"/>
    <mergeCell ref="B919:B926"/>
    <mergeCell ref="C919:C926"/>
    <mergeCell ref="D921:D926"/>
    <mergeCell ref="E921:E926"/>
    <mergeCell ref="F921:F926"/>
    <mergeCell ref="G921:G926"/>
    <mergeCell ref="B910:D910"/>
    <mergeCell ref="B911:D911"/>
    <mergeCell ref="H910:L910"/>
    <mergeCell ref="H911:L911"/>
    <mergeCell ref="A912:A918"/>
    <mergeCell ref="B912:B918"/>
    <mergeCell ref="C912:C918"/>
    <mergeCell ref="D914:D918"/>
    <mergeCell ref="E914:E918"/>
    <mergeCell ref="F914:F918"/>
    <mergeCell ref="G899:G900"/>
    <mergeCell ref="B901:D901"/>
    <mergeCell ref="H901:L901"/>
    <mergeCell ref="A902:A907"/>
    <mergeCell ref="B902:B907"/>
    <mergeCell ref="C902:C907"/>
    <mergeCell ref="D902:D907"/>
    <mergeCell ref="E902:E907"/>
    <mergeCell ref="F902:F907"/>
    <mergeCell ref="G902:G907"/>
    <mergeCell ref="A899:A900"/>
    <mergeCell ref="B899:B900"/>
    <mergeCell ref="C899:C900"/>
    <mergeCell ref="D899:D900"/>
    <mergeCell ref="E899:E900"/>
    <mergeCell ref="F899:F900"/>
    <mergeCell ref="G893:G894"/>
    <mergeCell ref="A895:A896"/>
    <mergeCell ref="B895:B896"/>
    <mergeCell ref="C895:C896"/>
    <mergeCell ref="D895:D896"/>
    <mergeCell ref="E895:E896"/>
    <mergeCell ref="F895:F896"/>
    <mergeCell ref="G895:G896"/>
    <mergeCell ref="A893:A894"/>
    <mergeCell ref="B893:B894"/>
    <mergeCell ref="C893:C894"/>
    <mergeCell ref="D893:D894"/>
    <mergeCell ref="E893:E894"/>
    <mergeCell ref="F893:F894"/>
    <mergeCell ref="G887:G890"/>
    <mergeCell ref="A891:A892"/>
    <mergeCell ref="B891:B892"/>
    <mergeCell ref="C891:C892"/>
    <mergeCell ref="D891:D892"/>
    <mergeCell ref="E891:E892"/>
    <mergeCell ref="F891:F892"/>
    <mergeCell ref="G891:G892"/>
    <mergeCell ref="A887:A890"/>
    <mergeCell ref="B887:B890"/>
    <mergeCell ref="C887:C890"/>
    <mergeCell ref="D887:D890"/>
    <mergeCell ref="E887:E890"/>
    <mergeCell ref="F887:F890"/>
    <mergeCell ref="G872:G873"/>
    <mergeCell ref="A885:A886"/>
    <mergeCell ref="B885:B886"/>
    <mergeCell ref="C885:C886"/>
    <mergeCell ref="D885:D886"/>
    <mergeCell ref="E885:E886"/>
    <mergeCell ref="F885:F886"/>
    <mergeCell ref="G885:G886"/>
    <mergeCell ref="A872:A873"/>
    <mergeCell ref="B872:B873"/>
    <mergeCell ref="C872:C873"/>
    <mergeCell ref="D872:D873"/>
    <mergeCell ref="E872:E873"/>
    <mergeCell ref="F872:F873"/>
    <mergeCell ref="K863:K864"/>
    <mergeCell ref="L863:L864"/>
    <mergeCell ref="A866:A868"/>
    <mergeCell ref="B866:B868"/>
    <mergeCell ref="C866:C868"/>
    <mergeCell ref="H867:H868"/>
    <mergeCell ref="I867:I868"/>
    <mergeCell ref="J867:J868"/>
    <mergeCell ref="K867:K868"/>
    <mergeCell ref="L867:L868"/>
    <mergeCell ref="A862:A864"/>
    <mergeCell ref="B862:B864"/>
    <mergeCell ref="C862:C864"/>
    <mergeCell ref="H863:H864"/>
    <mergeCell ref="I863:I864"/>
    <mergeCell ref="J863:J864"/>
    <mergeCell ref="G855:G857"/>
    <mergeCell ref="A859:A860"/>
    <mergeCell ref="B859:B860"/>
    <mergeCell ref="C859:C860"/>
    <mergeCell ref="D859:D860"/>
    <mergeCell ref="E859:E860"/>
    <mergeCell ref="F859:F860"/>
    <mergeCell ref="G859:G860"/>
    <mergeCell ref="A855:A857"/>
    <mergeCell ref="B855:B857"/>
    <mergeCell ref="C855:C857"/>
    <mergeCell ref="D855:D857"/>
    <mergeCell ref="E855:E857"/>
    <mergeCell ref="F855:F857"/>
    <mergeCell ref="I843:I845"/>
    <mergeCell ref="J843:J845"/>
    <mergeCell ref="K843:K845"/>
    <mergeCell ref="L843:L845"/>
    <mergeCell ref="A849:A850"/>
    <mergeCell ref="B849:B850"/>
    <mergeCell ref="C849:C850"/>
    <mergeCell ref="G840:G841"/>
    <mergeCell ref="A843:A845"/>
    <mergeCell ref="B843:B845"/>
    <mergeCell ref="C843:C845"/>
    <mergeCell ref="H843:H845"/>
    <mergeCell ref="A840:A841"/>
    <mergeCell ref="B840:B841"/>
    <mergeCell ref="C840:C841"/>
    <mergeCell ref="D840:D841"/>
    <mergeCell ref="E840:E841"/>
    <mergeCell ref="F840:F841"/>
    <mergeCell ref="K833:K835"/>
    <mergeCell ref="L833:L835"/>
    <mergeCell ref="A836:A839"/>
    <mergeCell ref="B836:B839"/>
    <mergeCell ref="C836:C839"/>
    <mergeCell ref="H837:H839"/>
    <mergeCell ref="I837:I839"/>
    <mergeCell ref="J837:J839"/>
    <mergeCell ref="K837:K839"/>
    <mergeCell ref="L837:L839"/>
    <mergeCell ref="A832:A835"/>
    <mergeCell ref="B832:B835"/>
    <mergeCell ref="C832:C835"/>
    <mergeCell ref="H833:H835"/>
    <mergeCell ref="I833:I835"/>
    <mergeCell ref="J833:J835"/>
    <mergeCell ref="K824:K826"/>
    <mergeCell ref="L824:L826"/>
    <mergeCell ref="A828:A831"/>
    <mergeCell ref="B828:B831"/>
    <mergeCell ref="C828:C831"/>
    <mergeCell ref="H829:H831"/>
    <mergeCell ref="I829:I831"/>
    <mergeCell ref="J829:J831"/>
    <mergeCell ref="K829:K831"/>
    <mergeCell ref="L829:L831"/>
    <mergeCell ref="I820:I822"/>
    <mergeCell ref="J820:J822"/>
    <mergeCell ref="K820:K822"/>
    <mergeCell ref="L820:L822"/>
    <mergeCell ref="A823:A826"/>
    <mergeCell ref="B823:B826"/>
    <mergeCell ref="C823:C826"/>
    <mergeCell ref="H824:H826"/>
    <mergeCell ref="I824:I826"/>
    <mergeCell ref="J824:J826"/>
    <mergeCell ref="F817:F818"/>
    <mergeCell ref="G817:G818"/>
    <mergeCell ref="A819:A822"/>
    <mergeCell ref="B819:B822"/>
    <mergeCell ref="C819:C822"/>
    <mergeCell ref="H820:H822"/>
    <mergeCell ref="K808:K809"/>
    <mergeCell ref="L808:L809"/>
    <mergeCell ref="A810:A813"/>
    <mergeCell ref="B810:B813"/>
    <mergeCell ref="C810:C813"/>
    <mergeCell ref="A814:A818"/>
    <mergeCell ref="B814:B818"/>
    <mergeCell ref="C814:C818"/>
    <mergeCell ref="D817:D818"/>
    <mergeCell ref="E817:E818"/>
    <mergeCell ref="A807:A809"/>
    <mergeCell ref="B807:B809"/>
    <mergeCell ref="C807:C809"/>
    <mergeCell ref="H808:H809"/>
    <mergeCell ref="I808:I809"/>
    <mergeCell ref="J808:J809"/>
    <mergeCell ref="A797:A799"/>
    <mergeCell ref="B797:B799"/>
    <mergeCell ref="C797:C799"/>
    <mergeCell ref="A804:A806"/>
    <mergeCell ref="B804:B806"/>
    <mergeCell ref="C804:C806"/>
    <mergeCell ref="A791:A793"/>
    <mergeCell ref="B791:B793"/>
    <mergeCell ref="C791:C793"/>
    <mergeCell ref="A794:A796"/>
    <mergeCell ref="B794:B796"/>
    <mergeCell ref="C794:C796"/>
    <mergeCell ref="G769:G770"/>
    <mergeCell ref="A771:A773"/>
    <mergeCell ref="B771:B773"/>
    <mergeCell ref="C771:C773"/>
    <mergeCell ref="A774:A776"/>
    <mergeCell ref="B774:B776"/>
    <mergeCell ref="C774:C776"/>
    <mergeCell ref="A767:A770"/>
    <mergeCell ref="B767:B770"/>
    <mergeCell ref="C767:C770"/>
    <mergeCell ref="D769:D770"/>
    <mergeCell ref="E769:E770"/>
    <mergeCell ref="F769:F770"/>
    <mergeCell ref="G761:G762"/>
    <mergeCell ref="A763:A766"/>
    <mergeCell ref="B763:B766"/>
    <mergeCell ref="C763:C766"/>
    <mergeCell ref="D765:D766"/>
    <mergeCell ref="E765:E766"/>
    <mergeCell ref="F765:F766"/>
    <mergeCell ref="G765:G766"/>
    <mergeCell ref="A759:A762"/>
    <mergeCell ref="B759:B762"/>
    <mergeCell ref="C759:C762"/>
    <mergeCell ref="D761:D762"/>
    <mergeCell ref="E761:E762"/>
    <mergeCell ref="F761:F762"/>
    <mergeCell ref="G753:G754"/>
    <mergeCell ref="A755:A758"/>
    <mergeCell ref="B755:B758"/>
    <mergeCell ref="C755:C758"/>
    <mergeCell ref="D757:D758"/>
    <mergeCell ref="E757:E758"/>
    <mergeCell ref="F757:F758"/>
    <mergeCell ref="G757:G758"/>
    <mergeCell ref="A751:A754"/>
    <mergeCell ref="B751:B754"/>
    <mergeCell ref="C751:C754"/>
    <mergeCell ref="D753:D754"/>
    <mergeCell ref="E753:E754"/>
    <mergeCell ref="F753:F754"/>
    <mergeCell ref="K738:K740"/>
    <mergeCell ref="L738:L740"/>
    <mergeCell ref="A741:A745"/>
    <mergeCell ref="B741:B745"/>
    <mergeCell ref="C741:C745"/>
    <mergeCell ref="H744:H745"/>
    <mergeCell ref="I744:I745"/>
    <mergeCell ref="J744:J745"/>
    <mergeCell ref="K744:K745"/>
    <mergeCell ref="L744:L745"/>
    <mergeCell ref="I733:I735"/>
    <mergeCell ref="J733:J735"/>
    <mergeCell ref="K733:K735"/>
    <mergeCell ref="L733:L735"/>
    <mergeCell ref="A736:A740"/>
    <mergeCell ref="B736:B740"/>
    <mergeCell ref="C736:C740"/>
    <mergeCell ref="H738:H740"/>
    <mergeCell ref="I738:I740"/>
    <mergeCell ref="J738:J740"/>
    <mergeCell ref="A726:A730"/>
    <mergeCell ref="B726:B730"/>
    <mergeCell ref="C726:C730"/>
    <mergeCell ref="H728:H730"/>
    <mergeCell ref="I728:I730"/>
    <mergeCell ref="J728:J730"/>
    <mergeCell ref="K728:K730"/>
    <mergeCell ref="L728:L730"/>
    <mergeCell ref="A731:A735"/>
    <mergeCell ref="B731:B735"/>
    <mergeCell ref="C731:C735"/>
    <mergeCell ref="H733:H735"/>
    <mergeCell ref="K724:K725"/>
    <mergeCell ref="L724:L725"/>
    <mergeCell ref="A722:A725"/>
    <mergeCell ref="B722:B725"/>
    <mergeCell ref="C722:C725"/>
    <mergeCell ref="H724:H725"/>
    <mergeCell ref="I724:I725"/>
    <mergeCell ref="J724:J725"/>
    <mergeCell ref="G715:G716"/>
    <mergeCell ref="A717:A721"/>
    <mergeCell ref="B717:B721"/>
    <mergeCell ref="C717:C721"/>
    <mergeCell ref="D719:D721"/>
    <mergeCell ref="E719:E721"/>
    <mergeCell ref="F719:F721"/>
    <mergeCell ref="G719:G721"/>
    <mergeCell ref="A712:A716"/>
    <mergeCell ref="B712:B716"/>
    <mergeCell ref="C712:C716"/>
    <mergeCell ref="D715:D716"/>
    <mergeCell ref="E715:E716"/>
    <mergeCell ref="F715:F716"/>
    <mergeCell ref="G705:G706"/>
    <mergeCell ref="A707:A711"/>
    <mergeCell ref="B707:B711"/>
    <mergeCell ref="C707:C711"/>
    <mergeCell ref="D710:D711"/>
    <mergeCell ref="E710:E711"/>
    <mergeCell ref="F710:F711"/>
    <mergeCell ref="G710:G711"/>
    <mergeCell ref="A702:A706"/>
    <mergeCell ref="B702:B706"/>
    <mergeCell ref="C702:C706"/>
    <mergeCell ref="D705:D706"/>
    <mergeCell ref="E705:E706"/>
    <mergeCell ref="F705:F706"/>
    <mergeCell ref="G695:G696"/>
    <mergeCell ref="A697:A701"/>
    <mergeCell ref="B697:B701"/>
    <mergeCell ref="C697:C701"/>
    <mergeCell ref="D700:D701"/>
    <mergeCell ref="E700:E701"/>
    <mergeCell ref="F700:F701"/>
    <mergeCell ref="G700:G701"/>
    <mergeCell ref="A692:A696"/>
    <mergeCell ref="B692:B696"/>
    <mergeCell ref="C692:C696"/>
    <mergeCell ref="D695:D696"/>
    <mergeCell ref="E695:E696"/>
    <mergeCell ref="F695:F696"/>
    <mergeCell ref="G682:G686"/>
    <mergeCell ref="A687:A691"/>
    <mergeCell ref="B687:B691"/>
    <mergeCell ref="C687:C691"/>
    <mergeCell ref="D689:D691"/>
    <mergeCell ref="E689:E691"/>
    <mergeCell ref="F689:F691"/>
    <mergeCell ref="G689:G691"/>
    <mergeCell ref="A678:A686"/>
    <mergeCell ref="B678:B686"/>
    <mergeCell ref="C678:C686"/>
    <mergeCell ref="D682:D686"/>
    <mergeCell ref="E682:E686"/>
    <mergeCell ref="F682:F686"/>
    <mergeCell ref="G670:G672"/>
    <mergeCell ref="A673:A677"/>
    <mergeCell ref="B673:B677"/>
    <mergeCell ref="C673:C677"/>
    <mergeCell ref="D675:D677"/>
    <mergeCell ref="E675:E677"/>
    <mergeCell ref="F675:F677"/>
    <mergeCell ref="G675:G677"/>
    <mergeCell ref="A668:A672"/>
    <mergeCell ref="B668:B672"/>
    <mergeCell ref="C668:C672"/>
    <mergeCell ref="D670:D672"/>
    <mergeCell ref="E670:E672"/>
    <mergeCell ref="F670:F672"/>
    <mergeCell ref="G661:G662"/>
    <mergeCell ref="A663:A667"/>
    <mergeCell ref="B663:B667"/>
    <mergeCell ref="C663:C667"/>
    <mergeCell ref="D666:D667"/>
    <mergeCell ref="E666:E667"/>
    <mergeCell ref="F666:F667"/>
    <mergeCell ref="G666:G667"/>
    <mergeCell ref="G651:G652"/>
    <mergeCell ref="A653:A657"/>
    <mergeCell ref="B653:B657"/>
    <mergeCell ref="C653:C657"/>
    <mergeCell ref="A658:A662"/>
    <mergeCell ref="B658:B662"/>
    <mergeCell ref="C658:C662"/>
    <mergeCell ref="D661:D662"/>
    <mergeCell ref="E661:E662"/>
    <mergeCell ref="F661:F662"/>
    <mergeCell ref="A648:A652"/>
    <mergeCell ref="B648:B652"/>
    <mergeCell ref="C648:C652"/>
    <mergeCell ref="D651:D652"/>
    <mergeCell ref="E651:E652"/>
    <mergeCell ref="F651:F652"/>
    <mergeCell ref="G641:G642"/>
    <mergeCell ref="A643:A647"/>
    <mergeCell ref="B643:B647"/>
    <mergeCell ref="C643:C647"/>
    <mergeCell ref="D646:D647"/>
    <mergeCell ref="E646:E647"/>
    <mergeCell ref="F646:F647"/>
    <mergeCell ref="G646:G647"/>
    <mergeCell ref="A638:A642"/>
    <mergeCell ref="B638:B642"/>
    <mergeCell ref="C638:C642"/>
    <mergeCell ref="D641:D642"/>
    <mergeCell ref="E641:E642"/>
    <mergeCell ref="F641:F642"/>
    <mergeCell ref="G631:G632"/>
    <mergeCell ref="A633:A637"/>
    <mergeCell ref="B633:B637"/>
    <mergeCell ref="C633:C637"/>
    <mergeCell ref="D636:D637"/>
    <mergeCell ref="E636:E637"/>
    <mergeCell ref="F636:F637"/>
    <mergeCell ref="G636:G637"/>
    <mergeCell ref="A628:A632"/>
    <mergeCell ref="B628:B632"/>
    <mergeCell ref="C628:C632"/>
    <mergeCell ref="D631:D632"/>
    <mergeCell ref="E631:E632"/>
    <mergeCell ref="F631:F632"/>
    <mergeCell ref="G621:G622"/>
    <mergeCell ref="A623:A627"/>
    <mergeCell ref="B623:B627"/>
    <mergeCell ref="C623:C627"/>
    <mergeCell ref="D626:D627"/>
    <mergeCell ref="E626:E627"/>
    <mergeCell ref="F626:F627"/>
    <mergeCell ref="G626:G627"/>
    <mergeCell ref="A618:A622"/>
    <mergeCell ref="B618:B622"/>
    <mergeCell ref="C618:C622"/>
    <mergeCell ref="D621:D622"/>
    <mergeCell ref="E621:E622"/>
    <mergeCell ref="F621:F622"/>
    <mergeCell ref="F610:F611"/>
    <mergeCell ref="G610:G611"/>
    <mergeCell ref="A612:A617"/>
    <mergeCell ref="B612:B617"/>
    <mergeCell ref="C612:C617"/>
    <mergeCell ref="D615:D617"/>
    <mergeCell ref="E615:E617"/>
    <mergeCell ref="F615:F617"/>
    <mergeCell ref="G615:G617"/>
    <mergeCell ref="G586:G589"/>
    <mergeCell ref="A583:A589"/>
    <mergeCell ref="A590:A593"/>
    <mergeCell ref="B590:B593"/>
    <mergeCell ref="C590:C593"/>
    <mergeCell ref="A607:A611"/>
    <mergeCell ref="B607:B611"/>
    <mergeCell ref="C607:C611"/>
    <mergeCell ref="D610:D611"/>
    <mergeCell ref="E610:E611"/>
    <mergeCell ref="B583:B589"/>
    <mergeCell ref="C583:C589"/>
    <mergeCell ref="D586:D589"/>
    <mergeCell ref="E586:E589"/>
    <mergeCell ref="F586:F589"/>
    <mergeCell ref="G573:G576"/>
    <mergeCell ref="A577:A582"/>
    <mergeCell ref="B577:B582"/>
    <mergeCell ref="C577:C582"/>
    <mergeCell ref="D580:D582"/>
    <mergeCell ref="E580:E582"/>
    <mergeCell ref="F580:F582"/>
    <mergeCell ref="G580:G582"/>
    <mergeCell ref="A569:A576"/>
    <mergeCell ref="B569:B576"/>
    <mergeCell ref="C569:C576"/>
    <mergeCell ref="D573:D576"/>
    <mergeCell ref="E573:E576"/>
    <mergeCell ref="F573:F576"/>
    <mergeCell ref="G558:G560"/>
    <mergeCell ref="A561:A568"/>
    <mergeCell ref="B561:B568"/>
    <mergeCell ref="C561:C568"/>
    <mergeCell ref="D564:D568"/>
    <mergeCell ref="E564:E568"/>
    <mergeCell ref="F564:F568"/>
    <mergeCell ref="G564:G568"/>
    <mergeCell ref="A555:A560"/>
    <mergeCell ref="B555:B560"/>
    <mergeCell ref="C555:C560"/>
    <mergeCell ref="D558:D560"/>
    <mergeCell ref="E558:E560"/>
    <mergeCell ref="F558:F560"/>
    <mergeCell ref="D548:D550"/>
    <mergeCell ref="E548:E550"/>
    <mergeCell ref="F548:F550"/>
    <mergeCell ref="G548:G550"/>
    <mergeCell ref="A551:A554"/>
    <mergeCell ref="B551:B554"/>
    <mergeCell ref="C551:C554"/>
    <mergeCell ref="A542:A545"/>
    <mergeCell ref="B542:B545"/>
    <mergeCell ref="C542:C545"/>
    <mergeCell ref="A546:A550"/>
    <mergeCell ref="B546:B550"/>
    <mergeCell ref="C546:C550"/>
    <mergeCell ref="A534:A537"/>
    <mergeCell ref="B534:B537"/>
    <mergeCell ref="C534:C537"/>
    <mergeCell ref="A538:A541"/>
    <mergeCell ref="B538:B541"/>
    <mergeCell ref="C538:C541"/>
    <mergeCell ref="A526:A529"/>
    <mergeCell ref="B526:B529"/>
    <mergeCell ref="C526:C529"/>
    <mergeCell ref="A530:A533"/>
    <mergeCell ref="B530:B533"/>
    <mergeCell ref="C530:C533"/>
    <mergeCell ref="A518:A521"/>
    <mergeCell ref="B518:B521"/>
    <mergeCell ref="C518:C521"/>
    <mergeCell ref="A522:A525"/>
    <mergeCell ref="B522:B525"/>
    <mergeCell ref="C522:C525"/>
    <mergeCell ref="A510:A513"/>
    <mergeCell ref="B510:B513"/>
    <mergeCell ref="C510:C513"/>
    <mergeCell ref="A514:A517"/>
    <mergeCell ref="B514:B517"/>
    <mergeCell ref="C514:C517"/>
    <mergeCell ref="A502:A505"/>
    <mergeCell ref="B502:B505"/>
    <mergeCell ref="C502:C505"/>
    <mergeCell ref="A506:A509"/>
    <mergeCell ref="B506:B509"/>
    <mergeCell ref="C506:C509"/>
    <mergeCell ref="A494:A497"/>
    <mergeCell ref="B494:B497"/>
    <mergeCell ref="C494:C497"/>
    <mergeCell ref="A498:A501"/>
    <mergeCell ref="B498:B501"/>
    <mergeCell ref="C498:C501"/>
    <mergeCell ref="A486:A489"/>
    <mergeCell ref="B486:B489"/>
    <mergeCell ref="C486:C489"/>
    <mergeCell ref="A490:A493"/>
    <mergeCell ref="B490:B493"/>
    <mergeCell ref="C490:C493"/>
    <mergeCell ref="A478:A481"/>
    <mergeCell ref="B478:B481"/>
    <mergeCell ref="C478:C481"/>
    <mergeCell ref="A482:A485"/>
    <mergeCell ref="B482:B485"/>
    <mergeCell ref="C482:C485"/>
    <mergeCell ref="A470:A473"/>
    <mergeCell ref="B470:B473"/>
    <mergeCell ref="C470:C473"/>
    <mergeCell ref="A474:A477"/>
    <mergeCell ref="B474:B477"/>
    <mergeCell ref="C474:C477"/>
    <mergeCell ref="A462:A465"/>
    <mergeCell ref="B462:B465"/>
    <mergeCell ref="C462:C465"/>
    <mergeCell ref="A466:A469"/>
    <mergeCell ref="B466:B469"/>
    <mergeCell ref="C466:C469"/>
    <mergeCell ref="H460:H461"/>
    <mergeCell ref="I460:I461"/>
    <mergeCell ref="J460:J461"/>
    <mergeCell ref="K460:K461"/>
    <mergeCell ref="L460:L461"/>
    <mergeCell ref="D460:D461"/>
    <mergeCell ref="E460:E461"/>
    <mergeCell ref="F460:F461"/>
    <mergeCell ref="G460:G461"/>
    <mergeCell ref="G450:G452"/>
    <mergeCell ref="A453:A456"/>
    <mergeCell ref="B453:B456"/>
    <mergeCell ref="C453:C456"/>
    <mergeCell ref="A457:A461"/>
    <mergeCell ref="B457:B461"/>
    <mergeCell ref="C457:C461"/>
    <mergeCell ref="A447:A452"/>
    <mergeCell ref="B447:B452"/>
    <mergeCell ref="C447:C452"/>
    <mergeCell ref="D450:D452"/>
    <mergeCell ref="E450:E452"/>
    <mergeCell ref="F450:F452"/>
    <mergeCell ref="G436:G438"/>
    <mergeCell ref="A439:A446"/>
    <mergeCell ref="B439:B446"/>
    <mergeCell ref="C439:C446"/>
    <mergeCell ref="D442:D446"/>
    <mergeCell ref="E442:E446"/>
    <mergeCell ref="F442:F446"/>
    <mergeCell ref="G442:G446"/>
    <mergeCell ref="A433:A438"/>
    <mergeCell ref="B433:B438"/>
    <mergeCell ref="C433:C438"/>
    <mergeCell ref="D436:D438"/>
    <mergeCell ref="E436:E438"/>
    <mergeCell ref="F436:F438"/>
    <mergeCell ref="G424:G426"/>
    <mergeCell ref="A427:A432"/>
    <mergeCell ref="B427:B432"/>
    <mergeCell ref="C427:C432"/>
    <mergeCell ref="D430:D432"/>
    <mergeCell ref="E430:E432"/>
    <mergeCell ref="F430:F432"/>
    <mergeCell ref="G430:G432"/>
    <mergeCell ref="A421:A426"/>
    <mergeCell ref="B421:B426"/>
    <mergeCell ref="C421:C426"/>
    <mergeCell ref="D424:D426"/>
    <mergeCell ref="E424:E426"/>
    <mergeCell ref="F424:F426"/>
    <mergeCell ref="K409:K410"/>
    <mergeCell ref="L409:L410"/>
    <mergeCell ref="A411:A415"/>
    <mergeCell ref="B411:B415"/>
    <mergeCell ref="C411:C415"/>
    <mergeCell ref="D414:D415"/>
    <mergeCell ref="E414:E415"/>
    <mergeCell ref="F414:F415"/>
    <mergeCell ref="G414:G415"/>
    <mergeCell ref="A407:A410"/>
    <mergeCell ref="B407:B410"/>
    <mergeCell ref="C407:C410"/>
    <mergeCell ref="H409:H410"/>
    <mergeCell ref="I409:I410"/>
    <mergeCell ref="J409:J410"/>
    <mergeCell ref="J400:J401"/>
    <mergeCell ref="K400:K401"/>
    <mergeCell ref="L400:L401"/>
    <mergeCell ref="A402:A406"/>
    <mergeCell ref="B402:B406"/>
    <mergeCell ref="C402:C406"/>
    <mergeCell ref="D405:D406"/>
    <mergeCell ref="E405:E406"/>
    <mergeCell ref="F405:F406"/>
    <mergeCell ref="G405:G406"/>
    <mergeCell ref="H393:H394"/>
    <mergeCell ref="I393:I394"/>
    <mergeCell ref="J393:J394"/>
    <mergeCell ref="K393:K394"/>
    <mergeCell ref="L393:L394"/>
    <mergeCell ref="A398:A401"/>
    <mergeCell ref="B398:B401"/>
    <mergeCell ref="C398:C401"/>
    <mergeCell ref="H400:H401"/>
    <mergeCell ref="I400:I401"/>
    <mergeCell ref="G384:G385"/>
    <mergeCell ref="A391:A394"/>
    <mergeCell ref="B391:B394"/>
    <mergeCell ref="C391:C394"/>
    <mergeCell ref="A395:A397"/>
    <mergeCell ref="B395:B397"/>
    <mergeCell ref="C395:C397"/>
    <mergeCell ref="A381:A385"/>
    <mergeCell ref="B381:B385"/>
    <mergeCell ref="C381:C385"/>
    <mergeCell ref="D384:D385"/>
    <mergeCell ref="E384:E385"/>
    <mergeCell ref="F384:F385"/>
    <mergeCell ref="G374:G375"/>
    <mergeCell ref="A376:A380"/>
    <mergeCell ref="B376:B380"/>
    <mergeCell ref="C376:C380"/>
    <mergeCell ref="D379:D380"/>
    <mergeCell ref="E379:E380"/>
    <mergeCell ref="F379:F380"/>
    <mergeCell ref="G379:G380"/>
    <mergeCell ref="A371:A375"/>
    <mergeCell ref="B371:B375"/>
    <mergeCell ref="C371:C375"/>
    <mergeCell ref="D374:D375"/>
    <mergeCell ref="E374:E375"/>
    <mergeCell ref="F374:F375"/>
    <mergeCell ref="G364:G365"/>
    <mergeCell ref="A366:A370"/>
    <mergeCell ref="B366:B370"/>
    <mergeCell ref="C366:C370"/>
    <mergeCell ref="D369:D370"/>
    <mergeCell ref="E369:E370"/>
    <mergeCell ref="F369:F370"/>
    <mergeCell ref="G369:G370"/>
    <mergeCell ref="A361:A365"/>
    <mergeCell ref="B361:B365"/>
    <mergeCell ref="C361:C365"/>
    <mergeCell ref="D364:D365"/>
    <mergeCell ref="E364:E365"/>
    <mergeCell ref="F364:F365"/>
    <mergeCell ref="G354:G355"/>
    <mergeCell ref="A356:A360"/>
    <mergeCell ref="B356:B360"/>
    <mergeCell ref="C356:C360"/>
    <mergeCell ref="D359:D360"/>
    <mergeCell ref="E359:E360"/>
    <mergeCell ref="F359:F360"/>
    <mergeCell ref="G359:G360"/>
    <mergeCell ref="A351:A355"/>
    <mergeCell ref="B351:B355"/>
    <mergeCell ref="C351:C355"/>
    <mergeCell ref="D354:D355"/>
    <mergeCell ref="E354:E355"/>
    <mergeCell ref="F354:F355"/>
    <mergeCell ref="G344:G345"/>
    <mergeCell ref="A346:A350"/>
    <mergeCell ref="B346:B350"/>
    <mergeCell ref="C346:C350"/>
    <mergeCell ref="D349:D350"/>
    <mergeCell ref="E349:E350"/>
    <mergeCell ref="F349:F350"/>
    <mergeCell ref="G349:G350"/>
    <mergeCell ref="A341:A345"/>
    <mergeCell ref="B341:B345"/>
    <mergeCell ref="C341:C345"/>
    <mergeCell ref="D344:D345"/>
    <mergeCell ref="E344:E345"/>
    <mergeCell ref="F344:F345"/>
    <mergeCell ref="G334:G335"/>
    <mergeCell ref="A336:A340"/>
    <mergeCell ref="B336:B340"/>
    <mergeCell ref="C336:C340"/>
    <mergeCell ref="D339:D340"/>
    <mergeCell ref="E339:E340"/>
    <mergeCell ref="F339:F340"/>
    <mergeCell ref="G339:G340"/>
    <mergeCell ref="A331:A335"/>
    <mergeCell ref="B331:B335"/>
    <mergeCell ref="C331:C335"/>
    <mergeCell ref="D334:D335"/>
    <mergeCell ref="E334:E335"/>
    <mergeCell ref="F334:F335"/>
    <mergeCell ref="G324:G325"/>
    <mergeCell ref="A326:A330"/>
    <mergeCell ref="B326:B330"/>
    <mergeCell ref="C326:C330"/>
    <mergeCell ref="D329:D330"/>
    <mergeCell ref="E329:E330"/>
    <mergeCell ref="F329:F330"/>
    <mergeCell ref="G329:G330"/>
    <mergeCell ref="A321:A325"/>
    <mergeCell ref="B321:B325"/>
    <mergeCell ref="C321:C325"/>
    <mergeCell ref="D324:D325"/>
    <mergeCell ref="E324:E325"/>
    <mergeCell ref="F324:F325"/>
    <mergeCell ref="G314:G315"/>
    <mergeCell ref="A316:A320"/>
    <mergeCell ref="B316:B320"/>
    <mergeCell ref="C316:C320"/>
    <mergeCell ref="D319:D320"/>
    <mergeCell ref="E319:E320"/>
    <mergeCell ref="F319:F320"/>
    <mergeCell ref="G319:G320"/>
    <mergeCell ref="A311:A315"/>
    <mergeCell ref="B311:B315"/>
    <mergeCell ref="C311:C315"/>
    <mergeCell ref="D314:D315"/>
    <mergeCell ref="E314:E315"/>
    <mergeCell ref="F314:F315"/>
    <mergeCell ref="G304:G305"/>
    <mergeCell ref="A306:A310"/>
    <mergeCell ref="B306:B310"/>
    <mergeCell ref="C306:C310"/>
    <mergeCell ref="D309:D310"/>
    <mergeCell ref="E309:E310"/>
    <mergeCell ref="F309:F310"/>
    <mergeCell ref="G309:G310"/>
    <mergeCell ref="A301:A305"/>
    <mergeCell ref="B301:B305"/>
    <mergeCell ref="C301:C305"/>
    <mergeCell ref="D304:D305"/>
    <mergeCell ref="E304:E305"/>
    <mergeCell ref="F304:F305"/>
    <mergeCell ref="G289:G290"/>
    <mergeCell ref="A296:A300"/>
    <mergeCell ref="B296:B300"/>
    <mergeCell ref="C296:C300"/>
    <mergeCell ref="D299:D300"/>
    <mergeCell ref="E299:E300"/>
    <mergeCell ref="F299:F300"/>
    <mergeCell ref="G299:G300"/>
    <mergeCell ref="A286:A290"/>
    <mergeCell ref="B286:B290"/>
    <mergeCell ref="C286:C290"/>
    <mergeCell ref="D289:D290"/>
    <mergeCell ref="E289:E290"/>
    <mergeCell ref="F289:F290"/>
    <mergeCell ref="G279:G280"/>
    <mergeCell ref="A281:A285"/>
    <mergeCell ref="B281:B285"/>
    <mergeCell ref="C281:C285"/>
    <mergeCell ref="D284:D285"/>
    <mergeCell ref="E284:E285"/>
    <mergeCell ref="F284:F285"/>
    <mergeCell ref="G284:G285"/>
    <mergeCell ref="A276:A280"/>
    <mergeCell ref="B276:B280"/>
    <mergeCell ref="C276:C280"/>
    <mergeCell ref="D279:D280"/>
    <mergeCell ref="E279:E280"/>
    <mergeCell ref="F279:F280"/>
    <mergeCell ref="B291:B295"/>
    <mergeCell ref="A291:A295"/>
    <mergeCell ref="C291:C295"/>
    <mergeCell ref="G269:G270"/>
    <mergeCell ref="A271:A275"/>
    <mergeCell ref="B271:B275"/>
    <mergeCell ref="C271:C275"/>
    <mergeCell ref="D274:D275"/>
    <mergeCell ref="E274:E275"/>
    <mergeCell ref="F274:F275"/>
    <mergeCell ref="G274:G275"/>
    <mergeCell ref="A266:A270"/>
    <mergeCell ref="B266:B270"/>
    <mergeCell ref="C266:C270"/>
    <mergeCell ref="D269:D270"/>
    <mergeCell ref="E269:E270"/>
    <mergeCell ref="F269:F270"/>
    <mergeCell ref="G259:G260"/>
    <mergeCell ref="A261:A265"/>
    <mergeCell ref="B261:B265"/>
    <mergeCell ref="C261:C265"/>
    <mergeCell ref="D264:D265"/>
    <mergeCell ref="E264:E265"/>
    <mergeCell ref="F264:F265"/>
    <mergeCell ref="G264:G265"/>
    <mergeCell ref="A256:A260"/>
    <mergeCell ref="B256:B260"/>
    <mergeCell ref="C256:C260"/>
    <mergeCell ref="D259:D260"/>
    <mergeCell ref="E259:E260"/>
    <mergeCell ref="F259:F260"/>
    <mergeCell ref="G249:G250"/>
    <mergeCell ref="A251:A255"/>
    <mergeCell ref="B251:B255"/>
    <mergeCell ref="C251:C255"/>
    <mergeCell ref="D254:D255"/>
    <mergeCell ref="E254:E255"/>
    <mergeCell ref="F254:F255"/>
    <mergeCell ref="G254:G255"/>
    <mergeCell ref="A246:A250"/>
    <mergeCell ref="B246:B250"/>
    <mergeCell ref="C246:C250"/>
    <mergeCell ref="D249:D250"/>
    <mergeCell ref="E249:E250"/>
    <mergeCell ref="F249:F250"/>
    <mergeCell ref="G239:G240"/>
    <mergeCell ref="A241:A245"/>
    <mergeCell ref="B241:B245"/>
    <mergeCell ref="C241:C245"/>
    <mergeCell ref="D244:D245"/>
    <mergeCell ref="E244:E245"/>
    <mergeCell ref="F244:F245"/>
    <mergeCell ref="G244:G245"/>
    <mergeCell ref="A236:A240"/>
    <mergeCell ref="B236:B240"/>
    <mergeCell ref="C236:C240"/>
    <mergeCell ref="D239:D240"/>
    <mergeCell ref="E239:E240"/>
    <mergeCell ref="F239:F240"/>
    <mergeCell ref="G229:G230"/>
    <mergeCell ref="A231:A235"/>
    <mergeCell ref="B231:B235"/>
    <mergeCell ref="C231:C235"/>
    <mergeCell ref="D234:D235"/>
    <mergeCell ref="E234:E235"/>
    <mergeCell ref="F234:F235"/>
    <mergeCell ref="G234:G235"/>
    <mergeCell ref="A226:A230"/>
    <mergeCell ref="B226:B230"/>
    <mergeCell ref="C226:C230"/>
    <mergeCell ref="D229:D230"/>
    <mergeCell ref="E229:E230"/>
    <mergeCell ref="F229:F230"/>
    <mergeCell ref="G219:G220"/>
    <mergeCell ref="A221:A225"/>
    <mergeCell ref="B221:B225"/>
    <mergeCell ref="C221:C225"/>
    <mergeCell ref="D224:D225"/>
    <mergeCell ref="E224:E225"/>
    <mergeCell ref="F224:F225"/>
    <mergeCell ref="G224:G225"/>
    <mergeCell ref="A216:A220"/>
    <mergeCell ref="B216:B220"/>
    <mergeCell ref="C216:C220"/>
    <mergeCell ref="D219:D220"/>
    <mergeCell ref="E219:E220"/>
    <mergeCell ref="F219:F220"/>
    <mergeCell ref="G209:G210"/>
    <mergeCell ref="A211:A215"/>
    <mergeCell ref="B211:B215"/>
    <mergeCell ref="C211:C215"/>
    <mergeCell ref="D214:D215"/>
    <mergeCell ref="E214:E215"/>
    <mergeCell ref="F214:F215"/>
    <mergeCell ref="G214:G215"/>
    <mergeCell ref="A206:A210"/>
    <mergeCell ref="B206:B210"/>
    <mergeCell ref="C206:C210"/>
    <mergeCell ref="D209:D210"/>
    <mergeCell ref="E209:E210"/>
    <mergeCell ref="F209:F210"/>
    <mergeCell ref="G199:G200"/>
    <mergeCell ref="A201:A205"/>
    <mergeCell ref="B201:B205"/>
    <mergeCell ref="C201:C205"/>
    <mergeCell ref="D204:D205"/>
    <mergeCell ref="E204:E205"/>
    <mergeCell ref="F204:F205"/>
    <mergeCell ref="G204:G205"/>
    <mergeCell ref="A196:A200"/>
    <mergeCell ref="B196:B200"/>
    <mergeCell ref="C196:C200"/>
    <mergeCell ref="D199:D200"/>
    <mergeCell ref="E199:E200"/>
    <mergeCell ref="F199:F200"/>
    <mergeCell ref="G189:G190"/>
    <mergeCell ref="A191:A195"/>
    <mergeCell ref="B191:B195"/>
    <mergeCell ref="C191:C195"/>
    <mergeCell ref="D194:D195"/>
    <mergeCell ref="E194:E195"/>
    <mergeCell ref="F194:F195"/>
    <mergeCell ref="G194:G195"/>
    <mergeCell ref="A186:A190"/>
    <mergeCell ref="B186:B190"/>
    <mergeCell ref="C186:C190"/>
    <mergeCell ref="D189:D190"/>
    <mergeCell ref="E189:E190"/>
    <mergeCell ref="F189:F190"/>
    <mergeCell ref="G179:G180"/>
    <mergeCell ref="A181:A185"/>
    <mergeCell ref="B181:B185"/>
    <mergeCell ref="C181:C185"/>
    <mergeCell ref="D184:D185"/>
    <mergeCell ref="E184:E185"/>
    <mergeCell ref="F184:F185"/>
    <mergeCell ref="G184:G185"/>
    <mergeCell ref="A176:A180"/>
    <mergeCell ref="B176:B180"/>
    <mergeCell ref="C176:C180"/>
    <mergeCell ref="D179:D180"/>
    <mergeCell ref="E179:E180"/>
    <mergeCell ref="F179:F180"/>
    <mergeCell ref="G169:G170"/>
    <mergeCell ref="A171:A175"/>
    <mergeCell ref="B171:B175"/>
    <mergeCell ref="C171:C175"/>
    <mergeCell ref="D174:D175"/>
    <mergeCell ref="E174:E175"/>
    <mergeCell ref="F174:F175"/>
    <mergeCell ref="G174:G175"/>
    <mergeCell ref="A166:A170"/>
    <mergeCell ref="B166:B170"/>
    <mergeCell ref="C166:C170"/>
    <mergeCell ref="D169:D170"/>
    <mergeCell ref="E169:E170"/>
    <mergeCell ref="F169:F170"/>
    <mergeCell ref="G154:G155"/>
    <mergeCell ref="A161:A165"/>
    <mergeCell ref="B161:B165"/>
    <mergeCell ref="C161:C165"/>
    <mergeCell ref="D164:D165"/>
    <mergeCell ref="E164:E165"/>
    <mergeCell ref="F164:F165"/>
    <mergeCell ref="G164:G165"/>
    <mergeCell ref="A151:A155"/>
    <mergeCell ref="B151:B155"/>
    <mergeCell ref="C151:C155"/>
    <mergeCell ref="D154:D155"/>
    <mergeCell ref="E154:E155"/>
    <mergeCell ref="F154:F155"/>
    <mergeCell ref="G144:G145"/>
    <mergeCell ref="A146:A150"/>
    <mergeCell ref="B146:B150"/>
    <mergeCell ref="C146:C150"/>
    <mergeCell ref="D149:D150"/>
    <mergeCell ref="E149:E150"/>
    <mergeCell ref="F149:F150"/>
    <mergeCell ref="G149:G150"/>
    <mergeCell ref="A141:A145"/>
    <mergeCell ref="B141:B145"/>
    <mergeCell ref="C141:C145"/>
    <mergeCell ref="D144:D145"/>
    <mergeCell ref="E144:E145"/>
    <mergeCell ref="F144:F145"/>
    <mergeCell ref="G134:G135"/>
    <mergeCell ref="A136:A140"/>
    <mergeCell ref="B136:B140"/>
    <mergeCell ref="C136:C140"/>
    <mergeCell ref="D139:D140"/>
    <mergeCell ref="E139:E140"/>
    <mergeCell ref="F139:F140"/>
    <mergeCell ref="G139:G140"/>
    <mergeCell ref="A131:A135"/>
    <mergeCell ref="B131:B135"/>
    <mergeCell ref="C131:C135"/>
    <mergeCell ref="D134:D135"/>
    <mergeCell ref="E134:E135"/>
    <mergeCell ref="F134:F135"/>
    <mergeCell ref="E94:E95"/>
    <mergeCell ref="F94:F95"/>
    <mergeCell ref="G124:G125"/>
    <mergeCell ref="A126:A130"/>
    <mergeCell ref="B126:B130"/>
    <mergeCell ref="C126:C130"/>
    <mergeCell ref="D129:D130"/>
    <mergeCell ref="E129:E130"/>
    <mergeCell ref="F129:F130"/>
    <mergeCell ref="G129:G130"/>
    <mergeCell ref="A121:A125"/>
    <mergeCell ref="B121:B125"/>
    <mergeCell ref="C121:C125"/>
    <mergeCell ref="D124:D125"/>
    <mergeCell ref="E124:E125"/>
    <mergeCell ref="F124:F125"/>
    <mergeCell ref="G114:G115"/>
    <mergeCell ref="A116:A120"/>
    <mergeCell ref="B116:B120"/>
    <mergeCell ref="C116:C120"/>
    <mergeCell ref="D119:D120"/>
    <mergeCell ref="E119:E120"/>
    <mergeCell ref="F119:F120"/>
    <mergeCell ref="G119:G120"/>
    <mergeCell ref="A111:A115"/>
    <mergeCell ref="B111:B115"/>
    <mergeCell ref="C111:C115"/>
    <mergeCell ref="D114:D115"/>
    <mergeCell ref="E114:E115"/>
    <mergeCell ref="F114:F115"/>
    <mergeCell ref="A66:A70"/>
    <mergeCell ref="B66:B70"/>
    <mergeCell ref="C66:C70"/>
    <mergeCell ref="D69:D70"/>
    <mergeCell ref="E69:E70"/>
    <mergeCell ref="F69:F70"/>
    <mergeCell ref="G104:G105"/>
    <mergeCell ref="A106:A110"/>
    <mergeCell ref="B106:B110"/>
    <mergeCell ref="C106:C110"/>
    <mergeCell ref="D109:D110"/>
    <mergeCell ref="E109:E110"/>
    <mergeCell ref="F109:F110"/>
    <mergeCell ref="G109:G110"/>
    <mergeCell ref="A101:A105"/>
    <mergeCell ref="B101:B105"/>
    <mergeCell ref="C101:C105"/>
    <mergeCell ref="D104:D105"/>
    <mergeCell ref="E104:E105"/>
    <mergeCell ref="F104:F105"/>
    <mergeCell ref="G94:G95"/>
    <mergeCell ref="A96:A100"/>
    <mergeCell ref="B96:B100"/>
    <mergeCell ref="C96:C100"/>
    <mergeCell ref="D99:D100"/>
    <mergeCell ref="E99:E100"/>
    <mergeCell ref="F99:F100"/>
    <mergeCell ref="G99:G100"/>
    <mergeCell ref="A91:A95"/>
    <mergeCell ref="B91:B95"/>
    <mergeCell ref="C91:C95"/>
    <mergeCell ref="D94:D95"/>
    <mergeCell ref="D49:D50"/>
    <mergeCell ref="E49:E50"/>
    <mergeCell ref="F49:F50"/>
    <mergeCell ref="G49:G50"/>
    <mergeCell ref="A41:A45"/>
    <mergeCell ref="B41:B45"/>
    <mergeCell ref="C41:C45"/>
    <mergeCell ref="D44:D45"/>
    <mergeCell ref="E44:E45"/>
    <mergeCell ref="F44:F45"/>
    <mergeCell ref="G84:G85"/>
    <mergeCell ref="A86:A90"/>
    <mergeCell ref="B86:B90"/>
    <mergeCell ref="C86:C90"/>
    <mergeCell ref="D89:D90"/>
    <mergeCell ref="E89:E90"/>
    <mergeCell ref="F89:F90"/>
    <mergeCell ref="G89:G90"/>
    <mergeCell ref="A81:A85"/>
    <mergeCell ref="B81:B85"/>
    <mergeCell ref="C81:C85"/>
    <mergeCell ref="D84:D85"/>
    <mergeCell ref="E84:E85"/>
    <mergeCell ref="F84:F85"/>
    <mergeCell ref="G69:G70"/>
    <mergeCell ref="A76:A80"/>
    <mergeCell ref="B76:B80"/>
    <mergeCell ref="C76:C80"/>
    <mergeCell ref="D79:D80"/>
    <mergeCell ref="E79:E80"/>
    <mergeCell ref="F79:F80"/>
    <mergeCell ref="G79:G80"/>
    <mergeCell ref="G20:G21"/>
    <mergeCell ref="A22:A26"/>
    <mergeCell ref="B22:B26"/>
    <mergeCell ref="C22:C26"/>
    <mergeCell ref="D25:D26"/>
    <mergeCell ref="E25:E26"/>
    <mergeCell ref="F25:F26"/>
    <mergeCell ref="G25:G26"/>
    <mergeCell ref="A17:A21"/>
    <mergeCell ref="B17:B21"/>
    <mergeCell ref="C17:C21"/>
    <mergeCell ref="D20:D21"/>
    <mergeCell ref="E20:E21"/>
    <mergeCell ref="F20:F21"/>
    <mergeCell ref="G54:G55"/>
    <mergeCell ref="A56:A60"/>
    <mergeCell ref="B56:B60"/>
    <mergeCell ref="C56:C60"/>
    <mergeCell ref="D59:D60"/>
    <mergeCell ref="E59:E60"/>
    <mergeCell ref="F59:F60"/>
    <mergeCell ref="G59:G60"/>
    <mergeCell ref="A51:A55"/>
    <mergeCell ref="B51:B55"/>
    <mergeCell ref="C51:C55"/>
    <mergeCell ref="D54:D55"/>
    <mergeCell ref="E54:E55"/>
    <mergeCell ref="F54:F55"/>
    <mergeCell ref="G44:G45"/>
    <mergeCell ref="A46:A50"/>
    <mergeCell ref="B46:B50"/>
    <mergeCell ref="C46:C50"/>
    <mergeCell ref="H869:L869"/>
    <mergeCell ref="H11:H13"/>
    <mergeCell ref="I11:I13"/>
    <mergeCell ref="J11:J13"/>
    <mergeCell ref="K11:K13"/>
    <mergeCell ref="L11:L13"/>
    <mergeCell ref="B8:D8"/>
    <mergeCell ref="H8:L8"/>
    <mergeCell ref="B9:D9"/>
    <mergeCell ref="H9:L9"/>
    <mergeCell ref="A11:A13"/>
    <mergeCell ref="B11:B13"/>
    <mergeCell ref="C11:C13"/>
    <mergeCell ref="G5:G7"/>
    <mergeCell ref="H5:L5"/>
    <mergeCell ref="H6:H7"/>
    <mergeCell ref="I6:I7"/>
    <mergeCell ref="J6:L6"/>
    <mergeCell ref="G30:G31"/>
    <mergeCell ref="A36:A40"/>
    <mergeCell ref="B36:B40"/>
    <mergeCell ref="C36:C40"/>
    <mergeCell ref="D39:D40"/>
    <mergeCell ref="E39:E40"/>
    <mergeCell ref="F39:F40"/>
    <mergeCell ref="G39:G40"/>
    <mergeCell ref="A27:A31"/>
    <mergeCell ref="B27:B31"/>
    <mergeCell ref="C27:C31"/>
    <mergeCell ref="D30:D31"/>
    <mergeCell ref="E30:E31"/>
    <mergeCell ref="F30:F31"/>
    <mergeCell ref="G1007:G1008"/>
    <mergeCell ref="A1183:A1184"/>
    <mergeCell ref="B1183:B1184"/>
    <mergeCell ref="C1183:C1184"/>
    <mergeCell ref="D1183:D1184"/>
    <mergeCell ref="E1183:E1184"/>
    <mergeCell ref="F1183:F1184"/>
    <mergeCell ref="G1183:G1184"/>
    <mergeCell ref="A1250:A1251"/>
    <mergeCell ref="B1250:B1251"/>
    <mergeCell ref="C1250:C1251"/>
    <mergeCell ref="D1250:D1251"/>
    <mergeCell ref="E1250:E1251"/>
    <mergeCell ref="F1250:F1251"/>
    <mergeCell ref="G1250:G1251"/>
    <mergeCell ref="D1328:H1328"/>
    <mergeCell ref="A2:L2"/>
    <mergeCell ref="I3:J3"/>
    <mergeCell ref="A5:A7"/>
    <mergeCell ref="B5:B7"/>
    <mergeCell ref="C5:C7"/>
    <mergeCell ref="D5:D7"/>
    <mergeCell ref="E5:E7"/>
    <mergeCell ref="F5:F7"/>
    <mergeCell ref="A156:A160"/>
    <mergeCell ref="B156:B160"/>
    <mergeCell ref="C156:C160"/>
    <mergeCell ref="D159:D160"/>
    <mergeCell ref="E159:E160"/>
    <mergeCell ref="F159:F160"/>
    <mergeCell ref="G159:G160"/>
    <mergeCell ref="B869:D869"/>
  </mergeCells>
  <hyperlinks>
    <hyperlink ref="I3" r:id="rId1" display="t188004 priedas.docx"/>
  </hyperlinks>
  <printOptions/>
  <pageMargins left="0.3937007874015748" right="0.3937007874015748" top="0.3937007874015748" bottom="0.31496062992125984" header="0.1968503937007874" footer="0.3937007874015748"/>
  <pageSetup firstPageNumber="16" useFirstPageNumber="1" fitToHeight="0" fitToWidth="1" horizontalDpi="600" verticalDpi="600" orientation="landscape" paperSize="9" scale="67" r:id="rId3"/>
  <headerFooter>
    <oddHeader>&amp;C&amp;P</oddHeader>
  </headerFooter>
  <rowBreaks count="28" manualBreakCount="28">
    <brk id="35" max="255" man="1"/>
    <brk id="165" max="255" man="1"/>
    <brk id="190" max="255" man="1"/>
    <brk id="215" max="255" man="1"/>
    <brk id="240" max="255" man="1"/>
    <brk id="265" max="255" man="1"/>
    <brk id="315" max="255" man="1"/>
    <brk id="340" max="255" man="1"/>
    <brk id="365" max="255" man="1"/>
    <brk id="517" max="255" man="1"/>
    <brk id="568" max="255" man="1"/>
    <brk id="622" max="255" man="1"/>
    <brk id="637" max="255" man="1"/>
    <brk id="652" max="255" man="1"/>
    <brk id="667" max="255" man="1"/>
    <brk id="701" max="255" man="1"/>
    <brk id="716" max="255" man="1"/>
    <brk id="813" max="255" man="1"/>
    <brk id="909" max="255" man="1"/>
    <brk id="926" max="255" man="1"/>
    <brk id="942" max="255" man="1"/>
    <brk id="958" max="255" man="1"/>
    <brk id="1145" max="255" man="1"/>
    <brk id="1193" max="255" man="1"/>
    <brk id="1240" max="255" man="1"/>
    <brk id="1271" max="255" man="1"/>
    <brk id="1291" max="255" man="1"/>
    <brk id="1311"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Vitalija Romanovienė</dc:creator>
  <cp:keywords/>
  <dc:description/>
  <cp:lastModifiedBy>Deividas Vasiliauskas</cp:lastModifiedBy>
  <cp:lastPrinted>2019-02-08T12:42:15Z</cp:lastPrinted>
  <dcterms:created xsi:type="dcterms:W3CDTF">2019-01-14T14:01:59Z</dcterms:created>
  <dcterms:modified xsi:type="dcterms:W3CDTF">2019-03-08T09:01:18Z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