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1840" windowHeight="11700"/>
  </bookViews>
  <sheets>
    <sheet name="Planas" sheetId="2" r:id="rId1"/>
  </sheets>
  <definedNames>
    <definedName name="_xlnm.Print_Titles" localSheetId="0">Planas!$4:$6</definedName>
  </definedNames>
  <calcPr calcId="145621"/>
</workbook>
</file>

<file path=xl/calcChain.xml><?xml version="1.0" encoding="utf-8"?>
<calcChain xmlns="http://schemas.openxmlformats.org/spreadsheetml/2006/main">
  <c r="G994" i="2" l="1"/>
  <c r="F994" i="2"/>
  <c r="F1020" i="2"/>
  <c r="G1020" i="2"/>
  <c r="E994" i="2"/>
  <c r="E795" i="2"/>
  <c r="F795" i="2"/>
  <c r="G795" i="2"/>
  <c r="E374" i="2"/>
  <c r="F374" i="2"/>
  <c r="G374" i="2"/>
  <c r="E10" i="2" l="1"/>
  <c r="F10" i="2"/>
  <c r="G10" i="2"/>
  <c r="E14" i="2"/>
  <c r="F14" i="2"/>
  <c r="G14" i="2"/>
  <c r="E19" i="2"/>
  <c r="F19" i="2"/>
  <c r="G19" i="2"/>
  <c r="E24" i="2"/>
  <c r="F24" i="2"/>
  <c r="G24" i="2"/>
  <c r="E29" i="2"/>
  <c r="F29" i="2"/>
  <c r="G29" i="2"/>
  <c r="E34" i="2"/>
  <c r="F34" i="2"/>
  <c r="G34" i="2"/>
  <c r="E39" i="2"/>
  <c r="F39" i="2"/>
  <c r="G39" i="2"/>
  <c r="E44" i="2"/>
  <c r="F44" i="2"/>
  <c r="G44" i="2"/>
  <c r="E49" i="2"/>
  <c r="F49" i="2"/>
  <c r="G49" i="2"/>
  <c r="E54" i="2"/>
  <c r="F54" i="2"/>
  <c r="G54" i="2"/>
  <c r="E59" i="2"/>
  <c r="F59" i="2"/>
  <c r="G59" i="2"/>
  <c r="E64" i="2"/>
  <c r="F64" i="2"/>
  <c r="G64" i="2"/>
  <c r="E69" i="2"/>
  <c r="F69" i="2"/>
  <c r="G69" i="2"/>
  <c r="E74" i="2"/>
  <c r="F74" i="2"/>
  <c r="G74" i="2"/>
  <c r="E79" i="2"/>
  <c r="F79" i="2"/>
  <c r="G79" i="2"/>
  <c r="E84" i="2"/>
  <c r="F84" i="2"/>
  <c r="G84" i="2"/>
  <c r="E89" i="2"/>
  <c r="F89" i="2"/>
  <c r="G89" i="2"/>
  <c r="E94" i="2"/>
  <c r="F94" i="2"/>
  <c r="G94" i="2"/>
  <c r="E99" i="2"/>
  <c r="F99" i="2"/>
  <c r="G99" i="2"/>
  <c r="E104" i="2"/>
  <c r="F104" i="2"/>
  <c r="G104" i="2"/>
  <c r="E109" i="2"/>
  <c r="F109" i="2"/>
  <c r="G109" i="2"/>
  <c r="E114" i="2"/>
  <c r="F114" i="2"/>
  <c r="G114" i="2"/>
  <c r="E119" i="2"/>
  <c r="F119" i="2"/>
  <c r="G119" i="2"/>
  <c r="E124" i="2"/>
  <c r="F124" i="2"/>
  <c r="G124" i="2"/>
  <c r="E129" i="2"/>
  <c r="F129" i="2"/>
  <c r="G129" i="2"/>
  <c r="E134" i="2"/>
  <c r="F134" i="2"/>
  <c r="G134" i="2"/>
  <c r="E139" i="2"/>
  <c r="F139" i="2"/>
  <c r="G139" i="2"/>
  <c r="E144" i="2"/>
  <c r="F144" i="2"/>
  <c r="G144" i="2"/>
  <c r="E149" i="2"/>
  <c r="F149" i="2"/>
  <c r="G149" i="2"/>
  <c r="E154" i="2"/>
  <c r="F154" i="2"/>
  <c r="G154" i="2"/>
  <c r="E159" i="2"/>
  <c r="F159" i="2"/>
  <c r="G159" i="2"/>
  <c r="E164" i="2"/>
  <c r="F164" i="2"/>
  <c r="G164" i="2"/>
  <c r="E169" i="2"/>
  <c r="F169" i="2"/>
  <c r="G169" i="2"/>
  <c r="E174" i="2"/>
  <c r="F174" i="2"/>
  <c r="G174" i="2"/>
  <c r="E179" i="2"/>
  <c r="F179" i="2"/>
  <c r="G179" i="2"/>
  <c r="E184" i="2"/>
  <c r="F184" i="2"/>
  <c r="G184" i="2"/>
  <c r="E189" i="2"/>
  <c r="F189" i="2"/>
  <c r="G189" i="2"/>
  <c r="E194" i="2"/>
  <c r="F194" i="2"/>
  <c r="G194" i="2"/>
  <c r="E199" i="2"/>
  <c r="F199" i="2"/>
  <c r="G199" i="2"/>
  <c r="E204" i="2"/>
  <c r="F204" i="2"/>
  <c r="G204" i="2"/>
  <c r="E209" i="2"/>
  <c r="F209" i="2"/>
  <c r="G209" i="2"/>
  <c r="E214" i="2"/>
  <c r="F214" i="2"/>
  <c r="G214" i="2"/>
  <c r="E219" i="2"/>
  <c r="F219" i="2"/>
  <c r="G219" i="2"/>
  <c r="E224" i="2"/>
  <c r="F224" i="2"/>
  <c r="G224" i="2"/>
  <c r="E229" i="2"/>
  <c r="F229" i="2"/>
  <c r="G229" i="2"/>
  <c r="E234" i="2"/>
  <c r="F234" i="2"/>
  <c r="G234" i="2"/>
  <c r="E239" i="2"/>
  <c r="F239" i="2"/>
  <c r="G239" i="2"/>
  <c r="E244" i="2"/>
  <c r="F244" i="2"/>
  <c r="G244" i="2"/>
  <c r="E249" i="2"/>
  <c r="F249" i="2"/>
  <c r="G249" i="2"/>
  <c r="E254" i="2"/>
  <c r="F254" i="2"/>
  <c r="G254" i="2"/>
  <c r="E259" i="2"/>
  <c r="F259" i="2"/>
  <c r="G259" i="2"/>
  <c r="E264" i="2"/>
  <c r="F264" i="2"/>
  <c r="G264" i="2"/>
  <c r="E269" i="2"/>
  <c r="F269" i="2"/>
  <c r="G269" i="2"/>
  <c r="E274" i="2"/>
  <c r="F274" i="2"/>
  <c r="G274" i="2"/>
  <c r="E279" i="2"/>
  <c r="F279" i="2"/>
  <c r="G279" i="2"/>
  <c r="E284" i="2"/>
  <c r="F284" i="2"/>
  <c r="G284" i="2"/>
  <c r="E289" i="2"/>
  <c r="F289" i="2"/>
  <c r="G289" i="2"/>
  <c r="E294" i="2"/>
  <c r="F294" i="2"/>
  <c r="G294" i="2"/>
  <c r="E299" i="2"/>
  <c r="F299" i="2"/>
  <c r="G299" i="2"/>
  <c r="E304" i="2"/>
  <c r="F304" i="2"/>
  <c r="G304" i="2"/>
  <c r="E309" i="2"/>
  <c r="F309" i="2"/>
  <c r="G309" i="2"/>
  <c r="E314" i="2"/>
  <c r="F314" i="2"/>
  <c r="G314" i="2"/>
  <c r="E319" i="2"/>
  <c r="F319" i="2"/>
  <c r="G319" i="2"/>
  <c r="E324" i="2"/>
  <c r="F324" i="2"/>
  <c r="G324" i="2"/>
  <c r="E329" i="2"/>
  <c r="F329" i="2"/>
  <c r="G329" i="2"/>
  <c r="E334" i="2"/>
  <c r="F334" i="2"/>
  <c r="G334" i="2"/>
  <c r="E339" i="2"/>
  <c r="F339" i="2"/>
  <c r="G339" i="2"/>
  <c r="E344" i="2"/>
  <c r="F344" i="2"/>
  <c r="G344" i="2"/>
  <c r="E349" i="2"/>
  <c r="F349" i="2"/>
  <c r="G349" i="2"/>
  <c r="E354" i="2"/>
  <c r="F354" i="2"/>
  <c r="G354" i="2"/>
  <c r="E359" i="2"/>
  <c r="F359" i="2"/>
  <c r="G359" i="2"/>
  <c r="E364" i="2"/>
  <c r="F364" i="2"/>
  <c r="G364" i="2"/>
  <c r="E369" i="2"/>
  <c r="F369" i="2"/>
  <c r="G369" i="2"/>
  <c r="E378" i="2"/>
  <c r="F378" i="2"/>
  <c r="G378" i="2"/>
  <c r="E382" i="2"/>
  <c r="F382" i="2"/>
  <c r="G382" i="2"/>
  <c r="E386" i="2"/>
  <c r="F386" i="2"/>
  <c r="G386" i="2"/>
  <c r="E390" i="2"/>
  <c r="F390" i="2"/>
  <c r="G390" i="2"/>
  <c r="E393" i="2"/>
  <c r="F393" i="2"/>
  <c r="G393" i="2"/>
  <c r="E397" i="2"/>
  <c r="F397" i="2"/>
  <c r="G397" i="2"/>
  <c r="E401" i="2"/>
  <c r="F401" i="2"/>
  <c r="G401" i="2"/>
  <c r="E405" i="2"/>
  <c r="F405" i="2"/>
  <c r="G405" i="2"/>
  <c r="E409" i="2"/>
  <c r="F409" i="2"/>
  <c r="G409" i="2"/>
  <c r="E413" i="2"/>
  <c r="F413" i="2"/>
  <c r="G413" i="2"/>
  <c r="E418" i="2"/>
  <c r="F418" i="2"/>
  <c r="G418" i="2"/>
  <c r="E423" i="2"/>
  <c r="F423" i="2"/>
  <c r="G423" i="2"/>
  <c r="E428" i="2"/>
  <c r="F428" i="2"/>
  <c r="G428" i="2"/>
  <c r="E433" i="2"/>
  <c r="F433" i="2"/>
  <c r="G433" i="2"/>
  <c r="E438" i="2"/>
  <c r="F438" i="2"/>
  <c r="G438" i="2"/>
  <c r="E442" i="2"/>
  <c r="F442" i="2"/>
  <c r="G442" i="2"/>
  <c r="E446" i="2"/>
  <c r="F446" i="2"/>
  <c r="G446" i="2"/>
  <c r="E450" i="2"/>
  <c r="F450" i="2"/>
  <c r="G450" i="2"/>
  <c r="E454" i="2"/>
  <c r="F454" i="2"/>
  <c r="G454" i="2"/>
  <c r="E458" i="2"/>
  <c r="F458" i="2"/>
  <c r="G458" i="2"/>
  <c r="E462" i="2"/>
  <c r="F462" i="2"/>
  <c r="G462" i="2"/>
  <c r="E466" i="2"/>
  <c r="F466" i="2"/>
  <c r="G466" i="2"/>
  <c r="E470" i="2"/>
  <c r="F470" i="2"/>
  <c r="G470" i="2"/>
  <c r="E474" i="2"/>
  <c r="F474" i="2"/>
  <c r="G474" i="2"/>
  <c r="E478" i="2"/>
  <c r="F478" i="2"/>
  <c r="G478" i="2"/>
  <c r="E482" i="2"/>
  <c r="F482" i="2"/>
  <c r="G482" i="2"/>
  <c r="E486" i="2"/>
  <c r="F486" i="2"/>
  <c r="G486" i="2"/>
  <c r="E490" i="2"/>
  <c r="F490" i="2"/>
  <c r="G490" i="2"/>
  <c r="E494" i="2"/>
  <c r="F494" i="2"/>
  <c r="G494" i="2"/>
  <c r="E498" i="2"/>
  <c r="F498" i="2"/>
  <c r="G498" i="2"/>
  <c r="E502" i="2"/>
  <c r="F502" i="2"/>
  <c r="G502" i="2"/>
  <c r="E506" i="2"/>
  <c r="F506" i="2"/>
  <c r="G506" i="2"/>
  <c r="E510" i="2"/>
  <c r="F510" i="2"/>
  <c r="G510" i="2"/>
  <c r="E514" i="2"/>
  <c r="F514" i="2"/>
  <c r="G514" i="2"/>
  <c r="E518" i="2"/>
  <c r="F518" i="2"/>
  <c r="G518" i="2"/>
  <c r="E522" i="2"/>
  <c r="F522" i="2"/>
  <c r="G522" i="2"/>
  <c r="E526" i="2"/>
  <c r="F526" i="2"/>
  <c r="G526" i="2"/>
  <c r="E530" i="2"/>
  <c r="F530" i="2"/>
  <c r="G530" i="2"/>
  <c r="E534" i="2"/>
  <c r="F534" i="2"/>
  <c r="G534" i="2"/>
  <c r="E539" i="2"/>
  <c r="F539" i="2"/>
  <c r="G539" i="2"/>
  <c r="E543" i="2"/>
  <c r="F543" i="2"/>
  <c r="G543" i="2"/>
  <c r="E547" i="2"/>
  <c r="F547" i="2"/>
  <c r="G547" i="2"/>
  <c r="E551" i="2"/>
  <c r="F551" i="2"/>
  <c r="G551" i="2"/>
  <c r="E556" i="2"/>
  <c r="F556" i="2"/>
  <c r="G556" i="2"/>
  <c r="E560" i="2"/>
  <c r="F560" i="2"/>
  <c r="G560" i="2"/>
  <c r="E564" i="2"/>
  <c r="F564" i="2"/>
  <c r="G564" i="2"/>
  <c r="E568" i="2"/>
  <c r="F568" i="2"/>
  <c r="G568" i="2"/>
  <c r="E572" i="2"/>
  <c r="F572" i="2"/>
  <c r="G572" i="2"/>
  <c r="E575" i="2"/>
  <c r="F575" i="2"/>
  <c r="G575" i="2"/>
  <c r="E579" i="2"/>
  <c r="F579" i="2"/>
  <c r="G579" i="2"/>
  <c r="E583" i="2"/>
  <c r="F583" i="2"/>
  <c r="G583" i="2"/>
  <c r="E588" i="2"/>
  <c r="F588" i="2"/>
  <c r="G588" i="2"/>
  <c r="E592" i="2"/>
  <c r="F592" i="2"/>
  <c r="G592" i="2"/>
  <c r="E596" i="2"/>
  <c r="F596" i="2"/>
  <c r="G596" i="2"/>
  <c r="E600" i="2"/>
  <c r="F600" i="2"/>
  <c r="G600" i="2"/>
  <c r="E604" i="2"/>
  <c r="F604" i="2"/>
  <c r="G604" i="2"/>
  <c r="E608" i="2"/>
  <c r="F608" i="2"/>
  <c r="G608" i="2"/>
  <c r="E612" i="2"/>
  <c r="F612" i="2"/>
  <c r="G612" i="2"/>
  <c r="E616" i="2"/>
  <c r="F616" i="2"/>
  <c r="G616" i="2"/>
  <c r="E621" i="2"/>
  <c r="F621" i="2"/>
  <c r="G621" i="2"/>
  <c r="E625" i="2"/>
  <c r="F625" i="2"/>
  <c r="G625" i="2"/>
  <c r="E629" i="2"/>
  <c r="F629" i="2"/>
  <c r="G629" i="2"/>
  <c r="E633" i="2"/>
  <c r="F633" i="2"/>
  <c r="G633" i="2"/>
  <c r="E637" i="2"/>
  <c r="F637" i="2"/>
  <c r="G637" i="2"/>
  <c r="E642" i="2"/>
  <c r="F642" i="2"/>
  <c r="G642" i="2"/>
  <c r="E646" i="2"/>
  <c r="F646" i="2"/>
  <c r="G646" i="2"/>
  <c r="E650" i="2"/>
  <c r="F650" i="2"/>
  <c r="G650" i="2"/>
  <c r="E654" i="2"/>
  <c r="F654" i="2"/>
  <c r="G654" i="2"/>
  <c r="E658" i="2"/>
  <c r="F658" i="2"/>
  <c r="G658" i="2"/>
  <c r="E662" i="2"/>
  <c r="F662" i="2"/>
  <c r="G662" i="2"/>
  <c r="E666" i="2"/>
  <c r="F666" i="2"/>
  <c r="G666" i="2"/>
  <c r="E670" i="2"/>
  <c r="F670" i="2"/>
  <c r="G670" i="2"/>
  <c r="E674" i="2"/>
  <c r="F674" i="2"/>
  <c r="G674" i="2"/>
  <c r="E679" i="2"/>
  <c r="F679" i="2"/>
  <c r="G679" i="2"/>
  <c r="E684" i="2"/>
  <c r="F684" i="2"/>
  <c r="G684" i="2"/>
  <c r="E689" i="2"/>
  <c r="F689" i="2"/>
  <c r="G689" i="2"/>
  <c r="E694" i="2"/>
  <c r="F694" i="2"/>
  <c r="G694" i="2"/>
  <c r="E698" i="2"/>
  <c r="F698" i="2"/>
  <c r="G698" i="2"/>
  <c r="E702" i="2"/>
  <c r="F702" i="2"/>
  <c r="G702" i="2"/>
  <c r="E706" i="2"/>
  <c r="F706" i="2"/>
  <c r="G706" i="2"/>
  <c r="E710" i="2"/>
  <c r="F710" i="2"/>
  <c r="G710" i="2"/>
  <c r="E714" i="2"/>
  <c r="F714" i="2"/>
  <c r="G714" i="2"/>
  <c r="E718" i="2"/>
  <c r="F718" i="2"/>
  <c r="G718" i="2"/>
  <c r="E722" i="2"/>
  <c r="F722" i="2"/>
  <c r="G722" i="2"/>
  <c r="E726" i="2"/>
  <c r="F726" i="2"/>
  <c r="G726" i="2"/>
  <c r="E730" i="2"/>
  <c r="F730" i="2"/>
  <c r="G730" i="2"/>
  <c r="E734" i="2"/>
  <c r="F734" i="2"/>
  <c r="G734" i="2"/>
  <c r="E738" i="2"/>
  <c r="F738" i="2"/>
  <c r="G738" i="2"/>
  <c r="E742" i="2"/>
  <c r="F742" i="2"/>
  <c r="G742" i="2"/>
  <c r="E746" i="2"/>
  <c r="F746" i="2"/>
  <c r="G746" i="2"/>
  <c r="E750" i="2"/>
  <c r="F750" i="2"/>
  <c r="G750" i="2"/>
  <c r="E754" i="2"/>
  <c r="F754" i="2"/>
  <c r="G754" i="2"/>
  <c r="E758" i="2"/>
  <c r="F758" i="2"/>
  <c r="G758" i="2"/>
  <c r="E761" i="2"/>
  <c r="F761" i="2"/>
  <c r="G761" i="2"/>
  <c r="E765" i="2"/>
  <c r="F765" i="2"/>
  <c r="G765" i="2"/>
  <c r="E770" i="2"/>
  <c r="F770" i="2"/>
  <c r="G770" i="2"/>
  <c r="E774" i="2"/>
  <c r="F774" i="2"/>
  <c r="G774" i="2"/>
  <c r="F778" i="2"/>
  <c r="G778" i="2"/>
  <c r="E780" i="2"/>
  <c r="F780" i="2"/>
  <c r="G780" i="2"/>
  <c r="E784" i="2"/>
  <c r="F784" i="2"/>
  <c r="G784" i="2"/>
  <c r="E788" i="2"/>
  <c r="F788" i="2"/>
  <c r="G788" i="2"/>
  <c r="E791" i="2"/>
  <c r="F791" i="2"/>
  <c r="G791" i="2"/>
  <c r="E798" i="2"/>
  <c r="F798" i="2"/>
  <c r="G798" i="2"/>
  <c r="E801" i="2"/>
  <c r="F801" i="2"/>
  <c r="G801" i="2"/>
  <c r="E807" i="2"/>
  <c r="F807" i="2"/>
  <c r="G807" i="2"/>
  <c r="E810" i="2"/>
  <c r="F810" i="2"/>
  <c r="G810" i="2"/>
  <c r="F818" i="2"/>
  <c r="G818" i="2"/>
  <c r="E830" i="2"/>
  <c r="F830" i="2"/>
  <c r="G830" i="2"/>
  <c r="E832" i="2"/>
  <c r="F832" i="2"/>
  <c r="G832" i="2"/>
  <c r="E834" i="2"/>
  <c r="F834" i="2"/>
  <c r="G834" i="2"/>
  <c r="E837" i="2"/>
  <c r="E836" i="2" s="1"/>
  <c r="F837" i="2"/>
  <c r="F836" i="2" s="1"/>
  <c r="G837" i="2"/>
  <c r="G836" i="2" s="1"/>
  <c r="E847" i="2"/>
  <c r="F847" i="2"/>
  <c r="G847" i="2"/>
  <c r="E853" i="2"/>
  <c r="F853" i="2"/>
  <c r="G853" i="2"/>
  <c r="E860" i="2"/>
  <c r="F860" i="2"/>
  <c r="G860" i="2"/>
  <c r="E867" i="2"/>
  <c r="F867" i="2"/>
  <c r="G867" i="2"/>
  <c r="E874" i="2"/>
  <c r="F874" i="2"/>
  <c r="G874" i="2"/>
  <c r="E881" i="2"/>
  <c r="F881" i="2"/>
  <c r="G881" i="2"/>
  <c r="E888" i="2"/>
  <c r="F888" i="2"/>
  <c r="G888" i="2"/>
  <c r="E896" i="2"/>
  <c r="F896" i="2"/>
  <c r="G896" i="2"/>
  <c r="E900" i="2"/>
  <c r="F900" i="2"/>
  <c r="G900" i="2"/>
  <c r="E902" i="2"/>
  <c r="F902" i="2"/>
  <c r="G902" i="2"/>
  <c r="E906" i="2"/>
  <c r="F906" i="2"/>
  <c r="G906" i="2"/>
  <c r="E908" i="2"/>
  <c r="F908" i="2"/>
  <c r="G908" i="2"/>
  <c r="E915" i="2"/>
  <c r="F915" i="2"/>
  <c r="G915" i="2"/>
  <c r="E918" i="2"/>
  <c r="F918" i="2"/>
  <c r="G918" i="2"/>
  <c r="E921" i="2"/>
  <c r="F921" i="2"/>
  <c r="G921" i="2"/>
  <c r="E923" i="2"/>
  <c r="F923" i="2"/>
  <c r="G923" i="2"/>
  <c r="E926" i="2"/>
  <c r="F926" i="2"/>
  <c r="G926" i="2"/>
  <c r="E928" i="2"/>
  <c r="F928" i="2"/>
  <c r="G928" i="2"/>
  <c r="E930" i="2"/>
  <c r="F930" i="2"/>
  <c r="G930" i="2"/>
  <c r="E932" i="2"/>
  <c r="F932" i="2"/>
  <c r="G932" i="2"/>
  <c r="E934" i="2"/>
  <c r="F934" i="2"/>
  <c r="G934" i="2"/>
  <c r="E940" i="2"/>
  <c r="F940" i="2"/>
  <c r="G940" i="2"/>
  <c r="E947" i="2"/>
  <c r="F947" i="2"/>
  <c r="G947" i="2"/>
  <c r="E953" i="2"/>
  <c r="F953" i="2"/>
  <c r="G953" i="2"/>
  <c r="E955" i="2"/>
  <c r="F955" i="2"/>
  <c r="G955" i="2"/>
  <c r="F961" i="2"/>
  <c r="G961" i="2"/>
  <c r="E963" i="2"/>
  <c r="F963" i="2"/>
  <c r="G963" i="2"/>
  <c r="E967" i="2"/>
  <c r="F967" i="2"/>
  <c r="G967" i="2"/>
  <c r="E971" i="2"/>
  <c r="F971" i="2"/>
  <c r="G971" i="2"/>
  <c r="E979" i="2"/>
  <c r="F979" i="2"/>
  <c r="G979" i="2"/>
  <c r="E982" i="2"/>
  <c r="F982" i="2"/>
  <c r="G982" i="2"/>
  <c r="E986" i="2"/>
  <c r="F986" i="2"/>
  <c r="G986" i="2"/>
  <c r="E990" i="2"/>
  <c r="F990" i="2"/>
  <c r="G990" i="2"/>
  <c r="E1020" i="2"/>
  <c r="E1025" i="2"/>
  <c r="F1025" i="2"/>
  <c r="G1025" i="2"/>
  <c r="E1035" i="2"/>
  <c r="F1035" i="2"/>
  <c r="G1035" i="2"/>
  <c r="E1039" i="2"/>
  <c r="F1039" i="2"/>
  <c r="G1039" i="2"/>
  <c r="E1042" i="2"/>
  <c r="F1042" i="2"/>
  <c r="G1042" i="2"/>
  <c r="E1045" i="2"/>
  <c r="F1045" i="2"/>
  <c r="G1045" i="2"/>
  <c r="E1048" i="2"/>
  <c r="F1048" i="2"/>
  <c r="G1048" i="2"/>
  <c r="E1052" i="2"/>
  <c r="F1052" i="2"/>
  <c r="G1052" i="2"/>
  <c r="E1063" i="2"/>
  <c r="F1063" i="2"/>
  <c r="G1063" i="2"/>
  <c r="E1070" i="2"/>
  <c r="F1070" i="2"/>
  <c r="G1070" i="2"/>
  <c r="E1074" i="2"/>
  <c r="F1074" i="2"/>
  <c r="G1074" i="2"/>
  <c r="E1076" i="2"/>
  <c r="F1076" i="2"/>
  <c r="G1076" i="2"/>
  <c r="E1081" i="2"/>
  <c r="F1081" i="2"/>
  <c r="G1081" i="2"/>
  <c r="E1084" i="2"/>
  <c r="F1084" i="2"/>
  <c r="G1084" i="2"/>
  <c r="E1088" i="2"/>
  <c r="F1088" i="2"/>
  <c r="G1088" i="2"/>
  <c r="E1093" i="2"/>
  <c r="F1093" i="2"/>
  <c r="G1093" i="2"/>
  <c r="E1095" i="2"/>
  <c r="F1095" i="2"/>
  <c r="G1095" i="2"/>
  <c r="E1100" i="2"/>
  <c r="F1100" i="2"/>
  <c r="G1100" i="2"/>
  <c r="E1104" i="2"/>
  <c r="F1104" i="2"/>
  <c r="G1104" i="2"/>
  <c r="E1106" i="2"/>
  <c r="F1106" i="2"/>
  <c r="G1106" i="2"/>
  <c r="E1117" i="2"/>
  <c r="F1117" i="2"/>
  <c r="G1117" i="2"/>
  <c r="E1121" i="2"/>
  <c r="F1121" i="2"/>
  <c r="G1121" i="2"/>
  <c r="E1130" i="2"/>
  <c r="F1130" i="2"/>
  <c r="G1130" i="2"/>
  <c r="E1132" i="2"/>
  <c r="F1132" i="2"/>
  <c r="G1132" i="2"/>
  <c r="E1138" i="2"/>
  <c r="F1138" i="2"/>
  <c r="G1138" i="2"/>
  <c r="E1140" i="2"/>
  <c r="F1140" i="2"/>
  <c r="G1140" i="2"/>
  <c r="E1143" i="2"/>
  <c r="F1143" i="2"/>
  <c r="G1143" i="2"/>
  <c r="E1146" i="2"/>
  <c r="F1146" i="2"/>
  <c r="G1146" i="2"/>
  <c r="E1149" i="2"/>
  <c r="F1149" i="2"/>
  <c r="G1149" i="2"/>
  <c r="E1153" i="2"/>
  <c r="F1153" i="2"/>
  <c r="G1153" i="2"/>
  <c r="E1159" i="2"/>
  <c r="E1158" i="2" s="1"/>
  <c r="F1159" i="2"/>
  <c r="F1158" i="2" s="1"/>
  <c r="G1159" i="2"/>
  <c r="G1158" i="2" s="1"/>
  <c r="E1169" i="2"/>
  <c r="F1169" i="2"/>
  <c r="G1169" i="2"/>
  <c r="E1174" i="2"/>
  <c r="F1174" i="2"/>
  <c r="G1174" i="2"/>
  <c r="E1178" i="2"/>
  <c r="F1178" i="2"/>
  <c r="G1178" i="2"/>
  <c r="E1181" i="2"/>
  <c r="F1181" i="2"/>
  <c r="G1181" i="2"/>
  <c r="E1186" i="2"/>
  <c r="F1186" i="2"/>
  <c r="G1186" i="2"/>
  <c r="E1191" i="2"/>
  <c r="F1191" i="2"/>
  <c r="G1191" i="2"/>
  <c r="E1196" i="2"/>
  <c r="F1196" i="2"/>
  <c r="G1196" i="2"/>
  <c r="E1201" i="2"/>
  <c r="F1201" i="2"/>
  <c r="G1201" i="2"/>
  <c r="E1206" i="2"/>
  <c r="F1206" i="2"/>
  <c r="G1206" i="2"/>
  <c r="E1211" i="2"/>
  <c r="F1211" i="2"/>
  <c r="G1211" i="2"/>
  <c r="E1216" i="2"/>
  <c r="F1216" i="2"/>
  <c r="G1216" i="2"/>
  <c r="E1221" i="2"/>
  <c r="F1221" i="2"/>
  <c r="G1221" i="2"/>
  <c r="E1226" i="2"/>
  <c r="F1226" i="2"/>
  <c r="G1226" i="2"/>
  <c r="E1231" i="2"/>
  <c r="F1231" i="2"/>
  <c r="G1231" i="2"/>
  <c r="F976" i="2" l="1"/>
  <c r="F946" i="2"/>
  <c r="G814" i="2"/>
  <c r="G1092" i="2"/>
  <c r="G895" i="2"/>
  <c r="F1059" i="2"/>
  <c r="G1019" i="2"/>
  <c r="F846" i="2"/>
  <c r="F1019" i="2"/>
  <c r="G976" i="2"/>
  <c r="G946" i="2"/>
  <c r="G9" i="2"/>
  <c r="G1165" i="2"/>
  <c r="G1157" i="2" s="1"/>
  <c r="F9" i="2"/>
  <c r="F1165" i="2"/>
  <c r="F1157" i="2" s="1"/>
  <c r="F1092" i="2"/>
  <c r="G1059" i="2"/>
  <c r="F895" i="2"/>
  <c r="G846" i="2"/>
  <c r="F814" i="2"/>
  <c r="E1019" i="2"/>
  <c r="E895" i="2"/>
  <c r="E9" i="2"/>
  <c r="E1165" i="2"/>
  <c r="E1157" i="2" s="1"/>
  <c r="E1137" i="2"/>
  <c r="E976" i="2"/>
  <c r="E846" i="2"/>
  <c r="E814" i="2"/>
  <c r="E1142" i="2"/>
  <c r="F1142" i="2"/>
  <c r="E1059" i="2"/>
  <c r="G1142" i="2"/>
  <c r="E1092" i="2"/>
  <c r="F945" i="2" l="1"/>
  <c r="G945" i="2"/>
  <c r="G8" i="2"/>
  <c r="G845" i="2"/>
  <c r="F8" i="2"/>
  <c r="G1058" i="2"/>
  <c r="F1058" i="2"/>
  <c r="F845" i="2"/>
  <c r="E1058" i="2"/>
  <c r="E845" i="2"/>
  <c r="E8" i="2"/>
  <c r="G7" i="2" l="1"/>
  <c r="F7" i="2"/>
  <c r="E946" i="2"/>
  <c r="E945" i="2" s="1"/>
  <c r="E7" i="2" s="1"/>
</calcChain>
</file>

<file path=xl/sharedStrings.xml><?xml version="1.0" encoding="utf-8"?>
<sst xmlns="http://schemas.openxmlformats.org/spreadsheetml/2006/main" count="7430" uniqueCount="1380">
  <si>
    <t>Kodas</t>
  </si>
  <si>
    <t>Vykdytojas</t>
  </si>
  <si>
    <t>SP lėšos</t>
  </si>
  <si>
    <t>Rodiklis</t>
  </si>
  <si>
    <t>Planas</t>
  </si>
  <si>
    <t>02.</t>
  </si>
  <si>
    <t>Sumanios ir pilietiškos visuomenės ugdymo programa</t>
  </si>
  <si>
    <t>7,50</t>
  </si>
  <si>
    <t>13,00</t>
  </si>
  <si>
    <t>3,00</t>
  </si>
  <si>
    <t>02.01.</t>
  </si>
  <si>
    <t>Teikti besimokančios visuomenės poreikius atitinkančias švietimo paslaugas</t>
  </si>
  <si>
    <t>6,00</t>
  </si>
  <si>
    <t>80,00</t>
  </si>
  <si>
    <t>02.01.01.</t>
  </si>
  <si>
    <t>Formuoti efektyvų formaliojo ir neformaliojo ugdymo įstaigų tinklą</t>
  </si>
  <si>
    <t>19,00</t>
  </si>
  <si>
    <t>15,00</t>
  </si>
  <si>
    <t>70,00</t>
  </si>
  <si>
    <t>50,00</t>
  </si>
  <si>
    <t>51,00</t>
  </si>
  <si>
    <t>52,00</t>
  </si>
  <si>
    <t>20,00</t>
  </si>
  <si>
    <t>30,00</t>
  </si>
  <si>
    <t>40,00</t>
  </si>
  <si>
    <t>0,01</t>
  </si>
  <si>
    <t>02.01.01.001.</t>
  </si>
  <si>
    <t>Pastatų ir kiemo statinių priežiūra ir remontas</t>
  </si>
  <si>
    <t>Aprūpinimo skyrius</t>
  </si>
  <si>
    <t>Investicijų, panaudotų pastatų remontui, dalis nuo investicijų poreikio</t>
  </si>
  <si>
    <t>45,00</t>
  </si>
  <si>
    <t>25,00</t>
  </si>
  <si>
    <t>1.1.2.</t>
  </si>
  <si>
    <t>1.2.</t>
  </si>
  <si>
    <t>02.01.01.002.</t>
  </si>
  <si>
    <t>Finansų ir ekonomikos skyrius</t>
  </si>
  <si>
    <t>1.3.2.</t>
  </si>
  <si>
    <t>Mokinių skaičius</t>
  </si>
  <si>
    <t>4 185,00</t>
  </si>
  <si>
    <t>4 200,00</t>
  </si>
  <si>
    <t>4 300,00</t>
  </si>
  <si>
    <t>02.01.01.003.</t>
  </si>
  <si>
    <t>Ugdymo kokybės gerinimas Kauno Aleksoto lopšelyje-darželyje</t>
  </si>
  <si>
    <t>Švietimo skyrius</t>
  </si>
  <si>
    <t>Vienam pedagogui tenkantis vaikų skaičius</t>
  </si>
  <si>
    <t>14,00</t>
  </si>
  <si>
    <t>Lankytų dienų dalis lopšelio grupėse</t>
  </si>
  <si>
    <t>60,00</t>
  </si>
  <si>
    <t>Lankytų dienų dalis darželio grupėse</t>
  </si>
  <si>
    <t>1.1.1.</t>
  </si>
  <si>
    <t>1.3.6.</t>
  </si>
  <si>
    <t>02.01.01.004.</t>
  </si>
  <si>
    <t>Ugdymo kokybės gerinimasKauno lopšelyje-darželyje „Aušrinė“</t>
  </si>
  <si>
    <t>02.01.01.005.</t>
  </si>
  <si>
    <t>Ugdymo kokybės gerinimas Kauno lopšelyje-darželyje „Aviliukas“</t>
  </si>
  <si>
    <t>18,00</t>
  </si>
  <si>
    <t>02.01.01.006.</t>
  </si>
  <si>
    <t>Ugdymo kokybės gerinimas Kauno 6-ajame lopšelyje-darželyje</t>
  </si>
  <si>
    <t>16,00</t>
  </si>
  <si>
    <t>02.01.01.007.</t>
  </si>
  <si>
    <t>Ugdymo kokybės gerinimas Kauno lopšelyje-darželyje „Ąžuoliukas“</t>
  </si>
  <si>
    <t>02.01.01.008.</t>
  </si>
  <si>
    <t>Ugdymo kokybės gerinimas Kauno lopšelyje-darželyje „Bitutė“</t>
  </si>
  <si>
    <t>02.01.01.009.</t>
  </si>
  <si>
    <t>Ugdymo kokybės gerinimas Kauno lopšelyje-darželyje  „Boružėlė“</t>
  </si>
  <si>
    <t>02.01.01.010.</t>
  </si>
  <si>
    <t>Ugdymo kokybės gerinimas Kauno lopšelyje-darželyje „Čiauškutis“</t>
  </si>
  <si>
    <t>12,00</t>
  </si>
  <si>
    <t>02.01.01.011.</t>
  </si>
  <si>
    <t>Ugdymo kokybės gerinimas Kauno lopšelyje-darželyje „Daigelis“</t>
  </si>
  <si>
    <t>02.01.01.012.</t>
  </si>
  <si>
    <t>Ugdymo kokybės gerinimas Kauno lopšelyje-darželyje „Dobilėlis“</t>
  </si>
  <si>
    <t>02.01.01.013.</t>
  </si>
  <si>
    <t>Ugdymo kokybės gerinimas Kauno lopšelyje-darželyje „Drevinukas“</t>
  </si>
  <si>
    <t>17,00</t>
  </si>
  <si>
    <t>02.01.01.014.</t>
  </si>
  <si>
    <t>Ugdymo kokybės gerinimas Kauno lopšelyje-darželyje „Eglutė“</t>
  </si>
  <si>
    <t>21,00</t>
  </si>
  <si>
    <t>02.01.01.015.</t>
  </si>
  <si>
    <t>Ugdymo kokybės gerinimas Kauno  lopšelyje-darželyje „Ežiukas“</t>
  </si>
  <si>
    <t>02.01.01.016.</t>
  </si>
  <si>
    <t>Ugdymo kokybės gerinimas Kauno lopšelyje-darželyje „Gandriukas“</t>
  </si>
  <si>
    <t>02.01.01.017.</t>
  </si>
  <si>
    <t>Ugdymo kokybės gerinimas Kauno lopšeyje-darželyje „Giliukas“</t>
  </si>
  <si>
    <t>02.01.01.018.</t>
  </si>
  <si>
    <t>Ugdymo kokybės gerinimas Kauno lopšelyje-darželyje „Gintarėlis“</t>
  </si>
  <si>
    <t>11,00</t>
  </si>
  <si>
    <t>02.01.01.019.</t>
  </si>
  <si>
    <t>Ugdymo kokybės gerinimas Kauno lopšelyje-darželyje „Girinukas“</t>
  </si>
  <si>
    <t>02.01.01.020.</t>
  </si>
  <si>
    <t>Ugdymo kokybės gerinimas Kauno lopšelyje-darželyje „Girstutis“</t>
  </si>
  <si>
    <t>02.01.01.021.</t>
  </si>
  <si>
    <t>Ugdymo kokybės gerinimas Kauno lopšelyje-darželyje „Klausutis“</t>
  </si>
  <si>
    <t>02.01.01.022.</t>
  </si>
  <si>
    <t>Ugdymo kokybės gerinimas Kauno lopšelyje-darželyje „Klevelis“</t>
  </si>
  <si>
    <t>22,00</t>
  </si>
  <si>
    <t>02.01.01.023.</t>
  </si>
  <si>
    <t>Ugdymo kokybės gerinimas Kauno lopšelyje-darželyje „Klumpelė“</t>
  </si>
  <si>
    <t>02.01.01.024.</t>
  </si>
  <si>
    <t>Ugdymo kokybės gerinimas Kauno lopšelyje-darželyje „Kodėlčiukas“</t>
  </si>
  <si>
    <t>02.01.01.025.</t>
  </si>
  <si>
    <t>Ugdymo kokybės gerinimas Kauno lopšelyje-darželyje „Kregždutė“</t>
  </si>
  <si>
    <t>02.01.01.026.</t>
  </si>
  <si>
    <t>Ugdymo kokybės gerinimas Kauno lopšelyje-darželyje „Kūlverstukas“</t>
  </si>
  <si>
    <t>02.01.01.027.</t>
  </si>
  <si>
    <t>Ugdymo kokybės gerinimas Kauno lopšelyje-darželyje „Lakštutė“</t>
  </si>
  <si>
    <t>02.01.01.028.</t>
  </si>
  <si>
    <t>Ugdymo kokybės gerinimas Kauno lopšelyje-darželyje „Liepaitė“</t>
  </si>
  <si>
    <t>02.01.01.029.</t>
  </si>
  <si>
    <t>Ugdymo kokybės gerinimas Kauno lopšelyje-darželyje „Linelis“</t>
  </si>
  <si>
    <t>02.01.01.030.</t>
  </si>
  <si>
    <t>Ugdymo kokybės gerinimas Kauno lopšelyje-darželyje „Malūnėlis“</t>
  </si>
  <si>
    <t>02.01.01.031.</t>
  </si>
  <si>
    <t>Ugdymo kokybės gerinimas Kauno lopšelyje-darželyje „Mažylis“</t>
  </si>
  <si>
    <t>02.01.01.032.</t>
  </si>
  <si>
    <t>Ugdymo kokybės gerinimas Kauno lopšelyje-darželyje „Naminukas“</t>
  </si>
  <si>
    <t>02.01.01.033.</t>
  </si>
  <si>
    <t>Ugdymo kokybės gerinimas Kauno lopšelyje-darželyje „Nežiniukas“</t>
  </si>
  <si>
    <t>02.01.01.034.</t>
  </si>
  <si>
    <t>Ugdymo kokybės gerinimas Kauno lopšelyje-darželyje „Obelėlė“</t>
  </si>
  <si>
    <t>02.01.01.035.</t>
  </si>
  <si>
    <t>Ugdymo kokybės gerinimas Kauno lopšelyje-darželyje „Pagrandukas“</t>
  </si>
  <si>
    <t>02.01.01.036.</t>
  </si>
  <si>
    <t>Ugdymo kokybės gerinimas Kauno Panemunės lopšelyje-darželyje</t>
  </si>
  <si>
    <t>02.01.01.037.</t>
  </si>
  <si>
    <t>Ugdymo kokybės gerinimas Kauno lopšelyje-darželyje „Pasaka“</t>
  </si>
  <si>
    <t>02.01.01.038.</t>
  </si>
  <si>
    <t>Ugdymo kokybės gerinimas Kauno sanatoriniame lopšelyje-darželyje „Pienė“</t>
  </si>
  <si>
    <t>02.01.01.039.</t>
  </si>
  <si>
    <t>Ugdymo kokybės gerinimas Kauno lopšelyje-darželyje „Pušaitė“</t>
  </si>
  <si>
    <t>02.01.01.040.</t>
  </si>
  <si>
    <t>Ugdymo kokybės gerinimas Kauno sanatoriniame lopšelyje-darželyje „Pušynėlis“</t>
  </si>
  <si>
    <t>02.01.01.041.</t>
  </si>
  <si>
    <t>Ugdymo kokybės gerinimas Kauno lopšelyje-darželyje „Radastėlė“</t>
  </si>
  <si>
    <t>02.01.01.042.</t>
  </si>
  <si>
    <t>Ugdymo kokybės gerinimas Kauno lopšelyje-darželyje  „Rasytė“</t>
  </si>
  <si>
    <t>02.01.01.043.</t>
  </si>
  <si>
    <t>Ugdymo kokybės gerinimas Kauno lopšelyje-darželyje „Rokutis“</t>
  </si>
  <si>
    <t>02.01.01.044.</t>
  </si>
  <si>
    <t>Ugdymo kokybės gerinimas Kauno lopšelyje-darželyje „Sadutė“</t>
  </si>
  <si>
    <t>02.01.01.045.</t>
  </si>
  <si>
    <t>Ugdymo kokybės gerinimas Kauno lopšelyje-darželyje „Saulutė“</t>
  </si>
  <si>
    <t>02.01.01.046.</t>
  </si>
  <si>
    <t>Ugdymo kokybės gerinimas Kauno lopšelyje-darželyje „Smalsutis“</t>
  </si>
  <si>
    <t>02.01.01.047.</t>
  </si>
  <si>
    <t>Ugdymo kokybės gerinimas Kauno lopšelyje-darželyje „Spindulėlis“</t>
  </si>
  <si>
    <t>23,00</t>
  </si>
  <si>
    <t>02.01.01.048.</t>
  </si>
  <si>
    <t>Ugdymo kokybės gerinimas Kauno lopšelyje-darželyje „Spindulys“</t>
  </si>
  <si>
    <t>02.01.01.049.</t>
  </si>
  <si>
    <t>Ugdymo kokybės gerinimas Kauno lopšelyje-darželyje „Spragtukas“</t>
  </si>
  <si>
    <t>02.01.01.050.</t>
  </si>
  <si>
    <t>Ugdymo kokybės gerinimas Kauno lopšelyje-darželyje „Svirnelis“</t>
  </si>
  <si>
    <t>02.01.01.051.</t>
  </si>
  <si>
    <t>Ugdymo kokybės gerinimas Kauno Šančių lopšelyje-darželyje</t>
  </si>
  <si>
    <t>10,00</t>
  </si>
  <si>
    <t>02.01.01.052.</t>
  </si>
  <si>
    <t>Ugdymo kokybės gerinimas Kauno lopšelyje-darželyje „Šermukšnėlis“</t>
  </si>
  <si>
    <t>02.01.01.053.</t>
  </si>
  <si>
    <t>Ugdymo kokybės gerinimas Kauno lopšelyje-darželyje „Šilelis“</t>
  </si>
  <si>
    <t>02.01.01.054.</t>
  </si>
  <si>
    <t>Ugdymo kokybės gerinimas Kauno lopšelyje-darželyje „Šilinukas“</t>
  </si>
  <si>
    <t>02.01.01.055.</t>
  </si>
  <si>
    <t>Ugdymo kokybės gerinimas Kauno lopšelyje-darželyje „Šnekutis“</t>
  </si>
  <si>
    <t>02.01.01.056.</t>
  </si>
  <si>
    <t>Ugdymo kokybės gerinimas Kauno Tirkiliškių lopšelyje-darželyje</t>
  </si>
  <si>
    <t>02.01.01.057.</t>
  </si>
  <si>
    <t>Ugdymo kokybės gerinimas Kauno lopšelyje-darželyje „Tukas“</t>
  </si>
  <si>
    <t>02.01.01.058.</t>
  </si>
  <si>
    <t>Ugdymo kokybės gerinimas Kauno lopšelyje-darželyje „Vaidilutė“</t>
  </si>
  <si>
    <t>02.01.01.059.</t>
  </si>
  <si>
    <t>Ugdymo kokybės gerinimas Kauno lopšelyje-darželyje „Vaikystė“</t>
  </si>
  <si>
    <t>02.01.01.060.</t>
  </si>
  <si>
    <t>Ugdymo kokybės gerinimas Kauno lopšelyje-darželyje „Varpelis“</t>
  </si>
  <si>
    <t>02.01.01.061.</t>
  </si>
  <si>
    <t>Ugdymo kokybės gerinimas Kauno lopšelyje-darželyje „Vėrinėlis“</t>
  </si>
  <si>
    <t>02.01.01.062.</t>
  </si>
  <si>
    <t>Ugdymo kokybės gerinimas Kauno lopšelyje-darželyje „Vilnelė“</t>
  </si>
  <si>
    <t>02.01.01.063.</t>
  </si>
  <si>
    <t>Ugdymo kokybės gerinimas Kauno lopšelyje-darželyje „Vyturėlis“</t>
  </si>
  <si>
    <t>02.01.01.064.</t>
  </si>
  <si>
    <t>Ugdymo kokybės gerinimas Kauno lopšelyje-darželyje „Volungėlė“</t>
  </si>
  <si>
    <t>02.01.01.065.</t>
  </si>
  <si>
    <t>Ugdymo kokybės gerinimas Kauno Žaliakalnio lopšelyje-darželyje</t>
  </si>
  <si>
    <t>02.01.01.066.</t>
  </si>
  <si>
    <t>Ugdymo kokybės gerinimas Kauno lopšelyje-darželyje „Žara“</t>
  </si>
  <si>
    <t>02.01.01.067.</t>
  </si>
  <si>
    <t>Ugdymo kokybės gerinimas Kauno lopšelyje-darželyje „Želmenėlis“</t>
  </si>
  <si>
    <t>02.01.01.068.</t>
  </si>
  <si>
    <t>Ugdymo kokybės gerinimas Kauno lopšelyje-darželyje „Žemyna“</t>
  </si>
  <si>
    <t>02.01.01.069.</t>
  </si>
  <si>
    <t>Ugdymo kokybės gerinimas Kauno lopšelyje-darželyje „Židinėlis“</t>
  </si>
  <si>
    <t>02.01.01.070.</t>
  </si>
  <si>
    <t>Ugdymo kokybės gerinimas Kauno lopšelyje-darželyje „Žiedelis“</t>
  </si>
  <si>
    <t>02.01.01.071.</t>
  </si>
  <si>
    <t>Ugdymo kokybės gerinimas Kauno lopšelyje-darželyje „Žilvitis“</t>
  </si>
  <si>
    <t>02.01.01.072.</t>
  </si>
  <si>
    <t>Ugdymo kokybės gerinimas Kauno lopšelyje-darželyje „Žingsnelis“</t>
  </si>
  <si>
    <t>02.01.01.073.</t>
  </si>
  <si>
    <t>Ugdymo kokybės gerinimas Kauno lopšelyje-darželyje „Žuvintas“</t>
  </si>
  <si>
    <t>02.01.01.074.</t>
  </si>
  <si>
    <t>Ugdymo kokybės gerinimas Kauno lopšelyje-darželyje „Žvangutis“</t>
  </si>
  <si>
    <t>02.01.01.075.</t>
  </si>
  <si>
    <t>Ugdymo kokybės gerinimas Kauno vaikų darželyje „Dvarelis“</t>
  </si>
  <si>
    <t>02.01.01.077.</t>
  </si>
  <si>
    <t>Ugdymo kokybės gerinimas menų darželyje „Etiudas“</t>
  </si>
  <si>
    <t>02.01.01.078.</t>
  </si>
  <si>
    <t>Ugdymo kokybės gerinimas Kauno vaikų darželyje „Nykštukas“</t>
  </si>
  <si>
    <t>02.01.01.079.</t>
  </si>
  <si>
    <t>Ugdymo kokybės gerinimas Kauno vaikų darželyje „Raudonkepuraitė“</t>
  </si>
  <si>
    <t>02.01.01.080.</t>
  </si>
  <si>
    <t>Ugdymo kokybės gerinimas Viešojoje įstaigoje vaikų darželis „Rytmetys“</t>
  </si>
  <si>
    <t>02.01.01.081.</t>
  </si>
  <si>
    <t>Ugdymo kokybės gerinimas Kauno vaikų darželyje „Rudnosiukas“</t>
  </si>
  <si>
    <t>02.01.01.082.</t>
  </si>
  <si>
    <t>Ugdymo kokybės gerinimas Kauno Valdorfo darželyje „Šaltinėlis“</t>
  </si>
  <si>
    <t>02.01.01.083.</t>
  </si>
  <si>
    <t>Ugdymo kokybės gerinimas Kauno vaikų darželyje „Šarkelė“</t>
  </si>
  <si>
    <t>02.01.01.084.</t>
  </si>
  <si>
    <t>Ugdymo kokybės gerinimas Kauno vaikų darželyje „Vaivorykštė“</t>
  </si>
  <si>
    <t>02.01.01.085.</t>
  </si>
  <si>
    <t>Ugdymo kokybės gerinimas Kauno vaikų darželyje „Žiogelis“</t>
  </si>
  <si>
    <t>02.01.01.087.</t>
  </si>
  <si>
    <t>Ugdymo kokybės gerinimas Kauno mokykloje-darželyje „Rūtelė“</t>
  </si>
  <si>
    <t>0,30</t>
  </si>
  <si>
    <t>26,00</t>
  </si>
  <si>
    <t>4 klasės mokinių, pasiekusių rašymo pagrindinį ir aukštesnįjį lygius, dalis</t>
  </si>
  <si>
    <t>85,00</t>
  </si>
  <si>
    <t>02.01.01.088.</t>
  </si>
  <si>
    <t>Ugdymo kokybės gerinimas Kauno mokykloje-darželyje „Šviesa“</t>
  </si>
  <si>
    <t>02.01.01.089.</t>
  </si>
  <si>
    <t>Ugdymo kokybės gerinimas Kauno Tirkiliškių mokykloje-darželyje</t>
  </si>
  <si>
    <t>7,00</t>
  </si>
  <si>
    <t>02.01.01.090.</t>
  </si>
  <si>
    <t>Ugdymo kokybės gerinimas Kauno Motiejaus Valančiaus mokykloje-darželyje</t>
  </si>
  <si>
    <t>02.01.01.091.</t>
  </si>
  <si>
    <t>Ugdymo kokybės gerinimas Kauno Montesori mokykloje-darželyje „Žiburėlis“</t>
  </si>
  <si>
    <t>8,00</t>
  </si>
  <si>
    <t>02.01.01.092.</t>
  </si>
  <si>
    <t>Ugdymo kokybės gerinimas Kauno Vinco Bacevičiaus pradinėje mokykloje</t>
  </si>
  <si>
    <t>Vaikų skaičiaus pradinio ugdymo programoje vidurkis</t>
  </si>
  <si>
    <t>0,03</t>
  </si>
  <si>
    <t>02.01.01.093.</t>
  </si>
  <si>
    <t>Ugdymo kokybės gerinimas Kauno Prano Mašioto pradinėje mokykloje</t>
  </si>
  <si>
    <t>02.01.01.094.</t>
  </si>
  <si>
    <t>Ugdymo kokybės gerinimas Kauno Panemunės pradinėje mokykloje</t>
  </si>
  <si>
    <t>02.01.01.095.</t>
  </si>
  <si>
    <t>Ugdymo kokybės gerinimas Kauno „Paparčio“ pradinėje mokykloje</t>
  </si>
  <si>
    <t>24,00</t>
  </si>
  <si>
    <t>02.01.01.096.</t>
  </si>
  <si>
    <t>Ugdymo kokybės gerinimas Kauno „Ryto“ pradinėje mokykloje</t>
  </si>
  <si>
    <t>72,00</t>
  </si>
  <si>
    <t>02.01.01.097.</t>
  </si>
  <si>
    <t>Ugdymo kokybės gerinimas Kauno Suzukio pradinėje mokykloje</t>
  </si>
  <si>
    <t>02.01.01.098.</t>
  </si>
  <si>
    <t>Ugdymo kokybės gerinimas Kauno „Šilo“ pradinėje mokykloje</t>
  </si>
  <si>
    <t>02.01.01.099.</t>
  </si>
  <si>
    <t>Ugdymo kokybės gerinimas Kauno „Varpelio“ pradinėje mokykloje</t>
  </si>
  <si>
    <t>02.01.01.100.</t>
  </si>
  <si>
    <t>Ugdymo kokybės gerinimas Vytauto Didžiojo universiteto „Atžalyno“ progimnazijoje</t>
  </si>
  <si>
    <t>Patyčių 6-ose klasėse pokytis</t>
  </si>
  <si>
    <t>8 klasės mokinių, pasiekusių rašymo pagrindinį ir aukštesnįjį lygius, dalis</t>
  </si>
  <si>
    <t>76,00</t>
  </si>
  <si>
    <t>02.01.01.101.</t>
  </si>
  <si>
    <t>Ugdymo kokybės gerinimas Kauno Dainavos progimnazijoje</t>
  </si>
  <si>
    <t>02.01.01.102.</t>
  </si>
  <si>
    <t>Ugdymo kokybės gerinimas Kauno Simono Daukanto progimnazijoje</t>
  </si>
  <si>
    <t>02.01.01.103.</t>
  </si>
  <si>
    <t>Ugdymo kokybės gerinimas Kauno Jurgio Dobkevičiaus progimnazijoje</t>
  </si>
  <si>
    <t>02.01.01.104.</t>
  </si>
  <si>
    <t>Ugdymo kokybės gerinimas Kauno Kazio Griniaus progimnazijoje</t>
  </si>
  <si>
    <t>02.01.01.105.</t>
  </si>
  <si>
    <t>Ugdymo kokybės gerinimas Kauno Tado Ivanausko progimnazijoje</t>
  </si>
  <si>
    <t>02.01.01.106.</t>
  </si>
  <si>
    <t>Ugdymo kokybės gerinimas Kauno šv. Kazimiero progimnazijoje</t>
  </si>
  <si>
    <t>9,00</t>
  </si>
  <si>
    <t>02.01.01.107.</t>
  </si>
  <si>
    <t>Ugdymo kokybės gerinimas Kauno Vinco Kudirkos progimnazijoje</t>
  </si>
  <si>
    <t>02.01.01.108.</t>
  </si>
  <si>
    <t>Ugdymo kokybės gerinimas Kauno Petrašiūnų progimnazijoje</t>
  </si>
  <si>
    <t>02.01.01.109.</t>
  </si>
  <si>
    <t>Ugdymo kokybės gerinimas Kauno Senamiesčio progimnazijoje</t>
  </si>
  <si>
    <t>02.01.01.110.</t>
  </si>
  <si>
    <t>Ugdymo kokybės gerinimas Kauno technologijos universiteto Vaižganto progimnazijoje</t>
  </si>
  <si>
    <t>02.01.01.111.</t>
  </si>
  <si>
    <t>Ugdymo kokybės gerinimas Kauno Žaliakalnio progimnazijoje</t>
  </si>
  <si>
    <t>02.01.01.112.</t>
  </si>
  <si>
    <t>Ugdymo kokybės gerinimas Kauno Viktoro Kuprevičiaus progimnazijoje</t>
  </si>
  <si>
    <t>02.01.01.114.</t>
  </si>
  <si>
    <t>Ugdymo kokybės gerinimas Kauno Martyno Mažvydo progimnazijoje</t>
  </si>
  <si>
    <t>02.01.01.115.</t>
  </si>
  <si>
    <t>Ugdymo kokybės gerinimas Kauno Milikonių progimnazijoje</t>
  </si>
  <si>
    <t>02.01.01.116.</t>
  </si>
  <si>
    <t>Ugdymo kokybės gerinimas Kauno Pilėnų progimnazijoje</t>
  </si>
  <si>
    <t>02.01.01.117.</t>
  </si>
  <si>
    <t>Ugdymo kokybės gerinimas Kauno Juozo Urbšio katalikiškoje pagrindinėje mokykloje</t>
  </si>
  <si>
    <t>53,00</t>
  </si>
  <si>
    <t>02.01.01.118.</t>
  </si>
  <si>
    <t>Ugdymo kokybės gerinimas Kauno „Žiburio“ pagrindinėje mokykloje</t>
  </si>
  <si>
    <t>5,00</t>
  </si>
  <si>
    <t>02.01.01.119.</t>
  </si>
  <si>
    <t>Ugdymo kokybės gerinimas Kauno Bernardo Brazdžionio mokykloje</t>
  </si>
  <si>
    <t>02.01.01.120.</t>
  </si>
  <si>
    <t>Ugdymo kokybės gerinimas Kauno „Nemuno“ mokykloje-daugiafunkciame centre</t>
  </si>
  <si>
    <t>02.01.01.121.</t>
  </si>
  <si>
    <t>Ugdymo kokybės gerinimas Kauno Aleksandro Stulginskio mokykloje-daugiafunkciame centre</t>
  </si>
  <si>
    <t>02.01.01.122.</t>
  </si>
  <si>
    <t>Ugdymo kokybės gerinimas Kauno Šančių mokykloje-daugiafunkciame centre</t>
  </si>
  <si>
    <t>02.01.01.123.</t>
  </si>
  <si>
    <t>Ugdymo kokybės gerinimas Kauno Vaišvydavos pagrindinėje mokykloje</t>
  </si>
  <si>
    <t>100,00</t>
  </si>
  <si>
    <t>Pedagogų ir nepedagogų skaičiaus santykis</t>
  </si>
  <si>
    <t>Mokinių, turinčių teigiamus metinius pasiekimų įvertinimus, dalis nuo visų toje mokykloje besimokančių aštuntose klasėse</t>
  </si>
  <si>
    <t>88,00</t>
  </si>
  <si>
    <t>02.01.01.124.</t>
  </si>
  <si>
    <t>Ugdymo kokybės gerinimas Kauno Jono ir Petro Vileišių mokykloje</t>
  </si>
  <si>
    <t>02.01.01.125.</t>
  </si>
  <si>
    <t>Ugdymo kokybės gerinimas Kauno Jono Žemaičio-Vytauto mokykloje-daugiafunkciame centre</t>
  </si>
  <si>
    <t>02.01.01.126.</t>
  </si>
  <si>
    <t>Ugdymo kokybės gerinimas Kauno jaunimo mokykloje</t>
  </si>
  <si>
    <t>Patyčių 8-ose klasėse pokytis</t>
  </si>
  <si>
    <t>0,07</t>
  </si>
  <si>
    <t>4,00</t>
  </si>
  <si>
    <t>Mokinių, įgijusių 8 klasių išsilavinimą, skaičius</t>
  </si>
  <si>
    <t>02.01.01.127.</t>
  </si>
  <si>
    <t>Ugdymo kokybės gerinimas Kauno Tito Masiulio jaunimo mokykloje</t>
  </si>
  <si>
    <t>02.01.01.128.</t>
  </si>
  <si>
    <t>Ugdymo kokybės gerinimas Kauno Veršvų vidurinėje mokykloje</t>
  </si>
  <si>
    <t>Abiturientų, išlaikiusių lietuvių kalbos valstybinį egzaminą nuo 36 iki 100 balų, dalis nuo bendro pasirinkusiųjų skaičiaus</t>
  </si>
  <si>
    <t>55,00</t>
  </si>
  <si>
    <t>58,00</t>
  </si>
  <si>
    <t>Abiturientų, išlaikiusių matematikos valstybinį egzaminą nuo 36 iki 100 balų, dalis nuo bendro pasirinkusiųjų skaičiaus</t>
  </si>
  <si>
    <t>02.01.01.129.</t>
  </si>
  <si>
    <t>Ugdymo kokybės gerinimas Kauno Suaugusiųjų mokymo centre</t>
  </si>
  <si>
    <t>02.01.01.130.</t>
  </si>
  <si>
    <t>Ugdymo kokybės gerinimas Kauno „Aušros“ gimnazijoje</t>
  </si>
  <si>
    <t>02.01.01.131.</t>
  </si>
  <si>
    <t>Ugdymo kokybės gerinimas Kauno Jono Basanavičiaus gimnazijoje</t>
  </si>
  <si>
    <t>02.01.01.132.</t>
  </si>
  <si>
    <t>Ugdymo kokybės gerinimas Kauno Stepono Dariaus ir Stasio Girėno gimnazijoje</t>
  </si>
  <si>
    <t>02.01.01.133.</t>
  </si>
  <si>
    <t>Ugdymo kokybės gerinimas Kauno Gedimino sporto ir sveikatinimo gimnazijoje</t>
  </si>
  <si>
    <t>02.01.01.134.</t>
  </si>
  <si>
    <t>Ugdymo kokybės gerinimas Kauno Juozo Grušo meno gimnazijoje</t>
  </si>
  <si>
    <t>02.01.01.135.</t>
  </si>
  <si>
    <t>Ugdymo kokybės gerinimas Kauno technologijos universiteto inžinerijos licėjuje</t>
  </si>
  <si>
    <t>02.01.01.136.</t>
  </si>
  <si>
    <t>Ugdymo kokybės gerinimas Kauno Jono Jablonskio gimnazijoje</t>
  </si>
  <si>
    <t>02.01.01.137.</t>
  </si>
  <si>
    <t>Ugdymo kokybės gerinimas Kauno Kovo 11-osios gimnazijoje</t>
  </si>
  <si>
    <t>02.01.01.138.</t>
  </si>
  <si>
    <t>Ugdymo kokybės gerinimas Kauno Maironio universitetinėje gimnazijoje</t>
  </si>
  <si>
    <t>02.01.01.139.</t>
  </si>
  <si>
    <t>Ugdymo kokybės gerinimas Kauno Palemono gimnazijoje</t>
  </si>
  <si>
    <t>02.01.01.140.</t>
  </si>
  <si>
    <t>Ugdymo kokybės gerinimas viešojoje įstaigoje Generolo Povilo Plechavičiaus kadetų licėjuje</t>
  </si>
  <si>
    <t>02.01.01.141.</t>
  </si>
  <si>
    <t>Ugdymo kokybės gerinimas viešojoje įstaigoje Prezidento Valdo Adamkaus gimnazijoje</t>
  </si>
  <si>
    <t>02.01.01.142.</t>
  </si>
  <si>
    <t>Ugdymo kokybės gerinimas Kauno Aleksandro Puškino gimnazijoje</t>
  </si>
  <si>
    <t>02.01.01.143.</t>
  </si>
  <si>
    <t>Ugdymo kokybės gerinimas Vytauto Didžiojo universiteto „Rasos“ gimnazijoje</t>
  </si>
  <si>
    <t>02.01.01.144.</t>
  </si>
  <si>
    <t>Ugdymo kokybės gerinimas Kauno Rokų gimnazijoje</t>
  </si>
  <si>
    <t>02.01.01.145.</t>
  </si>
  <si>
    <t>Ugdymo kokybės gerinimas Kauno „Santaros“ gimnazijoje</t>
  </si>
  <si>
    <t>02.01.01.146.</t>
  </si>
  <si>
    <t>Ugdymo kokybės gerinimas Kauno „Saulės“ gimnazijoje</t>
  </si>
  <si>
    <t>02.01.01.147.</t>
  </si>
  <si>
    <t>Ugdymo kokybės gerinimas Kauno Antano Smetonos gimnazijoje</t>
  </si>
  <si>
    <t>02.01.01.148.</t>
  </si>
  <si>
    <t>Ugdymo kokybės gerinimas Kauno „Varpo“ gimnazijoje</t>
  </si>
  <si>
    <t>02.01.01.149.</t>
  </si>
  <si>
    <t>Ugdymo kokybės gerinimas viešojoje įstaigoje  „Vyturio“ gimnazijoje</t>
  </si>
  <si>
    <t>02.01.01.150.</t>
  </si>
  <si>
    <t>Ugdymo kokybės gerinimas Kauno „Aitvaro“ mokykloje</t>
  </si>
  <si>
    <t>02.01.01.151.</t>
  </si>
  <si>
    <t>Ugdymo kokybės gerinimas Kauno Prano Daunio ugdymo centre</t>
  </si>
  <si>
    <t>Pagalbos specialistų skaičius</t>
  </si>
  <si>
    <t>Pagrindinio ugdymo programą baigusių asmenų skaičius</t>
  </si>
  <si>
    <t>2,00</t>
  </si>
  <si>
    <t>02.01.01.152.</t>
  </si>
  <si>
    <t>Ugdymo kokybės gerinimas Kauno kurčiųjų ir neprigirdinčiųjų ugdymo centre</t>
  </si>
  <si>
    <t>02.01.01.153.</t>
  </si>
  <si>
    <t>Ugdymo kokybės gerinimas  Kauno Jono Laužiko mokykloje</t>
  </si>
  <si>
    <t>02.01.01.154.</t>
  </si>
  <si>
    <t>Ugdymo kokybės gerinimas Kauno specialiojoje mokykloje</t>
  </si>
  <si>
    <t>Vidurinį išsilavinimą įgijusių asmenų skaičius</t>
  </si>
  <si>
    <t>02.01.01.155.</t>
  </si>
  <si>
    <t>Ugdymo kokybės gerinimas Kauno Vandos Tumėnienės ugdymo centre</t>
  </si>
  <si>
    <t>02.01.01.156.</t>
  </si>
  <si>
    <t>Ugdymo kokybės gerinimas Kauno Aleksandro Kačanausko muzikos mokykloje</t>
  </si>
  <si>
    <t>Gaunančių neformaliojo švietimo finansavimą mokinių dalis</t>
  </si>
  <si>
    <t>720,00</t>
  </si>
  <si>
    <t>02.01.01.157.</t>
  </si>
  <si>
    <t>Ugdymo kokybės gerinimas Kauno Miko Petrausko muzikos mokykloje</t>
  </si>
  <si>
    <t>380,00</t>
  </si>
  <si>
    <t>02.01.01.158.</t>
  </si>
  <si>
    <t>Ugdymo kokybės gerinimas Kauno Sakralinės muzikos mokykloje</t>
  </si>
  <si>
    <t>194,00</t>
  </si>
  <si>
    <t>02.01.01.159.</t>
  </si>
  <si>
    <t>Ugdymo kokybės gerinimas Kauno berniukų chorinio dainavimo mokykloje „Varpelis“</t>
  </si>
  <si>
    <t>219,00</t>
  </si>
  <si>
    <t>02.01.01.160.</t>
  </si>
  <si>
    <t>Ugdymo kokybės gerinimas Kauno 1-ojoje muzikos mokykloje</t>
  </si>
  <si>
    <t>1 500,00</t>
  </si>
  <si>
    <t>02.01.01.161</t>
  </si>
  <si>
    <t>Ugdymo kokybės gerinimas Kauno Antano Martinaičio dailės mokykloje</t>
  </si>
  <si>
    <t>658,00</t>
  </si>
  <si>
    <t>02.01.01.162.</t>
  </si>
  <si>
    <t>Ugdymo kokybės gerinimas Kauno choreografijos mokykloje</t>
  </si>
  <si>
    <t>400,00</t>
  </si>
  <si>
    <t>1.3.4.</t>
  </si>
  <si>
    <t>02.01.01.163.</t>
  </si>
  <si>
    <t>Ugdymo kokybės gerinimas Kauno Mstislavo Dobužinskio rusų kultūros ir estetinio lavinimo centre</t>
  </si>
  <si>
    <t>208,00</t>
  </si>
  <si>
    <t>02.01.01.164.</t>
  </si>
  <si>
    <t>Ugdymo kokybės gerinimas Kauno jaunųjų turistų centre</t>
  </si>
  <si>
    <t>800,00</t>
  </si>
  <si>
    <t>02.01.01.165.</t>
  </si>
  <si>
    <t>Ugdymo kokybės gerinimas Kauno moksleivių aplinkotyros centre</t>
  </si>
  <si>
    <t>580,00</t>
  </si>
  <si>
    <t>530,00</t>
  </si>
  <si>
    <t>02.01.01.166.</t>
  </si>
  <si>
    <t>Ugdymo kokybės gerinimas Kauno moksleivių techninės kūrybos centre</t>
  </si>
  <si>
    <t>700,00</t>
  </si>
  <si>
    <t>0,00</t>
  </si>
  <si>
    <t>02.01.01.167.</t>
  </si>
  <si>
    <t>Ugdymo kokybės gerinimas Kauno tautinės kultūros centre</t>
  </si>
  <si>
    <t>850,00</t>
  </si>
  <si>
    <t>02.01.01.168.</t>
  </si>
  <si>
    <t>Ugdymo kokybės gerinimas Kauno vaikų ir moksleivių laisvalaikio rūmuose</t>
  </si>
  <si>
    <t>920,00</t>
  </si>
  <si>
    <t>29,00</t>
  </si>
  <si>
    <t>02.01.01.169.</t>
  </si>
  <si>
    <t>Ugdymo kokybės gerinimas Kauno vaikų ir jaunimo teatre „Vilkolakis“</t>
  </si>
  <si>
    <t>43,00</t>
  </si>
  <si>
    <t>02.01.01.170.</t>
  </si>
  <si>
    <t>Ugdymo kokybės gerinimas Kauno Algio Žikevičiaus saugaus vaiko mokykloje</t>
  </si>
  <si>
    <t>Įgyvendintų projektų skaičius</t>
  </si>
  <si>
    <t>65,00</t>
  </si>
  <si>
    <t>480,00</t>
  </si>
  <si>
    <t>02.01.01.171.</t>
  </si>
  <si>
    <t>Kvalifikacijos tobulinimo renginių organizavimas Kauno pedagogų kvalifikacijos  centre</t>
  </si>
  <si>
    <t>Eur</t>
  </si>
  <si>
    <t>02.01.01.172.</t>
  </si>
  <si>
    <t>Pagalbos mokytojui, mokiniui, tėvams teikimo gerinimas Kauno pedagoginėje psichologinėje tarnyboje</t>
  </si>
  <si>
    <t>250,00</t>
  </si>
  <si>
    <t>Psichologinės pagalbos (individualiai ir grupėse) gavėjų skaičius</t>
  </si>
  <si>
    <t>1 000,00</t>
  </si>
  <si>
    <t>Mokinių specialiųjų ugdymosi poreikių įvertinimų skaičius</t>
  </si>
  <si>
    <t>1 100,00</t>
  </si>
  <si>
    <t>02.01.01.173.</t>
  </si>
  <si>
    <t>Ugdymo kokybės gerinimas Kauno lopšelyje-darželyje „Atžalėlė“</t>
  </si>
  <si>
    <t>02.01.01.174.</t>
  </si>
  <si>
    <t>Aleksoto bendrojo ugdymo įstaigų modernizavimas didinant paslaugų efektyvumą (prezidento Valdo Adamkaus gimnazija, Kauno J. Dobkevičiaus progimnazija)</t>
  </si>
  <si>
    <t>Plėtros programų ir investicijų skyrius</t>
  </si>
  <si>
    <t>Atliktų veiklų dalis nuo visų projekto veiklų</t>
  </si>
  <si>
    <t>Modernizuoto įstaigų ploto dalis nuo viso įstaigų ploto</t>
  </si>
  <si>
    <t>2.</t>
  </si>
  <si>
    <t>3.</t>
  </si>
  <si>
    <t>02.01.01.175.</t>
  </si>
  <si>
    <t>Žaliakalnio bendrojo ugdymo įstaigų modernizavimas didinant paslaugų efektyvumą (Kauno technologijos universiteto inžinerijos licėjus, Kauno Jono Jablonskio gimnazija)</t>
  </si>
  <si>
    <t>02.01.01.176.</t>
  </si>
  <si>
    <t>Vaikų lopšelio – darželio, esančio J. Kumpio g. 1, Kaune, atnaujinimas (modernizavimas)</t>
  </si>
  <si>
    <t>Statybos valdymo skyrius</t>
  </si>
  <si>
    <t>02.01.01.177.</t>
  </si>
  <si>
    <t>Kauno lopšelio-darželio "Svirnelis" modernizavimas didinant paslaugų prieinamumą</t>
  </si>
  <si>
    <t>02.01.01.178.</t>
  </si>
  <si>
    <t>Kauno mokyklos-darželio "Boružėlė" modernizavimas didinant paslaugų prieinamumą</t>
  </si>
  <si>
    <t>02.01.01.179.</t>
  </si>
  <si>
    <t>Susietos teritorijos (centro) įstaigų modernizavimas plėtojant vaikų ir jaunimo neformalaus ugdymo galimybes (Kauno moksleivių techninės kūrybos centro ir jo bazės modernizavimas)</t>
  </si>
  <si>
    <t>Įsigytos įrangos komplektų skaičius</t>
  </si>
  <si>
    <t>02.01.01.180.</t>
  </si>
  <si>
    <t>Kauno Žaliakalnio lopšelio-darželio modernizavimas didinant paslaugų prieinamumą</t>
  </si>
  <si>
    <t>Modernizuotos įstaigos dalis nuo viso pastato ploto</t>
  </si>
  <si>
    <t>02.01.01.181.</t>
  </si>
  <si>
    <t>Neformaliojo vaikų švietimo paslaugų plėtra</t>
  </si>
  <si>
    <t>66,00</t>
  </si>
  <si>
    <t>67,00</t>
  </si>
  <si>
    <t>68,00</t>
  </si>
  <si>
    <t>Mokinių, gaunančių neformaliojo švietimo finansavimą, skaičius</t>
  </si>
  <si>
    <t>02.01.01.182.</t>
  </si>
  <si>
    <t>Įstaigų, kurių steigėja ir savininkė nėra Savivaldybė, mokinių pavežėjimas iki Kauno mieste esančių mokyklų</t>
  </si>
  <si>
    <t>Pervežtų mokinių skaičius</t>
  </si>
  <si>
    <t>1 620,00</t>
  </si>
  <si>
    <t>02.01.01.183.</t>
  </si>
  <si>
    <t>Centralizuotas lėšų paskirstymas teisės aktuose numatytoms priemonėms vykdyti</t>
  </si>
  <si>
    <t>Įstaigų skaičius</t>
  </si>
  <si>
    <t>02.01.01.187.</t>
  </si>
  <si>
    <t>Kauno Veršvų vidurinės mokyklos Romainių padalinio rekonstravimas</t>
  </si>
  <si>
    <t>Rekonstruoto pastato ploto dalis nuo viso pastato ploto</t>
  </si>
  <si>
    <t>83,00</t>
  </si>
  <si>
    <t>02.01.01.188.</t>
  </si>
  <si>
    <t>Prezidento Valdo Adamkaus gimnazijos pastato Bitininkų g. 31 energetinio efektyvumo didinimas</t>
  </si>
  <si>
    <t>02.01.01.193.</t>
  </si>
  <si>
    <t>Patalpų apsaugos ir priešgaisrinių signalizacijos sistemų įrengimas švietimo ir švietimo ikimokyklinio ugdymo įstaigose</t>
  </si>
  <si>
    <t>Įstaigų, kuriose įrengtos apsaugos sistemos, dalis nuo visų švietimo įstaigų</t>
  </si>
  <si>
    <t>02.01.01.195.</t>
  </si>
  <si>
    <t>Žaliakalnio švietimo įstaigų modernizavimas plėtojant vaikų ir jaunimo neformaliojo ugdymo galimybes (Aleksandro Kačanausko vaikų muzikos mokykla)</t>
  </si>
  <si>
    <t>Modernizuotas įstaigos plotas</t>
  </si>
  <si>
    <t>kv.m.</t>
  </si>
  <si>
    <t>02.01.01.198.</t>
  </si>
  <si>
    <t>Mokslo paskirties pastato -  ikimokyklinio ugdymo mokyklos statyba žemės sklype Kuršių g. 49B</t>
  </si>
  <si>
    <t>02.01.01.199.</t>
  </si>
  <si>
    <t>Švietimo įstaigų pastatų modernizavimas</t>
  </si>
  <si>
    <t>Modernizuotų pastatų skaičius</t>
  </si>
  <si>
    <t>02.01.01.200.</t>
  </si>
  <si>
    <t>Bendrojo ugdymo mokyklų tinklo optimizavimo plano įgyvendinimas</t>
  </si>
  <si>
    <t>Įgyvendintų veiklų dalis</t>
  </si>
  <si>
    <t>02.01.02.</t>
  </si>
  <si>
    <t>Plėtoti akademinį, besimokantį ir sumanų miestą</t>
  </si>
  <si>
    <t>69,00</t>
  </si>
  <si>
    <t>02.01.02.001.</t>
  </si>
  <si>
    <t>Švietimo renginių organizavimas ir techninės pagalbos švietimo įstaigoms teikimas Kauno moksleivių techninės kūrybos centre</t>
  </si>
  <si>
    <t>Dalyvavusių veiklose asmenų skaičius</t>
  </si>
  <si>
    <t>02.01.02.002.</t>
  </si>
  <si>
    <t>Mokslo ir technologijų populiarinimo centro Kaune sukūrimas</t>
  </si>
  <si>
    <t>02.01.02.003.</t>
  </si>
  <si>
    <t>Muzikinių ir kitų švietimo renginių organizavimas Kauno vaikų ir moksleivių laisvalaikio rūmuose</t>
  </si>
  <si>
    <t>Suorganizuotų reprezentacinių renginių skaičius</t>
  </si>
  <si>
    <t>02.01.02.004.</t>
  </si>
  <si>
    <t>Renginių, skirtų choreografiniam ugdymui, organizavimas Kauno mokyklose</t>
  </si>
  <si>
    <t>02.01.02.005.</t>
  </si>
  <si>
    <t>Edukacinių švietimo renginių organizavimas Kauno tautinės kultūros centre</t>
  </si>
  <si>
    <t>02.01.02.006.</t>
  </si>
  <si>
    <t>Tarptautinio rusų kultūros ir meno festivalio organizavimas Kauno Mstislavo  Dobužinskio rusų kultūros ir estetinio lavinimo centre</t>
  </si>
  <si>
    <t>1 280,00</t>
  </si>
  <si>
    <t>02.01.02.007.</t>
  </si>
  <si>
    <t>Muzikinių, edukacinių renginių organizavimas Kauno 1-ojoje muzikos mokykloje</t>
  </si>
  <si>
    <t>02.01.02.008.</t>
  </si>
  <si>
    <t>Konkursų, olimpiadų, sporto ir sveikatinimo, karjeros bei kitų renginių organizavimas Kauno miesto mokyklose</t>
  </si>
  <si>
    <t>Respublikinių, tarptautinių olimpiadų, konkursų prizinių vietų laimėtojų skaičius 10 000 gyventojų</t>
  </si>
  <si>
    <t>02.01.02.009.</t>
  </si>
  <si>
    <t>Mokinių sveikos gyvensenos ir ekologinio ugdymo, aplinkų puošimo ir kitų  renginių organizavimas Kauno moksleivių aplinkotyros centre</t>
  </si>
  <si>
    <t>19 580,00</t>
  </si>
  <si>
    <t>02.01.02.010.</t>
  </si>
  <si>
    <t>Konkursų, prevencijai skirtų renginių organizavimas Kauno Algio Žikevičiaus saugaus vaiko mokykloje</t>
  </si>
  <si>
    <t>7 780,00</t>
  </si>
  <si>
    <t>02.01.02.011.</t>
  </si>
  <si>
    <t>Krašto pažinimui skirtų renginių organizavimas Kauno jaunųjų turistų centre</t>
  </si>
  <si>
    <t>6 630,00</t>
  </si>
  <si>
    <t>02.01.02.012.</t>
  </si>
  <si>
    <t>Muzikinių konkursų ir edukacinių renginių organizavimas Kauno Aleksandro Kačanausko muzikos mokykloje</t>
  </si>
  <si>
    <t>900,00</t>
  </si>
  <si>
    <t>02.01.02.013.</t>
  </si>
  <si>
    <t>Renginių, projektų, skirtų pedagogų kvalifikacijai tobulinti, organizavimas Kauno pedagogų kvalifikacijos centre</t>
  </si>
  <si>
    <t>25 060,00</t>
  </si>
  <si>
    <t>02.01.02.014.</t>
  </si>
  <si>
    <t>Vaikų vasaros poilsio ir laisvalaikio organizavimas Kauno miesto savivaldybėje</t>
  </si>
  <si>
    <t>Suorganizuotų renginių skaičius</t>
  </si>
  <si>
    <t>02.01.02.015.</t>
  </si>
  <si>
    <t>Apdovanojimų, laisvailaikio švietimo srityje organizavimas Kauno miesto savivaldybėje</t>
  </si>
  <si>
    <t>Apdovanotų mokinių skaičius</t>
  </si>
  <si>
    <t>450,00</t>
  </si>
  <si>
    <t>500,00</t>
  </si>
  <si>
    <t>Apdovanojamų asmenų skaičius</t>
  </si>
  <si>
    <t>310,00</t>
  </si>
  <si>
    <t>320,00</t>
  </si>
  <si>
    <t>325,00</t>
  </si>
  <si>
    <t>02.01.02.016.</t>
  </si>
  <si>
    <t>Tarpdisciplininis itin gabių mokinių ugdymas</t>
  </si>
  <si>
    <t>Įvykdytų veiklų skaičius</t>
  </si>
  <si>
    <t>Atsisakiusių toliau dalyvauti programoje mokinių skaičius</t>
  </si>
  <si>
    <t>02.01.03.</t>
  </si>
  <si>
    <t>Užtikrinti kryptingą jaunimo politikos įgyvendinimą</t>
  </si>
  <si>
    <t>02.01.03.001.</t>
  </si>
  <si>
    <t>Jaunimui skirtų paslaugų gerinimas ir plėtra</t>
  </si>
  <si>
    <t>Suorganizuotų jaunimui ir jaunimo organizacijoms skirtų renginių skaičius</t>
  </si>
  <si>
    <t>Parengta jaunimo veiklos koordinavimą gerinančių dokumentų skaičius</t>
  </si>
  <si>
    <t>1,00</t>
  </si>
  <si>
    <t>Sukurtų atvirų jaunimo centrų skaičius</t>
  </si>
  <si>
    <t>Sukurtų atvirų jaunimo erdvių skaičius</t>
  </si>
  <si>
    <t>Į ilgalaikę savanorystę įtrauktų jaunų  žmonių skaičius</t>
  </si>
  <si>
    <t>260,00</t>
  </si>
  <si>
    <t>270,00</t>
  </si>
  <si>
    <t>Į veiklas įtrauktų jaunų žmonių skaičius</t>
  </si>
  <si>
    <t>02.01.03.003.</t>
  </si>
  <si>
    <t>Žmogaus (jaunimo) teisių apsaugai  (valstybinė funkcija)</t>
  </si>
  <si>
    <t>1.3.1.</t>
  </si>
  <si>
    <t>Koordinuotų veiklų ir iniciatyvų skaičius</t>
  </si>
  <si>
    <t>02.01.03.005.</t>
  </si>
  <si>
    <t>Dalyvavimas Europos jaunimo forumo iniciatyvoje „Europos jaunimo sostinė 2021“</t>
  </si>
  <si>
    <t>Kaunui suteiktas  Europos jaunimo sostinės 2021 m. vardas</t>
  </si>
  <si>
    <t>02.02.</t>
  </si>
  <si>
    <t>Sudaryti sąlygas visų socialinių grupių įtraukimui į sporto veiklą</t>
  </si>
  <si>
    <t>02.02.01.</t>
  </si>
  <si>
    <t>Užtikrinti sporto paslaugų kokybę ir prieinamumą Kauno miesto sporto mokyklose</t>
  </si>
  <si>
    <t>02.02.01.001.</t>
  </si>
  <si>
    <t>Sporto skyrius</t>
  </si>
  <si>
    <t>Biudžetinių įstaigų pajamos už teikiamas mokamas  paslaugas</t>
  </si>
  <si>
    <t>40 500,00</t>
  </si>
  <si>
    <t>Išlaidų vidurkis vienam sportuojančiam asmeniui</t>
  </si>
  <si>
    <t>1 400,00</t>
  </si>
  <si>
    <t>Dalyvaujančių ugdymo veikloje sportuojančių asmenų skaičius</t>
  </si>
  <si>
    <t>1 120,00</t>
  </si>
  <si>
    <t>1 150,00</t>
  </si>
  <si>
    <t>Mokyklos auklėtinių, dalyvavusių Europos ir pasaulio čempionatuose, skaičius</t>
  </si>
  <si>
    <t>90,00</t>
  </si>
  <si>
    <t>Gautos rėmėjų lėšos</t>
  </si>
  <si>
    <t>02.02.01.004.</t>
  </si>
  <si>
    <t>1 700,00</t>
  </si>
  <si>
    <t>Iškovotų prizinių vietų visų amžiaus grupių Lietuvos čempionatuose, pirmenybėse ir Lietuvos sporto žaidynėse skaičius</t>
  </si>
  <si>
    <t>02.02.01.005.</t>
  </si>
  <si>
    <t>1 481,00</t>
  </si>
  <si>
    <t>02.02.01.006.</t>
  </si>
  <si>
    <t>15 000,00</t>
  </si>
  <si>
    <t>1 920,00</t>
  </si>
  <si>
    <t>02.02.01.007.</t>
  </si>
  <si>
    <t>02.02.01.008.</t>
  </si>
  <si>
    <t>830,00</t>
  </si>
  <si>
    <t>02.02.01.009.</t>
  </si>
  <si>
    <t>1 420,00</t>
  </si>
  <si>
    <t>1 300,00</t>
  </si>
  <si>
    <t>02.02.02.</t>
  </si>
  <si>
    <t>Skatinti miesto bendruomenės sporto iniciatyvas ir plėtoti viešąją sporto infrastruktūrą</t>
  </si>
  <si>
    <t>200,00</t>
  </si>
  <si>
    <t>220,00</t>
  </si>
  <si>
    <t>02.02.02.001.</t>
  </si>
  <si>
    <t>Viešos paskirties sporto ir laisvalaikio infrastruktūros miesto viešose erdvėse įrengimas, atnaujinimas ir priežiūra</t>
  </si>
  <si>
    <t>Įrengtų, atnaujintų ir prižiūrimų sporto erdvių skaičius</t>
  </si>
  <si>
    <t>Lėšų,  skirtų viešąjai sporto ir laisvalaikio  infrastrukūrai sutvarkyti ar įrengti, tenkanti vienam Kauno gyventojui, kiekis</t>
  </si>
  <si>
    <t>1,17</t>
  </si>
  <si>
    <t>1,20</t>
  </si>
  <si>
    <t>1,23</t>
  </si>
  <si>
    <t>Įrengtų laisvalaikio ir sporto infrastruktūros objektų kiekis</t>
  </si>
  <si>
    <t>180,00</t>
  </si>
  <si>
    <t>190,00</t>
  </si>
  <si>
    <t>Įrengtų, atnaujintų ir prižiūrimų vaikų žaidimo aikštelių skaičius</t>
  </si>
  <si>
    <t>02.02.02.002.</t>
  </si>
  <si>
    <t>Mokinių sportinio užimtumo infrastruktūros atnaujinimas ir plėtra, ją atveriant vietos bendruomenėms (sporto aikštynų prie bendrojo ugdymo įstaigų atnaujinimas)</t>
  </si>
  <si>
    <t>02.02.02.003.</t>
  </si>
  <si>
    <t>Daugiafunkcio S. Dariaus ir S. Girėno sveikatinimo, kultūros ir užimtumo centro įkūrimas panaudojant ir pritaikant S. Dariaus ir S. Girėno stadiono infrastruktūrą</t>
  </si>
  <si>
    <t>Rekonstruoto bendruomeninės paskirties pastato ploto dalis nuo viso pastato ploto</t>
  </si>
  <si>
    <t>47,00</t>
  </si>
  <si>
    <t>02.02.02.004.</t>
  </si>
  <si>
    <t>Irklavimo sporto bazės pastatų, Gervių g. 5, Kaune, rekonstravimas</t>
  </si>
  <si>
    <t>Rekonstruoto sporto paskirties pastato ploto dalis nuo viso pastato ploto</t>
  </si>
  <si>
    <t>02.02.02.006.</t>
  </si>
  <si>
    <t>Miesto bendruomenės įtraukimas finansuojant programos „Iniciatyvos Kaunui“  miesto įvaizdžio stiprinimo ir fizinio aktyvumo ir sporto plėtojimo sričių projektus</t>
  </si>
  <si>
    <t>Reprezentacinių sporto renginių skaičius</t>
  </si>
  <si>
    <t>Į socialines veiklas įtrauktų dalyvių skaičius</t>
  </si>
  <si>
    <t>Į reguliarią fizinio aktyvumo veiklą įtrauktų asmenų skaičius</t>
  </si>
  <si>
    <t>Sportinių žaidimų sporto šakų, kurių nacionalinėse aukščiausiose lygose dalyvauja Kauno miesto komandos, skaičius</t>
  </si>
  <si>
    <t>Sportininkų, įtrauktų į nacionalines rinktines skaičius</t>
  </si>
  <si>
    <t>Nacionalinius čempionatus laimėjusių komandų skaičius</t>
  </si>
  <si>
    <t>Projektų veiklų dalyvių skaičius</t>
  </si>
  <si>
    <t>02.02.02.008.</t>
  </si>
  <si>
    <t>Neįgaliųjų socialinė integracija iš dalies finansuojant įgyvendinamus kūno kultūros ir sporto projektus</t>
  </si>
  <si>
    <t>Vidutinės lėšos, tenkančios vienam veiklose dalyvavusiam neįgaliajam</t>
  </si>
  <si>
    <t>160,00</t>
  </si>
  <si>
    <t>Vidutinis į veiklas įtrauktų neįgaliųjų skaičius</t>
  </si>
  <si>
    <t>02.02.02.011.</t>
  </si>
  <si>
    <t>Kauno žiemos sporto mokyklos „Baltų ainiai“ pritaikymas bendruomenės ir miesto gyventojų aktyviam laisvalaikio užimtumui</t>
  </si>
  <si>
    <t>02.02.02.012.</t>
  </si>
  <si>
    <t>Sporto paskirties pastatų ir įrenginių Jovarų g. 4, Kaune, nauja statyba</t>
  </si>
  <si>
    <t>02.02.02.013.</t>
  </si>
  <si>
    <t>Kauno plaukimo mokyklos baseino „Šilainiai“ pastato Baltų pr. 8, Kaune, rekonstrukcija</t>
  </si>
  <si>
    <t>02.02.02.014.</t>
  </si>
  <si>
    <t>Tarptautinius reikalavimus atitinkančios irklavimo trasos įrengimas Lampėdžio ežere</t>
  </si>
  <si>
    <t>Įrengta irklavimo trasa</t>
  </si>
  <si>
    <t>02.02.02.015.</t>
  </si>
  <si>
    <t>Regbio sporto komplekso Partizanų g., Kaune, 192, įrengimas</t>
  </si>
  <si>
    <t>Naujai įrengto sporto paskirties pastato plotas</t>
  </si>
  <si>
    <t>02.02.02.016.</t>
  </si>
  <si>
    <t>Kauno sporto mokyklos „Gaja“ pastato Partizanų g. 180, Kaune, rekonstravimas</t>
  </si>
  <si>
    <t>Rekonstruoto visuomeninės paskirties pastato ploto dalis nuo viso pastato ploto</t>
  </si>
  <si>
    <t>02.02.02.017.</t>
  </si>
  <si>
    <t>Kauno marių įlankos uosto ir buriavimo sporto bazės R. Kalantos g. 132, Kaune, įrengimas</t>
  </si>
  <si>
    <t>Įrengto pastato plotas</t>
  </si>
  <si>
    <t>02.02.02.019.</t>
  </si>
  <si>
    <t>S. Dariaus ir S. Girėno sporto centro stadiono rekonstravimas</t>
  </si>
  <si>
    <t>02.02.02.020.</t>
  </si>
  <si>
    <t>Kauno miestui atstovaujančių sportininkų ir trenerių skatinimas ir pagerbimas</t>
  </si>
  <si>
    <t>02.02.02.021.</t>
  </si>
  <si>
    <t>Kauno miesto antrokų mokymas plaukti</t>
  </si>
  <si>
    <t>Išmokytų plaukti moksleivių santykis su visais Kauno miesto antrokais</t>
  </si>
  <si>
    <t>02.02.02.022.</t>
  </si>
  <si>
    <t>Kauno miesto savivaldybės valdomos sporto infrastruktūros plėtra</t>
  </si>
  <si>
    <t>02.02.02.023.</t>
  </si>
  <si>
    <t>,,Girstučio“ kultūros ir sporto rūmų, Kovo 11-osios g. 26, Kaune, remontas</t>
  </si>
  <si>
    <t>02.02.02.024.</t>
  </si>
  <si>
    <t>Futbolo stadiono Kareivinių g. 13 tvarkymas, įgyvendinant projektą "Apleistų teritorijų sutvarkymas"</t>
  </si>
  <si>
    <t>02.02.02.025.</t>
  </si>
  <si>
    <t>Kauno pramogų ir sporto rūmų Nemuno saloje, Karaliaus Mindaugo pr. 50, rekonstravimas</t>
  </si>
  <si>
    <t>Atlikta veiklų dalis nuo visų projekto veiklų</t>
  </si>
  <si>
    <t>02.03.</t>
  </si>
  <si>
    <t>Teikti kokybiškas ir visiems prieinamas sveikatos priežiūros ir socialinės paslaugas, mažinti socialinę atskirtį</t>
  </si>
  <si>
    <t>35,00</t>
  </si>
  <si>
    <t>Institucinių ir į namus (bendruomeninių) paslaugų santykis</t>
  </si>
  <si>
    <t>0,50</t>
  </si>
  <si>
    <t>0,40</t>
  </si>
  <si>
    <t>75,00</t>
  </si>
  <si>
    <t>02.03.01.</t>
  </si>
  <si>
    <t>Užtikrinti kokybiškas ir saugias sveikatos priežiūros paslaugas</t>
  </si>
  <si>
    <t>02.03.01.003.</t>
  </si>
  <si>
    <t>Sveikatos priežiūros paslaugų prieinamumo didinimas</t>
  </si>
  <si>
    <t>Sveikatos apsaugos skyrius</t>
  </si>
  <si>
    <t>Mokymuose dalyvavusių sveikatos priežiūros specialistų dalis nuo visų Kauno mieste dirbančių specialistų</t>
  </si>
  <si>
    <t>Atliktų veiklų dalis nuo visų veiklų</t>
  </si>
  <si>
    <t>340,00</t>
  </si>
  <si>
    <t>02.03.01.005.</t>
  </si>
  <si>
    <t>Visuomenės sveikatos stiprinimo  iniciatyvos Kaunui, įgyvendinamos pagal Visuomenės sveikatos rėmimo specialiosios programos finansavimo planą</t>
  </si>
  <si>
    <t>Įgyvendintų visuomenės sveikatos stiprinimo veiklų dalis nuo finansuotų veiklų</t>
  </si>
  <si>
    <t>02.03.01.006.</t>
  </si>
  <si>
    <t>Kauno miesto sanitarinės būklės gerinimas, vykdant infekcinių ligų  profilaktiką</t>
  </si>
  <si>
    <t>Viešosios tvarkos skyrius</t>
  </si>
  <si>
    <t>Plotas, kuriame atlikta dezinfekcija, dezinsekcija ar deratizacija</t>
  </si>
  <si>
    <t>02.03.01.007.</t>
  </si>
  <si>
    <t>Sveikatos priežiūros paslaugų prieinamumo užtikrinimas renginių metu</t>
  </si>
  <si>
    <t>Renginių, kurių metu buvo užtikrintas sveikatos priežiūros paslaugų prieinamumas, skaičius</t>
  </si>
  <si>
    <t>02.03.01.008.</t>
  </si>
  <si>
    <t>Pilnamečių neveiksnių ir riboto veiksnumo asmenų būklės peržiūrėjimo funkcijai atlikti (valstybinė funkcija)</t>
  </si>
  <si>
    <t>02.03.01.009.</t>
  </si>
  <si>
    <t>Mokinių visuomenės sveikatos priežiūra mokyklose ir ikimokyklinio ugdymo įstaigose</t>
  </si>
  <si>
    <t>02.03.01.010.</t>
  </si>
  <si>
    <t>Visuomenės sveikatos stiprinimas ir stebėsena Kauno miesto savivaldybėje</t>
  </si>
  <si>
    <t>02.03.01.011.</t>
  </si>
  <si>
    <t>Neapdraustų privalomuoju sveikatos draudimu asmenų sveikatos stiprinimas</t>
  </si>
  <si>
    <t>Neapdraustų privalomuoju sveikatos draudimu asmenų, pasinaudojusių sveikatos priežiūros paslaugomis, skaičius</t>
  </si>
  <si>
    <t>02.03.01.012.</t>
  </si>
  <si>
    <t>Aplinką ir sveikatą tausojančiai infrastruktūrai planuoti ir įrengti</t>
  </si>
  <si>
    <t>Atnaujintų dokumentų kiekis</t>
  </si>
  <si>
    <t>02.03.01.015.</t>
  </si>
  <si>
    <t>Sveikatos priežiūros paslaugų prieinamumo gerinimas Kaune</t>
  </si>
  <si>
    <t>Viešąsias sveikatos priežiūros paslaugas teikiančių įstaigų, kuriose pagerinta paslaugų teikimo infrastruktūra, skaičius</t>
  </si>
  <si>
    <t>02.03.01.018.</t>
  </si>
  <si>
    <t>Sveikos gyvensenos skatinimas Kauno mieste</t>
  </si>
  <si>
    <t>Veiklose dalyvavusių Kauno miesto gyventojų tikslinės grupės asmenų skaičius</t>
  </si>
  <si>
    <t>2 233,00</t>
  </si>
  <si>
    <t>02.03.01.019.</t>
  </si>
  <si>
    <t>Priemonių, gerinančių ambulatorinių sveikatos priežiūros paslaugų prieinamumą tuberkulioze sergantiems asmenims, įgyvendinimas Kauno mieste</t>
  </si>
  <si>
    <t>02.03.01.020.</t>
  </si>
  <si>
    <t>Vaikų maitinimo organizavimas Kauno miesto priešmokyklinio ir ikimokyklinio ugdymo įstaigose</t>
  </si>
  <si>
    <t>Ugdymo įstaigų, kuriose įdiegta maitinimo administravimo informacinė sistema, dalis nuo visų ugdymo įstaigų</t>
  </si>
  <si>
    <t>02.03.02.</t>
  </si>
  <si>
    <t>Užtikrinti savivaldybės biudžetinių įstaigų teikiamų socialiniu paslaugų kokybę ir prieinamumą</t>
  </si>
  <si>
    <t>02.03.02.001.</t>
  </si>
  <si>
    <t>Trumpalaikės socialinės globos teikimo užtikrinimas vaikams, likusiems be tėvų globos, ir  pagalbos užtikrinimas globėjams (rūpintojams) ir įvaikintojams Vaikų gerovės centre „Pastogė“</t>
  </si>
  <si>
    <t>Socialinių paslaugų skyrius</t>
  </si>
  <si>
    <t>Vaikų globėjų (rūpintojų), įvaikintojų, gavusių paslaugas dalis nuo visų vaikų globėjų (rūpintojų), įvaikintojų</t>
  </si>
  <si>
    <t>02.03.02.002.</t>
  </si>
  <si>
    <t>Socialinių paslaugų teikimas vaikams (vaikams su negalia), likusiems be tėvų globos  Kauno savivaldybės vaikų globos namuose</t>
  </si>
  <si>
    <t>02.03.02.004.</t>
  </si>
  <si>
    <t>Socialinės rizikos šeimose, kurioms teikiamos socialinės priežiūros paslaugos, augančių vaikų dalis nuo visų vaikų, kuriems užimtumas ir pagalba teikiama vaikų dienos centruose</t>
  </si>
  <si>
    <t>Patenkintų gautomis kokybiškomis paslaugomis asmenų dalis nuo visų gavusių paslaugas</t>
  </si>
  <si>
    <t>Socialinės priežiūros (pagalbos į namus) senyvo amžiaus asmenims bei neįgaliems asmenims jų namuose ir senyvo amžiaus asmenims dienos centre paslaugas gavusių asmenų skaičius, nutolinant stacionarios globos paslaugų teikimą</t>
  </si>
  <si>
    <t>545,00</t>
  </si>
  <si>
    <t>600,00</t>
  </si>
  <si>
    <t>650,00</t>
  </si>
  <si>
    <t>02.03.02.006.</t>
  </si>
  <si>
    <t>Socialinių paslaugų užtikrinimas asmenims su negalia Kauno neįgaliojo jaunimo užimtumo centre</t>
  </si>
  <si>
    <t>Suaugusių asmenų su negalia, įgijusių profesinę specialybę ir/arba įsidarbinusių dalis nuo visų šias paslaugas gavusių asmenų</t>
  </si>
  <si>
    <t>02.03.02.007.</t>
  </si>
  <si>
    <t>Mamų, įgijusių profesinę specialybę arba įsidarbinusių, įgyjusių socialinius ir tėvstės įgūdžius, leidusius savarankiškai gyventi ir rūpintis savo vaikais dalis nuo visų mamų, įveikusių priklausomybes gavusių šias paslaugas skaičiaus</t>
  </si>
  <si>
    <t>02.03.02.009.</t>
  </si>
  <si>
    <t>Socialinių paslaugų įstaigų infrastruktūros gerinimas</t>
  </si>
  <si>
    <t>Suremontuotų socialinių paslaugų įstaigų pastatų skaičius</t>
  </si>
  <si>
    <t>02.03.03.</t>
  </si>
  <si>
    <t>Didinti socialinės paramos tikslingumą, prieinamumą, administravimo kokybę ir efektyvumą</t>
  </si>
  <si>
    <t>02.03.03.001.</t>
  </si>
  <si>
    <t>Vienkartinė socialinė parama Kauno miesto gyventojams</t>
  </si>
  <si>
    <t>Socialinės paramos skyrius</t>
  </si>
  <si>
    <t>Vienkartinės pašalpos gavėjų skaičius</t>
  </si>
  <si>
    <t>1 200,00</t>
  </si>
  <si>
    <t>1 250,00</t>
  </si>
  <si>
    <t>02.03.03.002.</t>
  </si>
  <si>
    <t>Socialinė pašalpa Kauno miesto nepasiturintiems gyventojams</t>
  </si>
  <si>
    <t>Socialinės pašalpos gavėjų skaičius</t>
  </si>
  <si>
    <t>02.03.03.003.</t>
  </si>
  <si>
    <t>Lėšos šalpos išmokoms mokėti (valstybinė funkcija)</t>
  </si>
  <si>
    <t>Asmenų, kuriems išmokėtos šalpos išmokos, skaičius</t>
  </si>
  <si>
    <t>02.03.03.004.</t>
  </si>
  <si>
    <t>Lėšos šalpos išmokoms administruoti (valstybinė funkcija)</t>
  </si>
  <si>
    <t>02.03.03.005.</t>
  </si>
  <si>
    <t>Lėšos transporto išlaidų ir specialiųjų automobilių įsigijimo išlaidų kompensacijoms mokėti (valstybinė funkcija)</t>
  </si>
  <si>
    <t>Asmenų, kuriems kompensuotos išlaidos, skaičius</t>
  </si>
  <si>
    <t>564,00</t>
  </si>
  <si>
    <t>566,00</t>
  </si>
  <si>
    <t>567,00</t>
  </si>
  <si>
    <t>02.03.03.006.</t>
  </si>
  <si>
    <t>Ginkluoto pasipriešinimo 1940–1990 m. okupacijos dalyvių šeimoms vienkartinei išmokai mokėti (valstybinė funkcija)</t>
  </si>
  <si>
    <t>Asmenų, kuriems išmokėtos  išmokos, skaičius</t>
  </si>
  <si>
    <t>02.03.03.007.</t>
  </si>
  <si>
    <t>02.03.03.008.</t>
  </si>
  <si>
    <t>Lėšos išmokoms vaikams mokėti  (valstybinė funkcija)</t>
  </si>
  <si>
    <t>02.03.03.009.</t>
  </si>
  <si>
    <t>Lėšos išmokoms vaikams administruoti (valstybinė funkcija)</t>
  </si>
  <si>
    <t>Asmenų, kuriems išmokėtos išmokos vaikams, skaičius</t>
  </si>
  <si>
    <t>02.03.03.010.</t>
  </si>
  <si>
    <t>Socialinės atskirties mažinimas mokant išmokas neįgaliesiems</t>
  </si>
  <si>
    <t>02.03.03.011.</t>
  </si>
  <si>
    <t>9,77</t>
  </si>
  <si>
    <t>9,44</t>
  </si>
  <si>
    <t>9,12</t>
  </si>
  <si>
    <t>02.03.03.012.</t>
  </si>
  <si>
    <t>3 000,00</t>
  </si>
  <si>
    <t>2 900,00</t>
  </si>
  <si>
    <t>2 800,00</t>
  </si>
  <si>
    <t>02.03.03.013.</t>
  </si>
  <si>
    <t>Kompensacija už suteiktas lengvatas asmenims, nukentėjusiems nuo 1991 m. sausio 11–13 d. ir po to vykdytos SSRS agresijos, mokėti  (valstybinė funkcija)</t>
  </si>
  <si>
    <t>33,00</t>
  </si>
  <si>
    <t>32,00</t>
  </si>
  <si>
    <t>02.03.03.014.</t>
  </si>
  <si>
    <t>Parama mirties atveju Kauno miesto gyventojams</t>
  </si>
  <si>
    <t>4 110,00</t>
  </si>
  <si>
    <t>4 140,00</t>
  </si>
  <si>
    <t>4 136,00</t>
  </si>
  <si>
    <t>02.03.03.015.</t>
  </si>
  <si>
    <t>Išmokoms ir kompensacijoms administruoti (valstybinė funkcija)</t>
  </si>
  <si>
    <t>4 143,00</t>
  </si>
  <si>
    <t>4 173,00</t>
  </si>
  <si>
    <t>4 169,00</t>
  </si>
  <si>
    <t>02.03.03.016.</t>
  </si>
  <si>
    <t>Socialinės paramos mokiniams (už įsigytus mokinio reikmenis) gavėjų dalis nuo visų mokinių skaičiaus Kauno m.</t>
  </si>
  <si>
    <t>6,51</t>
  </si>
  <si>
    <t>6,18</t>
  </si>
  <si>
    <t>02.03.03.017.</t>
  </si>
  <si>
    <t>02.03.03.018.</t>
  </si>
  <si>
    <t>Kompensacija nepasiturintiems Kauno miesto gyventojams už geriamąjį vandenį</t>
  </si>
  <si>
    <t>15,12</t>
  </si>
  <si>
    <t>14,11</t>
  </si>
  <si>
    <t>13,44</t>
  </si>
  <si>
    <t>02.03.03.019.</t>
  </si>
  <si>
    <t>Kompensacija nepasiturintiems Kauno miesto gyventojams už šiluminę energiją, patiektą gyvenamoms patalpoms šildyti (šilumą tiekiant centralizuotai)</t>
  </si>
  <si>
    <t>67,19</t>
  </si>
  <si>
    <t>63,83</t>
  </si>
  <si>
    <t>60,47</t>
  </si>
  <si>
    <t>02.03.03.020.</t>
  </si>
  <si>
    <t>6,05</t>
  </si>
  <si>
    <t>5,71</t>
  </si>
  <si>
    <t>5,37</t>
  </si>
  <si>
    <t>02.03.03.021.</t>
  </si>
  <si>
    <t>Kompensacija nepasiturintiems gyventojams už šiluminę energiją, patiektą karštam vandeniui ruošti</t>
  </si>
  <si>
    <t>26,87</t>
  </si>
  <si>
    <t>26,20</t>
  </si>
  <si>
    <t>25,50</t>
  </si>
  <si>
    <t>02.03.03.022.</t>
  </si>
  <si>
    <t>Kreditų, paimtų daugiabučiams namams atnaujinti (modernizuoti) ir palūkanų už asmenis, turinčius teisę į būsto šildymo išlaidų kompensaciją mokėjimas</t>
  </si>
  <si>
    <t>3,02</t>
  </si>
  <si>
    <t>4,03</t>
  </si>
  <si>
    <t>5,04</t>
  </si>
  <si>
    <t>02.03.03.023.</t>
  </si>
  <si>
    <t>Kompenscijos gavėjų skaičius nuo bendro ikimokyklinio amžiaus vaikų skaičiaus mieste</t>
  </si>
  <si>
    <t>2,39</t>
  </si>
  <si>
    <t>2,22</t>
  </si>
  <si>
    <t>1,70</t>
  </si>
  <si>
    <t>02.03.03.024.</t>
  </si>
  <si>
    <t>Pagalba pinigais vaiko laikiniesiems ir nuolatiniams globėjams (rūpintojams)</t>
  </si>
  <si>
    <t>84,00</t>
  </si>
  <si>
    <t>02.03.04.</t>
  </si>
  <si>
    <t>Skatinti  socialinių paslaugų plėtrą  ir plėtoti socialinių paslaugų  infrastruktūrą</t>
  </si>
  <si>
    <t>02.03.04.009.</t>
  </si>
  <si>
    <t>Dienos socialinės globos paslaugos asmenims su negalia ir sunkia negalia Kauno specialiojoje mokykloje</t>
  </si>
  <si>
    <t>Socialines paslaugas gavusių asmenų skaičius</t>
  </si>
  <si>
    <t>02.03.04.015.</t>
  </si>
  <si>
    <t>Kompleksinių paslaugų šeimai plėtra Kauno bendruomeniniuose šeimos namuose</t>
  </si>
  <si>
    <t>Gaunamų paslaugų gavėjų skaičius</t>
  </si>
  <si>
    <t>02.03.04.018.</t>
  </si>
  <si>
    <t>Savivaldybės socialinio būsto fondo plėtra, mažinant socialinę atskirtį, eilėje laukiantiems socialinio būsto</t>
  </si>
  <si>
    <t>57,00</t>
  </si>
  <si>
    <t>Įsigytų socialinių būstų skaičius</t>
  </si>
  <si>
    <t>165,00</t>
  </si>
  <si>
    <t>02.03.04.019.</t>
  </si>
  <si>
    <t>Būsto nuomos ir išperkamosios būsto nuomos mokesčių dalies kompensacija</t>
  </si>
  <si>
    <t>Kompensacijas gavusių asmenų skaičius</t>
  </si>
  <si>
    <t>110,00</t>
  </si>
  <si>
    <t>130,00</t>
  </si>
  <si>
    <t>140,00</t>
  </si>
  <si>
    <t>02.03.04.022.</t>
  </si>
  <si>
    <t>Socialinių paslaugų teikimo užtikrinimas socialinės rizikos šeimoms Kauno miesto socialinių paslaugų centre</t>
  </si>
  <si>
    <t>Socialines paslaugas gavusių šeimų skaičius</t>
  </si>
  <si>
    <t>02.03.04.023.</t>
  </si>
  <si>
    <t>Parengtas techninis projektas</t>
  </si>
  <si>
    <t>34,00</t>
  </si>
  <si>
    <t>02.03.04.024.</t>
  </si>
  <si>
    <t>Socialinės globos užtikrinimas asmenims, turintiems sunkią negalią, Kauno neįgaliojo jaunimo užimtumo centre</t>
  </si>
  <si>
    <t>02.03.04.025.</t>
  </si>
  <si>
    <t>Socialinės globos užtikrinimas asmenims, turintiems sunkią negalią, Kauno kartų namuose</t>
  </si>
  <si>
    <t>02.03.04.027.</t>
  </si>
  <si>
    <t>Socialinės globos užtikrinimas asmenims, turintiems sunkią negalią, Kauno miesto socialinių paslaugų centre</t>
  </si>
  <si>
    <t>Senyvo amžiaus asmenų su slaugos poreikiu gavusių paslaugas, dalis nuo bendro skaičiaus senyvo amžiaus asmenų su slaugos poreikių Kauno mieste</t>
  </si>
  <si>
    <t>02.03.04.029.</t>
  </si>
  <si>
    <t>Kauno kartų namų (Sąjungos a. 13A) infrastruktūros modernizavimas ir pritaikymas senyvo amžiaus asmenims</t>
  </si>
  <si>
    <t>Vietų senyvo amžiaus asmenims skaičius</t>
  </si>
  <si>
    <t>Rekonstruoto ir naujai įrengto pastato plotas</t>
  </si>
  <si>
    <t>02.03.04.033.</t>
  </si>
  <si>
    <t>Socialinių paslaugų teikimo užtikrinimas socialinės rizikos šeimoms Vaikų gerovės centre „Pastogė“</t>
  </si>
  <si>
    <t>02.03.04.034.</t>
  </si>
  <si>
    <t>Vaikų, likusių be tėvų globos (rūpybos), šeimos ir vaiko socialinių įgūdžių stiprinimas</t>
  </si>
  <si>
    <t>Vaikų, likusių be tėvų globos, dalis nuo viso Kauno mieste gyvenančių vaikų skaičiaus</t>
  </si>
  <si>
    <t>Vaikų, globojamų šeimoje procentas, nuo viso be tėvų globos likusių vaikų skaičiaus</t>
  </si>
  <si>
    <t>02.03.04.035.</t>
  </si>
  <si>
    <t>Socialinių paslaugų užtikrinimas senyvo amžiaus asmenims</t>
  </si>
  <si>
    <t>0,60</t>
  </si>
  <si>
    <t>Senyvo amžiaus asmenų pagalbos namuose gavėjų skačius</t>
  </si>
  <si>
    <t>471,00</t>
  </si>
  <si>
    <t>732,00</t>
  </si>
  <si>
    <t>993,00</t>
  </si>
  <si>
    <t>02.03.04.036.</t>
  </si>
  <si>
    <t>Socialinės rizikos asmenų socialinių (darbinių) įgūdžių įgijimas</t>
  </si>
  <si>
    <t>Socialinės rizikos asmenų, gavusių maitinimo, žemo slenksčio paslaugas, skaičius</t>
  </si>
  <si>
    <t>315,00</t>
  </si>
  <si>
    <t>02.03.04.037.</t>
  </si>
  <si>
    <t>Socialinių paslaugų užtikrinimas vaikams su negalia (vaikams su kitais sunkumais ar sutrikimais)</t>
  </si>
  <si>
    <t>Vaikų su negalia (vaikų su kitais sunkumais ar sutrikimais) ir jų šeimų, gavusių paslaugas dalis nuo visų vaikų su negalia (vaikų su kitais sunkumais ar sutrikimais)</t>
  </si>
  <si>
    <t>02.03.04.040.</t>
  </si>
  <si>
    <t>Kauno miesto gyventojų, atitinkančių Užimtumo įstatyme apibrėžtą tikslinę grupę, darbinių įgūdžių įgijimo ir įsidarbinimo skatinimas</t>
  </si>
  <si>
    <t>Darbinius įgūdžius  įgijusių ir darbo vietą sukūrusių ar įdarbintų asmenų dalis  nuo visų programoje dalyvavusių asmenų</t>
  </si>
  <si>
    <t>02.03.04.041.</t>
  </si>
  <si>
    <t>Socialinių paslaugų užtikrinimas darbingo amžiaus asmenims su negalia</t>
  </si>
  <si>
    <t>02.03.04.042.</t>
  </si>
  <si>
    <t>Socialinių paslaugų kokybės valdymo diegimas</t>
  </si>
  <si>
    <t>Sukurtas socialinių paslaugų kokybės valdymo modelis</t>
  </si>
  <si>
    <t>02.04.</t>
  </si>
  <si>
    <t>Teikti aukštos kokybės viešąsias paslaugas, efektyviai valdyti miestą</t>
  </si>
  <si>
    <t>02.04.01.</t>
  </si>
  <si>
    <t>Didinti miesto valdymo efektyvumą</t>
  </si>
  <si>
    <t>02.04.01.001.</t>
  </si>
  <si>
    <t>Savivaldybės administracijos dėl ekonominės krizės neproporcingai sumažintai darbo užmokesčio grąžintinai daliai apmokėti</t>
  </si>
  <si>
    <t>Išmokėta grąžintina darbo užmokesčio dalis nuo visos grąžintinos darbo užmokesčio dalies</t>
  </si>
  <si>
    <t>02.04.01.002.</t>
  </si>
  <si>
    <t>Savivaldybės skoliniams įsipareigojimams vykdyti</t>
  </si>
  <si>
    <t>Laiku grąžintų paskolų dalis nuo visų paskolų</t>
  </si>
  <si>
    <t>02.04.01.003.</t>
  </si>
  <si>
    <t>Kauno miesto savivaldybės institucijų žmogiškųjų išteklių valdymas ir kompetencijų tobulinimas</t>
  </si>
  <si>
    <t>Vidutinis mėnesinis darbuotojo darbo užmokestis</t>
  </si>
  <si>
    <t>1 281,00</t>
  </si>
  <si>
    <t>1 308,00</t>
  </si>
  <si>
    <t>02.04.01.004.</t>
  </si>
  <si>
    <t>Savivaldybės institucijų ūkinio ir materialinio aptarnavimo užtikrinimas</t>
  </si>
  <si>
    <t>Savivaldybės patalpų vieno m2 eksploatavimo išlaidos</t>
  </si>
  <si>
    <t>150,00</t>
  </si>
  <si>
    <t>Suremontuotų patalpų plotas</t>
  </si>
  <si>
    <t>02.04.01.005.</t>
  </si>
  <si>
    <t>Lietuvos finansinės paramos, ES ir kitų tarptautinių programų, kitų planavimo dokumentų rengimas ir projektų įgyvendinimas</t>
  </si>
  <si>
    <t>Rengiamų paraiškų skaičius</t>
  </si>
  <si>
    <t>Įgyvendinamų projektų skaičius</t>
  </si>
  <si>
    <t>64,00</t>
  </si>
  <si>
    <t>56,00</t>
  </si>
  <si>
    <t>37,00</t>
  </si>
  <si>
    <t>02.04.01.006.</t>
  </si>
  <si>
    <t>Mero institucijos ir Tarybos narių veiklos užtikrinimas</t>
  </si>
  <si>
    <t>2 263,00</t>
  </si>
  <si>
    <t>2 402,00</t>
  </si>
  <si>
    <t>02.04.01.007.</t>
  </si>
  <si>
    <t>Tarybos ir mero sekretoriato veiklos užtikrinimas</t>
  </si>
  <si>
    <t>1 173,00</t>
  </si>
  <si>
    <t>1 246,00</t>
  </si>
  <si>
    <t>02.04.01.008.</t>
  </si>
  <si>
    <t>1 464,00</t>
  </si>
  <si>
    <t>1 555,00</t>
  </si>
  <si>
    <t>02.04.01.009.</t>
  </si>
  <si>
    <t>Teisinis konsultavimas, teisinis atstovavimas, teismų sprendimų vykdymas</t>
  </si>
  <si>
    <t>Teisės ir konsultavimo skyrius</t>
  </si>
  <si>
    <t>El. būdu suderintų teisės aktų projektų skaičiaus dalis nuo visų vizuotų teisės aktų projektų</t>
  </si>
  <si>
    <t>Taikos sutartimis užbaigtų bylų dalis nuo visų baigtų bylų</t>
  </si>
  <si>
    <t>Taikos sutartimis užbaigtose turtinio ginčo bylose išmokėtų lėšų dalis nuo reikalautos priteisti lėšų sumos</t>
  </si>
  <si>
    <t>89,00</t>
  </si>
  <si>
    <t>02.04.01.010.</t>
  </si>
  <si>
    <t>Rinkimų rengimo išlaidoms</t>
  </si>
  <si>
    <t>02.04.01.011.</t>
  </si>
  <si>
    <t>Informacinės programinės ir techninės bazės modernizavimas, priežiūra  ir plėtra Savivaldybės institucijose</t>
  </si>
  <si>
    <t>E.paslaugų ir informacinių technologijų skyrius</t>
  </si>
  <si>
    <t>Modernizuotų informacinių sistemų skaičius</t>
  </si>
  <si>
    <t>Atnaujintų kompiuterių  dalis nuo visų kompiuterių</t>
  </si>
  <si>
    <t>02.04.01.012.</t>
  </si>
  <si>
    <t>Administracinės naštos mažinimas diegiant informacines sistemas</t>
  </si>
  <si>
    <t>Įdiegtų informacinių sistemų skaičius</t>
  </si>
  <si>
    <t>02.04.01.013.</t>
  </si>
  <si>
    <t>Nekilnojamojo turto valdymo informacinės sistemos sukūrimas</t>
  </si>
  <si>
    <t>Nekilnojamo turto skyrius</t>
  </si>
  <si>
    <t>Sukurta nekilnojamojo turto valdymo informacinė sistema</t>
  </si>
  <si>
    <t>02.04.01.014.</t>
  </si>
  <si>
    <t>Projektų valdymo kokybės gerinimas</t>
  </si>
  <si>
    <t>02.04.01.016.</t>
  </si>
  <si>
    <t>Dokumentų skyrius</t>
  </si>
  <si>
    <t>E. parašu vizuotų (suderintų), pasirašytų raštų dalis nuo visų užregistruotų siunčiamų raštų skaičiaus</t>
  </si>
  <si>
    <t>E. parašu vizuotų (suderintų) sąskaitų faktūrų, pateiktų DVS priemonėmis, dalis nuo visų užregistruotų sąskaitų</t>
  </si>
  <si>
    <t>E. parašu vizuotų (pasirašytų) teisės aktų dalis nuo visų užregistruotų teisės aktų skaičiaus</t>
  </si>
  <si>
    <t>02.04.01.017.</t>
  </si>
  <si>
    <t>Programų valdymo efektyvumo didinimas</t>
  </si>
  <si>
    <t>Patenkintų paslaugomis pareiškėjų dalis nuo visų pareiškėjų</t>
  </si>
  <si>
    <t>Įdiegta programų valdymo el. sistema</t>
  </si>
  <si>
    <t>02.04.01.018.</t>
  </si>
  <si>
    <t>Savivaldybės biudžetinių ir viešųjų įstaigų viešųjų pirkimų optimizavimas</t>
  </si>
  <si>
    <t>Centrinis viešųjų pirkimų ir koncesijų skyrius</t>
  </si>
  <si>
    <t>Atliktų veiklų skaičius</t>
  </si>
  <si>
    <t>02.04.01.019.</t>
  </si>
  <si>
    <t>Finansų apskaitos sistemų tobulinimas ir plėtra</t>
  </si>
  <si>
    <t>Centrinis apskaitos skyrius</t>
  </si>
  <si>
    <t>Integruotų sistemų skaičius</t>
  </si>
  <si>
    <t>02.04.01.020.</t>
  </si>
  <si>
    <t>Kauno miesto savivaldybės administracijos darbuotojų kompetencijų tobulinimas</t>
  </si>
  <si>
    <t>Personalo valdymo skyrius</t>
  </si>
  <si>
    <t>Strateginio planavimo, projektų valdymo, laiko planavimo, vidinės komunikacijos, darbuotojų motyvavimo mokymuose dalyvavusių vadovų dalis  nuo visų vadovų skaičiaus</t>
  </si>
  <si>
    <t>Darbuotojų įsitraukimo į įstaigos veiklą indeksas</t>
  </si>
  <si>
    <t>Darbuotojų kaitos indeksas</t>
  </si>
  <si>
    <t>02.04.02.</t>
  </si>
  <si>
    <t>Gerinti teikiamų viešųjų paslaugų kokybę</t>
  </si>
  <si>
    <t>02.04.02.001.</t>
  </si>
  <si>
    <t>Parengtų efektyvumo didinimo priemonių skaičius</t>
  </si>
  <si>
    <t>02.04.02.002.</t>
  </si>
  <si>
    <t>Kauno miesto savivaldybės ir jai pavaldžių įstaigų ir įmonių teikiamų viešųjų paslaugų vartotojų poreikio patenkinimo tyrimai</t>
  </si>
  <si>
    <t>Viešųjų paslaugų vartotojų patenkinimo indeksas</t>
  </si>
  <si>
    <t>81,00</t>
  </si>
  <si>
    <t>Tyrimų skaičius</t>
  </si>
  <si>
    <t>02.04.02.005.</t>
  </si>
  <si>
    <t>Archyviniams dokumentams tvarkyti  (valstybinė funkcija)</t>
  </si>
  <si>
    <t>Archyvų skyrius</t>
  </si>
  <si>
    <t>Asmenų aptarnavimo laikas</t>
  </si>
  <si>
    <t>02.04.02.006.</t>
  </si>
  <si>
    <t>Gyventojų registro tvarkymas ir duomenų teikimas valstybės registrams  (valstybinė funkcija)</t>
  </si>
  <si>
    <t>Civilinės metrikacijos skyrius</t>
  </si>
  <si>
    <t>Elektroniniu būdu VĮ „Registrų centras“ perduotų dokumentų skaičius</t>
  </si>
  <si>
    <t>4 000,00</t>
  </si>
  <si>
    <t>5 000,00</t>
  </si>
  <si>
    <t>5 500,00</t>
  </si>
  <si>
    <t>02.04.02.007.</t>
  </si>
  <si>
    <t>Duomenims teikti Suteiktos valstybės pagalbos registrui (valstybinė funkcija)</t>
  </si>
  <si>
    <t>Perduotų įrašų skaičius</t>
  </si>
  <si>
    <t>02.04.02.008.</t>
  </si>
  <si>
    <t>Valstybės garantuojamos pirminės teisinės pagalbos teikimas  (valstybinė funkcija)</t>
  </si>
  <si>
    <t>Valstybės garantuojamos pirminės teisinės pagalbos gavėjų skaičiaus santykis su miesto gyventojų skaičiumi</t>
  </si>
  <si>
    <t>1,90</t>
  </si>
  <si>
    <t>02.04.02.009.</t>
  </si>
  <si>
    <t>Priimtų sprendimų ir jų įvykdymo santykis</t>
  </si>
  <si>
    <t>02.04.02.011.</t>
  </si>
  <si>
    <t>02.04.02.012.</t>
  </si>
  <si>
    <t>Gautos lėšos iš valstybės biudžeto</t>
  </si>
  <si>
    <t>Gautų lėšų ir išmokėtų kompensacijų santykis</t>
  </si>
  <si>
    <t>02.04.02.013.</t>
  </si>
  <si>
    <t>Administracija</t>
  </si>
  <si>
    <t>3 140,00</t>
  </si>
  <si>
    <t>3 050,00</t>
  </si>
  <si>
    <t>2 950,00</t>
  </si>
  <si>
    <t>Aptarnautų asmenų skaičius Eigulių seniūnijoje</t>
  </si>
  <si>
    <t>5 600,00</t>
  </si>
  <si>
    <t>5 400,00</t>
  </si>
  <si>
    <t>Aptarnautų asmenų skaičius Žaliakalnio seniūnijoje</t>
  </si>
  <si>
    <t>3 250,00</t>
  </si>
  <si>
    <t>3 100,00</t>
  </si>
  <si>
    <t>Aptarnautų asmenų skaičius Gričiupio seniūnijoje</t>
  </si>
  <si>
    <t>4 500,00</t>
  </si>
  <si>
    <t>3 500,00</t>
  </si>
  <si>
    <t>Aptarnautų asmenų skaičius Vilijampolės seniūnijoje</t>
  </si>
  <si>
    <t>Aptarnautų asmenų skaičius Šilainių seniūnijoje</t>
  </si>
  <si>
    <t>7 000,00</t>
  </si>
  <si>
    <t>6 900,00</t>
  </si>
  <si>
    <t>6 500,00</t>
  </si>
  <si>
    <t>Aptarnautų asmenų skaičius Šančių seniūnijoje</t>
  </si>
  <si>
    <t>Aptarnautų asmenų skaičius Aleksoto seniūnijoje</t>
  </si>
  <si>
    <t>3 300,00</t>
  </si>
  <si>
    <t>3 170,00</t>
  </si>
  <si>
    <t>Aptarnautų asmenų skaičius Petrašiūnų seniūnijoje</t>
  </si>
  <si>
    <t>Aptarnautų asmenų skaičius Dainavos seniūnijoje</t>
  </si>
  <si>
    <t>6 200,00</t>
  </si>
  <si>
    <t>5 700,00</t>
  </si>
  <si>
    <t>5 200,00</t>
  </si>
  <si>
    <t>Aptarnautų asmenų skaičius Panemunės seniūnijoje</t>
  </si>
  <si>
    <t>2 750,00</t>
  </si>
  <si>
    <t>2 700,00</t>
  </si>
  <si>
    <t>02.04.02.014.</t>
  </si>
  <si>
    <t>Civilinės būklės aktų registravimas  (valstybinė funkcija)</t>
  </si>
  <si>
    <t>Gyventojų, besinaudojančių elektroninėmis paslaugomis dalis nuo visų paslaugos gavėjų</t>
  </si>
  <si>
    <t>Civilinės būklės aktų įregistravimo paslaugos gavėjų skaičius</t>
  </si>
  <si>
    <t>02.04.02.015.</t>
  </si>
  <si>
    <t>Valstybinės kalbos vartojimo ir taisyklingumo kontrolės procedūrų skaičius</t>
  </si>
  <si>
    <t>6 300,00</t>
  </si>
  <si>
    <t>6 400,00</t>
  </si>
  <si>
    <t>02.04.02.016.</t>
  </si>
  <si>
    <t>Žemės ūkio funkcijoms vykdyti  (valstybinė funkcija)</t>
  </si>
  <si>
    <t>Miesto tvarkymo skyrius</t>
  </si>
  <si>
    <t>Aptarnautų asmenų skaičius</t>
  </si>
  <si>
    <t>02.04.02.018.</t>
  </si>
  <si>
    <t>Vaiko teisių apsaugai  (valstybinė funkcija)</t>
  </si>
  <si>
    <t>Vaiko teisių apsaugos skyrius</t>
  </si>
  <si>
    <t>Įvairių lygių baudžiamųjų ir administracinių bylų, kuriose atstovauta vaiko teisėtiems interesams, skaičius</t>
  </si>
  <si>
    <t>Laikinosios globos (rūpybos) trukmė</t>
  </si>
  <si>
    <t>243,00</t>
  </si>
  <si>
    <t>Pagrįstų pranešimų, skundų dėl netinkamos specialistų veiklos dalis nuo visų nagrinėtų atvejų skaičiaus</t>
  </si>
  <si>
    <t>3 400,00</t>
  </si>
  <si>
    <t>02.04.02.019.</t>
  </si>
  <si>
    <t>Kauno biudžetinių įstaigų apskaita</t>
  </si>
  <si>
    <t>Aptarnautų Savivaldybės biudžetinių įstaigų dalis nuo visų savivaldybės biudžetinių įstaigų</t>
  </si>
  <si>
    <t>02.04.02.021.</t>
  </si>
  <si>
    <t>Valstybės garantijoms nuomininkams, gyvenantiems savininkams grąžintinuose gyvenamuosiuose namuose, jų dalyse, butuose, vykdyti (valstybinė funkcija)</t>
  </si>
  <si>
    <t>Gautų lėšų ir įvykdytų valstybės garantijų santykis</t>
  </si>
  <si>
    <t>02.04.02.022.</t>
  </si>
  <si>
    <t>Administracinės naštos mažinimas įgyvendinant projektą „Paslaugų teikimo ir asmenų aptarnavimo kokybės gerinimas Kauno miesto savivaldybėje“</t>
  </si>
  <si>
    <t>02.04.02.023.</t>
  </si>
  <si>
    <t>Klientų aptarnavimo skyrius</t>
  </si>
  <si>
    <t>Leidimų, licencijų išduodamų ne popierine forma  rūšių kiekis  (alkoholis, tabakas, dujos, nafta, reklama, taksi, lauko prekyba)</t>
  </si>
  <si>
    <t>02.04.02.024.</t>
  </si>
  <si>
    <t>Patvirtintas ir įdiegtas "Klientų aptarnavimo kokybės standartas"</t>
  </si>
  <si>
    <t>02.04.03.</t>
  </si>
  <si>
    <t>Užtikrinti vidaus kontrolės veikimo vertinimą ir tobulinimą</t>
  </si>
  <si>
    <t>02.04.03.001.</t>
  </si>
  <si>
    <t>Kokybiško ir efektyvaus vidaus audito organizavimas</t>
  </si>
  <si>
    <t>Centralizuotas vidaus audito skyrius</t>
  </si>
  <si>
    <t>Gautų teigiamų atsiliepimų apie atliktą vidaus auditą dalis nuo visų gautų atsiliepimų</t>
  </si>
  <si>
    <t>Atliktų vidaus auditų dalis nuo visų tais metais planuotų atlikti auditų</t>
  </si>
  <si>
    <t>02.04.03.002.</t>
  </si>
  <si>
    <t>Kompetencijos tobulinimas mokantis ir dalinantis žiniomis</t>
  </si>
  <si>
    <t>Informacijos sklaidos aktualiais vidaus audito pastebėjimais priemonių skaičius</t>
  </si>
  <si>
    <t>Vidutinis vienam CVAS darbuotojui tenkantis kvalifikacijos kėlimo valandų skaičius</t>
  </si>
  <si>
    <t>02.04.04.</t>
  </si>
  <si>
    <t>Savivaldybės juridinių asmenų veiklos efektyvinimas ir resursų valdymas</t>
  </si>
  <si>
    <t>02.04.04.001.</t>
  </si>
  <si>
    <t>Juridinių asmenų, kurių akcininkė, steigėja, dalininkė ar savininkė yra Savivaldybė,  veiklos optimizavimas, valdymo ir veiklos efektyvinimas</t>
  </si>
  <si>
    <t>Juridinių asmenų valdymo skyrius</t>
  </si>
  <si>
    <t>Parduotų viešųjų įstaigų, kurių savininkė arba dalininkė yra Savivaldybė, dalininko teisių kitiems asmenims Vyriausybės nustatyta tvarka arba perduotų valstybės arba kitos savivaldybės nuosavybėn skaičius</t>
  </si>
  <si>
    <t>Pertvarkytų, reorganizuotų, likviduotų juridinių asmenų, kurių  akcininkė, steigėja, dalininkė ar savininkė yra Savivaldybė, skaičius</t>
  </si>
  <si>
    <t>02.04.04.002.</t>
  </si>
  <si>
    <t>Juridinių asmenų, kurių akcininkė, steigėja, dalininkė ar savininkė yra Savivaldybė, inovatyvių stebėsenos sistemų kūrimas</t>
  </si>
  <si>
    <t>Juridinių asmenų, naudojančių Finansų valdymo ir apskaitos sistemą „Biudžetas VS“ (toliau - „Biudžetas VS“), kurių analizei naudojama stebėsenos sistema, dalis nuo visų juridinų asmenų,  naudojančių „Biudžetas VS“</t>
  </si>
  <si>
    <t>Inovatyvios stebėsenos sistemos diegimas KMSA, stebėsenos rodiklių šablonų (dashboard) ir jų naudojimo tvarkos sukūrimas ir priskyrimas atsakingiems asmenims</t>
  </si>
  <si>
    <t>02.04.04.003.</t>
  </si>
  <si>
    <t>02.04.04.004.</t>
  </si>
  <si>
    <t>02.05.</t>
  </si>
  <si>
    <t>Kurti saugų ir bendruomenišką miestą</t>
  </si>
  <si>
    <t>87,00</t>
  </si>
  <si>
    <t>02.05.01.</t>
  </si>
  <si>
    <t>Užtikrinti viešąją tvarką mieste</t>
  </si>
  <si>
    <t>02.05.01.001.</t>
  </si>
  <si>
    <t>Gyventojų saugumo didinimas užtikrinant vaizdo stebėjimo ir pažeidimų fiksavimo priemonių plėtrą</t>
  </si>
  <si>
    <t>Priemonių viešajai tvarkai užtikrinti skaičius</t>
  </si>
  <si>
    <t>Veikiančių stebėjimo kamerų dalis nuo visų kamerų</t>
  </si>
  <si>
    <t>Išieškotų baudų dalis nuo paskirtų baudų</t>
  </si>
  <si>
    <t>02.05.01.002.</t>
  </si>
  <si>
    <t>Civilinės saugos reikalams ir paslaugoms administruoti</t>
  </si>
  <si>
    <t>Miesto civilinės saugos skyrius</t>
  </si>
  <si>
    <t>Suvaldytų ekstremalių situacijų skaičius nuo visų ekstremalių situacijų</t>
  </si>
  <si>
    <t>02.05.01.003.</t>
  </si>
  <si>
    <t>Mobilizacijai administruoti Savivaldybėje</t>
  </si>
  <si>
    <t>02.05.01.004.</t>
  </si>
  <si>
    <t>Ekstremaliųjų situacijų ir (arba) įvykių prevencija</t>
  </si>
  <si>
    <t>Ekstremaliųjų situacijų ir (arba) įvykių prevencijos priemonių skaičius</t>
  </si>
  <si>
    <t>02.05.02.</t>
  </si>
  <si>
    <t>Skatinti ir ugdyti gyventojų bendruomeniškumą</t>
  </si>
  <si>
    <t>02.05.02.001.</t>
  </si>
  <si>
    <t>Nevyriausybinių organizacijų (NVO) ir miesto bendruomenės įgalinimo srities gyventojų iniciatyvų skatinimas</t>
  </si>
  <si>
    <t>Patobulinusių kompetencijas asmenų skaičius</t>
  </si>
  <si>
    <t>02.05.02.002.</t>
  </si>
  <si>
    <t>Aleksoto seniūnijos įtakos stiprinimas skatinant gyventojų bendruomeniškumą</t>
  </si>
  <si>
    <t>Aleksoto seniūnija</t>
  </si>
  <si>
    <t>Į savivaldybės veiklas įtrauktų bendruomenių dalis nuo visų bendruomenių</t>
  </si>
  <si>
    <t>Bendruomenės organizacijose į veiklą įtrauktų asmenų skaičius</t>
  </si>
  <si>
    <t>272,00</t>
  </si>
  <si>
    <t>275,00</t>
  </si>
  <si>
    <t>Gyventojų pasitenkinimo seniūnijos teikiamomis administracinėmis paslaugomis indeksas</t>
  </si>
  <si>
    <t>71,00</t>
  </si>
  <si>
    <t>73,00</t>
  </si>
  <si>
    <t>Sutvarkytų objektų skaičius</t>
  </si>
  <si>
    <t>27,00</t>
  </si>
  <si>
    <t>Iniciatyvų skaičius</t>
  </si>
  <si>
    <t>02.05.02.003.</t>
  </si>
  <si>
    <t>2 000,00</t>
  </si>
  <si>
    <t>02.05.02.004.</t>
  </si>
  <si>
    <t>Aleksoto bendruomenės aktyvumo skatinimas įgyvendinant projektą „Kūrybinga bendruomenė“</t>
  </si>
  <si>
    <t>Įgyvendintų projekto veiklų dalis nuo visų projekto veiklų</t>
  </si>
  <si>
    <t>02.05.02.005.</t>
  </si>
  <si>
    <t>Dainavos seniūnijos įtakos stiprinimas skatinant gyventojų bendruomeniškumą</t>
  </si>
  <si>
    <t>Dainavos seniūnija</t>
  </si>
  <si>
    <t>230,00</t>
  </si>
  <si>
    <t>240,00</t>
  </si>
  <si>
    <t>02.05.02.006.</t>
  </si>
  <si>
    <t>Eigulių seniūnijos įtakos stiprinimas skatinant gyventojų bendruomeniškumą</t>
  </si>
  <si>
    <t>Eigulių seniūnija</t>
  </si>
  <si>
    <t>170,00</t>
  </si>
  <si>
    <t>61,00</t>
  </si>
  <si>
    <t>62,00</t>
  </si>
  <si>
    <t>73,60</t>
  </si>
  <si>
    <t>73,70</t>
  </si>
  <si>
    <t>73,80</t>
  </si>
  <si>
    <t>02.05.02.007.</t>
  </si>
  <si>
    <t>Panemunės seniūnijos įtakos stiprinimas skatinant gyventojų bendruomeniškumą</t>
  </si>
  <si>
    <t>Panemunės seniūnija</t>
  </si>
  <si>
    <t>28,00</t>
  </si>
  <si>
    <t>280,00</t>
  </si>
  <si>
    <t>290,00</t>
  </si>
  <si>
    <t>300,00</t>
  </si>
  <si>
    <t>02.05.02.008.</t>
  </si>
  <si>
    <t>Šančių seniūnijos įtakos stiprinimas skatinant gyventojų bendruomeniškumą</t>
  </si>
  <si>
    <t>Šančių seniūnija</t>
  </si>
  <si>
    <t>70,10</t>
  </si>
  <si>
    <t>02.05.02.009.</t>
  </si>
  <si>
    <t>Centro seniūnijos įtakos stiprinimas skatinant gyventojų bendruomeniškumą</t>
  </si>
  <si>
    <t>Centro seniūnija</t>
  </si>
  <si>
    <t>350,00</t>
  </si>
  <si>
    <t>74,00</t>
  </si>
  <si>
    <t>78,00</t>
  </si>
  <si>
    <t>02.05.02.010.</t>
  </si>
  <si>
    <t>Petrašiūnų seniūnijos įtakos stiprinimas skatinant gyventojų bendruomeniškumą</t>
  </si>
  <si>
    <t>Petrašiūnų seniūnija</t>
  </si>
  <si>
    <t>02.05.02.011.</t>
  </si>
  <si>
    <t>Šilainių seniūnijos įtakos stiprinimas skatinant gyventojų bendruomeniškumą</t>
  </si>
  <si>
    <t>Šilainių seniūnija</t>
  </si>
  <si>
    <t>70,50</t>
  </si>
  <si>
    <t>02.05.02.012.</t>
  </si>
  <si>
    <t>Žaliakalnio seniūnijos įtakos stiprinimas skatinant gyventojų bendruomeniškumą</t>
  </si>
  <si>
    <t>Žaliakalnio seniūnija</t>
  </si>
  <si>
    <t>54,00</t>
  </si>
  <si>
    <t>227,00</t>
  </si>
  <si>
    <t>233,00</t>
  </si>
  <si>
    <t>02.05.02.013.</t>
  </si>
  <si>
    <t>Gričiupio seniūnijos įtakos stiprinimas skatinant gyventojų bendruomeniškumą</t>
  </si>
  <si>
    <t>Gričiupio seniūnija</t>
  </si>
  <si>
    <t>02.05.02.014.</t>
  </si>
  <si>
    <t>Vilijampolės seniūnijos įtakos stiprinimas skatinant gyventojų bendruomeniškumą</t>
  </si>
  <si>
    <t>Vilijampolės seniūnija</t>
  </si>
  <si>
    <t>209,00</t>
  </si>
  <si>
    <t>70,01</t>
  </si>
  <si>
    <t>02.05.02.015.</t>
  </si>
  <si>
    <t>Kauno sporto halės išvystymas į daugiafunkcį centrą visuomenės poreikiams</t>
  </si>
  <si>
    <t>62,50</t>
  </si>
  <si>
    <t>5 100,00</t>
  </si>
  <si>
    <t>02.05.02.017.</t>
  </si>
  <si>
    <t>Bendruomeninės veiklos skatinimas Kauno miesto savivaldybėje, įgyvendinant Nevyriausybinių organizacijų ir bendruomeninės veiklos stiprinimo 2017–2019 metų veiksmų plano įgyvendinimo 2.3 priemonę „Remti bendruomeninę veiklą savivaldybėse“</t>
  </si>
  <si>
    <t>Seniūnijos gyventojų, gavusių bendruomenėje teiktas paslaugas dalis nuo visų seniūnijos gyventojų skaičiaus</t>
  </si>
  <si>
    <t>TIKSLŲ, UŽDAVINIŲ, PRIEMONIŲ IR JŲ IŠLAIDŲ, VERTINIMO KRITERIJŲ IR RODIKLIŲ SUVESTINĖ</t>
  </si>
  <si>
    <t>Iš viso</t>
  </si>
  <si>
    <t>17 900</t>
  </si>
  <si>
    <t>70 000</t>
  </si>
  <si>
    <t>10 000</t>
  </si>
  <si>
    <t>17 000</t>
  </si>
  <si>
    <t>20 000</t>
  </si>
  <si>
    <t>45 600</t>
  </si>
  <si>
    <t>40 000</t>
  </si>
  <si>
    <t>44 000</t>
  </si>
  <si>
    <t>75 000</t>
  </si>
  <si>
    <t>100 000</t>
  </si>
  <si>
    <t>150 000</t>
  </si>
  <si>
    <t>15 000</t>
  </si>
  <si>
    <t>11 000</t>
  </si>
  <si>
    <t>20 510</t>
  </si>
  <si>
    <t>20 520</t>
  </si>
  <si>
    <t>30 150</t>
  </si>
  <si>
    <t>20 100</t>
  </si>
  <si>
    <t>20 300</t>
  </si>
  <si>
    <t>12 000</t>
  </si>
  <si>
    <t>11 500</t>
  </si>
  <si>
    <t>14 194</t>
  </si>
  <si>
    <t>14 284</t>
  </si>
  <si>
    <t>14 288</t>
  </si>
  <si>
    <t>14 500</t>
  </si>
  <si>
    <t>14 700</t>
  </si>
  <si>
    <t>14 750</t>
  </si>
  <si>
    <t>13 000</t>
  </si>
  <si>
    <t>14 000</t>
  </si>
  <si>
    <t xml:space="preserve">Valstybės garantijoms nuomininkams vykdyti </t>
  </si>
  <si>
    <t xml:space="preserve">Savininkams už valstybės išperkamus gyvenamuosius namus, jų dalis, butus atlyginti </t>
  </si>
  <si>
    <t>Kauno sporto mokyklos „Gaja“  sportinio ugdymo Proc.eso užtikrinimas</t>
  </si>
  <si>
    <t>Kauno plaukimo mokyklos sportinio ugdymo Proc.eso užtikrinimas</t>
  </si>
  <si>
    <t>Kauno žiemos sporto mokyklos „Baltų ainiai“ sportinio ugdymo Proc.eso užtikrinimas</t>
  </si>
  <si>
    <t>Kauno sporto mokyklos „Bangpūtys“ sportinio ugdymo Proc.eso užtikrinimas</t>
  </si>
  <si>
    <t>Kauno krepšinio mokyklos „Aisčiai“ sportinio ugdymo Proc.eso užtikrinimas</t>
  </si>
  <si>
    <t>Kauno sporto mokyklos „Tauras“  sportinio ugdymo Proc.eso užtikrinimas</t>
  </si>
  <si>
    <t>Kauno sporto mokyklos „Startas“ sportinio ugdymo Proc.eso užtikrinimas</t>
  </si>
  <si>
    <t>Socialinės rizikos asmenų, įgijusių socialinius įgūdžius (atsisakiusių žalingų įpročių, atkūrusių socialinius santykius su kitais asmenimis (pagal socialinio darbuotojo išvadą) Proc.entas nuo viso paslaugas gavusių asmenų skaičiaus</t>
  </si>
  <si>
    <t>Darbingo amžiaus neįgalių asmenų, įgijusių profesinius, darbinius įgūdžius, Proc.entas, nuo paslaugas gavusių darbingo amžiaus neįgalių asmenų skaičiaus</t>
  </si>
  <si>
    <t>Darbingo amžiaus asmenų su negalia, įgijusių socialinius įgūdžius (atkūrusių socialinius santykius su kitais asmenimis, integravusių į bendruomenę (pagal socialinio darbuotojo išvadą), Proc.entas nuo viso paslaugas gavusių darbingo amžiaus neįgalių asmenų skaičiaus</t>
  </si>
  <si>
    <t>Dokumentinio Proc.eso tvarka teismui pateiktų pareiškimų ir ieškinių dalis nuo visų teismui pateiktų ieškinių, pareiškimų ir skundų</t>
  </si>
  <si>
    <t>Dokumentų valdymo Proc.esų tobulinimas</t>
  </si>
  <si>
    <t>Kauno miesto savivaldybės administracijos valdymo Proc.esų  stiprinimas</t>
  </si>
  <si>
    <t>Administracijos padalinių, kuriuose ištirti veiklos vidiniai Proc.esai,skaičius</t>
  </si>
  <si>
    <t>Administracinės naštos mažinimas, tobulinant leidimų išdavimo Proc.esus Klientų aptarnavimo skyriuje</t>
  </si>
  <si>
    <t>Klientų aptarnavimo Proc.esų tobulinimas Kauno miesto savivaldybės administracijoje</t>
  </si>
  <si>
    <t>Proc.</t>
  </si>
  <si>
    <t>Vnt.</t>
  </si>
  <si>
    <t>Mato Vnt.</t>
  </si>
  <si>
    <t>Indėlio (proceso) kriterijai</t>
  </si>
  <si>
    <t>2018 m.</t>
  </si>
  <si>
    <t>2019 m.</t>
  </si>
  <si>
    <t>2020 m.</t>
  </si>
  <si>
    <t>2018 m. skirta lėšų</t>
  </si>
  <si>
    <t>2019 m. skirta lėšų</t>
  </si>
  <si>
    <t>2020 m. skirta lėšų</t>
  </si>
  <si>
    <t>SUMANIOS IR PILIETIŠKOS VISUOMENĖS UGDYMO  PROGRAMOS</t>
  </si>
  <si>
    <t>Vaikų skaičiaus darželio grupėse vidurkis</t>
  </si>
  <si>
    <t>Centralizuotas mokinio krepšelio lėšų paskirstymas ugdymo procesą vykdančioms įstaigoms, kurių steigėja ir savininkė nėra Savivaldybė</t>
  </si>
  <si>
    <t>Vaikų skaičiaus lopšelio grupėse vidurkis</t>
  </si>
  <si>
    <t>Patyčių  4-ose klasėse pokytis</t>
  </si>
  <si>
    <t>Vaikų skaičiaus  pradinio ugdymo programoje vidurkis</t>
  </si>
  <si>
    <t>Mokinių skaičiaus  pagrindinio ugdymo programoje vidurkis</t>
  </si>
  <si>
    <t>Išlaikiusių matematikos pagrindinio ugdymo pasiekimų patikroje  7–10 balais mokinių dalis nuo bendro dalyvavusių mokinių skaičiaus</t>
  </si>
  <si>
    <t>Įgijusių pagrindinį išsilavinimą mokinių dalis nuo bendro 10 klasės mokinių skaičiaus</t>
  </si>
  <si>
    <t>Dalyvaujančių neformaliojo švietimo programose  vaikų skaičius</t>
  </si>
  <si>
    <t>Programų finansavimo lėšų suma (tarp jų ir ES)</t>
  </si>
  <si>
    <t>Kvalifikacijos tobulinimo programų dalyvių skaičius</t>
  </si>
  <si>
    <t>Konsultuotų ugdymo įstaigų ir (ar) jose dirbančių švietimo pagalbos specialistų skaičius</t>
  </si>
  <si>
    <t>Vaikų skaičiaus  lopšelio grupėje vidurkis</t>
  </si>
  <si>
    <t>Lankytų dienų darželio grupėse dalis</t>
  </si>
  <si>
    <t>Mokinių dalis, užimta neformaliojo ugdymo veiklomis, nuo bendro mokinių skaičiaus bendrojo ugdymo mokyklose</t>
  </si>
  <si>
    <t>Vasaros poilsį užtikrinančių paslaugų teikėjų skaičius</t>
  </si>
  <si>
    <t>Iškovotų prizinių vietų dalis nuo visų galimų atitinkamų sporto šakų prizinių vietų</t>
  </si>
  <si>
    <t>Rekonstruotų spoto aikštynų skaičius</t>
  </si>
  <si>
    <t>Apdovanojimus gavusių sportininkų santykis su visais sportininkais Kaune mieste</t>
  </si>
  <si>
    <t>Gautų prašymų dėl stipendijų skyrimo santykis su olimpinių individualių sporto šakų sportininkais Kauno mieste</t>
  </si>
  <si>
    <t>Dalyvavusių Tarptautinėse vaikų žaidynėse, Lietuvos seniūnijų sporto žaidynėse, Lietuvos jaunučių ir vilčių sporto žaidynėse sportininkų skaičius</t>
  </si>
  <si>
    <t>Savivaldybės valdomų sporto aikštelių skaičius</t>
  </si>
  <si>
    <t>Pacientų, turinčių galimybę pasinaudoti pagerintomis sveikatos priežiūros paslaugomis, skaičius</t>
  </si>
  <si>
    <t>Peržiūrėtų teismo sprendimų dalis nuo priimtų teismo sprendimų</t>
  </si>
  <si>
    <t>Sveikatą stiprinančiose veiklose dalyvavusių Kauno miesto gyventojų dalis nuo bendro Kauno miesto gyventojų skaičiaus</t>
  </si>
  <si>
    <t>Sveikatą stiprinančiose veiklose dalyvavusių mokinių dalis nuo visų Kauno mieste besimokančių mokinių</t>
  </si>
  <si>
    <t>Tuberkulioze sergančių pacientų,  kuriems buvo suteiktos socialinės paramos priemonės, skaičius</t>
  </si>
  <si>
    <t>Socialinius įgūdžius atkūrusių šeimų dalis nuo visų šeimų, gavusių paslaugas</t>
  </si>
  <si>
    <t>Vaikų, kurių elgesio, mokymosi rezultatai pagerėjo, dalis nuo bendro paslaugas Kauno savivaldybės vaikų globos namuose gaunančių vaikų skaičiaus</t>
  </si>
  <si>
    <t>Socialinių paslaugų Kauno miesto gyventojams, turintiems socialinių problemų, teikimas Kauno miesto socialinių paslaugų centre</t>
  </si>
  <si>
    <t>Socialinės rizikos asmenų, atkūrusių (įgijusių) socialinius įgūdžius, dalis nuo visų socialinės rizikos asmenų, gavusių šią paslaugą skaičiaus</t>
  </si>
  <si>
    <t>Darbingo amžiaus neįgalių asmenų, gavusių paslaugas, dalis nuo bendro darbingo amžiaus  neįgalių asmenų Kauno mieste</t>
  </si>
  <si>
    <t>Socialinių paslaugų užtikrinimas senyvo amžiaus asmenims ir motinoms su vaikais Kauno kartų namuose</t>
  </si>
  <si>
    <t>Patenkintų gautomis kokybiškomis paslaugomis asmenų dalis nuo visų gavusių paslaugas asmenų</t>
  </si>
  <si>
    <t>Socialinės paramos mokiniams  (už įsigytus maisto produktus) gavėjų dalis nuo bendros mokinių dalies Kauno mieste</t>
  </si>
  <si>
    <t>Socialinės paramos mokiniams administravimas (valstybinė funkcija)</t>
  </si>
  <si>
    <t>Mokinių, gavusių socialinę paramą, skaičius</t>
  </si>
  <si>
    <t>Kompensacija sovietinėje armijoje sužalotiems asmenims ir žuvusiųjų šeimoms (valstybinė funkcija)</t>
  </si>
  <si>
    <t>Socialinė paramos mokiniams mokėjimas (už įsigytus maisto produktus) (valstybinė funkcija)</t>
  </si>
  <si>
    <t>Socialinė parama mokiniams (už įsigytus mokinio reikmenis)  (valstybinė funkcija)</t>
  </si>
  <si>
    <t>Išmokų mokėjimo per bankus ir paštus išlaidų padengimas</t>
  </si>
  <si>
    <t>Kompensacijų gavėjų skaičius, tenkantis 1000 gyventojų</t>
  </si>
  <si>
    <t xml:space="preserve">Kompensacijos nepasiturintiems gyventojams už šiluminę energiją, patiektą gyvenamoms patalpoms šildyti (kt. energijos ir kuro rūšimis) </t>
  </si>
  <si>
    <t>Ikimokyklinio amžiaus vaikų ugdymo užtikrinimas, iš dalies kompensuojant ugdymo išlaidas nevalstybinėse švietimo įstaigose</t>
  </si>
  <si>
    <t>Globojamų (rūpinamų) vaikų, už kuriuos skiriami pagalbos pinigai, dalis nuo bendro globojamų vaikų skaičiaus Kauno mieste</t>
  </si>
  <si>
    <t>Patenkintų paraiškų socialiniam būstui nuomoti dalis nuo visų asmenų, esančių eilėje socialiniam būstui nuomoti</t>
  </si>
  <si>
    <t>Nakvynė namų pastato           (R. Kalantos g. 55, Kaunas) rekonstravimas</t>
  </si>
  <si>
    <t>Darbingo amžiaus asmenų, gavusių paslaugas, dalis nuo bendro darbingo amžiaus asmenų su slaugos poreikiu Kauno mieste</t>
  </si>
  <si>
    <t>Įgalintų šeimų, atkuriant socialinius įgūdžius, dalis nuo bendro   gavusių socialines paslaugas šeimų skaičiaus</t>
  </si>
  <si>
    <t>Šeimų, atkūrusių socialinius įgūdžius dalis, nuo visų paslaugas gavusių šeimų skaičiaus</t>
  </si>
  <si>
    <t>Socialinės rizikos asmenų, įgijusių darbinius įgūdžius (įsidarbinusių, įgijusių profesiją, pradėjusių studijuoti, pradėjo savanoriauti), procentas nuo gavusių paslaugas socialinės rizikos asmenų skaičiaus</t>
  </si>
  <si>
    <t>Savivaldybės kontrolės ir audito tarnybos veiklos užtikrinimas ir dėl ekonominės krizės neproporcingai sumažintos darbo užmokesčio grąžintinos dalies apmokėjimas</t>
  </si>
  <si>
    <t>Suorganizuota rinkimų,  referendumų</t>
  </si>
  <si>
    <t>Per projektų valdymo sistemą valdomų projektų dalis nuo visų Kauno miesto savivaldybėje įgyvendinamų projektų</t>
  </si>
  <si>
    <t>Strateginio planavimo, projektų valdymo, laiko planavimo, vidinės komunikacijos, darbuotojų motyvavimo mokymuose dalyvavusių darbuotojų skaičius dalis nuo viso darbuotojų skaičiaus</t>
  </si>
  <si>
    <t>Punktas</t>
  </si>
  <si>
    <t>D.</t>
  </si>
  <si>
    <t>Gautų skundų skaičius</t>
  </si>
  <si>
    <t>Priimtų ir įvykdytų sprendimų santykis</t>
  </si>
  <si>
    <t>Aptarnautų asmenų skaičius Centro seniūnijoje</t>
  </si>
  <si>
    <t>Šeimų, kuriose neužfiksuota pakartotinio smurto atvejų, dalis nuo visų šeimų, kuriose užfiksuota smurto atvejai</t>
  </si>
  <si>
    <t>Atvejų, tenkančių vienam specialistui, atstovaujant vaiko teisėms ir teisėtiems interesams, skaičius</t>
  </si>
  <si>
    <t>Socialinės rizikos šeimų, atkūrusių tinkamą socialinį funkcionavimą, dalis nuo visų socialinės rizikos šeimų</t>
  </si>
  <si>
    <t>Gyvenamosios vietos deklaravimas  (valstybinė funkcija)</t>
  </si>
  <si>
    <t xml:space="preserve">Piliečių prašymams atkurti nuosavybės teises nagrinėjimas ir sprendimų dėl nuosavybės teisių atkūrimo priėmimas </t>
  </si>
  <si>
    <t>Valstybinės kalbos vartojimo ir taisyklingumo kontrolė (valstybinė funkcija)</t>
  </si>
  <si>
    <t>Procesinių veiksmų siekiant ginti vaiko interesus civiliniuose santykiuose skaičius</t>
  </si>
  <si>
    <t>Terminas, per kurį reaguota į pranešimus dėl galimų vaiko teisių ir jo interesų pažeidimo (kai vaikas yra nukentėjusysis)</t>
  </si>
  <si>
    <t>Bendro Kauno miesto savivaldybės valdomų įmonių ir seniūnijų klientų aptarnavimo centro Mano Kaunas kūrimas</t>
  </si>
  <si>
    <t>Įdiegtas bendras Kauno miesto savivaldybės klientus aptarnaujančių įmonių skambučių centras</t>
  </si>
  <si>
    <t>Darbuotojų skaičiaus sumažėjimas Savivaldybės kontroliuojamų įmonių klientų aptarnavimo padaliniuose</t>
  </si>
  <si>
    <t>Įdiegtas bendras Kauno miesto savivaldybės avarinės-dispečerinės centras</t>
  </si>
  <si>
    <t>Bendro teisinių paslaugų centro steigimas</t>
  </si>
  <si>
    <t>Bendro apskaitos ir sąskaitavimo už paslaugas  (billingo) paslaugų centro steigimas</t>
  </si>
  <si>
    <t>Bendro skolų valdymo paslaugų centro steigimas</t>
  </si>
  <si>
    <t>Bendro specialiojo transporto paslaugų centro steigimas</t>
  </si>
  <si>
    <t>Įdiegtas bendras Kauno miesto savivaldybės klientus aptarnaujančių įmonių centras „Mano Kaunas“</t>
  </si>
  <si>
    <t>Kauno miesto savivaldybės kontroliuojamų juridinių asmenų bendrų paslaugų teikimo centrų kūrimas</t>
  </si>
  <si>
    <t>Viešųjų įstaigų, kurių savininkė yra Savivaldybė, ir viešųjų švietimo įstaigų  bendros buhalterinės apskaitos sistemos diegimas</t>
  </si>
  <si>
    <t>AB „Kauno energijos“,         UAB „Kauno autobusai“,      UAB „Kauno vandenys“,      UAB „Kauno švara“,            UAB „Kauno gatvių apšvietimas“, UAB Kauno butų ūkio,           VšĮ Kauno miesto poliklinikos ir  VšĮ K. Griniaus slaugos ir palaikomojo gydymo ligoninės prijungimas prie inovatyvios stebėsenos sistemos</t>
  </si>
  <si>
    <t>Pastato, esančio Aleksote, Sodininkų g. 2, konversija į daugiafunkcį centrą</t>
  </si>
  <si>
    <t>Į Savivaldybės veiklas įtrauktų bendruomenių dalis nuo visų bendruomenių</t>
  </si>
  <si>
    <t>70,51</t>
  </si>
  <si>
    <t>70,52</t>
  </si>
  <si>
    <t>60,01</t>
  </si>
  <si>
    <t>60,02</t>
  </si>
  <si>
    <t>13,01</t>
  </si>
  <si>
    <t>13,02</t>
  </si>
  <si>
    <t>275,01</t>
  </si>
  <si>
    <t>275,02</t>
  </si>
  <si>
    <t>19,01</t>
  </si>
  <si>
    <t>19,02</t>
  </si>
  <si>
    <t>Įgijusių vidurinį išsilavinimą mokinių dalis nuo bendro abiturientų skaičiaus</t>
  </si>
  <si>
    <t>Pavadinimas</t>
  </si>
  <si>
    <t>Apgyvendinimo ir kitų socialinių paslaugų teikimas smurtą artimoje aplinkoje patyrusiems asmenims</t>
  </si>
  <si>
    <t> Sukurtų apgyvendinimo vietų skaičius</t>
  </si>
  <si>
    <t>vnt </t>
  </si>
  <si>
    <t>10 </t>
  </si>
  <si>
    <t>02.03.04.044</t>
  </si>
  <si>
    <t>_______________________________________________________</t>
  </si>
  <si>
    <t>t188004 priedas.docx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</si>
</sst>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0427]#,##0.00;\-#,##0.00;&quot;&quot;"/>
    <numFmt numFmtId="165" formatCode="[$-10427]#,##0;\-#,##0;&quot;&quot;"/>
  </numFmts>
  <fonts count="5" x14ac:knownFonts="1">
    <font>
      <sz val="11"/>
      <color rgb="FF000000"/>
      <name val="Calibri"/>
      <family val="2"/>
    </font>
    <font>
      <sz val="12"/>
      <color rgb="FF000000"/>
      <name val="Times New Roman"/>
      <family val="1"/>
      <charset val="186"/>
    </font>
    <font>
      <b/>
      <sz val="12"/>
      <color rgb="FF000000"/>
      <name val="Times New Roman"/>
      <family val="1"/>
      <charset val="186"/>
    </font>
    <font>
      <sz val="12"/>
      <color theme="0"/>
      <name val="Times New Roman"/>
      <family val="1"/>
      <charset val="186"/>
    </font>
    <font>
      <u/>
      <sz val="11"/>
      <color theme="10"/>
      <name val="Calibri"/>
      <family val="2"/>
    </font>
  </fonts>
  <fills count="12">
    <fill>
      <patternFill patternType="none"/>
    </fill>
    <fill>
      <patternFill patternType="gray125"/>
    </fill>
    <fill>
      <patternFill patternType="solid">
        <fgColor rgb="FFF7F97A"/>
        <bgColor rgb="FFF7F97A"/>
      </patternFill>
    </fill>
    <fill>
      <patternFill patternType="solid">
        <fgColor rgb="FFC6F0F4"/>
        <bgColor rgb="FFC6F0F4"/>
      </patternFill>
    </fill>
    <fill>
      <patternFill patternType="solid">
        <fgColor rgb="FFF0D9F5"/>
        <bgColor rgb="FFF0D9F5"/>
      </patternFill>
    </fill>
    <fill>
      <patternFill patternType="solid">
        <fgColor rgb="FFFFFFFF"/>
        <bgColor rgb="FFFFFFFF"/>
      </patternFill>
    </fill>
    <fill>
      <patternFill patternType="solid">
        <fgColor theme="3" tint="0.79998168889431442"/>
        <bgColor rgb="FFC6F0F4"/>
      </patternFill>
    </fill>
    <fill>
      <patternFill patternType="solid">
        <fgColor theme="3" tint="0.79998168889431442"/>
        <bgColor rgb="FFF7F97A"/>
      </patternFill>
    </fill>
    <fill>
      <patternFill patternType="solid">
        <fgColor theme="5" tint="0.79998168889431442"/>
        <bgColor rgb="FFF0D9F5"/>
      </patternFill>
    </fill>
    <fill>
      <patternFill patternType="solid">
        <fgColor theme="5" tint="0.79998168889431442"/>
        <bgColor rgb="FFF7F97A"/>
      </patternFill>
    </fill>
    <fill>
      <patternFill patternType="solid">
        <fgColor theme="0"/>
        <bgColor indexed="64"/>
      </patternFill>
    </fill>
    <fill>
      <patternFill patternType="solid">
        <fgColor theme="9" tint="-0.249977111117893"/>
        <bgColor indexed="64"/>
      </patternFill>
    </fill>
  </fills>
  <borders count="51">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rgb="FF000000"/>
      </left>
      <right/>
      <top style="thin">
        <color rgb="FF000000"/>
      </top>
      <bottom style="medium">
        <color indexed="64"/>
      </bottom>
      <diagonal/>
    </border>
  </borders>
  <cellStyleXfs count="2">
    <xf numFmtId="0" fontId="0" fillId="0" borderId="0" applyBorder="0"/>
    <xf numFmtId="0" fontId="4" fillId="0" borderId="0" applyNumberFormat="0" applyFill="0" applyBorder="0" applyAlignment="0" applyProtection="0"/>
  </cellStyleXfs>
  <cellXfs count="214">
    <xf numFmtId="0" fontId="0" fillId="0" borderId="0" xfId="0" applyNumberFormat="1" applyFill="1" applyAlignment="1" applyProtection="1"/>
    <xf numFmtId="0" fontId="1" fillId="0" borderId="0" xfId="0" applyNumberFormat="1" applyFont="1" applyFill="1" applyAlignment="1" applyProtection="1"/>
    <xf numFmtId="0" fontId="1" fillId="0" borderId="0" xfId="0" applyNumberFormat="1" applyFont="1" applyFill="1" applyAlignment="1" applyProtection="1">
      <alignment vertical="center"/>
    </xf>
    <xf numFmtId="0" fontId="1" fillId="0" borderId="0" xfId="0" applyNumberFormat="1" applyFont="1" applyFill="1" applyAlignment="1" applyProtection="1">
      <alignment horizontal="center" vertical="center"/>
    </xf>
    <xf numFmtId="0" fontId="1" fillId="5" borderId="0" xfId="0" applyNumberFormat="1" applyFont="1" applyFill="1" applyAlignment="1" applyProtection="1"/>
    <xf numFmtId="0" fontId="1" fillId="0" borderId="2" xfId="0" applyNumberFormat="1" applyFont="1" applyFill="1" applyBorder="1" applyAlignment="1" applyProtection="1">
      <alignment horizontal="left" vertical="center" wrapText="1" readingOrder="1"/>
      <protection locked="0"/>
    </xf>
    <xf numFmtId="0" fontId="1" fillId="0" borderId="4" xfId="0" applyNumberFormat="1" applyFont="1" applyFill="1" applyBorder="1" applyAlignment="1" applyProtection="1">
      <alignment horizontal="left" vertical="center" wrapText="1" readingOrder="1"/>
      <protection locked="0"/>
    </xf>
    <xf numFmtId="0" fontId="1" fillId="0" borderId="2" xfId="0" applyNumberFormat="1" applyFont="1" applyFill="1" applyBorder="1" applyAlignment="1" applyProtection="1">
      <alignment horizontal="center" vertical="center" wrapText="1" readingOrder="1"/>
      <protection locked="0"/>
    </xf>
    <xf numFmtId="0" fontId="1" fillId="0" borderId="4" xfId="0" applyNumberFormat="1" applyFont="1" applyFill="1" applyBorder="1" applyAlignment="1" applyProtection="1">
      <alignment horizontal="center" vertical="center" wrapText="1" readingOrder="1"/>
      <protection locked="0"/>
    </xf>
    <xf numFmtId="165" fontId="1" fillId="0" borderId="4" xfId="0" applyNumberFormat="1" applyFont="1" applyFill="1" applyBorder="1" applyAlignment="1" applyProtection="1">
      <alignment horizontal="center" vertical="center" wrapText="1" readingOrder="1"/>
      <protection locked="0"/>
    </xf>
    <xf numFmtId="165" fontId="2" fillId="2" borderId="2" xfId="0" applyNumberFormat="1" applyFont="1" applyFill="1" applyBorder="1" applyAlignment="1" applyProtection="1">
      <alignment horizontal="center" vertical="center" wrapText="1" readingOrder="1"/>
    </xf>
    <xf numFmtId="165" fontId="1" fillId="3" borderId="2" xfId="0" applyNumberFormat="1" applyFont="1" applyFill="1" applyBorder="1" applyAlignment="1" applyProtection="1">
      <alignment horizontal="center" vertical="center" wrapText="1" readingOrder="1"/>
    </xf>
    <xf numFmtId="165" fontId="1" fillId="4" borderId="2" xfId="0" applyNumberFormat="1" applyFont="1" applyFill="1" applyBorder="1" applyAlignment="1" applyProtection="1">
      <alignment horizontal="center" vertical="center" wrapText="1" readingOrder="1"/>
    </xf>
    <xf numFmtId="165" fontId="1" fillId="0" borderId="2" xfId="0" applyNumberFormat="1" applyFont="1" applyFill="1" applyBorder="1" applyAlignment="1" applyProtection="1">
      <alignment horizontal="center" vertical="center" wrapText="1" readingOrder="1"/>
    </xf>
    <xf numFmtId="165" fontId="1" fillId="0" borderId="2" xfId="0" applyNumberFormat="1" applyFont="1" applyFill="1" applyBorder="1" applyAlignment="1" applyProtection="1">
      <alignment horizontal="center" vertical="center" wrapText="1" readingOrder="1"/>
      <protection locked="0"/>
    </xf>
    <xf numFmtId="165" fontId="1" fillId="0" borderId="24" xfId="0" applyNumberFormat="1" applyFont="1" applyFill="1" applyBorder="1" applyAlignment="1" applyProtection="1">
      <alignment horizontal="center" vertical="center" wrapText="1" readingOrder="1"/>
      <protection locked="0"/>
    </xf>
    <xf numFmtId="165" fontId="1" fillId="0" borderId="29" xfId="0" applyNumberFormat="1" applyFont="1" applyFill="1" applyBorder="1" applyAlignment="1" applyProtection="1">
      <alignment horizontal="center" vertical="center" wrapText="1" readingOrder="1"/>
    </xf>
    <xf numFmtId="164" fontId="1" fillId="5" borderId="0" xfId="0" applyNumberFormat="1" applyFont="1" applyFill="1" applyAlignment="1" applyProtection="1">
      <alignment horizontal="center" vertical="center" wrapText="1" readingOrder="1"/>
      <protection locked="0"/>
    </xf>
    <xf numFmtId="0" fontId="1" fillId="3" borderId="2" xfId="0" applyNumberFormat="1" applyFont="1" applyFill="1" applyBorder="1" applyAlignment="1" applyProtection="1">
      <alignment horizontal="left" vertical="center" wrapText="1" readingOrder="1"/>
      <protection locked="0"/>
    </xf>
    <xf numFmtId="0" fontId="1" fillId="4" borderId="2" xfId="0" applyNumberFormat="1" applyFont="1" applyFill="1" applyBorder="1" applyAlignment="1" applyProtection="1">
      <alignment horizontal="left" vertical="center" wrapText="1" readingOrder="1"/>
      <protection locked="0"/>
    </xf>
    <xf numFmtId="0" fontId="1" fillId="0" borderId="29" xfId="0" applyNumberFormat="1" applyFont="1" applyFill="1" applyBorder="1" applyAlignment="1" applyProtection="1">
      <alignment horizontal="left" vertical="center" wrapText="1" readingOrder="1"/>
      <protection locked="0"/>
    </xf>
    <xf numFmtId="0" fontId="1" fillId="5" borderId="0" xfId="0" applyNumberFormat="1" applyFont="1" applyFill="1" applyAlignment="1" applyProtection="1">
      <alignment horizontal="left" vertical="center" wrapText="1" readingOrder="1"/>
      <protection locked="0"/>
    </xf>
    <xf numFmtId="0" fontId="1" fillId="3" borderId="2" xfId="0" applyNumberFormat="1" applyFont="1" applyFill="1" applyBorder="1" applyAlignment="1" applyProtection="1">
      <alignment horizontal="center" vertical="center" wrapText="1" readingOrder="1"/>
      <protection locked="0"/>
    </xf>
    <xf numFmtId="0" fontId="1" fillId="4" borderId="2" xfId="0" applyNumberFormat="1" applyFont="1" applyFill="1" applyBorder="1" applyAlignment="1" applyProtection="1">
      <alignment horizontal="center" vertical="center" wrapText="1" readingOrder="1"/>
      <protection locked="0"/>
    </xf>
    <xf numFmtId="0" fontId="1" fillId="0" borderId="24" xfId="0" applyNumberFormat="1" applyFont="1" applyFill="1" applyBorder="1" applyAlignment="1" applyProtection="1">
      <alignment horizontal="center" vertical="center" wrapText="1" readingOrder="1"/>
      <protection locked="0"/>
    </xf>
    <xf numFmtId="0" fontId="1" fillId="0" borderId="29" xfId="0" applyNumberFormat="1" applyFont="1" applyFill="1" applyBorder="1" applyAlignment="1" applyProtection="1">
      <alignment horizontal="center" vertical="center" wrapText="1" readingOrder="1"/>
      <protection locked="0"/>
    </xf>
    <xf numFmtId="0" fontId="1" fillId="5" borderId="0" xfId="0" applyNumberFormat="1" applyFont="1" applyFill="1" applyAlignment="1" applyProtection="1">
      <alignment horizontal="center" vertical="center" wrapText="1" readingOrder="1"/>
      <protection locked="0"/>
    </xf>
    <xf numFmtId="0" fontId="1" fillId="0" borderId="5" xfId="0" applyNumberFormat="1" applyFont="1" applyFill="1" applyBorder="1" applyAlignment="1" applyProtection="1">
      <alignment horizontal="center" vertical="center" wrapText="1" readingOrder="1"/>
      <protection locked="0"/>
    </xf>
    <xf numFmtId="0" fontId="1" fillId="0" borderId="24" xfId="0" applyNumberFormat="1" applyFont="1" applyFill="1" applyBorder="1" applyAlignment="1" applyProtection="1">
      <alignment vertical="center" wrapText="1" readingOrder="1"/>
      <protection locked="0"/>
    </xf>
    <xf numFmtId="0" fontId="1" fillId="0" borderId="20" xfId="0" applyNumberFormat="1" applyFont="1" applyFill="1" applyBorder="1" applyAlignment="1" applyProtection="1">
      <alignment vertical="center" wrapText="1" readingOrder="1"/>
      <protection locked="0"/>
    </xf>
    <xf numFmtId="0" fontId="1" fillId="0" borderId="30" xfId="0" applyNumberFormat="1" applyFont="1" applyFill="1" applyBorder="1" applyAlignment="1" applyProtection="1">
      <alignment horizontal="center" vertical="center" wrapText="1" readingOrder="1"/>
      <protection locked="0"/>
    </xf>
    <xf numFmtId="0" fontId="1" fillId="0" borderId="20" xfId="0" applyNumberFormat="1" applyFont="1" applyFill="1" applyBorder="1" applyAlignment="1" applyProtection="1">
      <alignment horizontal="center" vertical="center" wrapText="1" readingOrder="1"/>
      <protection locked="0"/>
    </xf>
    <xf numFmtId="0" fontId="1" fillId="0" borderId="23" xfId="0" applyNumberFormat="1" applyFont="1" applyFill="1" applyBorder="1" applyAlignment="1" applyProtection="1">
      <alignment horizontal="center" vertical="center" wrapText="1" readingOrder="1"/>
      <protection locked="0"/>
    </xf>
    <xf numFmtId="0" fontId="1" fillId="0" borderId="28" xfId="0" applyNumberFormat="1" applyFont="1" applyFill="1" applyBorder="1" applyAlignment="1" applyProtection="1">
      <alignment horizontal="left" vertical="center" wrapText="1" readingOrder="1"/>
      <protection locked="0"/>
    </xf>
    <xf numFmtId="0" fontId="1" fillId="0" borderId="24" xfId="0" applyNumberFormat="1" applyFont="1" applyFill="1" applyBorder="1" applyAlignment="1" applyProtection="1">
      <alignment horizontal="left" vertical="center" wrapText="1" readingOrder="1"/>
      <protection locked="0"/>
    </xf>
    <xf numFmtId="0" fontId="1" fillId="0" borderId="29" xfId="0" applyNumberFormat="1" applyFont="1" applyFill="1" applyBorder="1" applyAlignment="1" applyProtection="1">
      <alignment horizontal="left" vertical="center" wrapText="1" readingOrder="1"/>
      <protection locked="0"/>
    </xf>
    <xf numFmtId="0" fontId="1" fillId="0" borderId="3" xfId="0" applyNumberFormat="1" applyFont="1" applyFill="1" applyBorder="1" applyAlignment="1" applyProtection="1">
      <alignment horizontal="center" vertical="center" wrapText="1" readingOrder="1"/>
      <protection locked="0"/>
    </xf>
    <xf numFmtId="0" fontId="1" fillId="4" borderId="3" xfId="0" applyNumberFormat="1" applyFont="1" applyFill="1" applyBorder="1" applyAlignment="1" applyProtection="1">
      <alignment horizontal="center" vertical="center" wrapText="1" readingOrder="1"/>
      <protection locked="0"/>
    </xf>
    <xf numFmtId="0" fontId="1" fillId="3" borderId="3" xfId="0" applyNumberFormat="1" applyFont="1" applyFill="1" applyBorder="1" applyAlignment="1" applyProtection="1">
      <alignment horizontal="center" vertical="center" wrapText="1" readingOrder="1"/>
      <protection locked="0"/>
    </xf>
    <xf numFmtId="165" fontId="1" fillId="0" borderId="35" xfId="0" applyNumberFormat="1" applyFont="1" applyFill="1" applyBorder="1" applyAlignment="1" applyProtection="1">
      <alignment horizontal="center" vertical="center" wrapText="1" readingOrder="1"/>
      <protection locked="0"/>
    </xf>
    <xf numFmtId="0" fontId="1" fillId="0" borderId="36" xfId="0" applyNumberFormat="1" applyFont="1" applyFill="1" applyBorder="1" applyAlignment="1" applyProtection="1">
      <alignment horizontal="center" vertical="center" wrapText="1" readingOrder="1"/>
      <protection locked="0"/>
    </xf>
    <xf numFmtId="165" fontId="1" fillId="0" borderId="29" xfId="0" applyNumberFormat="1" applyFont="1" applyFill="1" applyBorder="1" applyAlignment="1" applyProtection="1">
      <alignment horizontal="center" vertical="center" wrapText="1" readingOrder="1"/>
      <protection locked="0"/>
    </xf>
    <xf numFmtId="165" fontId="1" fillId="4" borderId="38" xfId="0" applyNumberFormat="1" applyFont="1" applyFill="1" applyBorder="1" applyAlignment="1" applyProtection="1">
      <alignment horizontal="center" vertical="center" wrapText="1" readingOrder="1"/>
    </xf>
    <xf numFmtId="165" fontId="1" fillId="4" borderId="39" xfId="0" applyNumberFormat="1" applyFont="1" applyFill="1" applyBorder="1" applyAlignment="1" applyProtection="1">
      <alignment horizontal="center" vertical="center" wrapText="1" readingOrder="1"/>
    </xf>
    <xf numFmtId="165" fontId="1" fillId="4" borderId="41" xfId="0" applyNumberFormat="1" applyFont="1" applyFill="1" applyBorder="1" applyAlignment="1" applyProtection="1">
      <alignment horizontal="center" vertical="center" wrapText="1" readingOrder="1"/>
    </xf>
    <xf numFmtId="165" fontId="1" fillId="6" borderId="2" xfId="0" applyNumberFormat="1" applyFont="1" applyFill="1" applyBorder="1" applyAlignment="1" applyProtection="1">
      <alignment horizontal="center" vertical="center" wrapText="1" readingOrder="1"/>
    </xf>
    <xf numFmtId="165" fontId="1" fillId="8" borderId="2" xfId="0" applyNumberFormat="1" applyFont="1" applyFill="1" applyBorder="1" applyAlignment="1" applyProtection="1">
      <alignment horizontal="center" vertical="center" wrapText="1" readingOrder="1"/>
    </xf>
    <xf numFmtId="0" fontId="2" fillId="9" borderId="12" xfId="0" applyNumberFormat="1" applyFont="1" applyFill="1" applyBorder="1" applyAlignment="1" applyProtection="1">
      <alignment vertical="top" wrapText="1" readingOrder="1"/>
      <protection locked="0"/>
    </xf>
    <xf numFmtId="0" fontId="2" fillId="9" borderId="13" xfId="0" applyNumberFormat="1" applyFont="1" applyFill="1" applyBorder="1" applyAlignment="1" applyProtection="1">
      <alignment vertical="top" wrapText="1" readingOrder="1"/>
      <protection locked="0"/>
    </xf>
    <xf numFmtId="0" fontId="2" fillId="9" borderId="14" xfId="0" applyNumberFormat="1" applyFont="1" applyFill="1" applyBorder="1" applyAlignment="1" applyProtection="1">
      <alignment vertical="top" wrapText="1" readingOrder="1"/>
      <protection locked="0"/>
    </xf>
    <xf numFmtId="0" fontId="1" fillId="10" borderId="2" xfId="0" applyNumberFormat="1" applyFont="1" applyFill="1" applyBorder="1" applyAlignment="1" applyProtection="1">
      <alignment horizontal="left" vertical="center" wrapText="1" readingOrder="1"/>
      <protection locked="0"/>
    </xf>
    <xf numFmtId="0" fontId="1" fillId="10" borderId="2" xfId="0" applyNumberFormat="1" applyFont="1" applyFill="1" applyBorder="1" applyAlignment="1" applyProtection="1">
      <alignment horizontal="center" vertical="center" wrapText="1" readingOrder="1"/>
      <protection locked="0"/>
    </xf>
    <xf numFmtId="165" fontId="1" fillId="10" borderId="2" xfId="0" applyNumberFormat="1" applyFont="1" applyFill="1" applyBorder="1" applyAlignment="1" applyProtection="1">
      <alignment horizontal="center" vertical="center" wrapText="1" readingOrder="1"/>
      <protection locked="0"/>
    </xf>
    <xf numFmtId="0" fontId="1" fillId="10" borderId="3" xfId="0" applyNumberFormat="1" applyFont="1" applyFill="1" applyBorder="1" applyAlignment="1" applyProtection="1">
      <alignment horizontal="center" vertical="center" wrapText="1" readingOrder="1"/>
      <protection locked="0"/>
    </xf>
    <xf numFmtId="0" fontId="1" fillId="10" borderId="0" xfId="0" applyNumberFormat="1" applyFont="1" applyFill="1" applyAlignment="1" applyProtection="1"/>
    <xf numFmtId="0" fontId="2" fillId="11" borderId="6" xfId="0" applyNumberFormat="1" applyFont="1" applyFill="1" applyBorder="1" applyAlignment="1" applyProtection="1">
      <alignment horizontal="center" vertical="center" wrapText="1" readingOrder="1"/>
    </xf>
    <xf numFmtId="0" fontId="2" fillId="11" borderId="7" xfId="0" applyNumberFormat="1" applyFont="1" applyFill="1" applyBorder="1" applyAlignment="1" applyProtection="1">
      <alignment horizontal="center" vertical="center" wrapText="1" readingOrder="1"/>
    </xf>
    <xf numFmtId="165" fontId="1" fillId="10" borderId="2" xfId="0" applyNumberFormat="1" applyFont="1" applyFill="1" applyBorder="1" applyAlignment="1" applyProtection="1">
      <alignment horizontal="center" vertical="center" wrapText="1" readingOrder="1"/>
    </xf>
    <xf numFmtId="0" fontId="1" fillId="10" borderId="4" xfId="0" applyNumberFormat="1" applyFont="1" applyFill="1" applyBorder="1" applyAlignment="1" applyProtection="1">
      <alignment horizontal="center" vertical="center" wrapText="1" readingOrder="1"/>
      <protection locked="0"/>
    </xf>
    <xf numFmtId="165" fontId="1" fillId="10" borderId="4" xfId="0" applyNumberFormat="1" applyFont="1" applyFill="1" applyBorder="1" applyAlignment="1" applyProtection="1">
      <alignment horizontal="center" vertical="center" wrapText="1" readingOrder="1"/>
      <protection locked="0"/>
    </xf>
    <xf numFmtId="0" fontId="1" fillId="0" borderId="29" xfId="0" applyNumberFormat="1" applyFont="1" applyFill="1" applyBorder="1" applyAlignment="1" applyProtection="1">
      <alignment horizontal="left" vertical="center" wrapText="1" readingOrder="1"/>
      <protection locked="0"/>
    </xf>
    <xf numFmtId="0" fontId="1" fillId="0" borderId="29" xfId="0" applyNumberFormat="1" applyFont="1" applyFill="1" applyBorder="1" applyAlignment="1" applyProtection="1">
      <alignment horizontal="center" vertical="center" wrapText="1" readingOrder="1"/>
      <protection locked="0"/>
    </xf>
    <xf numFmtId="0" fontId="1" fillId="0" borderId="46" xfId="0" applyNumberFormat="1" applyFont="1" applyFill="1" applyBorder="1" applyAlignment="1" applyProtection="1">
      <alignment horizontal="left" vertical="center" wrapText="1" readingOrder="1"/>
      <protection locked="0"/>
    </xf>
    <xf numFmtId="0" fontId="1" fillId="0" borderId="46" xfId="0" applyNumberFormat="1" applyFont="1" applyFill="1" applyBorder="1" applyAlignment="1" applyProtection="1">
      <alignment horizontal="center" vertical="center" wrapText="1" readingOrder="1"/>
      <protection locked="0"/>
    </xf>
    <xf numFmtId="0" fontId="1" fillId="0" borderId="47" xfId="0" applyNumberFormat="1" applyFont="1" applyFill="1" applyBorder="1" applyAlignment="1" applyProtection="1">
      <alignment horizontal="center" vertical="center" wrapText="1" readingOrder="1"/>
      <protection locked="0"/>
    </xf>
    <xf numFmtId="165" fontId="1" fillId="0" borderId="46" xfId="0" applyNumberFormat="1" applyFont="1" applyFill="1" applyBorder="1" applyAlignment="1" applyProtection="1">
      <alignment horizontal="center" vertical="center" wrapText="1" readingOrder="1"/>
      <protection locked="0"/>
    </xf>
    <xf numFmtId="165" fontId="1" fillId="0" borderId="50" xfId="0" applyNumberFormat="1" applyFont="1" applyFill="1" applyBorder="1" applyAlignment="1" applyProtection="1">
      <alignment horizontal="center" vertical="center" wrapText="1" readingOrder="1"/>
      <protection locked="0"/>
    </xf>
    <xf numFmtId="165" fontId="1" fillId="0" borderId="29" xfId="0" applyNumberFormat="1" applyFont="1" applyFill="1" applyBorder="1" applyAlignment="1" applyProtection="1">
      <alignment horizontal="center" vertical="center" wrapText="1" readingOrder="1"/>
      <protection locked="0"/>
    </xf>
    <xf numFmtId="0" fontId="1" fillId="0" borderId="0" xfId="0" applyNumberFormat="1" applyFont="1" applyFill="1" applyAlignment="1" applyProtection="1">
      <alignment horizontal="left" vertical="center"/>
    </xf>
    <xf numFmtId="0" fontId="2" fillId="2" borderId="1" xfId="0" applyNumberFormat="1" applyFont="1" applyFill="1" applyBorder="1" applyAlignment="1" applyProtection="1">
      <alignment horizontal="left" vertical="center" wrapText="1" readingOrder="1"/>
      <protection locked="0"/>
    </xf>
    <xf numFmtId="0" fontId="1" fillId="6" borderId="1" xfId="0" applyNumberFormat="1" applyFont="1" applyFill="1" applyBorder="1" applyAlignment="1" applyProtection="1">
      <alignment horizontal="left" vertical="center" wrapText="1" readingOrder="1"/>
      <protection locked="0"/>
    </xf>
    <xf numFmtId="0" fontId="1" fillId="8" borderId="1" xfId="0" applyNumberFormat="1" applyFont="1" applyFill="1" applyBorder="1" applyAlignment="1" applyProtection="1">
      <alignment horizontal="left" vertical="center" wrapText="1" readingOrder="1"/>
      <protection locked="0"/>
    </xf>
    <xf numFmtId="0" fontId="1" fillId="0" borderId="1" xfId="0" applyNumberFormat="1" applyFont="1" applyFill="1" applyBorder="1" applyAlignment="1" applyProtection="1">
      <alignment horizontal="left" vertical="center" wrapText="1" readingOrder="1"/>
      <protection locked="0"/>
    </xf>
    <xf numFmtId="0" fontId="1" fillId="4" borderId="1" xfId="0" applyNumberFormat="1" applyFont="1" applyFill="1" applyBorder="1" applyAlignment="1" applyProtection="1">
      <alignment horizontal="left" vertical="center" wrapText="1" readingOrder="1"/>
      <protection locked="0"/>
    </xf>
    <xf numFmtId="0" fontId="1" fillId="3" borderId="1" xfId="0" applyNumberFormat="1" applyFont="1" applyFill="1" applyBorder="1" applyAlignment="1" applyProtection="1">
      <alignment horizontal="left" vertical="center" wrapText="1" readingOrder="1"/>
      <protection locked="0"/>
    </xf>
    <xf numFmtId="0" fontId="1" fillId="10" borderId="1" xfId="0" applyNumberFormat="1" applyFont="1" applyFill="1" applyBorder="1" applyAlignment="1" applyProtection="1">
      <alignment horizontal="left" vertical="center" wrapText="1" readingOrder="1"/>
      <protection locked="0"/>
    </xf>
    <xf numFmtId="165" fontId="3" fillId="0" borderId="20" xfId="0" applyNumberFormat="1" applyFont="1" applyFill="1" applyBorder="1" applyAlignment="1" applyProtection="1">
      <alignment horizontal="center" vertical="center" wrapText="1" readingOrder="1"/>
      <protection locked="0"/>
    </xf>
    <xf numFmtId="165" fontId="3" fillId="0" borderId="45" xfId="0" applyNumberFormat="1" applyFont="1" applyFill="1" applyBorder="1" applyAlignment="1" applyProtection="1">
      <alignment horizontal="center" vertical="center" wrapText="1" readingOrder="1"/>
      <protection locked="0"/>
    </xf>
    <xf numFmtId="165" fontId="1" fillId="0" borderId="18" xfId="0" applyNumberFormat="1" applyFont="1" applyFill="1" applyBorder="1" applyAlignment="1" applyProtection="1">
      <alignment horizontal="center" wrapText="1" readingOrder="1"/>
    </xf>
    <xf numFmtId="3" fontId="1" fillId="0" borderId="2" xfId="0" applyNumberFormat="1" applyFont="1" applyFill="1" applyBorder="1" applyAlignment="1" applyProtection="1">
      <alignment horizontal="center" vertical="center" wrapText="1" readingOrder="1"/>
      <protection locked="0"/>
    </xf>
    <xf numFmtId="3" fontId="1" fillId="0" borderId="3" xfId="0" applyNumberFormat="1" applyFont="1" applyFill="1" applyBorder="1" applyAlignment="1" applyProtection="1">
      <alignment horizontal="center" vertical="center" wrapText="1" readingOrder="1"/>
      <protection locked="0"/>
    </xf>
    <xf numFmtId="3" fontId="1" fillId="0" borderId="4" xfId="0" applyNumberFormat="1" applyFont="1" applyFill="1" applyBorder="1" applyAlignment="1" applyProtection="1">
      <alignment horizontal="center" vertical="center" wrapText="1" readingOrder="1"/>
      <protection locked="0"/>
    </xf>
    <xf numFmtId="3" fontId="1" fillId="0" borderId="5" xfId="0" applyNumberFormat="1" applyFont="1" applyFill="1" applyBorder="1" applyAlignment="1" applyProtection="1">
      <alignment horizontal="center" vertical="center" wrapText="1" readingOrder="1"/>
      <protection locked="0"/>
    </xf>
    <xf numFmtId="0" fontId="1" fillId="0" borderId="18" xfId="0" applyNumberFormat="1" applyFont="1" applyFill="1" applyBorder="1" applyAlignment="1" applyProtection="1">
      <alignment horizontal="center" vertical="center" wrapText="1" readingOrder="1"/>
      <protection locked="0"/>
    </xf>
    <xf numFmtId="0" fontId="1" fillId="0" borderId="15" xfId="0" applyNumberFormat="1" applyFont="1" applyFill="1" applyBorder="1" applyAlignment="1" applyProtection="1">
      <alignment horizontal="left" vertical="center" wrapText="1" readingOrder="1"/>
      <protection locked="0"/>
    </xf>
    <xf numFmtId="0" fontId="1" fillId="0" borderId="18" xfId="0" applyNumberFormat="1" applyFont="1" applyFill="1" applyBorder="1" applyAlignment="1" applyProtection="1">
      <alignment horizontal="left" vertical="center" wrapText="1" readingOrder="1"/>
      <protection locked="0"/>
    </xf>
    <xf numFmtId="0" fontId="1" fillId="0" borderId="21" xfId="0" applyNumberFormat="1" applyFont="1" applyFill="1" applyBorder="1" applyAlignment="1" applyProtection="1">
      <alignment horizontal="center" vertical="center" wrapText="1" readingOrder="1"/>
      <protection locked="0"/>
    </xf>
    <xf numFmtId="0" fontId="1" fillId="0" borderId="27" xfId="0" applyNumberFormat="1" applyFont="1" applyFill="1" applyBorder="1" applyAlignment="1" applyProtection="1">
      <alignment horizontal="center" vertical="center" wrapText="1" readingOrder="1"/>
      <protection locked="0"/>
    </xf>
    <xf numFmtId="165" fontId="1" fillId="0" borderId="27" xfId="0" applyNumberFormat="1" applyFont="1" applyFill="1" applyBorder="1" applyAlignment="1" applyProtection="1">
      <alignment horizontal="center" vertical="center" wrapText="1" readingOrder="1"/>
      <protection locked="0"/>
    </xf>
    <xf numFmtId="165" fontId="1" fillId="0" borderId="18" xfId="0" applyNumberFormat="1" applyFont="1" applyFill="1" applyBorder="1" applyAlignment="1" applyProtection="1">
      <alignment horizontal="center" vertical="center" wrapText="1" readingOrder="1"/>
      <protection locked="0"/>
    </xf>
    <xf numFmtId="0" fontId="1" fillId="3" borderId="31" xfId="0" applyNumberFormat="1" applyFont="1" applyFill="1" applyBorder="1" applyAlignment="1" applyProtection="1">
      <alignment horizontal="left" vertical="center" wrapText="1" readingOrder="1"/>
      <protection locked="0"/>
    </xf>
    <xf numFmtId="165" fontId="1" fillId="3" borderId="29" xfId="0" applyNumberFormat="1" applyFont="1" applyFill="1" applyBorder="1" applyAlignment="1" applyProtection="1">
      <alignment horizontal="center" vertical="center" wrapText="1" readingOrder="1"/>
    </xf>
    <xf numFmtId="0" fontId="1" fillId="0" borderId="27" xfId="0" applyNumberFormat="1" applyFont="1" applyFill="1" applyBorder="1" applyAlignment="1" applyProtection="1">
      <alignment horizontal="left" vertical="center" wrapText="1" readingOrder="1"/>
      <protection locked="0"/>
    </xf>
    <xf numFmtId="0" fontId="1" fillId="4" borderId="32" xfId="0" applyNumberFormat="1" applyFont="1" applyFill="1" applyBorder="1" applyAlignment="1" applyProtection="1">
      <alignment horizontal="center" vertical="center" wrapText="1" readingOrder="1"/>
      <protection locked="0"/>
    </xf>
    <xf numFmtId="0" fontId="1" fillId="4" borderId="33" xfId="0" applyNumberFormat="1" applyFont="1" applyFill="1" applyBorder="1" applyAlignment="1" applyProtection="1">
      <alignment horizontal="center" vertical="center" wrapText="1" readingOrder="1"/>
      <protection locked="0"/>
    </xf>
    <xf numFmtId="0" fontId="1" fillId="4" borderId="37" xfId="0" applyNumberFormat="1" applyFont="1" applyFill="1" applyBorder="1" applyAlignment="1" applyProtection="1">
      <alignment horizontal="center" vertical="center" wrapText="1" readingOrder="1"/>
      <protection locked="0"/>
    </xf>
    <xf numFmtId="0" fontId="1" fillId="0" borderId="18" xfId="0" applyNumberFormat="1" applyFont="1" applyFill="1" applyBorder="1" applyAlignment="1" applyProtection="1">
      <alignment horizontal="center" vertical="center" wrapText="1" readingOrder="1"/>
      <protection locked="0"/>
    </xf>
    <xf numFmtId="0" fontId="1" fillId="0" borderId="20" xfId="0" applyNumberFormat="1" applyFont="1" applyFill="1" applyBorder="1" applyAlignment="1" applyProtection="1">
      <alignment horizontal="center" vertical="center" wrapText="1" readingOrder="1"/>
      <protection locked="0"/>
    </xf>
    <xf numFmtId="165" fontId="1" fillId="0" borderId="18" xfId="0" applyNumberFormat="1" applyFont="1" applyFill="1" applyBorder="1" applyAlignment="1" applyProtection="1">
      <alignment horizontal="center" vertical="center" wrapText="1" readingOrder="1"/>
    </xf>
    <xf numFmtId="165" fontId="1" fillId="0" borderId="20" xfId="0" applyNumberFormat="1" applyFont="1" applyFill="1" applyBorder="1" applyAlignment="1" applyProtection="1">
      <alignment horizontal="center" vertical="center" wrapText="1" readingOrder="1"/>
    </xf>
    <xf numFmtId="0" fontId="1" fillId="3" borderId="32" xfId="0" applyNumberFormat="1" applyFont="1" applyFill="1" applyBorder="1" applyAlignment="1" applyProtection="1">
      <alignment horizontal="left" vertical="top" wrapText="1" readingOrder="1"/>
      <protection locked="0"/>
    </xf>
    <xf numFmtId="0" fontId="1" fillId="3" borderId="33" xfId="0" applyNumberFormat="1" applyFont="1" applyFill="1" applyBorder="1" applyAlignment="1" applyProtection="1">
      <alignment horizontal="left" vertical="top" wrapText="1" readingOrder="1"/>
      <protection locked="0"/>
    </xf>
    <xf numFmtId="0" fontId="1" fillId="3" borderId="34" xfId="0" applyNumberFormat="1" applyFont="1" applyFill="1" applyBorder="1" applyAlignment="1" applyProtection="1">
      <alignment horizontal="left" vertical="top" wrapText="1" readingOrder="1"/>
      <protection locked="0"/>
    </xf>
    <xf numFmtId="0" fontId="1" fillId="4" borderId="32" xfId="0" applyNumberFormat="1" applyFont="1" applyFill="1" applyBorder="1" applyAlignment="1" applyProtection="1">
      <alignment horizontal="left" vertical="center" wrapText="1" readingOrder="1"/>
      <protection locked="0"/>
    </xf>
    <xf numFmtId="0" fontId="1" fillId="4" borderId="33" xfId="0" applyNumberFormat="1" applyFont="1" applyFill="1" applyBorder="1" applyAlignment="1" applyProtection="1">
      <alignment horizontal="left" vertical="center" wrapText="1" readingOrder="1"/>
      <protection locked="0"/>
    </xf>
    <xf numFmtId="0" fontId="1" fillId="4" borderId="34" xfId="0" applyNumberFormat="1" applyFont="1" applyFill="1" applyBorder="1" applyAlignment="1" applyProtection="1">
      <alignment horizontal="left" vertical="center" wrapText="1" readingOrder="1"/>
      <protection locked="0"/>
    </xf>
    <xf numFmtId="0" fontId="1" fillId="3" borderId="32" xfId="0" applyNumberFormat="1" applyFont="1" applyFill="1" applyBorder="1" applyAlignment="1" applyProtection="1">
      <alignment horizontal="center" vertical="center" wrapText="1" readingOrder="1"/>
      <protection locked="0"/>
    </xf>
    <xf numFmtId="0" fontId="1" fillId="3" borderId="33" xfId="0" applyNumberFormat="1" applyFont="1" applyFill="1" applyBorder="1" applyAlignment="1" applyProtection="1">
      <alignment horizontal="center" vertical="center" wrapText="1" readingOrder="1"/>
      <protection locked="0"/>
    </xf>
    <xf numFmtId="0" fontId="1" fillId="3" borderId="37" xfId="0" applyNumberFormat="1" applyFont="1" applyFill="1" applyBorder="1" applyAlignment="1" applyProtection="1">
      <alignment horizontal="center" vertical="center" wrapText="1" readingOrder="1"/>
      <protection locked="0"/>
    </xf>
    <xf numFmtId="165" fontId="1" fillId="0" borderId="24" xfId="0" applyNumberFormat="1" applyFont="1" applyFill="1" applyBorder="1" applyAlignment="1" applyProtection="1">
      <alignment horizontal="center" vertical="center" wrapText="1" readingOrder="1"/>
      <protection locked="0"/>
    </xf>
    <xf numFmtId="165" fontId="1" fillId="0" borderId="19" xfId="0" applyNumberFormat="1" applyFont="1" applyFill="1" applyBorder="1" applyAlignment="1" applyProtection="1">
      <alignment horizontal="center" vertical="center" wrapText="1" readingOrder="1"/>
      <protection locked="0"/>
    </xf>
    <xf numFmtId="165" fontId="1" fillId="0" borderId="20" xfId="0" applyNumberFormat="1" applyFont="1" applyFill="1" applyBorder="1" applyAlignment="1" applyProtection="1">
      <alignment horizontal="center" vertical="center" wrapText="1" readingOrder="1"/>
      <protection locked="0"/>
    </xf>
    <xf numFmtId="0" fontId="1" fillId="0" borderId="15" xfId="0" applyNumberFormat="1" applyFont="1" applyFill="1" applyBorder="1" applyAlignment="1" applyProtection="1">
      <alignment horizontal="left" vertical="center" wrapText="1" readingOrder="1"/>
      <protection locked="0"/>
    </xf>
    <xf numFmtId="0" fontId="1" fillId="0" borderId="16" xfId="0" applyNumberFormat="1" applyFont="1" applyFill="1" applyBorder="1" applyAlignment="1" applyProtection="1">
      <alignment horizontal="left" vertical="center" wrapText="1" readingOrder="1"/>
      <protection locked="0"/>
    </xf>
    <xf numFmtId="0" fontId="1" fillId="0" borderId="17" xfId="0" applyNumberFormat="1" applyFont="1" applyFill="1" applyBorder="1" applyAlignment="1" applyProtection="1">
      <alignment horizontal="left" vertical="center" wrapText="1" readingOrder="1"/>
      <protection locked="0"/>
    </xf>
    <xf numFmtId="0" fontId="1" fillId="0" borderId="18" xfId="0" applyNumberFormat="1" applyFont="1" applyFill="1" applyBorder="1" applyAlignment="1" applyProtection="1">
      <alignment horizontal="left" vertical="center" wrapText="1" readingOrder="1"/>
      <protection locked="0"/>
    </xf>
    <xf numFmtId="0" fontId="1" fillId="0" borderId="19" xfId="0" applyNumberFormat="1" applyFont="1" applyFill="1" applyBorder="1" applyAlignment="1" applyProtection="1">
      <alignment horizontal="left" vertical="center" wrapText="1" readingOrder="1"/>
      <protection locked="0"/>
    </xf>
    <xf numFmtId="0" fontId="1" fillId="0" borderId="20" xfId="0" applyNumberFormat="1" applyFont="1" applyFill="1" applyBorder="1" applyAlignment="1" applyProtection="1">
      <alignment horizontal="left" vertical="center" wrapText="1" readingOrder="1"/>
      <protection locked="0"/>
    </xf>
    <xf numFmtId="0" fontId="1" fillId="4" borderId="32" xfId="0" applyNumberFormat="1" applyFont="1" applyFill="1" applyBorder="1" applyAlignment="1" applyProtection="1">
      <alignment horizontal="left" vertical="top" wrapText="1" readingOrder="1"/>
      <protection locked="0"/>
    </xf>
    <xf numFmtId="0" fontId="1" fillId="4" borderId="33" xfId="0" applyNumberFormat="1" applyFont="1" applyFill="1" applyBorder="1" applyAlignment="1" applyProtection="1">
      <alignment horizontal="left" vertical="top" wrapText="1" readingOrder="1"/>
      <protection locked="0"/>
    </xf>
    <xf numFmtId="0" fontId="1" fillId="4" borderId="34" xfId="0" applyNumberFormat="1" applyFont="1" applyFill="1" applyBorder="1" applyAlignment="1" applyProtection="1">
      <alignment horizontal="left" vertical="top" wrapText="1" readingOrder="1"/>
      <protection locked="0"/>
    </xf>
    <xf numFmtId="0" fontId="1" fillId="0" borderId="19" xfId="0" applyNumberFormat="1" applyFont="1" applyFill="1" applyBorder="1" applyAlignment="1" applyProtection="1">
      <alignment horizontal="center" vertical="center" wrapText="1" readingOrder="1"/>
      <protection locked="0"/>
    </xf>
    <xf numFmtId="0" fontId="1" fillId="0" borderId="24" xfId="0" applyNumberFormat="1" applyFont="1" applyFill="1" applyBorder="1" applyAlignment="1" applyProtection="1">
      <alignment horizontal="center" vertical="center" wrapText="1" readingOrder="1"/>
      <protection locked="0"/>
    </xf>
    <xf numFmtId="0" fontId="1" fillId="0" borderId="30" xfId="0" applyNumberFormat="1" applyFont="1" applyFill="1" applyBorder="1" applyAlignment="1" applyProtection="1">
      <alignment horizontal="center" vertical="center" wrapText="1" readingOrder="1"/>
      <protection locked="0"/>
    </xf>
    <xf numFmtId="0" fontId="1" fillId="0" borderId="22" xfId="0" applyNumberFormat="1" applyFont="1" applyFill="1" applyBorder="1" applyAlignment="1" applyProtection="1">
      <alignment horizontal="center" vertical="center" wrapText="1" readingOrder="1"/>
      <protection locked="0"/>
    </xf>
    <xf numFmtId="0" fontId="1" fillId="0" borderId="23" xfId="0" applyNumberFormat="1" applyFont="1" applyFill="1" applyBorder="1" applyAlignment="1" applyProtection="1">
      <alignment horizontal="center" vertical="center" wrapText="1" readingOrder="1"/>
      <protection locked="0"/>
    </xf>
    <xf numFmtId="0" fontId="2" fillId="2" borderId="8" xfId="0" applyNumberFormat="1" applyFont="1" applyFill="1" applyBorder="1" applyAlignment="1" applyProtection="1">
      <alignment horizontal="center" vertical="top" wrapText="1" readingOrder="1"/>
      <protection locked="0"/>
    </xf>
    <xf numFmtId="0" fontId="2" fillId="2" borderId="9" xfId="0" applyNumberFormat="1" applyFont="1" applyFill="1" applyBorder="1" applyAlignment="1" applyProtection="1">
      <alignment horizontal="center" vertical="top" wrapText="1" readingOrder="1"/>
      <protection locked="0"/>
    </xf>
    <xf numFmtId="0" fontId="2" fillId="2" borderId="10" xfId="0" applyNumberFormat="1" applyFont="1" applyFill="1" applyBorder="1" applyAlignment="1" applyProtection="1">
      <alignment horizontal="center" vertical="top" wrapText="1" readingOrder="1"/>
      <protection locked="0"/>
    </xf>
    <xf numFmtId="0" fontId="2" fillId="7" borderId="27" xfId="0" applyNumberFormat="1" applyFont="1" applyFill="1" applyBorder="1" applyAlignment="1" applyProtection="1">
      <alignment horizontal="center" vertical="top" wrapText="1" readingOrder="1"/>
      <protection locked="0"/>
    </xf>
    <xf numFmtId="0" fontId="2" fillId="2" borderId="32" xfId="0" applyNumberFormat="1" applyFont="1" applyFill="1" applyBorder="1" applyAlignment="1" applyProtection="1">
      <alignment horizontal="left" vertical="center" wrapText="1" readingOrder="1"/>
      <protection locked="0"/>
    </xf>
    <xf numFmtId="0" fontId="2" fillId="2" borderId="33" xfId="0" applyNumberFormat="1" applyFont="1" applyFill="1" applyBorder="1" applyAlignment="1" applyProtection="1">
      <alignment horizontal="left" vertical="center" wrapText="1" readingOrder="1"/>
      <protection locked="0"/>
    </xf>
    <xf numFmtId="0" fontId="2" fillId="2" borderId="34" xfId="0" applyNumberFormat="1" applyFont="1" applyFill="1" applyBorder="1" applyAlignment="1" applyProtection="1">
      <alignment horizontal="left" vertical="center" wrapText="1" readingOrder="1"/>
      <protection locked="0"/>
    </xf>
    <xf numFmtId="0" fontId="1" fillId="6" borderId="32" xfId="0" applyNumberFormat="1" applyFont="1" applyFill="1" applyBorder="1" applyAlignment="1" applyProtection="1">
      <alignment horizontal="left" vertical="center" wrapText="1" readingOrder="1"/>
      <protection locked="0"/>
    </xf>
    <xf numFmtId="0" fontId="1" fillId="6" borderId="33" xfId="0" applyNumberFormat="1" applyFont="1" applyFill="1" applyBorder="1" applyAlignment="1" applyProtection="1">
      <alignment horizontal="left" vertical="center" wrapText="1" readingOrder="1"/>
      <protection locked="0"/>
    </xf>
    <xf numFmtId="0" fontId="1" fillId="6" borderId="34" xfId="0" applyNumberFormat="1" applyFont="1" applyFill="1" applyBorder="1" applyAlignment="1" applyProtection="1">
      <alignment horizontal="left" vertical="center" wrapText="1" readingOrder="1"/>
      <protection locked="0"/>
    </xf>
    <xf numFmtId="0" fontId="1" fillId="8" borderId="32" xfId="0" applyNumberFormat="1" applyFont="1" applyFill="1" applyBorder="1" applyAlignment="1" applyProtection="1">
      <alignment horizontal="left" vertical="top" wrapText="1" readingOrder="1"/>
      <protection locked="0"/>
    </xf>
    <xf numFmtId="0" fontId="1" fillId="8" borderId="33" xfId="0" applyNumberFormat="1" applyFont="1" applyFill="1" applyBorder="1" applyAlignment="1" applyProtection="1">
      <alignment horizontal="left" vertical="top" wrapText="1" readingOrder="1"/>
      <protection locked="0"/>
    </xf>
    <xf numFmtId="0" fontId="1" fillId="8" borderId="34" xfId="0" applyNumberFormat="1" applyFont="1" applyFill="1" applyBorder="1" applyAlignment="1" applyProtection="1">
      <alignment horizontal="left" vertical="top" wrapText="1" readingOrder="1"/>
      <protection locked="0"/>
    </xf>
    <xf numFmtId="0" fontId="2" fillId="11" borderId="18" xfId="0" applyNumberFormat="1" applyFont="1" applyFill="1" applyBorder="1" applyAlignment="1" applyProtection="1">
      <alignment horizontal="center" vertical="center" wrapText="1" readingOrder="1"/>
    </xf>
    <xf numFmtId="0" fontId="2" fillId="11" borderId="19" xfId="0" applyNumberFormat="1" applyFont="1" applyFill="1" applyBorder="1" applyAlignment="1" applyProtection="1">
      <alignment horizontal="center" vertical="center" wrapText="1" readingOrder="1"/>
    </xf>
    <xf numFmtId="0" fontId="2" fillId="11" borderId="20" xfId="0" applyNumberFormat="1" applyFont="1" applyFill="1" applyBorder="1" applyAlignment="1" applyProtection="1">
      <alignment horizontal="center" vertical="center" wrapText="1" readingOrder="1"/>
    </xf>
    <xf numFmtId="0" fontId="2" fillId="11" borderId="38" xfId="0" applyNumberFormat="1" applyFont="1" applyFill="1" applyBorder="1" applyAlignment="1" applyProtection="1">
      <alignment horizontal="center" vertical="center" wrapText="1" readingOrder="1"/>
    </xf>
    <xf numFmtId="0" fontId="2" fillId="11" borderId="39" xfId="0" applyNumberFormat="1" applyFont="1" applyFill="1" applyBorder="1" applyAlignment="1" applyProtection="1">
      <alignment horizontal="center" vertical="center" wrapText="1" readingOrder="1"/>
    </xf>
    <xf numFmtId="0" fontId="2" fillId="11" borderId="41" xfId="0" applyNumberFormat="1" applyFont="1" applyFill="1" applyBorder="1" applyAlignment="1" applyProtection="1">
      <alignment horizontal="center" vertical="center" wrapText="1" readingOrder="1"/>
    </xf>
    <xf numFmtId="0" fontId="2" fillId="11" borderId="35" xfId="0" applyNumberFormat="1" applyFont="1" applyFill="1" applyBorder="1" applyAlignment="1" applyProtection="1">
      <alignment horizontal="center" vertical="center" wrapText="1" readingOrder="1"/>
    </xf>
    <xf numFmtId="0" fontId="2" fillId="11" borderId="42" xfId="0" applyNumberFormat="1" applyFont="1" applyFill="1" applyBorder="1" applyAlignment="1" applyProtection="1">
      <alignment horizontal="center" vertical="center" wrapText="1" readingOrder="1"/>
    </xf>
    <xf numFmtId="0" fontId="2" fillId="11" borderId="43" xfId="0" applyNumberFormat="1" applyFont="1" applyFill="1" applyBorder="1" applyAlignment="1" applyProtection="1">
      <alignment horizontal="center" vertical="center" wrapText="1" readingOrder="1"/>
    </xf>
    <xf numFmtId="0" fontId="2" fillId="11" borderId="15" xfId="0" applyNumberFormat="1" applyFont="1" applyFill="1" applyBorder="1" applyAlignment="1" applyProtection="1">
      <alignment horizontal="center" vertical="center" wrapText="1" readingOrder="1"/>
    </xf>
    <xf numFmtId="0" fontId="2" fillId="11" borderId="16" xfId="0" applyNumberFormat="1" applyFont="1" applyFill="1" applyBorder="1" applyAlignment="1" applyProtection="1">
      <alignment horizontal="center" vertical="center" wrapText="1" readingOrder="1"/>
    </xf>
    <xf numFmtId="0" fontId="2" fillId="11" borderId="17" xfId="0" applyNumberFormat="1" applyFont="1" applyFill="1" applyBorder="1" applyAlignment="1" applyProtection="1">
      <alignment horizontal="center" vertical="center" wrapText="1" readingOrder="1"/>
    </xf>
    <xf numFmtId="165" fontId="1" fillId="0" borderId="19" xfId="0" applyNumberFormat="1" applyFont="1" applyFill="1" applyBorder="1" applyAlignment="1" applyProtection="1">
      <alignment horizontal="center" vertical="center" wrapText="1" readingOrder="1"/>
    </xf>
    <xf numFmtId="0" fontId="1" fillId="0" borderId="24" xfId="0" applyNumberFormat="1" applyFont="1" applyFill="1" applyBorder="1" applyAlignment="1" applyProtection="1">
      <alignment horizontal="left" vertical="center" wrapText="1" readingOrder="1"/>
      <protection locked="0"/>
    </xf>
    <xf numFmtId="0" fontId="1" fillId="0" borderId="21" xfId="0" applyNumberFormat="1" applyFont="1" applyFill="1" applyBorder="1" applyAlignment="1" applyProtection="1">
      <alignment horizontal="center" vertical="center" wrapText="1" readingOrder="1"/>
      <protection locked="0"/>
    </xf>
    <xf numFmtId="0" fontId="1" fillId="0" borderId="15" xfId="0" applyNumberFormat="1" applyFont="1" applyFill="1" applyBorder="1" applyAlignment="1" applyProtection="1">
      <alignment horizontal="left" vertical="center" readingOrder="1"/>
      <protection locked="0"/>
    </xf>
    <xf numFmtId="0" fontId="1" fillId="0" borderId="16" xfId="0" applyNumberFormat="1" applyFont="1" applyFill="1" applyBorder="1" applyAlignment="1" applyProtection="1">
      <alignment horizontal="left" vertical="center" readingOrder="1"/>
      <protection locked="0"/>
    </xf>
    <xf numFmtId="0" fontId="1" fillId="0" borderId="17" xfId="0" applyNumberFormat="1" applyFont="1" applyFill="1" applyBorder="1" applyAlignment="1" applyProtection="1">
      <alignment horizontal="left" vertical="center" readingOrder="1"/>
      <protection locked="0"/>
    </xf>
    <xf numFmtId="0" fontId="1" fillId="3" borderId="32" xfId="0" applyNumberFormat="1" applyFont="1" applyFill="1" applyBorder="1" applyAlignment="1" applyProtection="1">
      <alignment horizontal="left" vertical="center" wrapText="1" readingOrder="1"/>
      <protection locked="0"/>
    </xf>
    <xf numFmtId="0" fontId="1" fillId="3" borderId="33" xfId="0" applyNumberFormat="1" applyFont="1" applyFill="1" applyBorder="1" applyAlignment="1" applyProtection="1">
      <alignment horizontal="left" vertical="center" wrapText="1" readingOrder="1"/>
      <protection locked="0"/>
    </xf>
    <xf numFmtId="0" fontId="1" fillId="3" borderId="34" xfId="0" applyNumberFormat="1" applyFont="1" applyFill="1" applyBorder="1" applyAlignment="1" applyProtection="1">
      <alignment horizontal="left" vertical="center" wrapText="1" readingOrder="1"/>
      <protection locked="0"/>
    </xf>
    <xf numFmtId="0" fontId="1" fillId="4" borderId="38" xfId="0" applyNumberFormat="1" applyFont="1" applyFill="1" applyBorder="1" applyAlignment="1" applyProtection="1">
      <alignment horizontal="left" vertical="center" wrapText="1" readingOrder="1"/>
      <protection locked="0"/>
    </xf>
    <xf numFmtId="0" fontId="1" fillId="4" borderId="39" xfId="0" applyNumberFormat="1" applyFont="1" applyFill="1" applyBorder="1" applyAlignment="1" applyProtection="1">
      <alignment horizontal="left" vertical="center" wrapText="1" readingOrder="1"/>
      <protection locked="0"/>
    </xf>
    <xf numFmtId="0" fontId="1" fillId="4" borderId="40" xfId="0" applyNumberFormat="1" applyFont="1" applyFill="1" applyBorder="1" applyAlignment="1" applyProtection="1">
      <alignment horizontal="left" vertical="center" wrapText="1" readingOrder="1"/>
      <protection locked="0"/>
    </xf>
    <xf numFmtId="0" fontId="1" fillId="0" borderId="15" xfId="0" applyNumberFormat="1" applyFont="1" applyFill="1" applyBorder="1" applyAlignment="1" applyProtection="1">
      <alignment horizontal="center" vertical="center" wrapText="1" readingOrder="1"/>
      <protection locked="0"/>
    </xf>
    <xf numFmtId="0" fontId="1" fillId="0" borderId="17" xfId="0" applyNumberFormat="1" applyFont="1" applyFill="1" applyBorder="1" applyAlignment="1" applyProtection="1">
      <alignment horizontal="center" vertical="center" wrapText="1" readingOrder="1"/>
      <protection locked="0"/>
    </xf>
    <xf numFmtId="0" fontId="1" fillId="3" borderId="12" xfId="0" applyNumberFormat="1" applyFont="1" applyFill="1" applyBorder="1" applyAlignment="1" applyProtection="1">
      <alignment horizontal="left" vertical="top" wrapText="1" readingOrder="1"/>
      <protection locked="0"/>
    </xf>
    <xf numFmtId="0" fontId="1" fillId="3" borderId="13" xfId="0" applyNumberFormat="1" applyFont="1" applyFill="1" applyBorder="1" applyAlignment="1" applyProtection="1">
      <alignment horizontal="left" vertical="top" wrapText="1" readingOrder="1"/>
      <protection locked="0"/>
    </xf>
    <xf numFmtId="0" fontId="1" fillId="3" borderId="26" xfId="0" applyNumberFormat="1" applyFont="1" applyFill="1" applyBorder="1" applyAlignment="1" applyProtection="1">
      <alignment horizontal="left" vertical="top" wrapText="1" readingOrder="1"/>
      <protection locked="0"/>
    </xf>
    <xf numFmtId="0" fontId="1" fillId="3" borderId="12" xfId="0" applyNumberFormat="1" applyFont="1" applyFill="1" applyBorder="1" applyAlignment="1" applyProtection="1">
      <alignment horizontal="center" vertical="center" wrapText="1" readingOrder="1"/>
      <protection locked="0"/>
    </xf>
    <xf numFmtId="0" fontId="1" fillId="3" borderId="13" xfId="0" applyNumberFormat="1" applyFont="1" applyFill="1" applyBorder="1" applyAlignment="1" applyProtection="1">
      <alignment horizontal="center" vertical="center" wrapText="1" readingOrder="1"/>
      <protection locked="0"/>
    </xf>
    <xf numFmtId="0" fontId="1" fillId="3" borderId="14" xfId="0" applyNumberFormat="1" applyFont="1" applyFill="1" applyBorder="1" applyAlignment="1" applyProtection="1">
      <alignment horizontal="center" vertical="center" wrapText="1" readingOrder="1"/>
      <protection locked="0"/>
    </xf>
    <xf numFmtId="0" fontId="1" fillId="0" borderId="27" xfId="0" applyNumberFormat="1" applyFont="1" applyFill="1" applyBorder="1" applyAlignment="1" applyProtection="1">
      <alignment horizontal="center" vertical="center" wrapText="1" readingOrder="1"/>
      <protection locked="0"/>
    </xf>
    <xf numFmtId="165" fontId="1" fillId="0" borderId="27" xfId="0" applyNumberFormat="1" applyFont="1" applyFill="1" applyBorder="1" applyAlignment="1" applyProtection="1">
      <alignment horizontal="center" vertical="center" wrapText="1" readingOrder="1"/>
      <protection locked="0"/>
    </xf>
    <xf numFmtId="0" fontId="1" fillId="0" borderId="11" xfId="0" applyNumberFormat="1" applyFont="1" applyFill="1" applyBorder="1" applyAlignment="1" applyProtection="1">
      <alignment horizontal="center" vertical="center" wrapText="1" readingOrder="1"/>
      <protection locked="0"/>
    </xf>
    <xf numFmtId="0" fontId="1" fillId="0" borderId="12" xfId="0" applyNumberFormat="1" applyFont="1" applyFill="1" applyBorder="1" applyAlignment="1" applyProtection="1">
      <alignment horizontal="center" vertical="center" wrapText="1" readingOrder="1"/>
      <protection locked="0"/>
    </xf>
    <xf numFmtId="0" fontId="1" fillId="0" borderId="25" xfId="0" applyNumberFormat="1" applyFont="1" applyFill="1" applyBorder="1" applyAlignment="1" applyProtection="1">
      <alignment horizontal="left" vertical="center" wrapText="1" readingOrder="1"/>
      <protection locked="0"/>
    </xf>
    <xf numFmtId="0" fontId="1" fillId="0" borderId="26" xfId="0" applyNumberFormat="1" applyFont="1" applyFill="1" applyBorder="1" applyAlignment="1" applyProtection="1">
      <alignment horizontal="left" vertical="center" wrapText="1" readingOrder="1"/>
      <protection locked="0"/>
    </xf>
    <xf numFmtId="0" fontId="1" fillId="0" borderId="44" xfId="0" applyNumberFormat="1" applyFont="1" applyFill="1" applyBorder="1" applyAlignment="1" applyProtection="1">
      <alignment horizontal="center" vertical="center" wrapText="1" readingOrder="1"/>
      <protection locked="0"/>
    </xf>
    <xf numFmtId="0" fontId="1" fillId="0" borderId="31" xfId="0" applyNumberFormat="1" applyFont="1" applyFill="1" applyBorder="1" applyAlignment="1" applyProtection="1">
      <alignment horizontal="left" vertical="center" wrapText="1" readingOrder="1"/>
      <protection locked="0"/>
    </xf>
    <xf numFmtId="0" fontId="1" fillId="0" borderId="29" xfId="0" applyNumberFormat="1" applyFont="1" applyFill="1" applyBorder="1" applyAlignment="1" applyProtection="1">
      <alignment horizontal="left" vertical="center" wrapText="1" readingOrder="1"/>
      <protection locked="0"/>
    </xf>
    <xf numFmtId="0" fontId="1" fillId="10" borderId="18" xfId="0" applyNumberFormat="1" applyFont="1" applyFill="1" applyBorder="1" applyAlignment="1" applyProtection="1">
      <alignment horizontal="center" vertical="center" wrapText="1" readingOrder="1"/>
      <protection locked="0"/>
    </xf>
    <xf numFmtId="0" fontId="1" fillId="10" borderId="20" xfId="0" applyNumberFormat="1" applyFont="1" applyFill="1" applyBorder="1" applyAlignment="1" applyProtection="1">
      <alignment horizontal="center" vertical="center" wrapText="1" readingOrder="1"/>
      <protection locked="0"/>
    </xf>
    <xf numFmtId="0" fontId="1" fillId="10" borderId="21" xfId="0" applyNumberFormat="1" applyFont="1" applyFill="1" applyBorder="1" applyAlignment="1" applyProtection="1">
      <alignment horizontal="center" vertical="center" wrapText="1" readingOrder="1"/>
      <protection locked="0"/>
    </xf>
    <xf numFmtId="0" fontId="1" fillId="10" borderId="23" xfId="0" applyNumberFormat="1" applyFont="1" applyFill="1" applyBorder="1" applyAlignment="1" applyProtection="1">
      <alignment horizontal="center" vertical="center" wrapText="1" readingOrder="1"/>
      <protection locked="0"/>
    </xf>
    <xf numFmtId="0" fontId="1" fillId="10" borderId="18" xfId="0" applyNumberFormat="1" applyFont="1" applyFill="1" applyBorder="1" applyAlignment="1" applyProtection="1">
      <alignment horizontal="left" vertical="center" wrapText="1" readingOrder="1"/>
      <protection locked="0"/>
    </xf>
    <xf numFmtId="0" fontId="1" fillId="10" borderId="20" xfId="0" applyNumberFormat="1" applyFont="1" applyFill="1" applyBorder="1" applyAlignment="1" applyProtection="1">
      <alignment horizontal="left" vertical="center" wrapText="1" readingOrder="1"/>
      <protection locked="0"/>
    </xf>
    <xf numFmtId="0" fontId="1" fillId="10" borderId="15" xfId="0" applyNumberFormat="1" applyFont="1" applyFill="1" applyBorder="1" applyAlignment="1" applyProtection="1">
      <alignment horizontal="left" vertical="center" wrapText="1" readingOrder="1"/>
      <protection locked="0"/>
    </xf>
    <xf numFmtId="0" fontId="1" fillId="10" borderId="17" xfId="0" applyNumberFormat="1" applyFont="1" applyFill="1" applyBorder="1" applyAlignment="1" applyProtection="1">
      <alignment horizontal="left" vertical="center" wrapText="1" readingOrder="1"/>
      <protection locked="0"/>
    </xf>
    <xf numFmtId="0" fontId="1" fillId="10" borderId="24" xfId="0" applyNumberFormat="1" applyFont="1" applyFill="1" applyBorder="1" applyAlignment="1" applyProtection="1">
      <alignment horizontal="center" vertical="center" wrapText="1" readingOrder="1"/>
      <protection locked="0"/>
    </xf>
    <xf numFmtId="165" fontId="1" fillId="10" borderId="18" xfId="0" applyNumberFormat="1" applyFont="1" applyFill="1" applyBorder="1" applyAlignment="1" applyProtection="1">
      <alignment horizontal="center" vertical="center" wrapText="1" readingOrder="1"/>
    </xf>
    <xf numFmtId="165" fontId="1" fillId="10" borderId="20" xfId="0" applyNumberFormat="1" applyFont="1" applyFill="1" applyBorder="1" applyAlignment="1" applyProtection="1">
      <alignment horizontal="center" vertical="center" wrapText="1" readingOrder="1"/>
    </xf>
    <xf numFmtId="0" fontId="1" fillId="10" borderId="19" xfId="0" applyNumberFormat="1" applyFont="1" applyFill="1" applyBorder="1" applyAlignment="1" applyProtection="1">
      <alignment horizontal="center" vertical="center" wrapText="1" readingOrder="1"/>
      <protection locked="0"/>
    </xf>
    <xf numFmtId="0" fontId="1" fillId="10" borderId="30" xfId="0" applyNumberFormat="1" applyFont="1" applyFill="1" applyBorder="1" applyAlignment="1" applyProtection="1">
      <alignment horizontal="center" vertical="center" wrapText="1" readingOrder="1"/>
      <protection locked="0"/>
    </xf>
    <xf numFmtId="0" fontId="1" fillId="10" borderId="22" xfId="0" applyNumberFormat="1" applyFont="1" applyFill="1" applyBorder="1" applyAlignment="1" applyProtection="1">
      <alignment horizontal="center" vertical="center" wrapText="1" readingOrder="1"/>
      <protection locked="0"/>
    </xf>
    <xf numFmtId="0" fontId="1" fillId="10" borderId="19" xfId="0" applyNumberFormat="1" applyFont="1" applyFill="1" applyBorder="1" applyAlignment="1" applyProtection="1">
      <alignment horizontal="left" vertical="center" wrapText="1" readingOrder="1"/>
      <protection locked="0"/>
    </xf>
    <xf numFmtId="0" fontId="1" fillId="10" borderId="16" xfId="0" applyNumberFormat="1" applyFont="1" applyFill="1" applyBorder="1" applyAlignment="1" applyProtection="1">
      <alignment horizontal="left" vertical="center" wrapText="1" readingOrder="1"/>
      <protection locked="0"/>
    </xf>
    <xf numFmtId="0" fontId="1" fillId="10" borderId="24" xfId="0" applyNumberFormat="1" applyFont="1" applyFill="1" applyBorder="1" applyAlignment="1" applyProtection="1">
      <alignment horizontal="left" vertical="center" wrapText="1" readingOrder="1"/>
      <protection locked="0"/>
    </xf>
    <xf numFmtId="0" fontId="1" fillId="0" borderId="24" xfId="0" applyNumberFormat="1" applyFont="1" applyFill="1" applyBorder="1" applyAlignment="1" applyProtection="1">
      <alignment vertical="center" wrapText="1" readingOrder="1"/>
      <protection locked="0"/>
    </xf>
    <xf numFmtId="0" fontId="1" fillId="0" borderId="20" xfId="0" applyNumberFormat="1" applyFont="1" applyFill="1" applyBorder="1" applyAlignment="1" applyProtection="1">
      <alignment vertical="center" wrapText="1" readingOrder="1"/>
      <protection locked="0"/>
    </xf>
    <xf numFmtId="0" fontId="1" fillId="0" borderId="16" xfId="0" applyNumberFormat="1" applyFont="1" applyFill="1" applyBorder="1" applyAlignment="1" applyProtection="1">
      <alignment horizontal="center" vertical="center" wrapText="1" readingOrder="1"/>
      <protection locked="0"/>
    </xf>
    <xf numFmtId="0" fontId="1" fillId="0" borderId="45" xfId="0" applyNumberFormat="1" applyFont="1" applyFill="1" applyBorder="1" applyAlignment="1" applyProtection="1">
      <alignment horizontal="left" vertical="center" wrapText="1" readingOrder="1"/>
      <protection locked="0"/>
    </xf>
    <xf numFmtId="0" fontId="1" fillId="0" borderId="48" xfId="0" applyNumberFormat="1" applyFont="1" applyFill="1" applyBorder="1" applyAlignment="1" applyProtection="1">
      <alignment horizontal="left" vertical="center" wrapText="1" readingOrder="1"/>
      <protection locked="0"/>
    </xf>
    <xf numFmtId="0" fontId="1" fillId="0" borderId="49" xfId="0" applyNumberFormat="1" applyFont="1" applyFill="1" applyBorder="1" applyAlignment="1" applyProtection="1">
      <alignment horizontal="left" vertical="center" wrapText="1" readingOrder="1"/>
      <protection locked="0"/>
    </xf>
    <xf numFmtId="0" fontId="1" fillId="0" borderId="45" xfId="0" applyNumberFormat="1" applyFont="1" applyFill="1" applyBorder="1" applyAlignment="1" applyProtection="1">
      <alignment horizontal="center" vertical="center" wrapText="1" readingOrder="1"/>
      <protection locked="0"/>
    </xf>
    <xf numFmtId="165" fontId="1" fillId="0" borderId="45" xfId="0" applyNumberFormat="1" applyFont="1" applyFill="1" applyBorder="1" applyAlignment="1" applyProtection="1">
      <alignment horizontal="center" vertical="center" wrapText="1" readingOrder="1"/>
      <protection locked="0"/>
    </xf>
    <xf numFmtId="0" fontId="1" fillId="0" borderId="29" xfId="0" applyNumberFormat="1" applyFont="1" applyFill="1" applyBorder="1" applyAlignment="1" applyProtection="1">
      <alignment horizontal="center" vertical="center" wrapText="1" readingOrder="1"/>
      <protection locked="0"/>
    </xf>
    <xf numFmtId="165" fontId="1" fillId="0" borderId="29" xfId="0" applyNumberFormat="1" applyFont="1" applyFill="1" applyBorder="1" applyAlignment="1" applyProtection="1">
      <alignment horizontal="center" vertical="center" wrapText="1" readingOrder="1"/>
      <protection locked="0"/>
    </xf>
    <xf numFmtId="165" fontId="1" fillId="0" borderId="44" xfId="0" applyNumberFormat="1" applyFont="1" applyFill="1" applyBorder="1" applyAlignment="1" applyProtection="1">
      <alignment horizontal="center" vertical="center" wrapText="1" readingOrder="1"/>
      <protection locked="0"/>
    </xf>
    <xf numFmtId="0" fontId="1" fillId="0" borderId="11" xfId="0" applyNumberFormat="1" applyFont="1" applyFill="1" applyBorder="1" applyAlignment="1" applyProtection="1">
      <alignment horizontal="left" vertical="center" wrapText="1" readingOrder="1"/>
      <protection locked="0"/>
    </xf>
    <xf numFmtId="0" fontId="1" fillId="0" borderId="12" xfId="0" applyNumberFormat="1" applyFont="1" applyFill="1" applyBorder="1" applyAlignment="1" applyProtection="1">
      <alignment horizontal="left" vertical="center" wrapText="1" readingOrder="1"/>
      <protection locked="0"/>
    </xf>
    <xf numFmtId="0" fontId="1"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center" vertical="center"/>
    </xf>
    <xf numFmtId="0" fontId="2" fillId="11" borderId="24" xfId="0" applyNumberFormat="1" applyFont="1" applyFill="1" applyBorder="1" applyAlignment="1" applyProtection="1">
      <alignment horizontal="center" vertical="center" wrapText="1" readingOrder="1"/>
    </xf>
    <xf numFmtId="0" fontId="4" fillId="0" borderId="0" xfId="1" applyNumberFormat="1" applyFill="1" applyAlignment="1" applyProtection="1">
      <alignment vertical="center"/>
    </xf>
  </cellXfs>
  <cellStyles count="2">
    <cellStyle name="Hipersaitas" xfId="1" builtinId="8"/>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t188004%20priedas.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52"/>
  <sheetViews>
    <sheetView tabSelected="1" zoomScale="85" zoomScaleNormal="85" workbookViewId="0">
      <selection activeCell="H3" sqref="H3"/>
    </sheetView>
  </sheetViews>
  <sheetFormatPr defaultColWidth="9.109375" defaultRowHeight="15.6" x14ac:dyDescent="0.3"/>
  <cols>
    <col min="1" max="1" width="14.44140625" style="68" customWidth="1"/>
    <col min="2" max="2" width="29.5546875" style="68" customWidth="1"/>
    <col min="3" max="3" width="17.6640625" style="2" customWidth="1"/>
    <col min="4" max="4" width="7.6640625" style="3" customWidth="1"/>
    <col min="5" max="7" width="14.6640625" style="3" customWidth="1"/>
    <col min="8" max="8" width="41" style="2" customWidth="1"/>
    <col min="9" max="9" width="8.5546875" style="2" customWidth="1"/>
    <col min="10" max="12" width="9.44140625" style="3" customWidth="1"/>
    <col min="13" max="16384" width="9.109375" style="1"/>
  </cols>
  <sheetData>
    <row r="1" spans="1:12" x14ac:dyDescent="0.3">
      <c r="A1" s="211" t="s">
        <v>1278</v>
      </c>
      <c r="B1" s="211"/>
      <c r="C1" s="211"/>
      <c r="D1" s="211"/>
      <c r="E1" s="211"/>
      <c r="F1" s="211"/>
      <c r="G1" s="211"/>
      <c r="H1" s="211"/>
      <c r="I1" s="211"/>
      <c r="J1" s="211"/>
      <c r="K1" s="211"/>
      <c r="L1" s="211"/>
    </row>
    <row r="2" spans="1:12" x14ac:dyDescent="0.3">
      <c r="A2" s="211" t="s">
        <v>1220</v>
      </c>
      <c r="B2" s="211"/>
      <c r="C2" s="211"/>
      <c r="D2" s="211"/>
      <c r="E2" s="211"/>
      <c r="F2" s="211"/>
      <c r="G2" s="211"/>
      <c r="H2" s="211"/>
      <c r="I2" s="211"/>
      <c r="J2" s="211"/>
      <c r="K2" s="211"/>
      <c r="L2" s="211"/>
    </row>
    <row r="3" spans="1:12" ht="15.6" customHeight="1" thickBot="1" x14ac:dyDescent="0.35">
      <c r="H3" s="213" t="s">
        <v>1379</v>
      </c>
    </row>
    <row r="4" spans="1:12" ht="19.5" customHeight="1" x14ac:dyDescent="0.3">
      <c r="A4" s="148" t="s">
        <v>0</v>
      </c>
      <c r="B4" s="139" t="s">
        <v>1372</v>
      </c>
      <c r="C4" s="139" t="s">
        <v>1</v>
      </c>
      <c r="D4" s="139" t="s">
        <v>2</v>
      </c>
      <c r="E4" s="139" t="s">
        <v>1275</v>
      </c>
      <c r="F4" s="139" t="s">
        <v>1276</v>
      </c>
      <c r="G4" s="139" t="s">
        <v>1277</v>
      </c>
      <c r="H4" s="142" t="s">
        <v>1271</v>
      </c>
      <c r="I4" s="143"/>
      <c r="J4" s="143"/>
      <c r="K4" s="143"/>
      <c r="L4" s="144"/>
    </row>
    <row r="5" spans="1:12" ht="31.5" customHeight="1" x14ac:dyDescent="0.3">
      <c r="A5" s="149"/>
      <c r="B5" s="140"/>
      <c r="C5" s="140"/>
      <c r="D5" s="140"/>
      <c r="E5" s="140"/>
      <c r="F5" s="140"/>
      <c r="G5" s="140"/>
      <c r="H5" s="212" t="s">
        <v>3</v>
      </c>
      <c r="I5" s="212" t="s">
        <v>1270</v>
      </c>
      <c r="J5" s="145" t="s">
        <v>4</v>
      </c>
      <c r="K5" s="146"/>
      <c r="L5" s="147"/>
    </row>
    <row r="6" spans="1:12" ht="16.2" thickBot="1" x14ac:dyDescent="0.35">
      <c r="A6" s="150"/>
      <c r="B6" s="141"/>
      <c r="C6" s="141"/>
      <c r="D6" s="141"/>
      <c r="E6" s="141"/>
      <c r="F6" s="141"/>
      <c r="G6" s="141"/>
      <c r="H6" s="141"/>
      <c r="I6" s="141"/>
      <c r="J6" s="55" t="s">
        <v>1272</v>
      </c>
      <c r="K6" s="55" t="s">
        <v>1273</v>
      </c>
      <c r="L6" s="56" t="s">
        <v>1274</v>
      </c>
    </row>
    <row r="7" spans="1:12" ht="22.8" customHeight="1" thickBot="1" x14ac:dyDescent="0.35">
      <c r="A7" s="69" t="s">
        <v>5</v>
      </c>
      <c r="B7" s="130" t="s">
        <v>6</v>
      </c>
      <c r="C7" s="131"/>
      <c r="D7" s="132"/>
      <c r="E7" s="10">
        <f>E8+E845+E945+E1058+E1157</f>
        <v>295881399</v>
      </c>
      <c r="F7" s="10">
        <f>F8+F845+F945+F1058+F1157</f>
        <v>322954730</v>
      </c>
      <c r="G7" s="10">
        <f>G8+G845+G945+G1058+G1157</f>
        <v>297628837</v>
      </c>
      <c r="H7" s="126"/>
      <c r="I7" s="127"/>
      <c r="J7" s="127"/>
      <c r="K7" s="127"/>
      <c r="L7" s="128"/>
    </row>
    <row r="8" spans="1:12" ht="39.75" customHeight="1" thickBot="1" x14ac:dyDescent="0.35">
      <c r="A8" s="70" t="s">
        <v>10</v>
      </c>
      <c r="B8" s="133" t="s">
        <v>11</v>
      </c>
      <c r="C8" s="134"/>
      <c r="D8" s="135"/>
      <c r="E8" s="45">
        <f>E9+E814+E836</f>
        <v>142219089</v>
      </c>
      <c r="F8" s="45">
        <f t="shared" ref="F8:G8" si="0">F9+F814+F836</f>
        <v>152305856</v>
      </c>
      <c r="G8" s="45">
        <f t="shared" si="0"/>
        <v>159076099</v>
      </c>
      <c r="H8" s="129"/>
      <c r="I8" s="129"/>
      <c r="J8" s="129"/>
      <c r="K8" s="129"/>
      <c r="L8" s="129"/>
    </row>
    <row r="9" spans="1:12" ht="32.25" customHeight="1" thickBot="1" x14ac:dyDescent="0.35">
      <c r="A9" s="71" t="s">
        <v>14</v>
      </c>
      <c r="B9" s="136" t="s">
        <v>15</v>
      </c>
      <c r="C9" s="137"/>
      <c r="D9" s="138"/>
      <c r="E9" s="46">
        <f>E10+E13+E14+E19+E24+E29+E34+E39+E44+E49+E54+E59+E64+E69+E74+E79+E84+E89+E94+E99+E104+E109+E114+E119+E124+E129+E134+E139+E144+E149+E154+E159+E164+E169+E174+E179+E184+E189+E194+E199+E204+E209+E214+E219+E224+E229+E234+E239+E244+E249+E254+E259+E264+E269+E274+E279+E284+E289+E294+E299+E304+E309+E314+E319+E324+E329+E334+E339+E344+E349+E354+E359+E364+E369+E374+E378+E382+E386+E390+E393+E397+E401+E405+E409+E413+E418+E423+E428+E433+E438+E442+E446+E450+E454+E458+E462+E466+E470+E474+E478+E482+E486+E490+E494+E498+E502+E506+E510+E514+E518+E522+E526+E530+E534+E539+E543+E547+E551+E556+E560+E564+E568+E572+E575+E579+E583+E588+E592+E596+E600+E604+E608+E612+E616+E621+E625+E629+E633+E637+E642+E646+E650+E654+E658+E662+E666+E670+E674+E679+E684+E689+E694+E698+E702+E706+E710+E714+E718+E722+E726+E730+E734+E738+E742+E746+E750+E754+E758+E761+E765+E770+E774+E778+E780+E784+E788+E791+E795+E797+E798+E801+E804+E806+E807+E810+E812+E813</f>
        <v>140550389</v>
      </c>
      <c r="F9" s="46">
        <f t="shared" ref="F9:G9" si="1">F10+F13+F14+F19+F24+F29+F34+F39+F44+F49+F54+F59+F64+F69+F74+F79+F84+F89+F94+F99+F104+F109+F114+F119+F124+F129+F134+F139+F144+F149+F154+F159+F164+F169+F174+F179+F184+F189+F194+F199+F204+F209+F214+F219+F224+F229+F234+F239+F244+F249+F254+F259+F264+F269+F274+F279+F284+F289+F294+F299+F304+F309+F314+F319+F324+F329+F334+F339+F344+F349+F354+F359+F364+F369+F374+F378+F382+F386+F390+F393+F397+F401+F405+F409+F413+F418+F423+F428+F433+F438+F442+F446+F450+F454+F458+F462+F466+F470+F474+F478+F482+F486+F490+F494+F498+F502+F506+F510+F514+F518+F522+F526+F530+F534+F539+F543+F547+F551+F556+F560+F564+F568+F572+F575+F579+F583+F588+F592+F596+F600+F604+F608+F612+F616+F621+F625+F629+F633+F637+F642+F646+F650+F654+F658+F662+F666+F670+F674+F679+F684+F689+F694+F698+F702+F706+F710+F714+F718+F722+F726+F730+F734+F738+F742+F746+F750+F754+F758+F761+F765+F770+F774+F778+F780+F784+F788+F791+F795+F797+F798+F801+F804+F806+F807+F810+F812+F813</f>
        <v>150512683</v>
      </c>
      <c r="G9" s="46">
        <f t="shared" si="1"/>
        <v>155857126</v>
      </c>
      <c r="H9" s="47"/>
      <c r="I9" s="48"/>
      <c r="J9" s="48"/>
      <c r="K9" s="48"/>
      <c r="L9" s="49"/>
    </row>
    <row r="10" spans="1:12" ht="30.75" customHeight="1" x14ac:dyDescent="0.3">
      <c r="A10" s="112" t="s">
        <v>26</v>
      </c>
      <c r="B10" s="115" t="s">
        <v>27</v>
      </c>
      <c r="C10" s="96" t="s">
        <v>28</v>
      </c>
      <c r="D10" s="7" t="s">
        <v>1221</v>
      </c>
      <c r="E10" s="13">
        <f>SUM(E11:E12)</f>
        <v>7514988</v>
      </c>
      <c r="F10" s="13">
        <f>SUM(F11:F12)</f>
        <v>8300000</v>
      </c>
      <c r="G10" s="13">
        <f>SUM(G11:G12)</f>
        <v>8200000</v>
      </c>
      <c r="H10" s="115" t="s">
        <v>29</v>
      </c>
      <c r="I10" s="96" t="s">
        <v>1268</v>
      </c>
      <c r="J10" s="96" t="s">
        <v>30</v>
      </c>
      <c r="K10" s="96" t="s">
        <v>23</v>
      </c>
      <c r="L10" s="153" t="s">
        <v>31</v>
      </c>
    </row>
    <row r="11" spans="1:12" x14ac:dyDescent="0.3">
      <c r="A11" s="113"/>
      <c r="B11" s="116"/>
      <c r="C11" s="121"/>
      <c r="D11" s="8" t="s">
        <v>32</v>
      </c>
      <c r="E11" s="9">
        <v>7453000</v>
      </c>
      <c r="F11" s="9">
        <v>8300000</v>
      </c>
      <c r="G11" s="9">
        <v>8200000</v>
      </c>
      <c r="H11" s="116"/>
      <c r="I11" s="121"/>
      <c r="J11" s="121"/>
      <c r="K11" s="121"/>
      <c r="L11" s="124"/>
    </row>
    <row r="12" spans="1:12" ht="16.2" thickBot="1" x14ac:dyDescent="0.35">
      <c r="A12" s="114"/>
      <c r="B12" s="117"/>
      <c r="C12" s="97"/>
      <c r="D12" s="8" t="s">
        <v>33</v>
      </c>
      <c r="E12" s="9">
        <v>61988</v>
      </c>
      <c r="F12" s="9">
        <v>0</v>
      </c>
      <c r="G12" s="9">
        <v>0</v>
      </c>
      <c r="H12" s="117"/>
      <c r="I12" s="97"/>
      <c r="J12" s="97"/>
      <c r="K12" s="97"/>
      <c r="L12" s="125"/>
    </row>
    <row r="13" spans="1:12" ht="93.75" customHeight="1" thickBot="1" x14ac:dyDescent="0.35">
      <c r="A13" s="72" t="s">
        <v>34</v>
      </c>
      <c r="B13" s="5" t="s">
        <v>1280</v>
      </c>
      <c r="C13" s="5" t="s">
        <v>35</v>
      </c>
      <c r="D13" s="7" t="s">
        <v>36</v>
      </c>
      <c r="E13" s="14">
        <v>4893600</v>
      </c>
      <c r="F13" s="14">
        <v>4900000</v>
      </c>
      <c r="G13" s="14">
        <v>5000000</v>
      </c>
      <c r="H13" s="5" t="s">
        <v>37</v>
      </c>
      <c r="I13" s="7" t="s">
        <v>1269</v>
      </c>
      <c r="J13" s="7" t="s">
        <v>38</v>
      </c>
      <c r="K13" s="7" t="s">
        <v>39</v>
      </c>
      <c r="L13" s="36" t="s">
        <v>40</v>
      </c>
    </row>
    <row r="14" spans="1:12" ht="25.5" customHeight="1" x14ac:dyDescent="0.3">
      <c r="A14" s="112" t="s">
        <v>41</v>
      </c>
      <c r="B14" s="115" t="s">
        <v>42</v>
      </c>
      <c r="C14" s="96" t="s">
        <v>43</v>
      </c>
      <c r="D14" s="7" t="s">
        <v>1221</v>
      </c>
      <c r="E14" s="13">
        <f>SUM(E15:E18)</f>
        <v>693400</v>
      </c>
      <c r="F14" s="13">
        <f>SUM(F15:F18)</f>
        <v>752260</v>
      </c>
      <c r="G14" s="13">
        <f>SUM(G15:G18)</f>
        <v>817006</v>
      </c>
      <c r="H14" s="5" t="s">
        <v>1279</v>
      </c>
      <c r="I14" s="7" t="s">
        <v>1269</v>
      </c>
      <c r="J14" s="7" t="s">
        <v>22</v>
      </c>
      <c r="K14" s="7" t="s">
        <v>22</v>
      </c>
      <c r="L14" s="36" t="s">
        <v>22</v>
      </c>
    </row>
    <row r="15" spans="1:12" ht="23.25" customHeight="1" x14ac:dyDescent="0.3">
      <c r="A15" s="113"/>
      <c r="B15" s="116"/>
      <c r="C15" s="121"/>
      <c r="D15" s="8" t="s">
        <v>32</v>
      </c>
      <c r="E15" s="9">
        <v>375500</v>
      </c>
      <c r="F15" s="9">
        <v>413050</v>
      </c>
      <c r="G15" s="9">
        <v>454355</v>
      </c>
      <c r="H15" s="6" t="s">
        <v>44</v>
      </c>
      <c r="I15" s="8" t="s">
        <v>1269</v>
      </c>
      <c r="J15" s="8" t="s">
        <v>45</v>
      </c>
      <c r="K15" s="8" t="s">
        <v>45</v>
      </c>
      <c r="L15" s="27" t="s">
        <v>45</v>
      </c>
    </row>
    <row r="16" spans="1:12" ht="22.5" customHeight="1" x14ac:dyDescent="0.3">
      <c r="A16" s="113"/>
      <c r="B16" s="116"/>
      <c r="C16" s="121"/>
      <c r="D16" s="8" t="s">
        <v>36</v>
      </c>
      <c r="E16" s="9">
        <v>213100</v>
      </c>
      <c r="F16" s="9">
        <v>234410</v>
      </c>
      <c r="G16" s="9">
        <v>257851</v>
      </c>
      <c r="H16" s="6" t="s">
        <v>1281</v>
      </c>
      <c r="I16" s="8" t="s">
        <v>1269</v>
      </c>
      <c r="J16" s="8" t="s">
        <v>45</v>
      </c>
      <c r="K16" s="8" t="s">
        <v>45</v>
      </c>
      <c r="L16" s="27" t="s">
        <v>45</v>
      </c>
    </row>
    <row r="17" spans="1:12" ht="21" customHeight="1" x14ac:dyDescent="0.3">
      <c r="A17" s="113"/>
      <c r="B17" s="116"/>
      <c r="C17" s="121"/>
      <c r="D17" s="122" t="s">
        <v>49</v>
      </c>
      <c r="E17" s="109">
        <v>104800</v>
      </c>
      <c r="F17" s="109">
        <v>104800</v>
      </c>
      <c r="G17" s="109">
        <v>104800</v>
      </c>
      <c r="H17" s="6" t="s">
        <v>46</v>
      </c>
      <c r="I17" s="8" t="s">
        <v>1268</v>
      </c>
      <c r="J17" s="8" t="s">
        <v>47</v>
      </c>
      <c r="K17" s="8" t="s">
        <v>47</v>
      </c>
      <c r="L17" s="27" t="s">
        <v>47</v>
      </c>
    </row>
    <row r="18" spans="1:12" ht="22.5" customHeight="1" thickBot="1" x14ac:dyDescent="0.35">
      <c r="A18" s="114"/>
      <c r="B18" s="117"/>
      <c r="C18" s="97"/>
      <c r="D18" s="97"/>
      <c r="E18" s="111"/>
      <c r="F18" s="111"/>
      <c r="G18" s="111"/>
      <c r="H18" s="6" t="s">
        <v>48</v>
      </c>
      <c r="I18" s="8" t="s">
        <v>1268</v>
      </c>
      <c r="J18" s="8" t="s">
        <v>13</v>
      </c>
      <c r="K18" s="8" t="s">
        <v>13</v>
      </c>
      <c r="L18" s="27" t="s">
        <v>13</v>
      </c>
    </row>
    <row r="19" spans="1:12" ht="22.5" customHeight="1" x14ac:dyDescent="0.3">
      <c r="A19" s="112" t="s">
        <v>51</v>
      </c>
      <c r="B19" s="115" t="s">
        <v>52</v>
      </c>
      <c r="C19" s="96" t="s">
        <v>43</v>
      </c>
      <c r="D19" s="7" t="s">
        <v>1221</v>
      </c>
      <c r="E19" s="13">
        <f>SUM(E20:E23)</f>
        <v>743700</v>
      </c>
      <c r="F19" s="13">
        <f>SUM(F20:F23)</f>
        <v>815840</v>
      </c>
      <c r="G19" s="13">
        <f>SUM(G20:G23)</f>
        <v>886944</v>
      </c>
      <c r="H19" s="5" t="s">
        <v>46</v>
      </c>
      <c r="I19" s="7" t="s">
        <v>1268</v>
      </c>
      <c r="J19" s="7" t="s">
        <v>47</v>
      </c>
      <c r="K19" s="7" t="s">
        <v>47</v>
      </c>
      <c r="L19" s="36" t="s">
        <v>47</v>
      </c>
    </row>
    <row r="20" spans="1:12" ht="23.25" customHeight="1" x14ac:dyDescent="0.3">
      <c r="A20" s="113"/>
      <c r="B20" s="116"/>
      <c r="C20" s="121"/>
      <c r="D20" s="8" t="s">
        <v>32</v>
      </c>
      <c r="E20" s="9">
        <v>404700</v>
      </c>
      <c r="F20" s="9">
        <v>453420</v>
      </c>
      <c r="G20" s="9">
        <v>498762</v>
      </c>
      <c r="H20" s="6" t="s">
        <v>48</v>
      </c>
      <c r="I20" s="8" t="s">
        <v>1268</v>
      </c>
      <c r="J20" s="8" t="s">
        <v>13</v>
      </c>
      <c r="K20" s="8" t="s">
        <v>13</v>
      </c>
      <c r="L20" s="27" t="s">
        <v>13</v>
      </c>
    </row>
    <row r="21" spans="1:12" ht="22.5" customHeight="1" x14ac:dyDescent="0.3">
      <c r="A21" s="113"/>
      <c r="B21" s="116"/>
      <c r="C21" s="121"/>
      <c r="D21" s="8" t="s">
        <v>36</v>
      </c>
      <c r="E21" s="9">
        <v>234200</v>
      </c>
      <c r="F21" s="9">
        <v>257620</v>
      </c>
      <c r="G21" s="9">
        <v>283382</v>
      </c>
      <c r="H21" s="6" t="s">
        <v>1279</v>
      </c>
      <c r="I21" s="8" t="s">
        <v>1269</v>
      </c>
      <c r="J21" s="8" t="s">
        <v>16</v>
      </c>
      <c r="K21" s="8" t="s">
        <v>16</v>
      </c>
      <c r="L21" s="27" t="s">
        <v>16</v>
      </c>
    </row>
    <row r="22" spans="1:12" ht="21" customHeight="1" x14ac:dyDescent="0.3">
      <c r="A22" s="113"/>
      <c r="B22" s="116"/>
      <c r="C22" s="121"/>
      <c r="D22" s="122" t="s">
        <v>49</v>
      </c>
      <c r="E22" s="109">
        <v>104800</v>
      </c>
      <c r="F22" s="109">
        <v>104800</v>
      </c>
      <c r="G22" s="109">
        <v>104800</v>
      </c>
      <c r="H22" s="6" t="s">
        <v>1281</v>
      </c>
      <c r="I22" s="8" t="s">
        <v>1269</v>
      </c>
      <c r="J22" s="8" t="s">
        <v>8</v>
      </c>
      <c r="K22" s="8" t="s">
        <v>8</v>
      </c>
      <c r="L22" s="27" t="s">
        <v>8</v>
      </c>
    </row>
    <row r="23" spans="1:12" ht="24" customHeight="1" thickBot="1" x14ac:dyDescent="0.35">
      <c r="A23" s="114"/>
      <c r="B23" s="117"/>
      <c r="C23" s="97"/>
      <c r="D23" s="97"/>
      <c r="E23" s="111"/>
      <c r="F23" s="204"/>
      <c r="G23" s="204"/>
      <c r="H23" s="62" t="s">
        <v>44</v>
      </c>
      <c r="I23" s="63" t="s">
        <v>1269</v>
      </c>
      <c r="J23" s="63" t="s">
        <v>8</v>
      </c>
      <c r="K23" s="63" t="s">
        <v>8</v>
      </c>
      <c r="L23" s="64" t="s">
        <v>8</v>
      </c>
    </row>
    <row r="24" spans="1:12" ht="21.75" customHeight="1" x14ac:dyDescent="0.3">
      <c r="A24" s="112" t="s">
        <v>53</v>
      </c>
      <c r="B24" s="115" t="s">
        <v>54</v>
      </c>
      <c r="C24" s="115" t="s">
        <v>43</v>
      </c>
      <c r="D24" s="7" t="s">
        <v>1221</v>
      </c>
      <c r="E24" s="13">
        <f>SUM(E25:E27)</f>
        <v>710500</v>
      </c>
      <c r="F24" s="16">
        <f>SUM(F25:F27)</f>
        <v>773450</v>
      </c>
      <c r="G24" s="16">
        <f>SUM(G25:G27)</f>
        <v>842695</v>
      </c>
      <c r="H24" s="60" t="s">
        <v>1281</v>
      </c>
      <c r="I24" s="61" t="s">
        <v>1269</v>
      </c>
      <c r="J24" s="61" t="s">
        <v>45</v>
      </c>
      <c r="K24" s="61" t="s">
        <v>45</v>
      </c>
      <c r="L24" s="40" t="s">
        <v>45</v>
      </c>
    </row>
    <row r="25" spans="1:12" ht="20.25" customHeight="1" x14ac:dyDescent="0.3">
      <c r="A25" s="113"/>
      <c r="B25" s="116"/>
      <c r="C25" s="116"/>
      <c r="D25" s="8" t="s">
        <v>36</v>
      </c>
      <c r="E25" s="9">
        <v>204200</v>
      </c>
      <c r="F25" s="9">
        <v>224620</v>
      </c>
      <c r="G25" s="9">
        <v>247082</v>
      </c>
      <c r="H25" s="6" t="s">
        <v>46</v>
      </c>
      <c r="I25" s="8" t="s">
        <v>1268</v>
      </c>
      <c r="J25" s="8" t="s">
        <v>47</v>
      </c>
      <c r="K25" s="8" t="s">
        <v>47</v>
      </c>
      <c r="L25" s="27" t="s">
        <v>47</v>
      </c>
    </row>
    <row r="26" spans="1:12" ht="20.25" customHeight="1" x14ac:dyDescent="0.3">
      <c r="A26" s="113"/>
      <c r="B26" s="116"/>
      <c r="C26" s="116"/>
      <c r="D26" s="24" t="s">
        <v>49</v>
      </c>
      <c r="E26" s="15">
        <v>81000</v>
      </c>
      <c r="F26" s="15">
        <v>81000</v>
      </c>
      <c r="G26" s="15">
        <v>81000</v>
      </c>
      <c r="H26" s="6" t="s">
        <v>48</v>
      </c>
      <c r="I26" s="8" t="s">
        <v>1268</v>
      </c>
      <c r="J26" s="8" t="s">
        <v>13</v>
      </c>
      <c r="K26" s="8" t="s">
        <v>13</v>
      </c>
      <c r="L26" s="27" t="s">
        <v>13</v>
      </c>
    </row>
    <row r="27" spans="1:12" ht="18.75" customHeight="1" x14ac:dyDescent="0.3">
      <c r="A27" s="113"/>
      <c r="B27" s="116"/>
      <c r="C27" s="208"/>
      <c r="D27" s="171" t="s">
        <v>32</v>
      </c>
      <c r="E27" s="172">
        <v>425300</v>
      </c>
      <c r="F27" s="172">
        <v>467830</v>
      </c>
      <c r="G27" s="172">
        <v>514613</v>
      </c>
      <c r="H27" s="33" t="s">
        <v>44</v>
      </c>
      <c r="I27" s="8" t="s">
        <v>1269</v>
      </c>
      <c r="J27" s="8" t="s">
        <v>45</v>
      </c>
      <c r="K27" s="8" t="s">
        <v>45</v>
      </c>
      <c r="L27" s="27" t="s">
        <v>45</v>
      </c>
    </row>
    <row r="28" spans="1:12" ht="19.5" customHeight="1" thickBot="1" x14ac:dyDescent="0.35">
      <c r="A28" s="114"/>
      <c r="B28" s="117"/>
      <c r="C28" s="209"/>
      <c r="D28" s="177"/>
      <c r="E28" s="207"/>
      <c r="F28" s="207"/>
      <c r="G28" s="207"/>
      <c r="H28" s="33" t="s">
        <v>1279</v>
      </c>
      <c r="I28" s="8" t="s">
        <v>1269</v>
      </c>
      <c r="J28" s="8" t="s">
        <v>55</v>
      </c>
      <c r="K28" s="8" t="s">
        <v>55</v>
      </c>
      <c r="L28" s="27" t="s">
        <v>55</v>
      </c>
    </row>
    <row r="29" spans="1:12" ht="21.75" customHeight="1" x14ac:dyDescent="0.3">
      <c r="A29" s="112" t="s">
        <v>56</v>
      </c>
      <c r="B29" s="115" t="s">
        <v>57</v>
      </c>
      <c r="C29" s="115" t="s">
        <v>43</v>
      </c>
      <c r="D29" s="25" t="s">
        <v>1221</v>
      </c>
      <c r="E29" s="16">
        <f>SUM(E30:E33)</f>
        <v>261000</v>
      </c>
      <c r="F29" s="16">
        <f>SUM(F30:F33)</f>
        <v>294830</v>
      </c>
      <c r="G29" s="16">
        <f>SUM(G30:G33)</f>
        <v>322143</v>
      </c>
      <c r="H29" s="5" t="s">
        <v>1281</v>
      </c>
      <c r="I29" s="7" t="s">
        <v>1269</v>
      </c>
      <c r="J29" s="7" t="s">
        <v>45</v>
      </c>
      <c r="K29" s="7" t="s">
        <v>45</v>
      </c>
      <c r="L29" s="36" t="s">
        <v>45</v>
      </c>
    </row>
    <row r="30" spans="1:12" ht="22.5" customHeight="1" x14ac:dyDescent="0.3">
      <c r="A30" s="113"/>
      <c r="B30" s="116"/>
      <c r="C30" s="116"/>
      <c r="D30" s="8" t="s">
        <v>32</v>
      </c>
      <c r="E30" s="9">
        <v>180700</v>
      </c>
      <c r="F30" s="9">
        <v>208670</v>
      </c>
      <c r="G30" s="9">
        <v>229537</v>
      </c>
      <c r="H30" s="6" t="s">
        <v>46</v>
      </c>
      <c r="I30" s="8" t="s">
        <v>1268</v>
      </c>
      <c r="J30" s="8" t="s">
        <v>47</v>
      </c>
      <c r="K30" s="8" t="s">
        <v>47</v>
      </c>
      <c r="L30" s="27" t="s">
        <v>47</v>
      </c>
    </row>
    <row r="31" spans="1:12" ht="24" customHeight="1" x14ac:dyDescent="0.3">
      <c r="A31" s="113"/>
      <c r="B31" s="116"/>
      <c r="C31" s="116"/>
      <c r="D31" s="8" t="s">
        <v>36</v>
      </c>
      <c r="E31" s="9">
        <v>58600</v>
      </c>
      <c r="F31" s="9">
        <v>64460</v>
      </c>
      <c r="G31" s="9">
        <v>70906</v>
      </c>
      <c r="H31" s="6" t="s">
        <v>48</v>
      </c>
      <c r="I31" s="8" t="s">
        <v>1268</v>
      </c>
      <c r="J31" s="8" t="s">
        <v>13</v>
      </c>
      <c r="K31" s="8" t="s">
        <v>13</v>
      </c>
      <c r="L31" s="27" t="s">
        <v>13</v>
      </c>
    </row>
    <row r="32" spans="1:12" ht="20.25" customHeight="1" x14ac:dyDescent="0.3">
      <c r="A32" s="113"/>
      <c r="B32" s="116"/>
      <c r="C32" s="116"/>
      <c r="D32" s="122" t="s">
        <v>49</v>
      </c>
      <c r="E32" s="109">
        <v>21700</v>
      </c>
      <c r="F32" s="109">
        <v>21700</v>
      </c>
      <c r="G32" s="109">
        <v>21700</v>
      </c>
      <c r="H32" s="6" t="s">
        <v>1279</v>
      </c>
      <c r="I32" s="8" t="s">
        <v>1269</v>
      </c>
      <c r="J32" s="8" t="s">
        <v>58</v>
      </c>
      <c r="K32" s="8" t="s">
        <v>58</v>
      </c>
      <c r="L32" s="27" t="s">
        <v>58</v>
      </c>
    </row>
    <row r="33" spans="1:12" ht="19.5" customHeight="1" thickBot="1" x14ac:dyDescent="0.35">
      <c r="A33" s="114"/>
      <c r="B33" s="117"/>
      <c r="C33" s="117"/>
      <c r="D33" s="97"/>
      <c r="E33" s="111"/>
      <c r="F33" s="111"/>
      <c r="G33" s="111"/>
      <c r="H33" s="6" t="s">
        <v>44</v>
      </c>
      <c r="I33" s="8" t="s">
        <v>1269</v>
      </c>
      <c r="J33" s="8" t="s">
        <v>45</v>
      </c>
      <c r="K33" s="8" t="s">
        <v>45</v>
      </c>
      <c r="L33" s="27" t="s">
        <v>45</v>
      </c>
    </row>
    <row r="34" spans="1:12" ht="21.75" customHeight="1" x14ac:dyDescent="0.3">
      <c r="A34" s="112" t="s">
        <v>59</v>
      </c>
      <c r="B34" s="115" t="s">
        <v>60</v>
      </c>
      <c r="C34" s="115" t="s">
        <v>43</v>
      </c>
      <c r="D34" s="7" t="s">
        <v>1221</v>
      </c>
      <c r="E34" s="13">
        <f>SUM(E35:E37)</f>
        <v>397300</v>
      </c>
      <c r="F34" s="13">
        <f>SUM(F35:F37)</f>
        <v>439920</v>
      </c>
      <c r="G34" s="13">
        <f>SUM(G35:G37)</f>
        <v>479652</v>
      </c>
      <c r="H34" s="5" t="s">
        <v>1281</v>
      </c>
      <c r="I34" s="7" t="s">
        <v>1269</v>
      </c>
      <c r="J34" s="7" t="s">
        <v>45</v>
      </c>
      <c r="K34" s="7" t="s">
        <v>45</v>
      </c>
      <c r="L34" s="36" t="s">
        <v>45</v>
      </c>
    </row>
    <row r="35" spans="1:12" ht="20.25" customHeight="1" x14ac:dyDescent="0.3">
      <c r="A35" s="113"/>
      <c r="B35" s="116"/>
      <c r="C35" s="116"/>
      <c r="D35" s="8" t="s">
        <v>36</v>
      </c>
      <c r="E35" s="9">
        <v>104600</v>
      </c>
      <c r="F35" s="9">
        <v>115060</v>
      </c>
      <c r="G35" s="9">
        <v>126566</v>
      </c>
      <c r="H35" s="6" t="s">
        <v>46</v>
      </c>
      <c r="I35" s="8" t="s">
        <v>1268</v>
      </c>
      <c r="J35" s="8" t="s">
        <v>47</v>
      </c>
      <c r="K35" s="8" t="s">
        <v>47</v>
      </c>
      <c r="L35" s="27" t="s">
        <v>47</v>
      </c>
    </row>
    <row r="36" spans="1:12" ht="18.75" customHeight="1" x14ac:dyDescent="0.3">
      <c r="A36" s="113"/>
      <c r="B36" s="116"/>
      <c r="C36" s="116"/>
      <c r="D36" s="24" t="s">
        <v>49</v>
      </c>
      <c r="E36" s="15">
        <v>42600</v>
      </c>
      <c r="F36" s="15">
        <v>42600</v>
      </c>
      <c r="G36" s="15">
        <v>42600</v>
      </c>
      <c r="H36" s="6" t="s">
        <v>44</v>
      </c>
      <c r="I36" s="8" t="s">
        <v>1269</v>
      </c>
      <c r="J36" s="8" t="s">
        <v>8</v>
      </c>
      <c r="K36" s="8" t="s">
        <v>8</v>
      </c>
      <c r="L36" s="27" t="s">
        <v>8</v>
      </c>
    </row>
    <row r="37" spans="1:12" ht="18.75" customHeight="1" x14ac:dyDescent="0.3">
      <c r="A37" s="113"/>
      <c r="B37" s="116"/>
      <c r="C37" s="208"/>
      <c r="D37" s="171" t="s">
        <v>32</v>
      </c>
      <c r="E37" s="172">
        <v>250100</v>
      </c>
      <c r="F37" s="172">
        <v>282260</v>
      </c>
      <c r="G37" s="172">
        <v>310486</v>
      </c>
      <c r="H37" s="33" t="s">
        <v>48</v>
      </c>
      <c r="I37" s="8" t="s">
        <v>1268</v>
      </c>
      <c r="J37" s="8" t="s">
        <v>13</v>
      </c>
      <c r="K37" s="8" t="s">
        <v>13</v>
      </c>
      <c r="L37" s="27" t="s">
        <v>13</v>
      </c>
    </row>
    <row r="38" spans="1:12" ht="19.5" customHeight="1" thickBot="1" x14ac:dyDescent="0.35">
      <c r="A38" s="114"/>
      <c r="B38" s="117"/>
      <c r="C38" s="209"/>
      <c r="D38" s="177"/>
      <c r="E38" s="207"/>
      <c r="F38" s="207"/>
      <c r="G38" s="207"/>
      <c r="H38" s="33" t="s">
        <v>1279</v>
      </c>
      <c r="I38" s="8" t="s">
        <v>1269</v>
      </c>
      <c r="J38" s="8" t="s">
        <v>55</v>
      </c>
      <c r="K38" s="8" t="s">
        <v>55</v>
      </c>
      <c r="L38" s="27" t="s">
        <v>55</v>
      </c>
    </row>
    <row r="39" spans="1:12" ht="21" customHeight="1" x14ac:dyDescent="0.3">
      <c r="A39" s="112" t="s">
        <v>61</v>
      </c>
      <c r="B39" s="115" t="s">
        <v>62</v>
      </c>
      <c r="C39" s="115" t="s">
        <v>43</v>
      </c>
      <c r="D39" s="25" t="s">
        <v>1221</v>
      </c>
      <c r="E39" s="16">
        <f>SUM(E40:E43)</f>
        <v>471400</v>
      </c>
      <c r="F39" s="16">
        <f>SUM(F40:F43)</f>
        <v>518390</v>
      </c>
      <c r="G39" s="16">
        <f>SUM(G40:G43)</f>
        <v>565679</v>
      </c>
      <c r="H39" s="5" t="s">
        <v>46</v>
      </c>
      <c r="I39" s="7" t="s">
        <v>1268</v>
      </c>
      <c r="J39" s="7" t="s">
        <v>47</v>
      </c>
      <c r="K39" s="7" t="s">
        <v>47</v>
      </c>
      <c r="L39" s="36" t="s">
        <v>47</v>
      </c>
    </row>
    <row r="40" spans="1:12" ht="21" customHeight="1" x14ac:dyDescent="0.3">
      <c r="A40" s="113"/>
      <c r="B40" s="116"/>
      <c r="C40" s="116"/>
      <c r="D40" s="8" t="s">
        <v>32</v>
      </c>
      <c r="E40" s="9">
        <v>327500</v>
      </c>
      <c r="F40" s="9">
        <v>364650</v>
      </c>
      <c r="G40" s="9">
        <v>401115</v>
      </c>
      <c r="H40" s="6" t="s">
        <v>48</v>
      </c>
      <c r="I40" s="8" t="s">
        <v>1268</v>
      </c>
      <c r="J40" s="8" t="s">
        <v>13</v>
      </c>
      <c r="K40" s="8" t="s">
        <v>13</v>
      </c>
      <c r="L40" s="27" t="s">
        <v>13</v>
      </c>
    </row>
    <row r="41" spans="1:12" ht="21" customHeight="1" x14ac:dyDescent="0.3">
      <c r="A41" s="113"/>
      <c r="B41" s="116"/>
      <c r="C41" s="116"/>
      <c r="D41" s="8" t="s">
        <v>36</v>
      </c>
      <c r="E41" s="9">
        <v>98400</v>
      </c>
      <c r="F41" s="9">
        <v>108240</v>
      </c>
      <c r="G41" s="9">
        <v>119064</v>
      </c>
      <c r="H41" s="6" t="s">
        <v>1279</v>
      </c>
      <c r="I41" s="8" t="s">
        <v>1269</v>
      </c>
      <c r="J41" s="8" t="s">
        <v>16</v>
      </c>
      <c r="K41" s="8" t="s">
        <v>16</v>
      </c>
      <c r="L41" s="27" t="s">
        <v>16</v>
      </c>
    </row>
    <row r="42" spans="1:12" ht="20.25" customHeight="1" x14ac:dyDescent="0.3">
      <c r="A42" s="113"/>
      <c r="B42" s="116"/>
      <c r="C42" s="116"/>
      <c r="D42" s="122" t="s">
        <v>49</v>
      </c>
      <c r="E42" s="109">
        <v>45500</v>
      </c>
      <c r="F42" s="109">
        <v>45500</v>
      </c>
      <c r="G42" s="109">
        <v>45500</v>
      </c>
      <c r="H42" s="6" t="s">
        <v>1281</v>
      </c>
      <c r="I42" s="8" t="s">
        <v>1269</v>
      </c>
      <c r="J42" s="8" t="s">
        <v>55</v>
      </c>
      <c r="K42" s="8" t="s">
        <v>55</v>
      </c>
      <c r="L42" s="27" t="s">
        <v>55</v>
      </c>
    </row>
    <row r="43" spans="1:12" ht="18" customHeight="1" thickBot="1" x14ac:dyDescent="0.35">
      <c r="A43" s="114"/>
      <c r="B43" s="117"/>
      <c r="C43" s="117"/>
      <c r="D43" s="97"/>
      <c r="E43" s="111"/>
      <c r="F43" s="111"/>
      <c r="G43" s="111"/>
      <c r="H43" s="6" t="s">
        <v>44</v>
      </c>
      <c r="I43" s="8" t="s">
        <v>1269</v>
      </c>
      <c r="J43" s="8" t="s">
        <v>55</v>
      </c>
      <c r="K43" s="8" t="s">
        <v>55</v>
      </c>
      <c r="L43" s="27" t="s">
        <v>55</v>
      </c>
    </row>
    <row r="44" spans="1:12" ht="21" customHeight="1" x14ac:dyDescent="0.3">
      <c r="A44" s="112" t="s">
        <v>63</v>
      </c>
      <c r="B44" s="115" t="s">
        <v>64</v>
      </c>
      <c r="C44" s="115" t="s">
        <v>43</v>
      </c>
      <c r="D44" s="7" t="s">
        <v>1221</v>
      </c>
      <c r="E44" s="13">
        <f>SUM(E45:E48)</f>
        <v>538500</v>
      </c>
      <c r="F44" s="13">
        <f>SUM(F45:F48)</f>
        <v>588400</v>
      </c>
      <c r="G44" s="13">
        <f>SUM(G45:G48)</f>
        <v>640980</v>
      </c>
      <c r="H44" s="5" t="s">
        <v>1281</v>
      </c>
      <c r="I44" s="7" t="s">
        <v>1269</v>
      </c>
      <c r="J44" s="7" t="s">
        <v>8</v>
      </c>
      <c r="K44" s="7" t="s">
        <v>8</v>
      </c>
      <c r="L44" s="36" t="s">
        <v>8</v>
      </c>
    </row>
    <row r="45" spans="1:12" ht="18.75" customHeight="1" x14ac:dyDescent="0.3">
      <c r="A45" s="113"/>
      <c r="B45" s="116"/>
      <c r="C45" s="116"/>
      <c r="D45" s="8" t="s">
        <v>32</v>
      </c>
      <c r="E45" s="9">
        <v>334000</v>
      </c>
      <c r="F45" s="9">
        <v>369710</v>
      </c>
      <c r="G45" s="9">
        <v>406681</v>
      </c>
      <c r="H45" s="6" t="s">
        <v>46</v>
      </c>
      <c r="I45" s="8" t="s">
        <v>1268</v>
      </c>
      <c r="J45" s="8" t="s">
        <v>47</v>
      </c>
      <c r="K45" s="8" t="s">
        <v>47</v>
      </c>
      <c r="L45" s="27" t="s">
        <v>47</v>
      </c>
    </row>
    <row r="46" spans="1:12" ht="20.25" customHeight="1" x14ac:dyDescent="0.3">
      <c r="A46" s="113"/>
      <c r="B46" s="116"/>
      <c r="C46" s="116"/>
      <c r="D46" s="8" t="s">
        <v>36</v>
      </c>
      <c r="E46" s="9">
        <v>141900</v>
      </c>
      <c r="F46" s="9">
        <v>156090</v>
      </c>
      <c r="G46" s="9">
        <v>171699</v>
      </c>
      <c r="H46" s="6" t="s">
        <v>44</v>
      </c>
      <c r="I46" s="8" t="s">
        <v>1269</v>
      </c>
      <c r="J46" s="8" t="s">
        <v>8</v>
      </c>
      <c r="K46" s="8" t="s">
        <v>8</v>
      </c>
      <c r="L46" s="27" t="s">
        <v>8</v>
      </c>
    </row>
    <row r="47" spans="1:12" ht="21.75" customHeight="1" x14ac:dyDescent="0.3">
      <c r="A47" s="113"/>
      <c r="B47" s="116"/>
      <c r="C47" s="116"/>
      <c r="D47" s="122" t="s">
        <v>49</v>
      </c>
      <c r="E47" s="109">
        <v>62600</v>
      </c>
      <c r="F47" s="109">
        <v>62600</v>
      </c>
      <c r="G47" s="109">
        <v>62600</v>
      </c>
      <c r="H47" s="6" t="s">
        <v>48</v>
      </c>
      <c r="I47" s="8" t="s">
        <v>1268</v>
      </c>
      <c r="J47" s="8" t="s">
        <v>13</v>
      </c>
      <c r="K47" s="8" t="s">
        <v>13</v>
      </c>
      <c r="L47" s="27" t="s">
        <v>13</v>
      </c>
    </row>
    <row r="48" spans="1:12" ht="18" customHeight="1" thickBot="1" x14ac:dyDescent="0.35">
      <c r="A48" s="114"/>
      <c r="B48" s="117"/>
      <c r="C48" s="117"/>
      <c r="D48" s="97"/>
      <c r="E48" s="111"/>
      <c r="F48" s="111"/>
      <c r="G48" s="111"/>
      <c r="H48" s="6" t="s">
        <v>1279</v>
      </c>
      <c r="I48" s="8" t="s">
        <v>1269</v>
      </c>
      <c r="J48" s="8" t="s">
        <v>55</v>
      </c>
      <c r="K48" s="8" t="s">
        <v>55</v>
      </c>
      <c r="L48" s="27" t="s">
        <v>55</v>
      </c>
    </row>
    <row r="49" spans="1:12" ht="20.25" customHeight="1" x14ac:dyDescent="0.3">
      <c r="A49" s="112" t="s">
        <v>65</v>
      </c>
      <c r="B49" s="115" t="s">
        <v>66</v>
      </c>
      <c r="C49" s="115" t="s">
        <v>43</v>
      </c>
      <c r="D49" s="7" t="s">
        <v>1221</v>
      </c>
      <c r="E49" s="13">
        <f>SUM(E50:E53)</f>
        <v>599600</v>
      </c>
      <c r="F49" s="13">
        <f>SUM(F50:F53)</f>
        <v>655810</v>
      </c>
      <c r="G49" s="13">
        <f>SUM(G50:G53)</f>
        <v>714891</v>
      </c>
      <c r="H49" s="5" t="s">
        <v>1281</v>
      </c>
      <c r="I49" s="7" t="s">
        <v>1269</v>
      </c>
      <c r="J49" s="7" t="s">
        <v>67</v>
      </c>
      <c r="K49" s="7" t="s">
        <v>67</v>
      </c>
      <c r="L49" s="36" t="s">
        <v>67</v>
      </c>
    </row>
    <row r="50" spans="1:12" ht="20.25" customHeight="1" x14ac:dyDescent="0.3">
      <c r="A50" s="113"/>
      <c r="B50" s="116"/>
      <c r="C50" s="116"/>
      <c r="D50" s="8" t="s">
        <v>32</v>
      </c>
      <c r="E50" s="9">
        <v>355100</v>
      </c>
      <c r="F50" s="9">
        <v>393360</v>
      </c>
      <c r="G50" s="9">
        <v>432696</v>
      </c>
      <c r="H50" s="6" t="s">
        <v>46</v>
      </c>
      <c r="I50" s="8" t="s">
        <v>1268</v>
      </c>
      <c r="J50" s="8" t="s">
        <v>47</v>
      </c>
      <c r="K50" s="8" t="s">
        <v>47</v>
      </c>
      <c r="L50" s="27" t="s">
        <v>47</v>
      </c>
    </row>
    <row r="51" spans="1:12" ht="20.25" customHeight="1" x14ac:dyDescent="0.3">
      <c r="A51" s="113"/>
      <c r="B51" s="116"/>
      <c r="C51" s="116"/>
      <c r="D51" s="8" t="s">
        <v>36</v>
      </c>
      <c r="E51" s="9">
        <v>179500</v>
      </c>
      <c r="F51" s="9">
        <v>197450</v>
      </c>
      <c r="G51" s="9">
        <v>217195</v>
      </c>
      <c r="H51" s="6" t="s">
        <v>44</v>
      </c>
      <c r="I51" s="8" t="s">
        <v>1269</v>
      </c>
      <c r="J51" s="8" t="s">
        <v>67</v>
      </c>
      <c r="K51" s="8" t="s">
        <v>67</v>
      </c>
      <c r="L51" s="27" t="s">
        <v>67</v>
      </c>
    </row>
    <row r="52" spans="1:12" ht="20.25" customHeight="1" x14ac:dyDescent="0.3">
      <c r="A52" s="113"/>
      <c r="B52" s="116"/>
      <c r="C52" s="116"/>
      <c r="D52" s="122" t="s">
        <v>49</v>
      </c>
      <c r="E52" s="109">
        <v>65000</v>
      </c>
      <c r="F52" s="109">
        <v>65000</v>
      </c>
      <c r="G52" s="109">
        <v>65000</v>
      </c>
      <c r="H52" s="6" t="s">
        <v>48</v>
      </c>
      <c r="I52" s="8" t="s">
        <v>1268</v>
      </c>
      <c r="J52" s="8" t="s">
        <v>13</v>
      </c>
      <c r="K52" s="8" t="s">
        <v>13</v>
      </c>
      <c r="L52" s="27" t="s">
        <v>13</v>
      </c>
    </row>
    <row r="53" spans="1:12" ht="20.25" customHeight="1" thickBot="1" x14ac:dyDescent="0.35">
      <c r="A53" s="114"/>
      <c r="B53" s="117"/>
      <c r="C53" s="117"/>
      <c r="D53" s="97"/>
      <c r="E53" s="111"/>
      <c r="F53" s="111"/>
      <c r="G53" s="111"/>
      <c r="H53" s="6" t="s">
        <v>1279</v>
      </c>
      <c r="I53" s="8" t="s">
        <v>1269</v>
      </c>
      <c r="J53" s="8" t="s">
        <v>55</v>
      </c>
      <c r="K53" s="8" t="s">
        <v>55</v>
      </c>
      <c r="L53" s="27" t="s">
        <v>55</v>
      </c>
    </row>
    <row r="54" spans="1:12" ht="20.25" customHeight="1" x14ac:dyDescent="0.3">
      <c r="A54" s="112" t="s">
        <v>68</v>
      </c>
      <c r="B54" s="115" t="s">
        <v>69</v>
      </c>
      <c r="C54" s="115" t="s">
        <v>43</v>
      </c>
      <c r="D54" s="7" t="s">
        <v>1221</v>
      </c>
      <c r="E54" s="13">
        <f>SUM(E55:E58)</f>
        <v>406400</v>
      </c>
      <c r="F54" s="13">
        <f>SUM(F55:F58)</f>
        <v>445590</v>
      </c>
      <c r="G54" s="13">
        <f>SUM(G55:G58)</f>
        <v>485399</v>
      </c>
      <c r="H54" s="5" t="s">
        <v>48</v>
      </c>
      <c r="I54" s="7" t="s">
        <v>1268</v>
      </c>
      <c r="J54" s="7" t="s">
        <v>13</v>
      </c>
      <c r="K54" s="7" t="s">
        <v>13</v>
      </c>
      <c r="L54" s="36" t="s">
        <v>13</v>
      </c>
    </row>
    <row r="55" spans="1:12" ht="20.25" customHeight="1" x14ac:dyDescent="0.3">
      <c r="A55" s="113"/>
      <c r="B55" s="116"/>
      <c r="C55" s="116"/>
      <c r="D55" s="8" t="s">
        <v>32</v>
      </c>
      <c r="E55" s="9">
        <v>244000</v>
      </c>
      <c r="F55" s="9">
        <v>271700</v>
      </c>
      <c r="G55" s="9">
        <v>298870</v>
      </c>
      <c r="H55" s="6" t="s">
        <v>1279</v>
      </c>
      <c r="I55" s="8" t="s">
        <v>1269</v>
      </c>
      <c r="J55" s="8" t="s">
        <v>22</v>
      </c>
      <c r="K55" s="8" t="s">
        <v>22</v>
      </c>
      <c r="L55" s="27" t="s">
        <v>22</v>
      </c>
    </row>
    <row r="56" spans="1:12" ht="20.25" customHeight="1" x14ac:dyDescent="0.3">
      <c r="A56" s="113"/>
      <c r="B56" s="116"/>
      <c r="C56" s="116"/>
      <c r="D56" s="8" t="s">
        <v>36</v>
      </c>
      <c r="E56" s="9">
        <v>114900</v>
      </c>
      <c r="F56" s="9">
        <v>126390</v>
      </c>
      <c r="G56" s="9">
        <v>139029</v>
      </c>
      <c r="H56" s="6" t="s">
        <v>1281</v>
      </c>
      <c r="I56" s="8" t="s">
        <v>1269</v>
      </c>
      <c r="J56" s="8" t="s">
        <v>67</v>
      </c>
      <c r="K56" s="8" t="s">
        <v>67</v>
      </c>
      <c r="L56" s="27" t="s">
        <v>67</v>
      </c>
    </row>
    <row r="57" spans="1:12" ht="20.25" customHeight="1" x14ac:dyDescent="0.3">
      <c r="A57" s="113"/>
      <c r="B57" s="116"/>
      <c r="C57" s="116"/>
      <c r="D57" s="122" t="s">
        <v>49</v>
      </c>
      <c r="E57" s="109">
        <v>47500</v>
      </c>
      <c r="F57" s="109">
        <v>47500</v>
      </c>
      <c r="G57" s="109">
        <v>47500</v>
      </c>
      <c r="H57" s="6" t="s">
        <v>46</v>
      </c>
      <c r="I57" s="8" t="s">
        <v>1268</v>
      </c>
      <c r="J57" s="8" t="s">
        <v>47</v>
      </c>
      <c r="K57" s="8" t="s">
        <v>47</v>
      </c>
      <c r="L57" s="27" t="s">
        <v>47</v>
      </c>
    </row>
    <row r="58" spans="1:12" ht="20.25" customHeight="1" thickBot="1" x14ac:dyDescent="0.35">
      <c r="A58" s="114"/>
      <c r="B58" s="117"/>
      <c r="C58" s="117"/>
      <c r="D58" s="97"/>
      <c r="E58" s="111"/>
      <c r="F58" s="111"/>
      <c r="G58" s="111"/>
      <c r="H58" s="6" t="s">
        <v>44</v>
      </c>
      <c r="I58" s="8" t="s">
        <v>1269</v>
      </c>
      <c r="J58" s="8" t="s">
        <v>67</v>
      </c>
      <c r="K58" s="8" t="s">
        <v>67</v>
      </c>
      <c r="L58" s="27" t="s">
        <v>67</v>
      </c>
    </row>
    <row r="59" spans="1:12" ht="20.25" customHeight="1" x14ac:dyDescent="0.3">
      <c r="A59" s="112" t="s">
        <v>70</v>
      </c>
      <c r="B59" s="115" t="s">
        <v>71</v>
      </c>
      <c r="C59" s="115" t="s">
        <v>43</v>
      </c>
      <c r="D59" s="7" t="s">
        <v>1221</v>
      </c>
      <c r="E59" s="13">
        <f>SUM(E60:E63)</f>
        <v>387400</v>
      </c>
      <c r="F59" s="13">
        <f>SUM(F60:F63)</f>
        <v>422040</v>
      </c>
      <c r="G59" s="13">
        <f>SUM(G60:G63)</f>
        <v>460144</v>
      </c>
      <c r="H59" s="5" t="s">
        <v>48</v>
      </c>
      <c r="I59" s="7" t="s">
        <v>1268</v>
      </c>
      <c r="J59" s="7" t="s">
        <v>13</v>
      </c>
      <c r="K59" s="7" t="s">
        <v>13</v>
      </c>
      <c r="L59" s="36" t="s">
        <v>13</v>
      </c>
    </row>
    <row r="60" spans="1:12" ht="20.25" customHeight="1" x14ac:dyDescent="0.3">
      <c r="A60" s="113"/>
      <c r="B60" s="116"/>
      <c r="C60" s="116"/>
      <c r="D60" s="8" t="s">
        <v>32</v>
      </c>
      <c r="E60" s="9">
        <v>253700</v>
      </c>
      <c r="F60" s="9">
        <v>279070</v>
      </c>
      <c r="G60" s="9">
        <v>306977</v>
      </c>
      <c r="H60" s="6" t="s">
        <v>1279</v>
      </c>
      <c r="I60" s="8" t="s">
        <v>1269</v>
      </c>
      <c r="J60" s="8" t="s">
        <v>55</v>
      </c>
      <c r="K60" s="8" t="s">
        <v>55</v>
      </c>
      <c r="L60" s="27" t="s">
        <v>55</v>
      </c>
    </row>
    <row r="61" spans="1:12" ht="20.25" customHeight="1" x14ac:dyDescent="0.3">
      <c r="A61" s="113"/>
      <c r="B61" s="116"/>
      <c r="C61" s="116"/>
      <c r="D61" s="8" t="s">
        <v>36</v>
      </c>
      <c r="E61" s="9">
        <v>92700</v>
      </c>
      <c r="F61" s="9">
        <v>101970</v>
      </c>
      <c r="G61" s="9">
        <v>112167</v>
      </c>
      <c r="H61" s="6" t="s">
        <v>44</v>
      </c>
      <c r="I61" s="8" t="s">
        <v>1269</v>
      </c>
      <c r="J61" s="8" t="s">
        <v>17</v>
      </c>
      <c r="K61" s="8" t="s">
        <v>17</v>
      </c>
      <c r="L61" s="27" t="s">
        <v>17</v>
      </c>
    </row>
    <row r="62" spans="1:12" ht="20.25" customHeight="1" x14ac:dyDescent="0.3">
      <c r="A62" s="113"/>
      <c r="B62" s="116"/>
      <c r="C62" s="116"/>
      <c r="D62" s="122" t="s">
        <v>49</v>
      </c>
      <c r="E62" s="109">
        <v>41000</v>
      </c>
      <c r="F62" s="109">
        <v>41000</v>
      </c>
      <c r="G62" s="109">
        <v>41000</v>
      </c>
      <c r="H62" s="6" t="s">
        <v>1281</v>
      </c>
      <c r="I62" s="8" t="s">
        <v>1269</v>
      </c>
      <c r="J62" s="8" t="s">
        <v>17</v>
      </c>
      <c r="K62" s="8" t="s">
        <v>17</v>
      </c>
      <c r="L62" s="27" t="s">
        <v>17</v>
      </c>
    </row>
    <row r="63" spans="1:12" ht="20.25" customHeight="1" thickBot="1" x14ac:dyDescent="0.35">
      <c r="A63" s="114"/>
      <c r="B63" s="117"/>
      <c r="C63" s="117"/>
      <c r="D63" s="97"/>
      <c r="E63" s="111"/>
      <c r="F63" s="111"/>
      <c r="G63" s="111"/>
      <c r="H63" s="6" t="s">
        <v>46</v>
      </c>
      <c r="I63" s="8" t="s">
        <v>1268</v>
      </c>
      <c r="J63" s="8" t="s">
        <v>47</v>
      </c>
      <c r="K63" s="8" t="s">
        <v>47</v>
      </c>
      <c r="L63" s="27" t="s">
        <v>47</v>
      </c>
    </row>
    <row r="64" spans="1:12" ht="20.25" customHeight="1" x14ac:dyDescent="0.3">
      <c r="A64" s="112" t="s">
        <v>72</v>
      </c>
      <c r="B64" s="115" t="s">
        <v>73</v>
      </c>
      <c r="C64" s="115" t="s">
        <v>43</v>
      </c>
      <c r="D64" s="7" t="s">
        <v>1221</v>
      </c>
      <c r="E64" s="13">
        <f>SUM(E65:E68)</f>
        <v>566700</v>
      </c>
      <c r="F64" s="13">
        <f>SUM(F65:F68)</f>
        <v>619200</v>
      </c>
      <c r="G64" s="13">
        <f>SUM(G65:G68)</f>
        <v>675520</v>
      </c>
      <c r="H64" s="5" t="s">
        <v>46</v>
      </c>
      <c r="I64" s="7" t="s">
        <v>1268</v>
      </c>
      <c r="J64" s="7" t="s">
        <v>47</v>
      </c>
      <c r="K64" s="7" t="s">
        <v>47</v>
      </c>
      <c r="L64" s="36" t="s">
        <v>47</v>
      </c>
    </row>
    <row r="65" spans="1:12" ht="20.25" customHeight="1" x14ac:dyDescent="0.3">
      <c r="A65" s="113"/>
      <c r="B65" s="116"/>
      <c r="C65" s="116"/>
      <c r="D65" s="8" t="s">
        <v>49</v>
      </c>
      <c r="E65" s="9">
        <v>56000</v>
      </c>
      <c r="F65" s="9">
        <v>56000</v>
      </c>
      <c r="G65" s="9">
        <v>56000</v>
      </c>
      <c r="H65" s="6" t="s">
        <v>1281</v>
      </c>
      <c r="I65" s="8" t="s">
        <v>1269</v>
      </c>
      <c r="J65" s="8" t="s">
        <v>58</v>
      </c>
      <c r="K65" s="8" t="s">
        <v>58</v>
      </c>
      <c r="L65" s="27" t="s">
        <v>58</v>
      </c>
    </row>
    <row r="66" spans="1:12" ht="20.25" customHeight="1" x14ac:dyDescent="0.3">
      <c r="A66" s="113"/>
      <c r="B66" s="116"/>
      <c r="C66" s="116"/>
      <c r="D66" s="8" t="s">
        <v>32</v>
      </c>
      <c r="E66" s="9">
        <v>362000</v>
      </c>
      <c r="F66" s="9">
        <v>399630</v>
      </c>
      <c r="G66" s="9">
        <v>439593</v>
      </c>
      <c r="H66" s="6" t="s">
        <v>44</v>
      </c>
      <c r="I66" s="8" t="s">
        <v>1269</v>
      </c>
      <c r="J66" s="8" t="s">
        <v>58</v>
      </c>
      <c r="K66" s="8" t="s">
        <v>58</v>
      </c>
      <c r="L66" s="27" t="s">
        <v>58</v>
      </c>
    </row>
    <row r="67" spans="1:12" ht="20.25" customHeight="1" x14ac:dyDescent="0.3">
      <c r="A67" s="113"/>
      <c r="B67" s="116"/>
      <c r="C67" s="116"/>
      <c r="D67" s="122" t="s">
        <v>36</v>
      </c>
      <c r="E67" s="109">
        <v>148700</v>
      </c>
      <c r="F67" s="109">
        <v>163570</v>
      </c>
      <c r="G67" s="109">
        <v>179927</v>
      </c>
      <c r="H67" s="6" t="s">
        <v>48</v>
      </c>
      <c r="I67" s="8" t="s">
        <v>1268</v>
      </c>
      <c r="J67" s="8" t="s">
        <v>13</v>
      </c>
      <c r="K67" s="8" t="s">
        <v>13</v>
      </c>
      <c r="L67" s="27" t="s">
        <v>13</v>
      </c>
    </row>
    <row r="68" spans="1:12" ht="20.25" customHeight="1" thickBot="1" x14ac:dyDescent="0.35">
      <c r="A68" s="114"/>
      <c r="B68" s="117"/>
      <c r="C68" s="117"/>
      <c r="D68" s="97"/>
      <c r="E68" s="111"/>
      <c r="F68" s="111"/>
      <c r="G68" s="111"/>
      <c r="H68" s="6" t="s">
        <v>1279</v>
      </c>
      <c r="I68" s="8" t="s">
        <v>1269</v>
      </c>
      <c r="J68" s="8" t="s">
        <v>74</v>
      </c>
      <c r="K68" s="8" t="s">
        <v>74</v>
      </c>
      <c r="L68" s="27" t="s">
        <v>74</v>
      </c>
    </row>
    <row r="69" spans="1:12" ht="20.25" customHeight="1" x14ac:dyDescent="0.3">
      <c r="A69" s="112" t="s">
        <v>75</v>
      </c>
      <c r="B69" s="115" t="s">
        <v>76</v>
      </c>
      <c r="C69" s="96" t="s">
        <v>43</v>
      </c>
      <c r="D69" s="7" t="s">
        <v>1221</v>
      </c>
      <c r="E69" s="13">
        <f>SUM(E70:E73)</f>
        <v>257500</v>
      </c>
      <c r="F69" s="13">
        <f>SUM(F70:F73)</f>
        <v>282080</v>
      </c>
      <c r="G69" s="13">
        <f>SUM(G70:G73)</f>
        <v>307468</v>
      </c>
      <c r="H69" s="5" t="s">
        <v>44</v>
      </c>
      <c r="I69" s="7" t="s">
        <v>1269</v>
      </c>
      <c r="J69" s="7" t="s">
        <v>77</v>
      </c>
      <c r="K69" s="7" t="s">
        <v>77</v>
      </c>
      <c r="L69" s="36" t="s">
        <v>77</v>
      </c>
    </row>
    <row r="70" spans="1:12" ht="20.25" customHeight="1" x14ac:dyDescent="0.3">
      <c r="A70" s="113"/>
      <c r="B70" s="116"/>
      <c r="C70" s="121"/>
      <c r="D70" s="8" t="s">
        <v>32</v>
      </c>
      <c r="E70" s="9">
        <v>169700</v>
      </c>
      <c r="F70" s="9">
        <v>188320</v>
      </c>
      <c r="G70" s="9">
        <v>207152</v>
      </c>
      <c r="H70" s="6" t="s">
        <v>46</v>
      </c>
      <c r="I70" s="8" t="s">
        <v>1268</v>
      </c>
      <c r="J70" s="8" t="s">
        <v>47</v>
      </c>
      <c r="K70" s="8" t="s">
        <v>47</v>
      </c>
      <c r="L70" s="27" t="s">
        <v>47</v>
      </c>
    </row>
    <row r="71" spans="1:12" ht="20.25" customHeight="1" x14ac:dyDescent="0.3">
      <c r="A71" s="113"/>
      <c r="B71" s="116"/>
      <c r="C71" s="121"/>
      <c r="D71" s="8" t="s">
        <v>36</v>
      </c>
      <c r="E71" s="9">
        <v>59600</v>
      </c>
      <c r="F71" s="9">
        <v>65560</v>
      </c>
      <c r="G71" s="9">
        <v>72116</v>
      </c>
      <c r="H71" s="6" t="s">
        <v>1281</v>
      </c>
      <c r="I71" s="8" t="s">
        <v>1269</v>
      </c>
      <c r="J71" s="8" t="s">
        <v>77</v>
      </c>
      <c r="K71" s="8" t="s">
        <v>77</v>
      </c>
      <c r="L71" s="27" t="s">
        <v>77</v>
      </c>
    </row>
    <row r="72" spans="1:12" ht="20.25" customHeight="1" x14ac:dyDescent="0.3">
      <c r="A72" s="113"/>
      <c r="B72" s="116"/>
      <c r="C72" s="121"/>
      <c r="D72" s="122" t="s">
        <v>49</v>
      </c>
      <c r="E72" s="109">
        <v>28200</v>
      </c>
      <c r="F72" s="109">
        <v>28200</v>
      </c>
      <c r="G72" s="109">
        <v>28200</v>
      </c>
      <c r="H72" s="6" t="s">
        <v>48</v>
      </c>
      <c r="I72" s="8" t="s">
        <v>1268</v>
      </c>
      <c r="J72" s="8" t="s">
        <v>13</v>
      </c>
      <c r="K72" s="8" t="s">
        <v>13</v>
      </c>
      <c r="L72" s="27" t="s">
        <v>13</v>
      </c>
    </row>
    <row r="73" spans="1:12" ht="20.25" customHeight="1" thickBot="1" x14ac:dyDescent="0.35">
      <c r="A73" s="114"/>
      <c r="B73" s="117"/>
      <c r="C73" s="97"/>
      <c r="D73" s="97"/>
      <c r="E73" s="111"/>
      <c r="F73" s="111"/>
      <c r="G73" s="111"/>
      <c r="H73" s="6" t="s">
        <v>1279</v>
      </c>
      <c r="I73" s="8" t="s">
        <v>1269</v>
      </c>
      <c r="J73" s="8" t="s">
        <v>74</v>
      </c>
      <c r="K73" s="8" t="s">
        <v>74</v>
      </c>
      <c r="L73" s="27" t="s">
        <v>74</v>
      </c>
    </row>
    <row r="74" spans="1:12" ht="20.25" customHeight="1" x14ac:dyDescent="0.3">
      <c r="A74" s="112" t="s">
        <v>78</v>
      </c>
      <c r="B74" s="115" t="s">
        <v>79</v>
      </c>
      <c r="C74" s="115" t="s">
        <v>43</v>
      </c>
      <c r="D74" s="7" t="s">
        <v>1221</v>
      </c>
      <c r="E74" s="13">
        <f>SUM(E75:E78)</f>
        <v>393000</v>
      </c>
      <c r="F74" s="13">
        <f>SUM(F75:F78)</f>
        <v>436450</v>
      </c>
      <c r="G74" s="13">
        <f>SUM(G75:G78)</f>
        <v>475775</v>
      </c>
      <c r="H74" s="5" t="s">
        <v>48</v>
      </c>
      <c r="I74" s="7" t="s">
        <v>1268</v>
      </c>
      <c r="J74" s="7" t="s">
        <v>13</v>
      </c>
      <c r="K74" s="7" t="s">
        <v>13</v>
      </c>
      <c r="L74" s="36" t="s">
        <v>13</v>
      </c>
    </row>
    <row r="75" spans="1:12" ht="20.25" customHeight="1" x14ac:dyDescent="0.3">
      <c r="A75" s="113"/>
      <c r="B75" s="116"/>
      <c r="C75" s="116"/>
      <c r="D75" s="8" t="s">
        <v>36</v>
      </c>
      <c r="E75" s="9">
        <v>100900</v>
      </c>
      <c r="F75" s="9">
        <v>110990</v>
      </c>
      <c r="G75" s="9">
        <v>122089</v>
      </c>
      <c r="H75" s="6" t="s">
        <v>1279</v>
      </c>
      <c r="I75" s="8" t="s">
        <v>1269</v>
      </c>
      <c r="J75" s="8" t="s">
        <v>22</v>
      </c>
      <c r="K75" s="8" t="s">
        <v>22</v>
      </c>
      <c r="L75" s="27" t="s">
        <v>22</v>
      </c>
    </row>
    <row r="76" spans="1:12" ht="20.25" customHeight="1" x14ac:dyDescent="0.3">
      <c r="A76" s="113"/>
      <c r="B76" s="116"/>
      <c r="C76" s="116"/>
      <c r="D76" s="8" t="s">
        <v>49</v>
      </c>
      <c r="E76" s="9">
        <v>43200</v>
      </c>
      <c r="F76" s="9">
        <v>43200</v>
      </c>
      <c r="G76" s="9">
        <v>43200</v>
      </c>
      <c r="H76" s="6" t="s">
        <v>1281</v>
      </c>
      <c r="I76" s="8" t="s">
        <v>1269</v>
      </c>
      <c r="J76" s="8" t="s">
        <v>45</v>
      </c>
      <c r="K76" s="8" t="s">
        <v>45</v>
      </c>
      <c r="L76" s="27" t="s">
        <v>45</v>
      </c>
    </row>
    <row r="77" spans="1:12" ht="20.25" customHeight="1" x14ac:dyDescent="0.3">
      <c r="A77" s="113"/>
      <c r="B77" s="116"/>
      <c r="C77" s="116"/>
      <c r="D77" s="122" t="s">
        <v>32</v>
      </c>
      <c r="E77" s="109">
        <v>248900</v>
      </c>
      <c r="F77" s="109">
        <v>282260</v>
      </c>
      <c r="G77" s="109">
        <v>310486</v>
      </c>
      <c r="H77" s="6" t="s">
        <v>46</v>
      </c>
      <c r="I77" s="8" t="s">
        <v>1268</v>
      </c>
      <c r="J77" s="8" t="s">
        <v>47</v>
      </c>
      <c r="K77" s="8" t="s">
        <v>47</v>
      </c>
      <c r="L77" s="27" t="s">
        <v>47</v>
      </c>
    </row>
    <row r="78" spans="1:12" ht="20.25" customHeight="1" thickBot="1" x14ac:dyDescent="0.35">
      <c r="A78" s="114"/>
      <c r="B78" s="117"/>
      <c r="C78" s="117"/>
      <c r="D78" s="97"/>
      <c r="E78" s="111"/>
      <c r="F78" s="111"/>
      <c r="G78" s="111"/>
      <c r="H78" s="6" t="s">
        <v>44</v>
      </c>
      <c r="I78" s="8" t="s">
        <v>1269</v>
      </c>
      <c r="J78" s="8" t="s">
        <v>45</v>
      </c>
      <c r="K78" s="8" t="s">
        <v>45</v>
      </c>
      <c r="L78" s="27" t="s">
        <v>45</v>
      </c>
    </row>
    <row r="79" spans="1:12" ht="20.25" customHeight="1" x14ac:dyDescent="0.3">
      <c r="A79" s="112" t="s">
        <v>80</v>
      </c>
      <c r="B79" s="115" t="s">
        <v>81</v>
      </c>
      <c r="C79" s="115" t="s">
        <v>43</v>
      </c>
      <c r="D79" s="7" t="s">
        <v>1221</v>
      </c>
      <c r="E79" s="13">
        <f>SUM(E80:E83)</f>
        <v>603900</v>
      </c>
      <c r="F79" s="13">
        <f>SUM(F80:F83)</f>
        <v>656510</v>
      </c>
      <c r="G79" s="13">
        <f>SUM(G80:G83)</f>
        <v>714381</v>
      </c>
      <c r="H79" s="5" t="s">
        <v>1281</v>
      </c>
      <c r="I79" s="7" t="s">
        <v>1269</v>
      </c>
      <c r="J79" s="7" t="s">
        <v>67</v>
      </c>
      <c r="K79" s="7" t="s">
        <v>67</v>
      </c>
      <c r="L79" s="36" t="s">
        <v>67</v>
      </c>
    </row>
    <row r="80" spans="1:12" ht="20.25" customHeight="1" x14ac:dyDescent="0.3">
      <c r="A80" s="113"/>
      <c r="B80" s="116"/>
      <c r="C80" s="116"/>
      <c r="D80" s="8" t="s">
        <v>32</v>
      </c>
      <c r="E80" s="9">
        <v>341300</v>
      </c>
      <c r="F80" s="9">
        <v>375430</v>
      </c>
      <c r="G80" s="9">
        <v>412973</v>
      </c>
      <c r="H80" s="6" t="s">
        <v>46</v>
      </c>
      <c r="I80" s="8" t="s">
        <v>1268</v>
      </c>
      <c r="J80" s="8" t="s">
        <v>47</v>
      </c>
      <c r="K80" s="8" t="s">
        <v>47</v>
      </c>
      <c r="L80" s="27" t="s">
        <v>47</v>
      </c>
    </row>
    <row r="81" spans="1:12" ht="20.25" customHeight="1" x14ac:dyDescent="0.3">
      <c r="A81" s="113"/>
      <c r="B81" s="116"/>
      <c r="C81" s="116"/>
      <c r="D81" s="8" t="s">
        <v>36</v>
      </c>
      <c r="E81" s="9">
        <v>184800</v>
      </c>
      <c r="F81" s="9">
        <v>203280</v>
      </c>
      <c r="G81" s="9">
        <v>223608</v>
      </c>
      <c r="H81" s="6" t="s">
        <v>48</v>
      </c>
      <c r="I81" s="8" t="s">
        <v>1268</v>
      </c>
      <c r="J81" s="8" t="s">
        <v>13</v>
      </c>
      <c r="K81" s="8" t="s">
        <v>13</v>
      </c>
      <c r="L81" s="27" t="s">
        <v>13</v>
      </c>
    </row>
    <row r="82" spans="1:12" ht="20.25" customHeight="1" x14ac:dyDescent="0.3">
      <c r="A82" s="113"/>
      <c r="B82" s="116"/>
      <c r="C82" s="116"/>
      <c r="D82" s="122" t="s">
        <v>49</v>
      </c>
      <c r="E82" s="109">
        <v>77800</v>
      </c>
      <c r="F82" s="109">
        <v>77800</v>
      </c>
      <c r="G82" s="109">
        <v>77800</v>
      </c>
      <c r="H82" s="6" t="s">
        <v>44</v>
      </c>
      <c r="I82" s="8" t="s">
        <v>1269</v>
      </c>
      <c r="J82" s="8" t="s">
        <v>67</v>
      </c>
      <c r="K82" s="8" t="s">
        <v>67</v>
      </c>
      <c r="L82" s="27" t="s">
        <v>67</v>
      </c>
    </row>
    <row r="83" spans="1:12" ht="20.25" customHeight="1" thickBot="1" x14ac:dyDescent="0.35">
      <c r="A83" s="114"/>
      <c r="B83" s="117"/>
      <c r="C83" s="117"/>
      <c r="D83" s="97"/>
      <c r="E83" s="111"/>
      <c r="F83" s="111"/>
      <c r="G83" s="111"/>
      <c r="H83" s="6" t="s">
        <v>1279</v>
      </c>
      <c r="I83" s="8" t="s">
        <v>1269</v>
      </c>
      <c r="J83" s="8" t="s">
        <v>55</v>
      </c>
      <c r="K83" s="8" t="s">
        <v>55</v>
      </c>
      <c r="L83" s="27" t="s">
        <v>55</v>
      </c>
    </row>
    <row r="84" spans="1:12" ht="20.25" customHeight="1" x14ac:dyDescent="0.3">
      <c r="A84" s="112" t="s">
        <v>82</v>
      </c>
      <c r="B84" s="115" t="s">
        <v>83</v>
      </c>
      <c r="C84" s="115" t="s">
        <v>43</v>
      </c>
      <c r="D84" s="7" t="s">
        <v>1221</v>
      </c>
      <c r="E84" s="13">
        <f>SUM(E85:E88)</f>
        <v>781000</v>
      </c>
      <c r="F84" s="13">
        <f>SUM(F85:F88)</f>
        <v>862100</v>
      </c>
      <c r="G84" s="13">
        <f>SUM(G85:G88)</f>
        <v>941410</v>
      </c>
      <c r="H84" s="5" t="s">
        <v>44</v>
      </c>
      <c r="I84" s="7" t="s">
        <v>1269</v>
      </c>
      <c r="J84" s="7" t="s">
        <v>58</v>
      </c>
      <c r="K84" s="7" t="s">
        <v>58</v>
      </c>
      <c r="L84" s="36" t="s">
        <v>58</v>
      </c>
    </row>
    <row r="85" spans="1:12" ht="20.25" customHeight="1" x14ac:dyDescent="0.3">
      <c r="A85" s="113"/>
      <c r="B85" s="116"/>
      <c r="C85" s="116"/>
      <c r="D85" s="8" t="s">
        <v>32</v>
      </c>
      <c r="E85" s="9">
        <v>499000</v>
      </c>
      <c r="F85" s="9">
        <v>558800</v>
      </c>
      <c r="G85" s="9">
        <v>614680</v>
      </c>
      <c r="H85" s="6" t="s">
        <v>46</v>
      </c>
      <c r="I85" s="8" t="s">
        <v>1268</v>
      </c>
      <c r="J85" s="8" t="s">
        <v>47</v>
      </c>
      <c r="K85" s="8" t="s">
        <v>47</v>
      </c>
      <c r="L85" s="27" t="s">
        <v>47</v>
      </c>
    </row>
    <row r="86" spans="1:12" ht="20.25" customHeight="1" x14ac:dyDescent="0.3">
      <c r="A86" s="113"/>
      <c r="B86" s="116"/>
      <c r="C86" s="116"/>
      <c r="D86" s="8" t="s">
        <v>36</v>
      </c>
      <c r="E86" s="9">
        <v>213000</v>
      </c>
      <c r="F86" s="9">
        <v>234300</v>
      </c>
      <c r="G86" s="9">
        <v>257730</v>
      </c>
      <c r="H86" s="6" t="s">
        <v>1281</v>
      </c>
      <c r="I86" s="8" t="s">
        <v>1269</v>
      </c>
      <c r="J86" s="8" t="s">
        <v>58</v>
      </c>
      <c r="K86" s="8" t="s">
        <v>58</v>
      </c>
      <c r="L86" s="27" t="s">
        <v>58</v>
      </c>
    </row>
    <row r="87" spans="1:12" ht="20.25" customHeight="1" x14ac:dyDescent="0.3">
      <c r="A87" s="113"/>
      <c r="B87" s="116"/>
      <c r="C87" s="116"/>
      <c r="D87" s="122" t="s">
        <v>49</v>
      </c>
      <c r="E87" s="109">
        <v>69000</v>
      </c>
      <c r="F87" s="109">
        <v>69000</v>
      </c>
      <c r="G87" s="109">
        <v>69000</v>
      </c>
      <c r="H87" s="6" t="s">
        <v>48</v>
      </c>
      <c r="I87" s="8" t="s">
        <v>1268</v>
      </c>
      <c r="J87" s="8" t="s">
        <v>13</v>
      </c>
      <c r="K87" s="8" t="s">
        <v>13</v>
      </c>
      <c r="L87" s="27" t="s">
        <v>13</v>
      </c>
    </row>
    <row r="88" spans="1:12" ht="20.25" customHeight="1" thickBot="1" x14ac:dyDescent="0.35">
      <c r="A88" s="114"/>
      <c r="B88" s="117"/>
      <c r="C88" s="117"/>
      <c r="D88" s="97"/>
      <c r="E88" s="111"/>
      <c r="F88" s="111"/>
      <c r="G88" s="111"/>
      <c r="H88" s="6" t="s">
        <v>1279</v>
      </c>
      <c r="I88" s="8" t="s">
        <v>1269</v>
      </c>
      <c r="J88" s="8" t="s">
        <v>58</v>
      </c>
      <c r="K88" s="8" t="s">
        <v>58</v>
      </c>
      <c r="L88" s="27" t="s">
        <v>58</v>
      </c>
    </row>
    <row r="89" spans="1:12" ht="20.25" customHeight="1" x14ac:dyDescent="0.3">
      <c r="A89" s="112" t="s">
        <v>84</v>
      </c>
      <c r="B89" s="115" t="s">
        <v>85</v>
      </c>
      <c r="C89" s="115" t="s">
        <v>43</v>
      </c>
      <c r="D89" s="7" t="s">
        <v>1221</v>
      </c>
      <c r="E89" s="13">
        <f>SUM(E90:E93)</f>
        <v>663800</v>
      </c>
      <c r="F89" s="13">
        <f>SUM(F90:F93)</f>
        <v>726830</v>
      </c>
      <c r="G89" s="13">
        <f>SUM(G90:G93)</f>
        <v>790663</v>
      </c>
      <c r="H89" s="5" t="s">
        <v>46</v>
      </c>
      <c r="I89" s="7" t="s">
        <v>1268</v>
      </c>
      <c r="J89" s="7" t="s">
        <v>47</v>
      </c>
      <c r="K89" s="7" t="s">
        <v>47</v>
      </c>
      <c r="L89" s="36" t="s">
        <v>47</v>
      </c>
    </row>
    <row r="90" spans="1:12" ht="20.25" customHeight="1" x14ac:dyDescent="0.3">
      <c r="A90" s="113"/>
      <c r="B90" s="116"/>
      <c r="C90" s="116"/>
      <c r="D90" s="8" t="s">
        <v>32</v>
      </c>
      <c r="E90" s="9">
        <v>398900</v>
      </c>
      <c r="F90" s="9">
        <v>444290</v>
      </c>
      <c r="G90" s="9">
        <v>488719</v>
      </c>
      <c r="H90" s="6" t="s">
        <v>1281</v>
      </c>
      <c r="I90" s="8" t="s">
        <v>1269</v>
      </c>
      <c r="J90" s="8" t="s">
        <v>86</v>
      </c>
      <c r="K90" s="8" t="s">
        <v>86</v>
      </c>
      <c r="L90" s="27" t="s">
        <v>86</v>
      </c>
    </row>
    <row r="91" spans="1:12" ht="20.25" customHeight="1" x14ac:dyDescent="0.3">
      <c r="A91" s="113"/>
      <c r="B91" s="116"/>
      <c r="C91" s="116"/>
      <c r="D91" s="8" t="s">
        <v>36</v>
      </c>
      <c r="E91" s="9">
        <v>176400</v>
      </c>
      <c r="F91" s="9">
        <v>194040</v>
      </c>
      <c r="G91" s="9">
        <v>213444</v>
      </c>
      <c r="H91" s="6" t="s">
        <v>48</v>
      </c>
      <c r="I91" s="8" t="s">
        <v>1268</v>
      </c>
      <c r="J91" s="8" t="s">
        <v>13</v>
      </c>
      <c r="K91" s="8" t="s">
        <v>13</v>
      </c>
      <c r="L91" s="27" t="s">
        <v>13</v>
      </c>
    </row>
    <row r="92" spans="1:12" ht="20.25" customHeight="1" x14ac:dyDescent="0.3">
      <c r="A92" s="113"/>
      <c r="B92" s="116"/>
      <c r="C92" s="116"/>
      <c r="D92" s="122" t="s">
        <v>49</v>
      </c>
      <c r="E92" s="109">
        <v>88500</v>
      </c>
      <c r="F92" s="109">
        <v>88500</v>
      </c>
      <c r="G92" s="109">
        <v>88500</v>
      </c>
      <c r="H92" s="6" t="s">
        <v>44</v>
      </c>
      <c r="I92" s="8" t="s">
        <v>1269</v>
      </c>
      <c r="J92" s="8" t="s">
        <v>86</v>
      </c>
      <c r="K92" s="8" t="s">
        <v>86</v>
      </c>
      <c r="L92" s="27" t="s">
        <v>86</v>
      </c>
    </row>
    <row r="93" spans="1:12" ht="20.25" customHeight="1" thickBot="1" x14ac:dyDescent="0.35">
      <c r="A93" s="114"/>
      <c r="B93" s="117"/>
      <c r="C93" s="117"/>
      <c r="D93" s="97"/>
      <c r="E93" s="111"/>
      <c r="F93" s="111"/>
      <c r="G93" s="111"/>
      <c r="H93" s="6" t="s">
        <v>1279</v>
      </c>
      <c r="I93" s="8" t="s">
        <v>1269</v>
      </c>
      <c r="J93" s="8" t="s">
        <v>22</v>
      </c>
      <c r="K93" s="8" t="s">
        <v>22</v>
      </c>
      <c r="L93" s="27" t="s">
        <v>22</v>
      </c>
    </row>
    <row r="94" spans="1:12" ht="20.25" customHeight="1" x14ac:dyDescent="0.3">
      <c r="A94" s="112" t="s">
        <v>87</v>
      </c>
      <c r="B94" s="115" t="s">
        <v>88</v>
      </c>
      <c r="C94" s="115" t="s">
        <v>43</v>
      </c>
      <c r="D94" s="7" t="s">
        <v>1221</v>
      </c>
      <c r="E94" s="13">
        <f>SUM(E95:E98)</f>
        <v>656200</v>
      </c>
      <c r="F94" s="13">
        <f>SUM(F95:F98)</f>
        <v>722670</v>
      </c>
      <c r="G94" s="13">
        <f>SUM(G95:G98)</f>
        <v>786877</v>
      </c>
      <c r="H94" s="5" t="s">
        <v>1279</v>
      </c>
      <c r="I94" s="7" t="s">
        <v>1269</v>
      </c>
      <c r="J94" s="7" t="s">
        <v>16</v>
      </c>
      <c r="K94" s="7" t="s">
        <v>16</v>
      </c>
      <c r="L94" s="36" t="s">
        <v>16</v>
      </c>
    </row>
    <row r="95" spans="1:12" ht="20.25" customHeight="1" x14ac:dyDescent="0.3">
      <c r="A95" s="113"/>
      <c r="B95" s="116"/>
      <c r="C95" s="116"/>
      <c r="D95" s="8" t="s">
        <v>32</v>
      </c>
      <c r="E95" s="9">
        <v>369500</v>
      </c>
      <c r="F95" s="9">
        <v>415360</v>
      </c>
      <c r="G95" s="9">
        <v>456896</v>
      </c>
      <c r="H95" s="6" t="s">
        <v>44</v>
      </c>
      <c r="I95" s="8" t="s">
        <v>1269</v>
      </c>
      <c r="J95" s="8" t="s">
        <v>67</v>
      </c>
      <c r="K95" s="8" t="s">
        <v>67</v>
      </c>
      <c r="L95" s="27" t="s">
        <v>67</v>
      </c>
    </row>
    <row r="96" spans="1:12" ht="20.25" customHeight="1" x14ac:dyDescent="0.3">
      <c r="A96" s="113"/>
      <c r="B96" s="116"/>
      <c r="C96" s="116"/>
      <c r="D96" s="8" t="s">
        <v>36</v>
      </c>
      <c r="E96" s="9">
        <v>206100</v>
      </c>
      <c r="F96" s="9">
        <v>226710</v>
      </c>
      <c r="G96" s="9">
        <v>249381</v>
      </c>
      <c r="H96" s="6" t="s">
        <v>1281</v>
      </c>
      <c r="I96" s="8" t="s">
        <v>1269</v>
      </c>
      <c r="J96" s="8" t="s">
        <v>67</v>
      </c>
      <c r="K96" s="8" t="s">
        <v>67</v>
      </c>
      <c r="L96" s="27" t="s">
        <v>67</v>
      </c>
    </row>
    <row r="97" spans="1:12" ht="20.25" customHeight="1" x14ac:dyDescent="0.3">
      <c r="A97" s="113"/>
      <c r="B97" s="116"/>
      <c r="C97" s="116"/>
      <c r="D97" s="122" t="s">
        <v>49</v>
      </c>
      <c r="E97" s="109">
        <v>80600</v>
      </c>
      <c r="F97" s="109">
        <v>80600</v>
      </c>
      <c r="G97" s="109">
        <v>80600</v>
      </c>
      <c r="H97" s="6" t="s">
        <v>48</v>
      </c>
      <c r="I97" s="8" t="s">
        <v>1268</v>
      </c>
      <c r="J97" s="8" t="s">
        <v>13</v>
      </c>
      <c r="K97" s="8" t="s">
        <v>13</v>
      </c>
      <c r="L97" s="27" t="s">
        <v>13</v>
      </c>
    </row>
    <row r="98" spans="1:12" ht="20.25" customHeight="1" thickBot="1" x14ac:dyDescent="0.35">
      <c r="A98" s="114"/>
      <c r="B98" s="117"/>
      <c r="C98" s="117"/>
      <c r="D98" s="97"/>
      <c r="E98" s="111"/>
      <c r="F98" s="111"/>
      <c r="G98" s="111"/>
      <c r="H98" s="6" t="s">
        <v>46</v>
      </c>
      <c r="I98" s="8" t="s">
        <v>1268</v>
      </c>
      <c r="J98" s="8" t="s">
        <v>47</v>
      </c>
      <c r="K98" s="8" t="s">
        <v>47</v>
      </c>
      <c r="L98" s="27" t="s">
        <v>47</v>
      </c>
    </row>
    <row r="99" spans="1:12" ht="20.25" customHeight="1" x14ac:dyDescent="0.3">
      <c r="A99" s="112" t="s">
        <v>89</v>
      </c>
      <c r="B99" s="115" t="s">
        <v>90</v>
      </c>
      <c r="C99" s="115" t="s">
        <v>43</v>
      </c>
      <c r="D99" s="7" t="s">
        <v>1221</v>
      </c>
      <c r="E99" s="13">
        <f>SUM(E100:E103)</f>
        <v>568800</v>
      </c>
      <c r="F99" s="13">
        <f>SUM(F100:F103)</f>
        <v>625800</v>
      </c>
      <c r="G99" s="13">
        <f>SUM(G100:G103)</f>
        <v>681900</v>
      </c>
      <c r="H99" s="5" t="s">
        <v>48</v>
      </c>
      <c r="I99" s="7" t="s">
        <v>1268</v>
      </c>
      <c r="J99" s="7" t="s">
        <v>13</v>
      </c>
      <c r="K99" s="7" t="s">
        <v>13</v>
      </c>
      <c r="L99" s="36" t="s">
        <v>13</v>
      </c>
    </row>
    <row r="100" spans="1:12" ht="20.25" customHeight="1" x14ac:dyDescent="0.3">
      <c r="A100" s="113"/>
      <c r="B100" s="116"/>
      <c r="C100" s="116"/>
      <c r="D100" s="8" t="s">
        <v>32</v>
      </c>
      <c r="E100" s="9">
        <v>353300</v>
      </c>
      <c r="F100" s="9">
        <v>395230</v>
      </c>
      <c r="G100" s="9">
        <v>434753</v>
      </c>
      <c r="H100" s="6" t="s">
        <v>1279</v>
      </c>
      <c r="I100" s="8" t="s">
        <v>1269</v>
      </c>
      <c r="J100" s="8" t="s">
        <v>55</v>
      </c>
      <c r="K100" s="8" t="s">
        <v>55</v>
      </c>
      <c r="L100" s="27" t="s">
        <v>55</v>
      </c>
    </row>
    <row r="101" spans="1:12" ht="20.25" customHeight="1" x14ac:dyDescent="0.3">
      <c r="A101" s="113"/>
      <c r="B101" s="116"/>
      <c r="C101" s="116"/>
      <c r="D101" s="8" t="s">
        <v>36</v>
      </c>
      <c r="E101" s="9">
        <v>150700</v>
      </c>
      <c r="F101" s="9">
        <v>165770</v>
      </c>
      <c r="G101" s="9">
        <v>182347</v>
      </c>
      <c r="H101" s="6" t="s">
        <v>44</v>
      </c>
      <c r="I101" s="8" t="s">
        <v>1269</v>
      </c>
      <c r="J101" s="8" t="s">
        <v>86</v>
      </c>
      <c r="K101" s="8" t="s">
        <v>86</v>
      </c>
      <c r="L101" s="27" t="s">
        <v>86</v>
      </c>
    </row>
    <row r="102" spans="1:12" ht="20.25" customHeight="1" x14ac:dyDescent="0.3">
      <c r="A102" s="113"/>
      <c r="B102" s="116"/>
      <c r="C102" s="116"/>
      <c r="D102" s="122" t="s">
        <v>49</v>
      </c>
      <c r="E102" s="109">
        <v>64800</v>
      </c>
      <c r="F102" s="109">
        <v>64800</v>
      </c>
      <c r="G102" s="109">
        <v>64800</v>
      </c>
      <c r="H102" s="6" t="s">
        <v>46</v>
      </c>
      <c r="I102" s="8" t="s">
        <v>1268</v>
      </c>
      <c r="J102" s="8" t="s">
        <v>47</v>
      </c>
      <c r="K102" s="8" t="s">
        <v>47</v>
      </c>
      <c r="L102" s="27" t="s">
        <v>47</v>
      </c>
    </row>
    <row r="103" spans="1:12" ht="20.25" customHeight="1" thickBot="1" x14ac:dyDescent="0.35">
      <c r="A103" s="114"/>
      <c r="B103" s="117"/>
      <c r="C103" s="117"/>
      <c r="D103" s="97"/>
      <c r="E103" s="111"/>
      <c r="F103" s="111"/>
      <c r="G103" s="111"/>
      <c r="H103" s="6" t="s">
        <v>1281</v>
      </c>
      <c r="I103" s="8" t="s">
        <v>1269</v>
      </c>
      <c r="J103" s="8" t="s">
        <v>86</v>
      </c>
      <c r="K103" s="8" t="s">
        <v>86</v>
      </c>
      <c r="L103" s="27" t="s">
        <v>86</v>
      </c>
    </row>
    <row r="104" spans="1:12" ht="20.25" customHeight="1" x14ac:dyDescent="0.3">
      <c r="A104" s="112" t="s">
        <v>91</v>
      </c>
      <c r="B104" s="115" t="s">
        <v>92</v>
      </c>
      <c r="C104" s="115" t="s">
        <v>43</v>
      </c>
      <c r="D104" s="7" t="s">
        <v>1221</v>
      </c>
      <c r="E104" s="13">
        <f>SUM(E105:E108)</f>
        <v>397100</v>
      </c>
      <c r="F104" s="13">
        <f>SUM(F105:F108)</f>
        <v>438240</v>
      </c>
      <c r="G104" s="13">
        <f>SUM(G105:G108)</f>
        <v>478324</v>
      </c>
      <c r="H104" s="5" t="s">
        <v>46</v>
      </c>
      <c r="I104" s="7" t="s">
        <v>1268</v>
      </c>
      <c r="J104" s="7" t="s">
        <v>47</v>
      </c>
      <c r="K104" s="7" t="s">
        <v>47</v>
      </c>
      <c r="L104" s="36" t="s">
        <v>47</v>
      </c>
    </row>
    <row r="105" spans="1:12" ht="20.25" customHeight="1" x14ac:dyDescent="0.3">
      <c r="A105" s="113"/>
      <c r="B105" s="116"/>
      <c r="C105" s="116"/>
      <c r="D105" s="8" t="s">
        <v>32</v>
      </c>
      <c r="E105" s="9">
        <v>264800</v>
      </c>
      <c r="F105" s="9">
        <v>296450</v>
      </c>
      <c r="G105" s="9">
        <v>326095</v>
      </c>
      <c r="H105" s="6" t="s">
        <v>1281</v>
      </c>
      <c r="I105" s="8" t="s">
        <v>1269</v>
      </c>
      <c r="J105" s="8" t="s">
        <v>45</v>
      </c>
      <c r="K105" s="8" t="s">
        <v>45</v>
      </c>
      <c r="L105" s="27" t="s">
        <v>45</v>
      </c>
    </row>
    <row r="106" spans="1:12" ht="20.25" customHeight="1" x14ac:dyDescent="0.3">
      <c r="A106" s="113"/>
      <c r="B106" s="116"/>
      <c r="C106" s="116"/>
      <c r="D106" s="8" t="s">
        <v>36</v>
      </c>
      <c r="E106" s="9">
        <v>94900</v>
      </c>
      <c r="F106" s="9">
        <v>104390</v>
      </c>
      <c r="G106" s="9">
        <v>114829</v>
      </c>
      <c r="H106" s="6" t="s">
        <v>48</v>
      </c>
      <c r="I106" s="8" t="s">
        <v>1268</v>
      </c>
      <c r="J106" s="8" t="s">
        <v>13</v>
      </c>
      <c r="K106" s="8" t="s">
        <v>13</v>
      </c>
      <c r="L106" s="27" t="s">
        <v>13</v>
      </c>
    </row>
    <row r="107" spans="1:12" ht="20.25" customHeight="1" x14ac:dyDescent="0.3">
      <c r="A107" s="113"/>
      <c r="B107" s="116"/>
      <c r="C107" s="116"/>
      <c r="D107" s="122" t="s">
        <v>49</v>
      </c>
      <c r="E107" s="109">
        <v>37400</v>
      </c>
      <c r="F107" s="109">
        <v>37400</v>
      </c>
      <c r="G107" s="109">
        <v>37400</v>
      </c>
      <c r="H107" s="6" t="s">
        <v>1279</v>
      </c>
      <c r="I107" s="8" t="s">
        <v>1269</v>
      </c>
      <c r="J107" s="8" t="s">
        <v>55</v>
      </c>
      <c r="K107" s="8" t="s">
        <v>55</v>
      </c>
      <c r="L107" s="27" t="s">
        <v>55</v>
      </c>
    </row>
    <row r="108" spans="1:12" ht="20.25" customHeight="1" thickBot="1" x14ac:dyDescent="0.35">
      <c r="A108" s="114"/>
      <c r="B108" s="117"/>
      <c r="C108" s="117"/>
      <c r="D108" s="97"/>
      <c r="E108" s="111"/>
      <c r="F108" s="111"/>
      <c r="G108" s="111"/>
      <c r="H108" s="6" t="s">
        <v>44</v>
      </c>
      <c r="I108" s="8" t="s">
        <v>1269</v>
      </c>
      <c r="J108" s="8" t="s">
        <v>67</v>
      </c>
      <c r="K108" s="8" t="s">
        <v>67</v>
      </c>
      <c r="L108" s="27" t="s">
        <v>67</v>
      </c>
    </row>
    <row r="109" spans="1:12" ht="20.25" customHeight="1" x14ac:dyDescent="0.3">
      <c r="A109" s="112" t="s">
        <v>93</v>
      </c>
      <c r="B109" s="115" t="s">
        <v>94</v>
      </c>
      <c r="C109" s="115" t="s">
        <v>43</v>
      </c>
      <c r="D109" s="7" t="s">
        <v>1221</v>
      </c>
      <c r="E109" s="13">
        <f>SUM(E110:E113)</f>
        <v>598100</v>
      </c>
      <c r="F109" s="13">
        <f>SUM(F110:F113)</f>
        <v>670600</v>
      </c>
      <c r="G109" s="13">
        <f>SUM(G110:G113)</f>
        <v>730880</v>
      </c>
      <c r="H109" s="5" t="s">
        <v>46</v>
      </c>
      <c r="I109" s="7" t="s">
        <v>1268</v>
      </c>
      <c r="J109" s="7" t="s">
        <v>47</v>
      </c>
      <c r="K109" s="7" t="s">
        <v>47</v>
      </c>
      <c r="L109" s="36" t="s">
        <v>47</v>
      </c>
    </row>
    <row r="110" spans="1:12" ht="20.25" customHeight="1" x14ac:dyDescent="0.3">
      <c r="A110" s="113"/>
      <c r="B110" s="116"/>
      <c r="C110" s="116"/>
      <c r="D110" s="8" t="s">
        <v>32</v>
      </c>
      <c r="E110" s="9">
        <v>308300</v>
      </c>
      <c r="F110" s="9">
        <v>358600</v>
      </c>
      <c r="G110" s="9">
        <v>394460</v>
      </c>
      <c r="H110" s="6" t="s">
        <v>1281</v>
      </c>
      <c r="I110" s="8" t="s">
        <v>1269</v>
      </c>
      <c r="J110" s="8" t="s">
        <v>86</v>
      </c>
      <c r="K110" s="8" t="s">
        <v>86</v>
      </c>
      <c r="L110" s="27" t="s">
        <v>86</v>
      </c>
    </row>
    <row r="111" spans="1:12" ht="20.25" customHeight="1" x14ac:dyDescent="0.3">
      <c r="A111" s="113"/>
      <c r="B111" s="116"/>
      <c r="C111" s="116"/>
      <c r="D111" s="8" t="s">
        <v>36</v>
      </c>
      <c r="E111" s="9">
        <v>222000</v>
      </c>
      <c r="F111" s="9">
        <v>244200</v>
      </c>
      <c r="G111" s="9">
        <v>268620</v>
      </c>
      <c r="H111" s="6" t="s">
        <v>48</v>
      </c>
      <c r="I111" s="8" t="s">
        <v>1268</v>
      </c>
      <c r="J111" s="8" t="s">
        <v>13</v>
      </c>
      <c r="K111" s="8" t="s">
        <v>13</v>
      </c>
      <c r="L111" s="27" t="s">
        <v>13</v>
      </c>
    </row>
    <row r="112" spans="1:12" ht="20.25" customHeight="1" x14ac:dyDescent="0.3">
      <c r="A112" s="113"/>
      <c r="B112" s="116"/>
      <c r="C112" s="116"/>
      <c r="D112" s="122" t="s">
        <v>49</v>
      </c>
      <c r="E112" s="109">
        <v>67800</v>
      </c>
      <c r="F112" s="109">
        <v>67800</v>
      </c>
      <c r="G112" s="109">
        <v>67800</v>
      </c>
      <c r="H112" s="6" t="s">
        <v>1279</v>
      </c>
      <c r="I112" s="8" t="s">
        <v>1269</v>
      </c>
      <c r="J112" s="8" t="s">
        <v>95</v>
      </c>
      <c r="K112" s="8" t="s">
        <v>95</v>
      </c>
      <c r="L112" s="27" t="s">
        <v>95</v>
      </c>
    </row>
    <row r="113" spans="1:12" ht="20.25" customHeight="1" thickBot="1" x14ac:dyDescent="0.35">
      <c r="A113" s="114"/>
      <c r="B113" s="117"/>
      <c r="C113" s="117"/>
      <c r="D113" s="97"/>
      <c r="E113" s="111"/>
      <c r="F113" s="111"/>
      <c r="G113" s="111"/>
      <c r="H113" s="6" t="s">
        <v>44</v>
      </c>
      <c r="I113" s="8" t="s">
        <v>1269</v>
      </c>
      <c r="J113" s="8" t="s">
        <v>58</v>
      </c>
      <c r="K113" s="8" t="s">
        <v>58</v>
      </c>
      <c r="L113" s="27" t="s">
        <v>58</v>
      </c>
    </row>
    <row r="114" spans="1:12" ht="20.25" customHeight="1" x14ac:dyDescent="0.3">
      <c r="A114" s="112" t="s">
        <v>96</v>
      </c>
      <c r="B114" s="115" t="s">
        <v>97</v>
      </c>
      <c r="C114" s="115" t="s">
        <v>43</v>
      </c>
      <c r="D114" s="7" t="s">
        <v>1221</v>
      </c>
      <c r="E114" s="13">
        <f>SUM(E115:E118)</f>
        <v>391800</v>
      </c>
      <c r="F114" s="13">
        <f>SUM(F115:F118)</f>
        <v>429140</v>
      </c>
      <c r="G114" s="13">
        <f>SUM(G115:G118)</f>
        <v>467464</v>
      </c>
      <c r="H114" s="5" t="s">
        <v>44</v>
      </c>
      <c r="I114" s="7" t="s">
        <v>1269</v>
      </c>
      <c r="J114" s="7" t="s">
        <v>86</v>
      </c>
      <c r="K114" s="7" t="s">
        <v>86</v>
      </c>
      <c r="L114" s="36" t="s">
        <v>86</v>
      </c>
    </row>
    <row r="115" spans="1:12" ht="20.25" customHeight="1" x14ac:dyDescent="0.3">
      <c r="A115" s="113"/>
      <c r="B115" s="116"/>
      <c r="C115" s="116"/>
      <c r="D115" s="8" t="s">
        <v>36</v>
      </c>
      <c r="E115" s="9">
        <v>121000</v>
      </c>
      <c r="F115" s="9">
        <v>133100</v>
      </c>
      <c r="G115" s="9">
        <v>146410</v>
      </c>
      <c r="H115" s="6" t="s">
        <v>1281</v>
      </c>
      <c r="I115" s="8" t="s">
        <v>1269</v>
      </c>
      <c r="J115" s="8" t="s">
        <v>86</v>
      </c>
      <c r="K115" s="8" t="s">
        <v>86</v>
      </c>
      <c r="L115" s="27" t="s">
        <v>86</v>
      </c>
    </row>
    <row r="116" spans="1:12" ht="20.25" customHeight="1" x14ac:dyDescent="0.3">
      <c r="A116" s="113"/>
      <c r="B116" s="116"/>
      <c r="C116" s="116"/>
      <c r="D116" s="8" t="s">
        <v>49</v>
      </c>
      <c r="E116" s="9">
        <v>45900</v>
      </c>
      <c r="F116" s="9">
        <v>45900</v>
      </c>
      <c r="G116" s="9">
        <v>45900</v>
      </c>
      <c r="H116" s="6" t="s">
        <v>46</v>
      </c>
      <c r="I116" s="8" t="s">
        <v>1268</v>
      </c>
      <c r="J116" s="8" t="s">
        <v>47</v>
      </c>
      <c r="K116" s="8" t="s">
        <v>47</v>
      </c>
      <c r="L116" s="27" t="s">
        <v>47</v>
      </c>
    </row>
    <row r="117" spans="1:12" ht="20.25" customHeight="1" x14ac:dyDescent="0.3">
      <c r="A117" s="113"/>
      <c r="B117" s="116"/>
      <c r="C117" s="116"/>
      <c r="D117" s="122" t="s">
        <v>32</v>
      </c>
      <c r="E117" s="109">
        <v>224900</v>
      </c>
      <c r="F117" s="109">
        <v>250140</v>
      </c>
      <c r="G117" s="109">
        <v>275154</v>
      </c>
      <c r="H117" s="6" t="s">
        <v>48</v>
      </c>
      <c r="I117" s="8" t="s">
        <v>1268</v>
      </c>
      <c r="J117" s="8" t="s">
        <v>13</v>
      </c>
      <c r="K117" s="8" t="s">
        <v>13</v>
      </c>
      <c r="L117" s="27" t="s">
        <v>13</v>
      </c>
    </row>
    <row r="118" spans="1:12" ht="20.25" customHeight="1" thickBot="1" x14ac:dyDescent="0.35">
      <c r="A118" s="114"/>
      <c r="B118" s="117"/>
      <c r="C118" s="117"/>
      <c r="D118" s="97"/>
      <c r="E118" s="111"/>
      <c r="F118" s="111"/>
      <c r="G118" s="111"/>
      <c r="H118" s="6" t="s">
        <v>1279</v>
      </c>
      <c r="I118" s="8" t="s">
        <v>1269</v>
      </c>
      <c r="J118" s="8" t="s">
        <v>95</v>
      </c>
      <c r="K118" s="8" t="s">
        <v>95</v>
      </c>
      <c r="L118" s="27" t="s">
        <v>95</v>
      </c>
    </row>
    <row r="119" spans="1:12" ht="20.25" customHeight="1" x14ac:dyDescent="0.3">
      <c r="A119" s="112" t="s">
        <v>98</v>
      </c>
      <c r="B119" s="115" t="s">
        <v>99</v>
      </c>
      <c r="C119" s="115" t="s">
        <v>43</v>
      </c>
      <c r="D119" s="7" t="s">
        <v>1221</v>
      </c>
      <c r="E119" s="13">
        <f>SUM(E120:E123)</f>
        <v>266000</v>
      </c>
      <c r="F119" s="13">
        <f>SUM(F120:F123)</f>
        <v>174480</v>
      </c>
      <c r="G119" s="13">
        <f>SUM(G120:G123)</f>
        <v>189198</v>
      </c>
      <c r="H119" s="5" t="s">
        <v>48</v>
      </c>
      <c r="I119" s="7" t="s">
        <v>1268</v>
      </c>
      <c r="J119" s="7" t="s">
        <v>13</v>
      </c>
      <c r="K119" s="7" t="s">
        <v>13</v>
      </c>
      <c r="L119" s="36" t="s">
        <v>13</v>
      </c>
    </row>
    <row r="120" spans="1:12" ht="20.25" customHeight="1" x14ac:dyDescent="0.3">
      <c r="A120" s="113"/>
      <c r="B120" s="116"/>
      <c r="C120" s="116"/>
      <c r="D120" s="8" t="s">
        <v>32</v>
      </c>
      <c r="E120" s="9">
        <v>171800</v>
      </c>
      <c r="F120" s="9">
        <v>73590</v>
      </c>
      <c r="G120" s="9">
        <v>80949</v>
      </c>
      <c r="H120" s="6" t="s">
        <v>44</v>
      </c>
      <c r="I120" s="8" t="s">
        <v>1269</v>
      </c>
      <c r="J120" s="8" t="s">
        <v>58</v>
      </c>
      <c r="K120" s="8" t="s">
        <v>58</v>
      </c>
      <c r="L120" s="27" t="s">
        <v>58</v>
      </c>
    </row>
    <row r="121" spans="1:12" ht="20.25" customHeight="1" x14ac:dyDescent="0.3">
      <c r="A121" s="113"/>
      <c r="B121" s="116"/>
      <c r="C121" s="116"/>
      <c r="D121" s="8" t="s">
        <v>36</v>
      </c>
      <c r="E121" s="9">
        <v>66900</v>
      </c>
      <c r="F121" s="9">
        <v>73590</v>
      </c>
      <c r="G121" s="9">
        <v>80949</v>
      </c>
      <c r="H121" s="6" t="s">
        <v>1279</v>
      </c>
      <c r="I121" s="8" t="s">
        <v>1269</v>
      </c>
      <c r="J121" s="8" t="s">
        <v>16</v>
      </c>
      <c r="K121" s="8" t="s">
        <v>16</v>
      </c>
      <c r="L121" s="27" t="s">
        <v>16</v>
      </c>
    </row>
    <row r="122" spans="1:12" ht="20.25" customHeight="1" x14ac:dyDescent="0.3">
      <c r="A122" s="113"/>
      <c r="B122" s="116"/>
      <c r="C122" s="116"/>
      <c r="D122" s="122" t="s">
        <v>49</v>
      </c>
      <c r="E122" s="109">
        <v>27300</v>
      </c>
      <c r="F122" s="109">
        <v>27300</v>
      </c>
      <c r="G122" s="109">
        <v>27300</v>
      </c>
      <c r="H122" s="6" t="s">
        <v>1281</v>
      </c>
      <c r="I122" s="8" t="s">
        <v>1269</v>
      </c>
      <c r="J122" s="8" t="s">
        <v>58</v>
      </c>
      <c r="K122" s="8" t="s">
        <v>58</v>
      </c>
      <c r="L122" s="27" t="s">
        <v>58</v>
      </c>
    </row>
    <row r="123" spans="1:12" ht="20.25" customHeight="1" thickBot="1" x14ac:dyDescent="0.35">
      <c r="A123" s="114"/>
      <c r="B123" s="117"/>
      <c r="C123" s="117"/>
      <c r="D123" s="97"/>
      <c r="E123" s="111"/>
      <c r="F123" s="111"/>
      <c r="G123" s="111"/>
      <c r="H123" s="6" t="s">
        <v>46</v>
      </c>
      <c r="I123" s="8" t="s">
        <v>1268</v>
      </c>
      <c r="J123" s="8" t="s">
        <v>47</v>
      </c>
      <c r="K123" s="8" t="s">
        <v>47</v>
      </c>
      <c r="L123" s="27" t="s">
        <v>47</v>
      </c>
    </row>
    <row r="124" spans="1:12" ht="20.25" customHeight="1" x14ac:dyDescent="0.3">
      <c r="A124" s="112" t="s">
        <v>100</v>
      </c>
      <c r="B124" s="115" t="s">
        <v>101</v>
      </c>
      <c r="C124" s="115" t="s">
        <v>43</v>
      </c>
      <c r="D124" s="7" t="s">
        <v>1221</v>
      </c>
      <c r="E124" s="13">
        <f>SUM(E125:E128)</f>
        <v>468700</v>
      </c>
      <c r="F124" s="13">
        <f>SUM(F125:F128)</f>
        <v>510960</v>
      </c>
      <c r="G124" s="13">
        <f>SUM(G125:G128)</f>
        <v>557446</v>
      </c>
      <c r="H124" s="5" t="s">
        <v>1281</v>
      </c>
      <c r="I124" s="7" t="s">
        <v>1269</v>
      </c>
      <c r="J124" s="7" t="s">
        <v>8</v>
      </c>
      <c r="K124" s="7" t="s">
        <v>8</v>
      </c>
      <c r="L124" s="36" t="s">
        <v>8</v>
      </c>
    </row>
    <row r="125" spans="1:12" ht="20.25" customHeight="1" x14ac:dyDescent="0.3">
      <c r="A125" s="113"/>
      <c r="B125" s="116"/>
      <c r="C125" s="116"/>
      <c r="D125" s="8" t="s">
        <v>32</v>
      </c>
      <c r="E125" s="9">
        <v>318000</v>
      </c>
      <c r="F125" s="9">
        <v>349800</v>
      </c>
      <c r="G125" s="9">
        <v>384780</v>
      </c>
      <c r="H125" s="6" t="s">
        <v>46</v>
      </c>
      <c r="I125" s="8" t="s">
        <v>1268</v>
      </c>
      <c r="J125" s="8" t="s">
        <v>47</v>
      </c>
      <c r="K125" s="8" t="s">
        <v>47</v>
      </c>
      <c r="L125" s="27" t="s">
        <v>47</v>
      </c>
    </row>
    <row r="126" spans="1:12" ht="20.25" customHeight="1" x14ac:dyDescent="0.3">
      <c r="A126" s="113"/>
      <c r="B126" s="116"/>
      <c r="C126" s="116"/>
      <c r="D126" s="8" t="s">
        <v>36</v>
      </c>
      <c r="E126" s="9">
        <v>104600</v>
      </c>
      <c r="F126" s="9">
        <v>115060</v>
      </c>
      <c r="G126" s="9">
        <v>126566</v>
      </c>
      <c r="H126" s="6" t="s">
        <v>48</v>
      </c>
      <c r="I126" s="8" t="s">
        <v>1268</v>
      </c>
      <c r="J126" s="8" t="s">
        <v>13</v>
      </c>
      <c r="K126" s="8" t="s">
        <v>13</v>
      </c>
      <c r="L126" s="27" t="s">
        <v>13</v>
      </c>
    </row>
    <row r="127" spans="1:12" ht="20.25" customHeight="1" x14ac:dyDescent="0.3">
      <c r="A127" s="113"/>
      <c r="B127" s="116"/>
      <c r="C127" s="116"/>
      <c r="D127" s="122" t="s">
        <v>49</v>
      </c>
      <c r="E127" s="109">
        <v>46100</v>
      </c>
      <c r="F127" s="109">
        <v>46100</v>
      </c>
      <c r="G127" s="109">
        <v>46100</v>
      </c>
      <c r="H127" s="6" t="s">
        <v>1279</v>
      </c>
      <c r="I127" s="8" t="s">
        <v>1269</v>
      </c>
      <c r="J127" s="8" t="s">
        <v>55</v>
      </c>
      <c r="K127" s="8" t="s">
        <v>55</v>
      </c>
      <c r="L127" s="27" t="s">
        <v>55</v>
      </c>
    </row>
    <row r="128" spans="1:12" ht="20.25" customHeight="1" thickBot="1" x14ac:dyDescent="0.35">
      <c r="A128" s="114"/>
      <c r="B128" s="117"/>
      <c r="C128" s="117"/>
      <c r="D128" s="97"/>
      <c r="E128" s="111"/>
      <c r="F128" s="111"/>
      <c r="G128" s="111"/>
      <c r="H128" s="6" t="s">
        <v>44</v>
      </c>
      <c r="I128" s="8" t="s">
        <v>1269</v>
      </c>
      <c r="J128" s="8" t="s">
        <v>45</v>
      </c>
      <c r="K128" s="8" t="s">
        <v>45</v>
      </c>
      <c r="L128" s="27" t="s">
        <v>45</v>
      </c>
    </row>
    <row r="129" spans="1:12" ht="20.25" customHeight="1" x14ac:dyDescent="0.3">
      <c r="A129" s="112" t="s">
        <v>102</v>
      </c>
      <c r="B129" s="115" t="s">
        <v>103</v>
      </c>
      <c r="C129" s="115" t="s">
        <v>43</v>
      </c>
      <c r="D129" s="7" t="s">
        <v>1221</v>
      </c>
      <c r="E129" s="13">
        <f>SUM(E130:E133)</f>
        <v>625400</v>
      </c>
      <c r="F129" s="13">
        <f>SUM(F130:F133)</f>
        <v>690150</v>
      </c>
      <c r="G129" s="13">
        <f>SUM(G130:G133)</f>
        <v>751475</v>
      </c>
      <c r="H129" s="5" t="s">
        <v>44</v>
      </c>
      <c r="I129" s="7" t="s">
        <v>1269</v>
      </c>
      <c r="J129" s="7" t="s">
        <v>17</v>
      </c>
      <c r="K129" s="7" t="s">
        <v>17</v>
      </c>
      <c r="L129" s="36" t="s">
        <v>17</v>
      </c>
    </row>
    <row r="130" spans="1:12" ht="20.25" customHeight="1" x14ac:dyDescent="0.3">
      <c r="A130" s="113"/>
      <c r="B130" s="116"/>
      <c r="C130" s="116"/>
      <c r="D130" s="8" t="s">
        <v>36</v>
      </c>
      <c r="E130" s="9">
        <v>168500</v>
      </c>
      <c r="F130" s="9">
        <v>185350</v>
      </c>
      <c r="G130" s="9">
        <v>203885</v>
      </c>
      <c r="H130" s="6" t="s">
        <v>1281</v>
      </c>
      <c r="I130" s="8" t="s">
        <v>1269</v>
      </c>
      <c r="J130" s="8" t="s">
        <v>45</v>
      </c>
      <c r="K130" s="8" t="s">
        <v>45</v>
      </c>
      <c r="L130" s="27" t="s">
        <v>45</v>
      </c>
    </row>
    <row r="131" spans="1:12" ht="20.25" customHeight="1" x14ac:dyDescent="0.3">
      <c r="A131" s="113"/>
      <c r="B131" s="116"/>
      <c r="C131" s="116"/>
      <c r="D131" s="8" t="s">
        <v>49</v>
      </c>
      <c r="E131" s="9">
        <v>76900</v>
      </c>
      <c r="F131" s="9">
        <v>76900</v>
      </c>
      <c r="G131" s="9">
        <v>76900</v>
      </c>
      <c r="H131" s="6" t="s">
        <v>46</v>
      </c>
      <c r="I131" s="8" t="s">
        <v>1268</v>
      </c>
      <c r="J131" s="8" t="s">
        <v>47</v>
      </c>
      <c r="K131" s="8" t="s">
        <v>47</v>
      </c>
      <c r="L131" s="27" t="s">
        <v>47</v>
      </c>
    </row>
    <row r="132" spans="1:12" ht="20.25" customHeight="1" x14ac:dyDescent="0.3">
      <c r="A132" s="113"/>
      <c r="B132" s="116"/>
      <c r="C132" s="116"/>
      <c r="D132" s="122" t="s">
        <v>32</v>
      </c>
      <c r="E132" s="109">
        <v>380000</v>
      </c>
      <c r="F132" s="109">
        <v>427900</v>
      </c>
      <c r="G132" s="109">
        <v>470690</v>
      </c>
      <c r="H132" s="6" t="s">
        <v>48</v>
      </c>
      <c r="I132" s="8" t="s">
        <v>1268</v>
      </c>
      <c r="J132" s="8" t="s">
        <v>13</v>
      </c>
      <c r="K132" s="8" t="s">
        <v>13</v>
      </c>
      <c r="L132" s="27" t="s">
        <v>13</v>
      </c>
    </row>
    <row r="133" spans="1:12" ht="20.25" customHeight="1" thickBot="1" x14ac:dyDescent="0.35">
      <c r="A133" s="114"/>
      <c r="B133" s="117"/>
      <c r="C133" s="117"/>
      <c r="D133" s="205"/>
      <c r="E133" s="206"/>
      <c r="F133" s="206"/>
      <c r="G133" s="206"/>
      <c r="H133" s="6" t="s">
        <v>1279</v>
      </c>
      <c r="I133" s="8" t="s">
        <v>1269</v>
      </c>
      <c r="J133" s="8" t="s">
        <v>74</v>
      </c>
      <c r="K133" s="8" t="s">
        <v>74</v>
      </c>
      <c r="L133" s="27" t="s">
        <v>74</v>
      </c>
    </row>
    <row r="134" spans="1:12" ht="20.25" customHeight="1" x14ac:dyDescent="0.3">
      <c r="A134" s="112" t="s">
        <v>104</v>
      </c>
      <c r="B134" s="115" t="s">
        <v>105</v>
      </c>
      <c r="C134" s="115" t="s">
        <v>43</v>
      </c>
      <c r="D134" s="7" t="s">
        <v>1221</v>
      </c>
      <c r="E134" s="13">
        <f>SUM(E135:E138)</f>
        <v>503700</v>
      </c>
      <c r="F134" s="13">
        <f>SUM(F135:F138)</f>
        <v>554430</v>
      </c>
      <c r="G134" s="13">
        <f>SUM(G135:G138)</f>
        <v>604293</v>
      </c>
      <c r="H134" s="5" t="s">
        <v>44</v>
      </c>
      <c r="I134" s="7" t="s">
        <v>1269</v>
      </c>
      <c r="J134" s="7" t="s">
        <v>45</v>
      </c>
      <c r="K134" s="7" t="s">
        <v>45</v>
      </c>
      <c r="L134" s="36" t="s">
        <v>45</v>
      </c>
    </row>
    <row r="135" spans="1:12" ht="20.25" customHeight="1" x14ac:dyDescent="0.3">
      <c r="A135" s="113"/>
      <c r="B135" s="116"/>
      <c r="C135" s="116"/>
      <c r="D135" s="8" t="s">
        <v>32</v>
      </c>
      <c r="E135" s="9">
        <v>327700</v>
      </c>
      <c r="F135" s="9">
        <v>366410</v>
      </c>
      <c r="G135" s="9">
        <v>403051</v>
      </c>
      <c r="H135" s="6" t="s">
        <v>1281</v>
      </c>
      <c r="I135" s="8" t="s">
        <v>1269</v>
      </c>
      <c r="J135" s="8" t="s">
        <v>8</v>
      </c>
      <c r="K135" s="8" t="s">
        <v>8</v>
      </c>
      <c r="L135" s="27" t="s">
        <v>8</v>
      </c>
    </row>
    <row r="136" spans="1:12" ht="20.25" customHeight="1" x14ac:dyDescent="0.3">
      <c r="A136" s="113"/>
      <c r="B136" s="116"/>
      <c r="C136" s="116"/>
      <c r="D136" s="8" t="s">
        <v>36</v>
      </c>
      <c r="E136" s="9">
        <v>120200</v>
      </c>
      <c r="F136" s="9">
        <v>132220</v>
      </c>
      <c r="G136" s="9">
        <v>145442</v>
      </c>
      <c r="H136" s="6" t="s">
        <v>46</v>
      </c>
      <c r="I136" s="8" t="s">
        <v>1268</v>
      </c>
      <c r="J136" s="8" t="s">
        <v>47</v>
      </c>
      <c r="K136" s="8" t="s">
        <v>47</v>
      </c>
      <c r="L136" s="27" t="s">
        <v>47</v>
      </c>
    </row>
    <row r="137" spans="1:12" ht="20.25" customHeight="1" x14ac:dyDescent="0.3">
      <c r="A137" s="113"/>
      <c r="B137" s="116"/>
      <c r="C137" s="116"/>
      <c r="D137" s="122" t="s">
        <v>49</v>
      </c>
      <c r="E137" s="109">
        <v>55800</v>
      </c>
      <c r="F137" s="109">
        <v>55800</v>
      </c>
      <c r="G137" s="109">
        <v>55800</v>
      </c>
      <c r="H137" s="6" t="s">
        <v>48</v>
      </c>
      <c r="I137" s="8" t="s">
        <v>1268</v>
      </c>
      <c r="J137" s="8" t="s">
        <v>13</v>
      </c>
      <c r="K137" s="8" t="s">
        <v>13</v>
      </c>
      <c r="L137" s="27" t="s">
        <v>13</v>
      </c>
    </row>
    <row r="138" spans="1:12" ht="20.25" customHeight="1" thickBot="1" x14ac:dyDescent="0.35">
      <c r="A138" s="114"/>
      <c r="B138" s="117"/>
      <c r="C138" s="117"/>
      <c r="D138" s="97"/>
      <c r="E138" s="111"/>
      <c r="F138" s="111"/>
      <c r="G138" s="111"/>
      <c r="H138" s="6" t="s">
        <v>1279</v>
      </c>
      <c r="I138" s="8" t="s">
        <v>1269</v>
      </c>
      <c r="J138" s="8" t="s">
        <v>55</v>
      </c>
      <c r="K138" s="8" t="s">
        <v>55</v>
      </c>
      <c r="L138" s="27" t="s">
        <v>55</v>
      </c>
    </row>
    <row r="139" spans="1:12" ht="20.25" customHeight="1" x14ac:dyDescent="0.3">
      <c r="A139" s="112" t="s">
        <v>106</v>
      </c>
      <c r="B139" s="115" t="s">
        <v>107</v>
      </c>
      <c r="C139" s="115" t="s">
        <v>43</v>
      </c>
      <c r="D139" s="7" t="s">
        <v>1221</v>
      </c>
      <c r="E139" s="13">
        <f>SUM(E140:E143)</f>
        <v>405400</v>
      </c>
      <c r="F139" s="13">
        <f>SUM(F140:F143)</f>
        <v>447510</v>
      </c>
      <c r="G139" s="13">
        <f>SUM(G140:G143)</f>
        <v>488221</v>
      </c>
      <c r="H139" s="5" t="s">
        <v>46</v>
      </c>
      <c r="I139" s="7" t="s">
        <v>1268</v>
      </c>
      <c r="J139" s="7" t="s">
        <v>47</v>
      </c>
      <c r="K139" s="7" t="s">
        <v>47</v>
      </c>
      <c r="L139" s="36" t="s">
        <v>47</v>
      </c>
    </row>
    <row r="140" spans="1:12" ht="20.25" customHeight="1" x14ac:dyDescent="0.3">
      <c r="A140" s="113"/>
      <c r="B140" s="116"/>
      <c r="C140" s="116"/>
      <c r="D140" s="8" t="s">
        <v>32</v>
      </c>
      <c r="E140" s="9">
        <v>265400</v>
      </c>
      <c r="F140" s="9">
        <v>297550</v>
      </c>
      <c r="G140" s="9">
        <v>327305</v>
      </c>
      <c r="H140" s="6" t="s">
        <v>48</v>
      </c>
      <c r="I140" s="8" t="s">
        <v>1268</v>
      </c>
      <c r="J140" s="8" t="s">
        <v>13</v>
      </c>
      <c r="K140" s="8" t="s">
        <v>13</v>
      </c>
      <c r="L140" s="27" t="s">
        <v>13</v>
      </c>
    </row>
    <row r="141" spans="1:12" ht="20.25" customHeight="1" x14ac:dyDescent="0.3">
      <c r="A141" s="113"/>
      <c r="B141" s="116"/>
      <c r="C141" s="116"/>
      <c r="D141" s="8" t="s">
        <v>36</v>
      </c>
      <c r="E141" s="9">
        <v>99600</v>
      </c>
      <c r="F141" s="9">
        <v>109560</v>
      </c>
      <c r="G141" s="9">
        <v>120516</v>
      </c>
      <c r="H141" s="6" t="s">
        <v>1279</v>
      </c>
      <c r="I141" s="8" t="s">
        <v>1269</v>
      </c>
      <c r="J141" s="8" t="s">
        <v>16</v>
      </c>
      <c r="K141" s="8" t="s">
        <v>16</v>
      </c>
      <c r="L141" s="27" t="s">
        <v>16</v>
      </c>
    </row>
    <row r="142" spans="1:12" ht="20.25" customHeight="1" x14ac:dyDescent="0.3">
      <c r="A142" s="113"/>
      <c r="B142" s="116"/>
      <c r="C142" s="116"/>
      <c r="D142" s="122" t="s">
        <v>49</v>
      </c>
      <c r="E142" s="109">
        <v>40400</v>
      </c>
      <c r="F142" s="109">
        <v>40400</v>
      </c>
      <c r="G142" s="109">
        <v>40400</v>
      </c>
      <c r="H142" s="6" t="s">
        <v>44</v>
      </c>
      <c r="I142" s="8" t="s">
        <v>1269</v>
      </c>
      <c r="J142" s="8" t="s">
        <v>17</v>
      </c>
      <c r="K142" s="8" t="s">
        <v>17</v>
      </c>
      <c r="L142" s="27" t="s">
        <v>17</v>
      </c>
    </row>
    <row r="143" spans="1:12" ht="20.25" customHeight="1" thickBot="1" x14ac:dyDescent="0.35">
      <c r="A143" s="114"/>
      <c r="B143" s="117"/>
      <c r="C143" s="117"/>
      <c r="D143" s="97"/>
      <c r="E143" s="111"/>
      <c r="F143" s="111"/>
      <c r="G143" s="111"/>
      <c r="H143" s="6" t="s">
        <v>1281</v>
      </c>
      <c r="I143" s="8" t="s">
        <v>1269</v>
      </c>
      <c r="J143" s="8" t="s">
        <v>17</v>
      </c>
      <c r="K143" s="8" t="s">
        <v>17</v>
      </c>
      <c r="L143" s="27" t="s">
        <v>17</v>
      </c>
    </row>
    <row r="144" spans="1:12" ht="20.25" customHeight="1" x14ac:dyDescent="0.3">
      <c r="A144" s="112" t="s">
        <v>108</v>
      </c>
      <c r="B144" s="115" t="s">
        <v>109</v>
      </c>
      <c r="C144" s="115" t="s">
        <v>43</v>
      </c>
      <c r="D144" s="7" t="s">
        <v>1221</v>
      </c>
      <c r="E144" s="13">
        <f>SUM(E145:E148)</f>
        <v>595300</v>
      </c>
      <c r="F144" s="13">
        <f>SUM(F145:F148)</f>
        <v>657330</v>
      </c>
      <c r="G144" s="13">
        <f>SUM(G145:G148)</f>
        <v>715773</v>
      </c>
      <c r="H144" s="5" t="s">
        <v>1281</v>
      </c>
      <c r="I144" s="7" t="s">
        <v>1269</v>
      </c>
      <c r="J144" s="7" t="s">
        <v>8</v>
      </c>
      <c r="K144" s="7" t="s">
        <v>8</v>
      </c>
      <c r="L144" s="36" t="s">
        <v>8</v>
      </c>
    </row>
    <row r="145" spans="1:12" ht="20.25" customHeight="1" x14ac:dyDescent="0.3">
      <c r="A145" s="113"/>
      <c r="B145" s="116"/>
      <c r="C145" s="116"/>
      <c r="D145" s="8" t="s">
        <v>36</v>
      </c>
      <c r="E145" s="9">
        <v>173000</v>
      </c>
      <c r="F145" s="9">
        <v>190300</v>
      </c>
      <c r="G145" s="9">
        <v>209330</v>
      </c>
      <c r="H145" s="6" t="s">
        <v>44</v>
      </c>
      <c r="I145" s="8" t="s">
        <v>1269</v>
      </c>
      <c r="J145" s="8" t="s">
        <v>8</v>
      </c>
      <c r="K145" s="8" t="s">
        <v>8</v>
      </c>
      <c r="L145" s="27" t="s">
        <v>8</v>
      </c>
    </row>
    <row r="146" spans="1:12" ht="20.25" customHeight="1" x14ac:dyDescent="0.3">
      <c r="A146" s="113"/>
      <c r="B146" s="116"/>
      <c r="C146" s="116"/>
      <c r="D146" s="8" t="s">
        <v>49</v>
      </c>
      <c r="E146" s="9">
        <v>72900</v>
      </c>
      <c r="F146" s="9">
        <v>72900</v>
      </c>
      <c r="G146" s="9">
        <v>72900</v>
      </c>
      <c r="H146" s="6" t="s">
        <v>46</v>
      </c>
      <c r="I146" s="8" t="s">
        <v>1268</v>
      </c>
      <c r="J146" s="8" t="s">
        <v>47</v>
      </c>
      <c r="K146" s="8" t="s">
        <v>47</v>
      </c>
      <c r="L146" s="27" t="s">
        <v>47</v>
      </c>
    </row>
    <row r="147" spans="1:12" ht="20.25" customHeight="1" x14ac:dyDescent="0.3">
      <c r="A147" s="113"/>
      <c r="B147" s="116"/>
      <c r="C147" s="116"/>
      <c r="D147" s="122" t="s">
        <v>32</v>
      </c>
      <c r="E147" s="109">
        <v>349400</v>
      </c>
      <c r="F147" s="109">
        <v>394130</v>
      </c>
      <c r="G147" s="109">
        <v>433543</v>
      </c>
      <c r="H147" s="6" t="s">
        <v>48</v>
      </c>
      <c r="I147" s="8" t="s">
        <v>1268</v>
      </c>
      <c r="J147" s="8" t="s">
        <v>13</v>
      </c>
      <c r="K147" s="8" t="s">
        <v>13</v>
      </c>
      <c r="L147" s="27" t="s">
        <v>13</v>
      </c>
    </row>
    <row r="148" spans="1:12" ht="20.25" customHeight="1" thickBot="1" x14ac:dyDescent="0.35">
      <c r="A148" s="114"/>
      <c r="B148" s="117"/>
      <c r="C148" s="117"/>
      <c r="D148" s="97"/>
      <c r="E148" s="111"/>
      <c r="F148" s="111"/>
      <c r="G148" s="111"/>
      <c r="H148" s="6" t="s">
        <v>1279</v>
      </c>
      <c r="I148" s="8" t="s">
        <v>1269</v>
      </c>
      <c r="J148" s="8" t="s">
        <v>55</v>
      </c>
      <c r="K148" s="8" t="s">
        <v>55</v>
      </c>
      <c r="L148" s="27" t="s">
        <v>55</v>
      </c>
    </row>
    <row r="149" spans="1:12" ht="20.25" customHeight="1" x14ac:dyDescent="0.3">
      <c r="A149" s="112" t="s">
        <v>110</v>
      </c>
      <c r="B149" s="115" t="s">
        <v>111</v>
      </c>
      <c r="C149" s="115" t="s">
        <v>43</v>
      </c>
      <c r="D149" s="7" t="s">
        <v>1221</v>
      </c>
      <c r="E149" s="13">
        <f>SUM(E150:E153)</f>
        <v>584000</v>
      </c>
      <c r="F149" s="13">
        <f>SUM(F150:F153)</f>
        <v>646360</v>
      </c>
      <c r="G149" s="13">
        <f>SUM(G150:G153)</f>
        <v>705056</v>
      </c>
      <c r="H149" s="5" t="s">
        <v>44</v>
      </c>
      <c r="I149" s="7" t="s">
        <v>1269</v>
      </c>
      <c r="J149" s="7" t="s">
        <v>45</v>
      </c>
      <c r="K149" s="7" t="s">
        <v>45</v>
      </c>
      <c r="L149" s="36" t="s">
        <v>45</v>
      </c>
    </row>
    <row r="150" spans="1:12" ht="20.25" customHeight="1" x14ac:dyDescent="0.3">
      <c r="A150" s="113"/>
      <c r="B150" s="116"/>
      <c r="C150" s="116"/>
      <c r="D150" s="8" t="s">
        <v>32</v>
      </c>
      <c r="E150" s="9">
        <v>371100</v>
      </c>
      <c r="F150" s="9">
        <v>418110</v>
      </c>
      <c r="G150" s="9">
        <v>459921</v>
      </c>
      <c r="H150" s="6" t="s">
        <v>1281</v>
      </c>
      <c r="I150" s="8" t="s">
        <v>1269</v>
      </c>
      <c r="J150" s="8" t="s">
        <v>45</v>
      </c>
      <c r="K150" s="8" t="s">
        <v>45</v>
      </c>
      <c r="L150" s="27" t="s">
        <v>45</v>
      </c>
    </row>
    <row r="151" spans="1:12" ht="20.25" customHeight="1" x14ac:dyDescent="0.3">
      <c r="A151" s="113"/>
      <c r="B151" s="116"/>
      <c r="C151" s="116"/>
      <c r="D151" s="8" t="s">
        <v>36</v>
      </c>
      <c r="E151" s="9">
        <v>153500</v>
      </c>
      <c r="F151" s="9">
        <v>168850</v>
      </c>
      <c r="G151" s="9">
        <v>185735</v>
      </c>
      <c r="H151" s="6" t="s">
        <v>46</v>
      </c>
      <c r="I151" s="8" t="s">
        <v>1268</v>
      </c>
      <c r="J151" s="8" t="s">
        <v>47</v>
      </c>
      <c r="K151" s="8" t="s">
        <v>47</v>
      </c>
      <c r="L151" s="27" t="s">
        <v>47</v>
      </c>
    </row>
    <row r="152" spans="1:12" ht="20.25" customHeight="1" x14ac:dyDescent="0.3">
      <c r="A152" s="113"/>
      <c r="B152" s="116"/>
      <c r="C152" s="116"/>
      <c r="D152" s="122" t="s">
        <v>49</v>
      </c>
      <c r="E152" s="109">
        <v>59400</v>
      </c>
      <c r="F152" s="109">
        <v>59400</v>
      </c>
      <c r="G152" s="109">
        <v>59400</v>
      </c>
      <c r="H152" s="6" t="s">
        <v>48</v>
      </c>
      <c r="I152" s="8" t="s">
        <v>1268</v>
      </c>
      <c r="J152" s="8" t="s">
        <v>13</v>
      </c>
      <c r="K152" s="8" t="s">
        <v>13</v>
      </c>
      <c r="L152" s="27" t="s">
        <v>13</v>
      </c>
    </row>
    <row r="153" spans="1:12" ht="20.25" customHeight="1" thickBot="1" x14ac:dyDescent="0.35">
      <c r="A153" s="114"/>
      <c r="B153" s="117"/>
      <c r="C153" s="117"/>
      <c r="D153" s="97"/>
      <c r="E153" s="111"/>
      <c r="F153" s="111"/>
      <c r="G153" s="111"/>
      <c r="H153" s="6" t="s">
        <v>1279</v>
      </c>
      <c r="I153" s="8" t="s">
        <v>1269</v>
      </c>
      <c r="J153" s="8" t="s">
        <v>58</v>
      </c>
      <c r="K153" s="8" t="s">
        <v>58</v>
      </c>
      <c r="L153" s="27" t="s">
        <v>58</v>
      </c>
    </row>
    <row r="154" spans="1:12" ht="20.25" customHeight="1" x14ac:dyDescent="0.3">
      <c r="A154" s="112" t="s">
        <v>112</v>
      </c>
      <c r="B154" s="115" t="s">
        <v>113</v>
      </c>
      <c r="C154" s="115" t="s">
        <v>43</v>
      </c>
      <c r="D154" s="7" t="s">
        <v>1221</v>
      </c>
      <c r="E154" s="13">
        <f>SUM(E155:E158)</f>
        <v>611900</v>
      </c>
      <c r="F154" s="13">
        <f>SUM(F155:F158)</f>
        <v>669190</v>
      </c>
      <c r="G154" s="13">
        <f>SUM(G155:G158)</f>
        <v>728689</v>
      </c>
      <c r="H154" s="5" t="s">
        <v>46</v>
      </c>
      <c r="I154" s="7" t="s">
        <v>1268</v>
      </c>
      <c r="J154" s="7" t="s">
        <v>47</v>
      </c>
      <c r="K154" s="7" t="s">
        <v>47</v>
      </c>
      <c r="L154" s="36" t="s">
        <v>47</v>
      </c>
    </row>
    <row r="155" spans="1:12" ht="20.25" customHeight="1" x14ac:dyDescent="0.3">
      <c r="A155" s="113"/>
      <c r="B155" s="116"/>
      <c r="C155" s="116"/>
      <c r="D155" s="8" t="s">
        <v>32</v>
      </c>
      <c r="E155" s="9">
        <v>373100</v>
      </c>
      <c r="F155" s="9">
        <v>413930</v>
      </c>
      <c r="G155" s="9">
        <v>455323</v>
      </c>
      <c r="H155" s="6" t="s">
        <v>1281</v>
      </c>
      <c r="I155" s="8" t="s">
        <v>1269</v>
      </c>
      <c r="J155" s="8" t="s">
        <v>17</v>
      </c>
      <c r="K155" s="8" t="s">
        <v>17</v>
      </c>
      <c r="L155" s="27" t="s">
        <v>17</v>
      </c>
    </row>
    <row r="156" spans="1:12" ht="20.25" customHeight="1" x14ac:dyDescent="0.3">
      <c r="A156" s="113"/>
      <c r="B156" s="116"/>
      <c r="C156" s="116"/>
      <c r="D156" s="8" t="s">
        <v>36</v>
      </c>
      <c r="E156" s="9">
        <v>164600</v>
      </c>
      <c r="F156" s="9">
        <v>181060</v>
      </c>
      <c r="G156" s="9">
        <v>199166</v>
      </c>
      <c r="H156" s="6" t="s">
        <v>1279</v>
      </c>
      <c r="I156" s="8" t="s">
        <v>1269</v>
      </c>
      <c r="J156" s="8" t="s">
        <v>55</v>
      </c>
      <c r="K156" s="8" t="s">
        <v>55</v>
      </c>
      <c r="L156" s="27" t="s">
        <v>55</v>
      </c>
    </row>
    <row r="157" spans="1:12" ht="20.25" customHeight="1" x14ac:dyDescent="0.3">
      <c r="A157" s="113"/>
      <c r="B157" s="116"/>
      <c r="C157" s="116"/>
      <c r="D157" s="122" t="s">
        <v>49</v>
      </c>
      <c r="E157" s="109">
        <v>74200</v>
      </c>
      <c r="F157" s="109">
        <v>74200</v>
      </c>
      <c r="G157" s="109">
        <v>74200</v>
      </c>
      <c r="H157" s="6" t="s">
        <v>44</v>
      </c>
      <c r="I157" s="8" t="s">
        <v>1269</v>
      </c>
      <c r="J157" s="8" t="s">
        <v>45</v>
      </c>
      <c r="K157" s="8" t="s">
        <v>45</v>
      </c>
      <c r="L157" s="27" t="s">
        <v>45</v>
      </c>
    </row>
    <row r="158" spans="1:12" ht="20.25" customHeight="1" thickBot="1" x14ac:dyDescent="0.35">
      <c r="A158" s="114"/>
      <c r="B158" s="117"/>
      <c r="C158" s="117"/>
      <c r="D158" s="97"/>
      <c r="E158" s="111"/>
      <c r="F158" s="111"/>
      <c r="G158" s="111"/>
      <c r="H158" s="6" t="s">
        <v>48</v>
      </c>
      <c r="I158" s="8" t="s">
        <v>1268</v>
      </c>
      <c r="J158" s="8" t="s">
        <v>13</v>
      </c>
      <c r="K158" s="8" t="s">
        <v>13</v>
      </c>
      <c r="L158" s="27" t="s">
        <v>13</v>
      </c>
    </row>
    <row r="159" spans="1:12" ht="20.25" customHeight="1" x14ac:dyDescent="0.3">
      <c r="A159" s="112" t="s">
        <v>114</v>
      </c>
      <c r="B159" s="115" t="s">
        <v>115</v>
      </c>
      <c r="C159" s="115" t="s">
        <v>43</v>
      </c>
      <c r="D159" s="7" t="s">
        <v>1221</v>
      </c>
      <c r="E159" s="13">
        <f>SUM(E160:E163)</f>
        <v>577400</v>
      </c>
      <c r="F159" s="13">
        <f>SUM(F160:F163)</f>
        <v>638860</v>
      </c>
      <c r="G159" s="13">
        <f>SUM(G160:G163)</f>
        <v>694476</v>
      </c>
      <c r="H159" s="5" t="s">
        <v>48</v>
      </c>
      <c r="I159" s="7" t="s">
        <v>1268</v>
      </c>
      <c r="J159" s="7" t="s">
        <v>13</v>
      </c>
      <c r="K159" s="7" t="s">
        <v>13</v>
      </c>
      <c r="L159" s="36" t="s">
        <v>13</v>
      </c>
    </row>
    <row r="160" spans="1:12" ht="20.25" customHeight="1" x14ac:dyDescent="0.3">
      <c r="A160" s="113"/>
      <c r="B160" s="116"/>
      <c r="C160" s="116"/>
      <c r="D160" s="8" t="s">
        <v>32</v>
      </c>
      <c r="E160" s="9">
        <v>339600</v>
      </c>
      <c r="F160" s="9">
        <v>385550</v>
      </c>
      <c r="G160" s="9">
        <v>424105</v>
      </c>
      <c r="H160" s="6" t="s">
        <v>1279</v>
      </c>
      <c r="I160" s="8" t="s">
        <v>1269</v>
      </c>
      <c r="J160" s="8" t="s">
        <v>55</v>
      </c>
      <c r="K160" s="8" t="s">
        <v>55</v>
      </c>
      <c r="L160" s="27" t="s">
        <v>55</v>
      </c>
    </row>
    <row r="161" spans="1:12" ht="20.25" customHeight="1" x14ac:dyDescent="0.3">
      <c r="A161" s="113"/>
      <c r="B161" s="116"/>
      <c r="C161" s="116"/>
      <c r="D161" s="8" t="s">
        <v>36</v>
      </c>
      <c r="E161" s="9">
        <v>155100</v>
      </c>
      <c r="F161" s="9">
        <v>170610</v>
      </c>
      <c r="G161" s="9">
        <v>187671</v>
      </c>
      <c r="H161" s="6" t="s">
        <v>44</v>
      </c>
      <c r="I161" s="8" t="s">
        <v>1269</v>
      </c>
      <c r="J161" s="8" t="s">
        <v>8</v>
      </c>
      <c r="K161" s="8" t="s">
        <v>8</v>
      </c>
      <c r="L161" s="27" t="s">
        <v>8</v>
      </c>
    </row>
    <row r="162" spans="1:12" ht="20.25" customHeight="1" x14ac:dyDescent="0.3">
      <c r="A162" s="113"/>
      <c r="B162" s="116"/>
      <c r="C162" s="116"/>
      <c r="D162" s="122" t="s">
        <v>49</v>
      </c>
      <c r="E162" s="109">
        <v>82700</v>
      </c>
      <c r="F162" s="109">
        <v>82700</v>
      </c>
      <c r="G162" s="109">
        <v>82700</v>
      </c>
      <c r="H162" s="6" t="s">
        <v>46</v>
      </c>
      <c r="I162" s="8" t="s">
        <v>1268</v>
      </c>
      <c r="J162" s="8" t="s">
        <v>47</v>
      </c>
      <c r="K162" s="8" t="s">
        <v>47</v>
      </c>
      <c r="L162" s="27" t="s">
        <v>47</v>
      </c>
    </row>
    <row r="163" spans="1:12" ht="20.25" customHeight="1" thickBot="1" x14ac:dyDescent="0.35">
      <c r="A163" s="114"/>
      <c r="B163" s="117"/>
      <c r="C163" s="117"/>
      <c r="D163" s="97"/>
      <c r="E163" s="111"/>
      <c r="F163" s="111"/>
      <c r="G163" s="111"/>
      <c r="H163" s="6" t="s">
        <v>1281</v>
      </c>
      <c r="I163" s="8" t="s">
        <v>1269</v>
      </c>
      <c r="J163" s="8" t="s">
        <v>8</v>
      </c>
      <c r="K163" s="8" t="s">
        <v>8</v>
      </c>
      <c r="L163" s="27" t="s">
        <v>8</v>
      </c>
    </row>
    <row r="164" spans="1:12" ht="20.25" customHeight="1" x14ac:dyDescent="0.3">
      <c r="A164" s="112" t="s">
        <v>116</v>
      </c>
      <c r="B164" s="115" t="s">
        <v>117</v>
      </c>
      <c r="C164" s="115" t="s">
        <v>43</v>
      </c>
      <c r="D164" s="7" t="s">
        <v>1221</v>
      </c>
      <c r="E164" s="13">
        <f>SUM(E165:E168)</f>
        <v>651500</v>
      </c>
      <c r="F164" s="13">
        <f>SUM(F165:F168)</f>
        <v>713920</v>
      </c>
      <c r="G164" s="13">
        <f>SUM(G165:G168)</f>
        <v>780382</v>
      </c>
      <c r="H164" s="5" t="s">
        <v>44</v>
      </c>
      <c r="I164" s="7" t="s">
        <v>1269</v>
      </c>
      <c r="J164" s="7" t="s">
        <v>8</v>
      </c>
      <c r="K164" s="7" t="s">
        <v>8</v>
      </c>
      <c r="L164" s="36" t="s">
        <v>8</v>
      </c>
    </row>
    <row r="165" spans="1:12" ht="20.25" customHeight="1" x14ac:dyDescent="0.3">
      <c r="A165" s="113"/>
      <c r="B165" s="116"/>
      <c r="C165" s="116"/>
      <c r="D165" s="8" t="s">
        <v>32</v>
      </c>
      <c r="E165" s="9">
        <v>445200</v>
      </c>
      <c r="F165" s="9">
        <v>491920</v>
      </c>
      <c r="G165" s="9">
        <v>541112</v>
      </c>
      <c r="H165" s="6" t="s">
        <v>1281</v>
      </c>
      <c r="I165" s="8" t="s">
        <v>1269</v>
      </c>
      <c r="J165" s="8" t="s">
        <v>16</v>
      </c>
      <c r="K165" s="8" t="s">
        <v>16</v>
      </c>
      <c r="L165" s="27" t="s">
        <v>16</v>
      </c>
    </row>
    <row r="166" spans="1:12" ht="20.25" customHeight="1" x14ac:dyDescent="0.3">
      <c r="A166" s="113"/>
      <c r="B166" s="116"/>
      <c r="C166" s="116"/>
      <c r="D166" s="8" t="s">
        <v>36</v>
      </c>
      <c r="E166" s="9">
        <v>157000</v>
      </c>
      <c r="F166" s="9">
        <v>172700</v>
      </c>
      <c r="G166" s="9">
        <v>189970</v>
      </c>
      <c r="H166" s="6" t="s">
        <v>46</v>
      </c>
      <c r="I166" s="8" t="s">
        <v>1268</v>
      </c>
      <c r="J166" s="8" t="s">
        <v>47</v>
      </c>
      <c r="K166" s="8" t="s">
        <v>47</v>
      </c>
      <c r="L166" s="27" t="s">
        <v>47</v>
      </c>
    </row>
    <row r="167" spans="1:12" ht="20.25" customHeight="1" x14ac:dyDescent="0.3">
      <c r="A167" s="113"/>
      <c r="B167" s="116"/>
      <c r="C167" s="116"/>
      <c r="D167" s="122" t="s">
        <v>49</v>
      </c>
      <c r="E167" s="109">
        <v>49300</v>
      </c>
      <c r="F167" s="109">
        <v>49300</v>
      </c>
      <c r="G167" s="109">
        <v>49300</v>
      </c>
      <c r="H167" s="6" t="s">
        <v>48</v>
      </c>
      <c r="I167" s="8" t="s">
        <v>1268</v>
      </c>
      <c r="J167" s="8" t="s">
        <v>13</v>
      </c>
      <c r="K167" s="8" t="s">
        <v>13</v>
      </c>
      <c r="L167" s="27" t="s">
        <v>13</v>
      </c>
    </row>
    <row r="168" spans="1:12" ht="20.25" customHeight="1" thickBot="1" x14ac:dyDescent="0.35">
      <c r="A168" s="114"/>
      <c r="B168" s="117"/>
      <c r="C168" s="117"/>
      <c r="D168" s="97"/>
      <c r="E168" s="111"/>
      <c r="F168" s="111"/>
      <c r="G168" s="111"/>
      <c r="H168" s="6" t="s">
        <v>1279</v>
      </c>
      <c r="I168" s="8" t="s">
        <v>1269</v>
      </c>
      <c r="J168" s="8" t="s">
        <v>74</v>
      </c>
      <c r="K168" s="8" t="s">
        <v>74</v>
      </c>
      <c r="L168" s="27" t="s">
        <v>74</v>
      </c>
    </row>
    <row r="169" spans="1:12" ht="20.25" customHeight="1" x14ac:dyDescent="0.3">
      <c r="A169" s="112" t="s">
        <v>118</v>
      </c>
      <c r="B169" s="115" t="s">
        <v>119</v>
      </c>
      <c r="C169" s="115" t="s">
        <v>43</v>
      </c>
      <c r="D169" s="7" t="s">
        <v>1221</v>
      </c>
      <c r="E169" s="13">
        <f>SUM(E170:E173)</f>
        <v>255300</v>
      </c>
      <c r="F169" s="13">
        <f>SUM(F170:F173)</f>
        <v>278580</v>
      </c>
      <c r="G169" s="13">
        <f>SUM(G170:G173)</f>
        <v>304188</v>
      </c>
      <c r="H169" s="5" t="s">
        <v>46</v>
      </c>
      <c r="I169" s="7" t="s">
        <v>1268</v>
      </c>
      <c r="J169" s="7" t="s">
        <v>47</v>
      </c>
      <c r="K169" s="7" t="s">
        <v>47</v>
      </c>
      <c r="L169" s="36" t="s">
        <v>47</v>
      </c>
    </row>
    <row r="170" spans="1:12" ht="20.25" customHeight="1" x14ac:dyDescent="0.3">
      <c r="A170" s="113"/>
      <c r="B170" s="116"/>
      <c r="C170" s="116"/>
      <c r="D170" s="8" t="s">
        <v>32</v>
      </c>
      <c r="E170" s="9">
        <v>169000</v>
      </c>
      <c r="F170" s="9">
        <v>185900</v>
      </c>
      <c r="G170" s="9">
        <v>204490</v>
      </c>
      <c r="H170" s="6" t="s">
        <v>1281</v>
      </c>
      <c r="I170" s="8" t="s">
        <v>1269</v>
      </c>
      <c r="J170" s="8" t="s">
        <v>8</v>
      </c>
      <c r="K170" s="8" t="s">
        <v>8</v>
      </c>
      <c r="L170" s="27" t="s">
        <v>8</v>
      </c>
    </row>
    <row r="171" spans="1:12" ht="20.25" customHeight="1" x14ac:dyDescent="0.3">
      <c r="A171" s="113"/>
      <c r="B171" s="116"/>
      <c r="C171" s="116"/>
      <c r="D171" s="8" t="s">
        <v>36</v>
      </c>
      <c r="E171" s="9">
        <v>63800</v>
      </c>
      <c r="F171" s="9">
        <v>70180</v>
      </c>
      <c r="G171" s="9">
        <v>77198</v>
      </c>
      <c r="H171" s="6" t="s">
        <v>44</v>
      </c>
      <c r="I171" s="8" t="s">
        <v>1269</v>
      </c>
      <c r="J171" s="8" t="s">
        <v>45</v>
      </c>
      <c r="K171" s="8" t="s">
        <v>45</v>
      </c>
      <c r="L171" s="27" t="s">
        <v>45</v>
      </c>
    </row>
    <row r="172" spans="1:12" ht="20.25" customHeight="1" x14ac:dyDescent="0.3">
      <c r="A172" s="113"/>
      <c r="B172" s="116"/>
      <c r="C172" s="116"/>
      <c r="D172" s="122" t="s">
        <v>49</v>
      </c>
      <c r="E172" s="109">
        <v>22500</v>
      </c>
      <c r="F172" s="109">
        <v>22500</v>
      </c>
      <c r="G172" s="109">
        <v>22500</v>
      </c>
      <c r="H172" s="6" t="s">
        <v>48</v>
      </c>
      <c r="I172" s="8" t="s">
        <v>1268</v>
      </c>
      <c r="J172" s="8" t="s">
        <v>13</v>
      </c>
      <c r="K172" s="8" t="s">
        <v>13</v>
      </c>
      <c r="L172" s="27" t="s">
        <v>13</v>
      </c>
    </row>
    <row r="173" spans="1:12" ht="20.25" customHeight="1" thickBot="1" x14ac:dyDescent="0.35">
      <c r="A173" s="114"/>
      <c r="B173" s="117"/>
      <c r="C173" s="117"/>
      <c r="D173" s="97"/>
      <c r="E173" s="111"/>
      <c r="F173" s="111"/>
      <c r="G173" s="111"/>
      <c r="H173" s="6" t="s">
        <v>1279</v>
      </c>
      <c r="I173" s="8" t="s">
        <v>1269</v>
      </c>
      <c r="J173" s="8" t="s">
        <v>55</v>
      </c>
      <c r="K173" s="8" t="s">
        <v>55</v>
      </c>
      <c r="L173" s="27" t="s">
        <v>55</v>
      </c>
    </row>
    <row r="174" spans="1:12" ht="20.25" customHeight="1" x14ac:dyDescent="0.3">
      <c r="A174" s="112" t="s">
        <v>120</v>
      </c>
      <c r="B174" s="115" t="s">
        <v>121</v>
      </c>
      <c r="C174" s="115" t="s">
        <v>43</v>
      </c>
      <c r="D174" s="7" t="s">
        <v>1221</v>
      </c>
      <c r="E174" s="13">
        <f>SUM(E175:E178)</f>
        <v>680400</v>
      </c>
      <c r="F174" s="13">
        <f>SUM(F175:F178)</f>
        <v>752130</v>
      </c>
      <c r="G174" s="13">
        <f>SUM(G175:G178)</f>
        <v>817833</v>
      </c>
      <c r="H174" s="5" t="s">
        <v>48</v>
      </c>
      <c r="I174" s="7" t="s">
        <v>1268</v>
      </c>
      <c r="J174" s="7" t="s">
        <v>13</v>
      </c>
      <c r="K174" s="7" t="s">
        <v>13</v>
      </c>
      <c r="L174" s="36" t="s">
        <v>13</v>
      </c>
    </row>
    <row r="175" spans="1:12" ht="20.25" customHeight="1" x14ac:dyDescent="0.3">
      <c r="A175" s="113"/>
      <c r="B175" s="116"/>
      <c r="C175" s="116"/>
      <c r="D175" s="8" t="s">
        <v>36</v>
      </c>
      <c r="E175" s="9">
        <v>197200</v>
      </c>
      <c r="F175" s="9">
        <v>216920</v>
      </c>
      <c r="G175" s="9">
        <v>238612</v>
      </c>
      <c r="H175" s="6" t="s">
        <v>1279</v>
      </c>
      <c r="I175" s="8" t="s">
        <v>1269</v>
      </c>
      <c r="J175" s="8" t="s">
        <v>74</v>
      </c>
      <c r="K175" s="8" t="s">
        <v>74</v>
      </c>
      <c r="L175" s="27" t="s">
        <v>74</v>
      </c>
    </row>
    <row r="176" spans="1:12" ht="20.25" customHeight="1" x14ac:dyDescent="0.3">
      <c r="A176" s="113"/>
      <c r="B176" s="116"/>
      <c r="C176" s="116"/>
      <c r="D176" s="8" t="s">
        <v>49</v>
      </c>
      <c r="E176" s="9">
        <v>95100</v>
      </c>
      <c r="F176" s="9">
        <v>95100</v>
      </c>
      <c r="G176" s="9">
        <v>95100</v>
      </c>
      <c r="H176" s="6" t="s">
        <v>44</v>
      </c>
      <c r="I176" s="8" t="s">
        <v>1269</v>
      </c>
      <c r="J176" s="8" t="s">
        <v>67</v>
      </c>
      <c r="K176" s="8" t="s">
        <v>67</v>
      </c>
      <c r="L176" s="27" t="s">
        <v>67</v>
      </c>
    </row>
    <row r="177" spans="1:12" ht="20.25" customHeight="1" x14ac:dyDescent="0.3">
      <c r="A177" s="113"/>
      <c r="B177" s="116"/>
      <c r="C177" s="116"/>
      <c r="D177" s="122" t="s">
        <v>32</v>
      </c>
      <c r="E177" s="109">
        <v>388100</v>
      </c>
      <c r="F177" s="109">
        <v>440110</v>
      </c>
      <c r="G177" s="109">
        <v>484121</v>
      </c>
      <c r="H177" s="6" t="s">
        <v>1281</v>
      </c>
      <c r="I177" s="8" t="s">
        <v>1269</v>
      </c>
      <c r="J177" s="8" t="s">
        <v>67</v>
      </c>
      <c r="K177" s="8" t="s">
        <v>67</v>
      </c>
      <c r="L177" s="27" t="s">
        <v>67</v>
      </c>
    </row>
    <row r="178" spans="1:12" ht="20.25" customHeight="1" thickBot="1" x14ac:dyDescent="0.35">
      <c r="A178" s="114"/>
      <c r="B178" s="117"/>
      <c r="C178" s="117"/>
      <c r="D178" s="97"/>
      <c r="E178" s="111"/>
      <c r="F178" s="111"/>
      <c r="G178" s="111"/>
      <c r="H178" s="6" t="s">
        <v>46</v>
      </c>
      <c r="I178" s="8" t="s">
        <v>1268</v>
      </c>
      <c r="J178" s="8" t="s">
        <v>47</v>
      </c>
      <c r="K178" s="8" t="s">
        <v>47</v>
      </c>
      <c r="L178" s="27" t="s">
        <v>47</v>
      </c>
    </row>
    <row r="179" spans="1:12" ht="20.25" customHeight="1" x14ac:dyDescent="0.3">
      <c r="A179" s="112" t="s">
        <v>122</v>
      </c>
      <c r="B179" s="115" t="s">
        <v>123</v>
      </c>
      <c r="C179" s="115" t="s">
        <v>43</v>
      </c>
      <c r="D179" s="7" t="s">
        <v>1221</v>
      </c>
      <c r="E179" s="13">
        <f>SUM(E180:E183)</f>
        <v>809100</v>
      </c>
      <c r="F179" s="13">
        <f>SUM(F180:F183)</f>
        <v>883530</v>
      </c>
      <c r="G179" s="13">
        <f>SUM(G180:G183)</f>
        <v>964523</v>
      </c>
      <c r="H179" s="5" t="s">
        <v>48</v>
      </c>
      <c r="I179" s="7" t="s">
        <v>1268</v>
      </c>
      <c r="J179" s="7" t="s">
        <v>13</v>
      </c>
      <c r="K179" s="7" t="s">
        <v>13</v>
      </c>
      <c r="L179" s="36" t="s">
        <v>13</v>
      </c>
    </row>
    <row r="180" spans="1:12" ht="20.25" customHeight="1" x14ac:dyDescent="0.3">
      <c r="A180" s="113"/>
      <c r="B180" s="116"/>
      <c r="C180" s="116"/>
      <c r="D180" s="8" t="s">
        <v>36</v>
      </c>
      <c r="E180" s="9">
        <v>194500</v>
      </c>
      <c r="F180" s="9">
        <v>213950</v>
      </c>
      <c r="G180" s="9">
        <v>235345</v>
      </c>
      <c r="H180" s="6" t="s">
        <v>1279</v>
      </c>
      <c r="I180" s="8" t="s">
        <v>1269</v>
      </c>
      <c r="J180" s="8" t="s">
        <v>55</v>
      </c>
      <c r="K180" s="8" t="s">
        <v>55</v>
      </c>
      <c r="L180" s="27" t="s">
        <v>55</v>
      </c>
    </row>
    <row r="181" spans="1:12" ht="20.25" customHeight="1" x14ac:dyDescent="0.3">
      <c r="A181" s="113"/>
      <c r="B181" s="116"/>
      <c r="C181" s="116"/>
      <c r="D181" s="8" t="s">
        <v>49</v>
      </c>
      <c r="E181" s="9">
        <v>73600</v>
      </c>
      <c r="F181" s="9">
        <v>73600</v>
      </c>
      <c r="G181" s="9">
        <v>73600</v>
      </c>
      <c r="H181" s="6" t="s">
        <v>44</v>
      </c>
      <c r="I181" s="8" t="s">
        <v>1269</v>
      </c>
      <c r="J181" s="8" t="s">
        <v>74</v>
      </c>
      <c r="K181" s="8" t="s">
        <v>74</v>
      </c>
      <c r="L181" s="27" t="s">
        <v>74</v>
      </c>
    </row>
    <row r="182" spans="1:12" ht="20.25" customHeight="1" x14ac:dyDescent="0.3">
      <c r="A182" s="113"/>
      <c r="B182" s="116"/>
      <c r="C182" s="116"/>
      <c r="D182" s="122" t="s">
        <v>32</v>
      </c>
      <c r="E182" s="109">
        <v>541000</v>
      </c>
      <c r="F182" s="109">
        <v>595980</v>
      </c>
      <c r="G182" s="109">
        <v>655578</v>
      </c>
      <c r="H182" s="6" t="s">
        <v>1281</v>
      </c>
      <c r="I182" s="8" t="s">
        <v>1269</v>
      </c>
      <c r="J182" s="8" t="s">
        <v>74</v>
      </c>
      <c r="K182" s="8" t="s">
        <v>74</v>
      </c>
      <c r="L182" s="27" t="s">
        <v>74</v>
      </c>
    </row>
    <row r="183" spans="1:12" ht="20.25" customHeight="1" thickBot="1" x14ac:dyDescent="0.35">
      <c r="A183" s="114"/>
      <c r="B183" s="117"/>
      <c r="C183" s="117"/>
      <c r="D183" s="97"/>
      <c r="E183" s="111"/>
      <c r="F183" s="111"/>
      <c r="G183" s="111"/>
      <c r="H183" s="6" t="s">
        <v>46</v>
      </c>
      <c r="I183" s="8" t="s">
        <v>1268</v>
      </c>
      <c r="J183" s="8" t="s">
        <v>47</v>
      </c>
      <c r="K183" s="8" t="s">
        <v>47</v>
      </c>
      <c r="L183" s="27" t="s">
        <v>47</v>
      </c>
    </row>
    <row r="184" spans="1:12" ht="20.25" customHeight="1" x14ac:dyDescent="0.3">
      <c r="A184" s="112" t="s">
        <v>124</v>
      </c>
      <c r="B184" s="115" t="s">
        <v>125</v>
      </c>
      <c r="C184" s="115" t="s">
        <v>43</v>
      </c>
      <c r="D184" s="7" t="s">
        <v>1221</v>
      </c>
      <c r="E184" s="13">
        <f>SUM(E185:E188)</f>
        <v>653400</v>
      </c>
      <c r="F184" s="13">
        <f>SUM(F185:F188)</f>
        <v>723110</v>
      </c>
      <c r="G184" s="13">
        <f>SUM(G185:G188)</f>
        <v>787911</v>
      </c>
      <c r="H184" s="5" t="s">
        <v>44</v>
      </c>
      <c r="I184" s="7" t="s">
        <v>1269</v>
      </c>
      <c r="J184" s="7" t="s">
        <v>67</v>
      </c>
      <c r="K184" s="7" t="s">
        <v>67</v>
      </c>
      <c r="L184" s="36" t="s">
        <v>67</v>
      </c>
    </row>
    <row r="185" spans="1:12" ht="20.25" customHeight="1" x14ac:dyDescent="0.3">
      <c r="A185" s="113"/>
      <c r="B185" s="116"/>
      <c r="C185" s="116"/>
      <c r="D185" s="8" t="s">
        <v>32</v>
      </c>
      <c r="E185" s="9">
        <v>371800</v>
      </c>
      <c r="F185" s="9">
        <v>420860</v>
      </c>
      <c r="G185" s="9">
        <v>462946</v>
      </c>
      <c r="H185" s="6" t="s">
        <v>1281</v>
      </c>
      <c r="I185" s="8" t="s">
        <v>1269</v>
      </c>
      <c r="J185" s="8" t="s">
        <v>67</v>
      </c>
      <c r="K185" s="8" t="s">
        <v>67</v>
      </c>
      <c r="L185" s="27" t="s">
        <v>67</v>
      </c>
    </row>
    <row r="186" spans="1:12" ht="20.25" customHeight="1" x14ac:dyDescent="0.3">
      <c r="A186" s="113"/>
      <c r="B186" s="116"/>
      <c r="C186" s="116"/>
      <c r="D186" s="8" t="s">
        <v>36</v>
      </c>
      <c r="E186" s="9">
        <v>206500</v>
      </c>
      <c r="F186" s="9">
        <v>227150</v>
      </c>
      <c r="G186" s="9">
        <v>249865</v>
      </c>
      <c r="H186" s="6" t="s">
        <v>46</v>
      </c>
      <c r="I186" s="8" t="s">
        <v>1268</v>
      </c>
      <c r="J186" s="8" t="s">
        <v>47</v>
      </c>
      <c r="K186" s="8" t="s">
        <v>47</v>
      </c>
      <c r="L186" s="27" t="s">
        <v>47</v>
      </c>
    </row>
    <row r="187" spans="1:12" ht="20.25" customHeight="1" x14ac:dyDescent="0.3">
      <c r="A187" s="113"/>
      <c r="B187" s="116"/>
      <c r="C187" s="116"/>
      <c r="D187" s="122" t="s">
        <v>49</v>
      </c>
      <c r="E187" s="109">
        <v>75100</v>
      </c>
      <c r="F187" s="109">
        <v>75100</v>
      </c>
      <c r="G187" s="109">
        <v>75100</v>
      </c>
      <c r="H187" s="6" t="s">
        <v>48</v>
      </c>
      <c r="I187" s="8" t="s">
        <v>1268</v>
      </c>
      <c r="J187" s="8" t="s">
        <v>13</v>
      </c>
      <c r="K187" s="8" t="s">
        <v>13</v>
      </c>
      <c r="L187" s="27" t="s">
        <v>13</v>
      </c>
    </row>
    <row r="188" spans="1:12" ht="20.25" customHeight="1" thickBot="1" x14ac:dyDescent="0.35">
      <c r="A188" s="114"/>
      <c r="B188" s="117"/>
      <c r="C188" s="117"/>
      <c r="D188" s="97"/>
      <c r="E188" s="111"/>
      <c r="F188" s="111"/>
      <c r="G188" s="111"/>
      <c r="H188" s="6" t="s">
        <v>1279</v>
      </c>
      <c r="I188" s="8" t="s">
        <v>1269</v>
      </c>
      <c r="J188" s="8" t="s">
        <v>55</v>
      </c>
      <c r="K188" s="8" t="s">
        <v>55</v>
      </c>
      <c r="L188" s="27" t="s">
        <v>55</v>
      </c>
    </row>
    <row r="189" spans="1:12" ht="20.25" customHeight="1" x14ac:dyDescent="0.3">
      <c r="A189" s="112" t="s">
        <v>126</v>
      </c>
      <c r="B189" s="115" t="s">
        <v>127</v>
      </c>
      <c r="C189" s="115" t="s">
        <v>43</v>
      </c>
      <c r="D189" s="7" t="s">
        <v>1221</v>
      </c>
      <c r="E189" s="13">
        <f>SUM(E190:E193)</f>
        <v>327300</v>
      </c>
      <c r="F189" s="13">
        <f>SUM(F190:F193)</f>
        <v>356010</v>
      </c>
      <c r="G189" s="13">
        <f>SUM(G190:G193)</f>
        <v>387591</v>
      </c>
      <c r="H189" s="5" t="s">
        <v>1281</v>
      </c>
      <c r="I189" s="7" t="s">
        <v>1269</v>
      </c>
      <c r="J189" s="7" t="s">
        <v>67</v>
      </c>
      <c r="K189" s="7" t="s">
        <v>67</v>
      </c>
      <c r="L189" s="36" t="s">
        <v>67</v>
      </c>
    </row>
    <row r="190" spans="1:12" ht="20.25" customHeight="1" x14ac:dyDescent="0.3">
      <c r="A190" s="113"/>
      <c r="B190" s="116"/>
      <c r="C190" s="116"/>
      <c r="D190" s="8" t="s">
        <v>32</v>
      </c>
      <c r="E190" s="9">
        <v>201000</v>
      </c>
      <c r="F190" s="9">
        <v>221100</v>
      </c>
      <c r="G190" s="9">
        <v>243210</v>
      </c>
      <c r="H190" s="6" t="s">
        <v>46</v>
      </c>
      <c r="I190" s="8" t="s">
        <v>1268</v>
      </c>
      <c r="J190" s="8" t="s">
        <v>47</v>
      </c>
      <c r="K190" s="8" t="s">
        <v>47</v>
      </c>
      <c r="L190" s="27" t="s">
        <v>47</v>
      </c>
    </row>
    <row r="191" spans="1:12" ht="20.25" customHeight="1" x14ac:dyDescent="0.3">
      <c r="A191" s="113"/>
      <c r="B191" s="116"/>
      <c r="C191" s="116"/>
      <c r="D191" s="8" t="s">
        <v>36</v>
      </c>
      <c r="E191" s="9">
        <v>86100</v>
      </c>
      <c r="F191" s="9">
        <v>94710</v>
      </c>
      <c r="G191" s="9">
        <v>104181</v>
      </c>
      <c r="H191" s="6" t="s">
        <v>48</v>
      </c>
      <c r="I191" s="8" t="s">
        <v>1268</v>
      </c>
      <c r="J191" s="8" t="s">
        <v>13</v>
      </c>
      <c r="K191" s="8" t="s">
        <v>13</v>
      </c>
      <c r="L191" s="27" t="s">
        <v>13</v>
      </c>
    </row>
    <row r="192" spans="1:12" ht="20.25" customHeight="1" x14ac:dyDescent="0.3">
      <c r="A192" s="113"/>
      <c r="B192" s="116"/>
      <c r="C192" s="116"/>
      <c r="D192" s="122" t="s">
        <v>49</v>
      </c>
      <c r="E192" s="109">
        <v>40200</v>
      </c>
      <c r="F192" s="109">
        <v>40200</v>
      </c>
      <c r="G192" s="109">
        <v>40200</v>
      </c>
      <c r="H192" s="6" t="s">
        <v>1279</v>
      </c>
      <c r="I192" s="8" t="s">
        <v>1269</v>
      </c>
      <c r="J192" s="8" t="s">
        <v>22</v>
      </c>
      <c r="K192" s="8" t="s">
        <v>22</v>
      </c>
      <c r="L192" s="27" t="s">
        <v>22</v>
      </c>
    </row>
    <row r="193" spans="1:12" ht="20.25" customHeight="1" thickBot="1" x14ac:dyDescent="0.35">
      <c r="A193" s="114"/>
      <c r="B193" s="117"/>
      <c r="C193" s="117"/>
      <c r="D193" s="97"/>
      <c r="E193" s="111"/>
      <c r="F193" s="111"/>
      <c r="G193" s="111"/>
      <c r="H193" s="6" t="s">
        <v>44</v>
      </c>
      <c r="I193" s="8" t="s">
        <v>1269</v>
      </c>
      <c r="J193" s="8" t="s">
        <v>67</v>
      </c>
      <c r="K193" s="8" t="s">
        <v>67</v>
      </c>
      <c r="L193" s="27" t="s">
        <v>67</v>
      </c>
    </row>
    <row r="194" spans="1:12" ht="20.25" customHeight="1" x14ac:dyDescent="0.3">
      <c r="A194" s="112" t="s">
        <v>128</v>
      </c>
      <c r="B194" s="115" t="s">
        <v>129</v>
      </c>
      <c r="C194" s="115" t="s">
        <v>43</v>
      </c>
      <c r="D194" s="7" t="s">
        <v>1221</v>
      </c>
      <c r="E194" s="13">
        <f>SUM(E195:E198)</f>
        <v>405200</v>
      </c>
      <c r="F194" s="13">
        <f>SUM(F195:F198)</f>
        <v>448125</v>
      </c>
      <c r="G194" s="13">
        <f>SUM(G195:G198)</f>
        <v>488137</v>
      </c>
      <c r="H194" s="5" t="s">
        <v>44</v>
      </c>
      <c r="I194" s="7" t="s">
        <v>1269</v>
      </c>
      <c r="J194" s="7" t="s">
        <v>17</v>
      </c>
      <c r="K194" s="7" t="s">
        <v>17</v>
      </c>
      <c r="L194" s="36" t="s">
        <v>17</v>
      </c>
    </row>
    <row r="195" spans="1:12" ht="20.25" customHeight="1" x14ac:dyDescent="0.3">
      <c r="A195" s="113"/>
      <c r="B195" s="116"/>
      <c r="C195" s="116"/>
      <c r="D195" s="8" t="s">
        <v>32</v>
      </c>
      <c r="E195" s="9">
        <v>247200</v>
      </c>
      <c r="F195" s="9">
        <v>279125</v>
      </c>
      <c r="G195" s="9">
        <v>307037</v>
      </c>
      <c r="H195" s="6" t="s">
        <v>46</v>
      </c>
      <c r="I195" s="8" t="s">
        <v>1268</v>
      </c>
      <c r="J195" s="8" t="s">
        <v>47</v>
      </c>
      <c r="K195" s="8" t="s">
        <v>47</v>
      </c>
      <c r="L195" s="27" t="s">
        <v>47</v>
      </c>
    </row>
    <row r="196" spans="1:12" ht="20.25" customHeight="1" x14ac:dyDescent="0.3">
      <c r="A196" s="113"/>
      <c r="B196" s="116"/>
      <c r="C196" s="116"/>
      <c r="D196" s="8" t="s">
        <v>36</v>
      </c>
      <c r="E196" s="9">
        <v>110000</v>
      </c>
      <c r="F196" s="9">
        <v>121000</v>
      </c>
      <c r="G196" s="9">
        <v>133100</v>
      </c>
      <c r="H196" s="6" t="s">
        <v>1281</v>
      </c>
      <c r="I196" s="8" t="s">
        <v>1269</v>
      </c>
      <c r="J196" s="8" t="s">
        <v>17</v>
      </c>
      <c r="K196" s="8" t="s">
        <v>17</v>
      </c>
      <c r="L196" s="27" t="s">
        <v>17</v>
      </c>
    </row>
    <row r="197" spans="1:12" ht="20.25" customHeight="1" x14ac:dyDescent="0.3">
      <c r="A197" s="113"/>
      <c r="B197" s="116"/>
      <c r="C197" s="116"/>
      <c r="D197" s="122" t="s">
        <v>49</v>
      </c>
      <c r="E197" s="109">
        <v>48000</v>
      </c>
      <c r="F197" s="109">
        <v>48000</v>
      </c>
      <c r="G197" s="109">
        <v>48000</v>
      </c>
      <c r="H197" s="6" t="s">
        <v>48</v>
      </c>
      <c r="I197" s="8" t="s">
        <v>1268</v>
      </c>
      <c r="J197" s="8" t="s">
        <v>13</v>
      </c>
      <c r="K197" s="8" t="s">
        <v>13</v>
      </c>
      <c r="L197" s="27" t="s">
        <v>13</v>
      </c>
    </row>
    <row r="198" spans="1:12" ht="20.25" customHeight="1" thickBot="1" x14ac:dyDescent="0.35">
      <c r="A198" s="114"/>
      <c r="B198" s="117"/>
      <c r="C198" s="117"/>
      <c r="D198" s="97"/>
      <c r="E198" s="111"/>
      <c r="F198" s="111"/>
      <c r="G198" s="111"/>
      <c r="H198" s="6" t="s">
        <v>1279</v>
      </c>
      <c r="I198" s="8" t="s">
        <v>1269</v>
      </c>
      <c r="J198" s="8" t="s">
        <v>22</v>
      </c>
      <c r="K198" s="8" t="s">
        <v>22</v>
      </c>
      <c r="L198" s="27" t="s">
        <v>22</v>
      </c>
    </row>
    <row r="199" spans="1:12" ht="20.25" customHeight="1" x14ac:dyDescent="0.3">
      <c r="A199" s="112" t="s">
        <v>130</v>
      </c>
      <c r="B199" s="115" t="s">
        <v>131</v>
      </c>
      <c r="C199" s="115" t="s">
        <v>43</v>
      </c>
      <c r="D199" s="7" t="s">
        <v>1221</v>
      </c>
      <c r="E199" s="13">
        <f>SUM(E200:E203)</f>
        <v>577100</v>
      </c>
      <c r="F199" s="13">
        <f>SUM(F200:F203)</f>
        <v>631620</v>
      </c>
      <c r="G199" s="13">
        <f>SUM(G200:G203)</f>
        <v>687522</v>
      </c>
      <c r="H199" s="5" t="s">
        <v>44</v>
      </c>
      <c r="I199" s="7" t="s">
        <v>1269</v>
      </c>
      <c r="J199" s="7" t="s">
        <v>67</v>
      </c>
      <c r="K199" s="7" t="s">
        <v>67</v>
      </c>
      <c r="L199" s="36" t="s">
        <v>67</v>
      </c>
    </row>
    <row r="200" spans="1:12" ht="20.25" customHeight="1" x14ac:dyDescent="0.3">
      <c r="A200" s="113"/>
      <c r="B200" s="116"/>
      <c r="C200" s="116"/>
      <c r="D200" s="8" t="s">
        <v>32</v>
      </c>
      <c r="E200" s="9">
        <v>336100</v>
      </c>
      <c r="F200" s="9">
        <v>373780</v>
      </c>
      <c r="G200" s="9">
        <v>411158</v>
      </c>
      <c r="H200" s="6" t="s">
        <v>46</v>
      </c>
      <c r="I200" s="8" t="s">
        <v>1268</v>
      </c>
      <c r="J200" s="8" t="s">
        <v>47</v>
      </c>
      <c r="K200" s="8" t="s">
        <v>47</v>
      </c>
      <c r="L200" s="27" t="s">
        <v>47</v>
      </c>
    </row>
    <row r="201" spans="1:12" ht="20.25" customHeight="1" x14ac:dyDescent="0.3">
      <c r="A201" s="113"/>
      <c r="B201" s="116"/>
      <c r="C201" s="116"/>
      <c r="D201" s="8" t="s">
        <v>36</v>
      </c>
      <c r="E201" s="9">
        <v>168400</v>
      </c>
      <c r="F201" s="9">
        <v>185240</v>
      </c>
      <c r="G201" s="9">
        <v>203764</v>
      </c>
      <c r="H201" s="6" t="s">
        <v>1281</v>
      </c>
      <c r="I201" s="8" t="s">
        <v>1269</v>
      </c>
      <c r="J201" s="8" t="s">
        <v>67</v>
      </c>
      <c r="K201" s="8" t="s">
        <v>67</v>
      </c>
      <c r="L201" s="27" t="s">
        <v>67</v>
      </c>
    </row>
    <row r="202" spans="1:12" ht="20.25" customHeight="1" x14ac:dyDescent="0.3">
      <c r="A202" s="113"/>
      <c r="B202" s="116"/>
      <c r="C202" s="116"/>
      <c r="D202" s="122" t="s">
        <v>49</v>
      </c>
      <c r="E202" s="109">
        <v>72600</v>
      </c>
      <c r="F202" s="109">
        <v>72600</v>
      </c>
      <c r="G202" s="109">
        <v>72600</v>
      </c>
      <c r="H202" s="6" t="s">
        <v>48</v>
      </c>
      <c r="I202" s="8" t="s">
        <v>1268</v>
      </c>
      <c r="J202" s="8" t="s">
        <v>13</v>
      </c>
      <c r="K202" s="8" t="s">
        <v>13</v>
      </c>
      <c r="L202" s="27" t="s">
        <v>13</v>
      </c>
    </row>
    <row r="203" spans="1:12" ht="20.25" customHeight="1" thickBot="1" x14ac:dyDescent="0.35">
      <c r="A203" s="114"/>
      <c r="B203" s="117"/>
      <c r="C203" s="117"/>
      <c r="D203" s="97"/>
      <c r="E203" s="111"/>
      <c r="F203" s="111"/>
      <c r="G203" s="111"/>
      <c r="H203" s="6" t="s">
        <v>1279</v>
      </c>
      <c r="I203" s="8" t="s">
        <v>1269</v>
      </c>
      <c r="J203" s="8" t="s">
        <v>55</v>
      </c>
      <c r="K203" s="8" t="s">
        <v>55</v>
      </c>
      <c r="L203" s="27" t="s">
        <v>55</v>
      </c>
    </row>
    <row r="204" spans="1:12" ht="20.25" customHeight="1" x14ac:dyDescent="0.3">
      <c r="A204" s="112" t="s">
        <v>132</v>
      </c>
      <c r="B204" s="115" t="s">
        <v>133</v>
      </c>
      <c r="C204" s="115" t="s">
        <v>43</v>
      </c>
      <c r="D204" s="7" t="s">
        <v>1221</v>
      </c>
      <c r="E204" s="13">
        <f>SUM(E205:E208)</f>
        <v>257600</v>
      </c>
      <c r="F204" s="13">
        <f>SUM(F205:F208)</f>
        <v>283230</v>
      </c>
      <c r="G204" s="13">
        <f>SUM(G205:G208)</f>
        <v>309223</v>
      </c>
      <c r="H204" s="5" t="s">
        <v>1281</v>
      </c>
      <c r="I204" s="7" t="s">
        <v>1269</v>
      </c>
      <c r="J204" s="7" t="s">
        <v>17</v>
      </c>
      <c r="K204" s="7" t="s">
        <v>17</v>
      </c>
      <c r="L204" s="36" t="s">
        <v>17</v>
      </c>
    </row>
    <row r="205" spans="1:12" ht="20.25" customHeight="1" x14ac:dyDescent="0.3">
      <c r="A205" s="113"/>
      <c r="B205" s="116"/>
      <c r="C205" s="116"/>
      <c r="D205" s="8" t="s">
        <v>32</v>
      </c>
      <c r="E205" s="9">
        <v>171600</v>
      </c>
      <c r="F205" s="9">
        <v>190960</v>
      </c>
      <c r="G205" s="9">
        <v>210056</v>
      </c>
      <c r="H205" s="6" t="s">
        <v>46</v>
      </c>
      <c r="I205" s="8" t="s">
        <v>1268</v>
      </c>
      <c r="J205" s="8" t="s">
        <v>47</v>
      </c>
      <c r="K205" s="8" t="s">
        <v>47</v>
      </c>
      <c r="L205" s="27" t="s">
        <v>47</v>
      </c>
    </row>
    <row r="206" spans="1:12" ht="20.25" customHeight="1" x14ac:dyDescent="0.3">
      <c r="A206" s="113"/>
      <c r="B206" s="116"/>
      <c r="C206" s="116"/>
      <c r="D206" s="8" t="s">
        <v>36</v>
      </c>
      <c r="E206" s="9">
        <v>62700</v>
      </c>
      <c r="F206" s="9">
        <v>68970</v>
      </c>
      <c r="G206" s="9">
        <v>75867</v>
      </c>
      <c r="H206" s="6" t="s">
        <v>48</v>
      </c>
      <c r="I206" s="8" t="s">
        <v>1268</v>
      </c>
      <c r="J206" s="8" t="s">
        <v>13</v>
      </c>
      <c r="K206" s="8" t="s">
        <v>13</v>
      </c>
      <c r="L206" s="27" t="s">
        <v>13</v>
      </c>
    </row>
    <row r="207" spans="1:12" ht="20.25" customHeight="1" x14ac:dyDescent="0.3">
      <c r="A207" s="113"/>
      <c r="B207" s="116"/>
      <c r="C207" s="116"/>
      <c r="D207" s="122" t="s">
        <v>49</v>
      </c>
      <c r="E207" s="109">
        <v>23300</v>
      </c>
      <c r="F207" s="109">
        <v>23300</v>
      </c>
      <c r="G207" s="109">
        <v>23300</v>
      </c>
      <c r="H207" s="6" t="s">
        <v>1279</v>
      </c>
      <c r="I207" s="8" t="s">
        <v>1269</v>
      </c>
      <c r="J207" s="8" t="s">
        <v>55</v>
      </c>
      <c r="K207" s="8" t="s">
        <v>55</v>
      </c>
      <c r="L207" s="27" t="s">
        <v>55</v>
      </c>
    </row>
    <row r="208" spans="1:12" ht="20.25" customHeight="1" thickBot="1" x14ac:dyDescent="0.35">
      <c r="A208" s="114"/>
      <c r="B208" s="117"/>
      <c r="C208" s="117"/>
      <c r="D208" s="97"/>
      <c r="E208" s="111"/>
      <c r="F208" s="111"/>
      <c r="G208" s="111"/>
      <c r="H208" s="6" t="s">
        <v>44</v>
      </c>
      <c r="I208" s="8" t="s">
        <v>1269</v>
      </c>
      <c r="J208" s="8" t="s">
        <v>17</v>
      </c>
      <c r="K208" s="8" t="s">
        <v>17</v>
      </c>
      <c r="L208" s="27" t="s">
        <v>17</v>
      </c>
    </row>
    <row r="209" spans="1:12" ht="20.25" customHeight="1" x14ac:dyDescent="0.3">
      <c r="A209" s="112" t="s">
        <v>134</v>
      </c>
      <c r="B209" s="115" t="s">
        <v>135</v>
      </c>
      <c r="C209" s="115" t="s">
        <v>43</v>
      </c>
      <c r="D209" s="7" t="s">
        <v>1221</v>
      </c>
      <c r="E209" s="13">
        <f>SUM(E210:E213)</f>
        <v>651600</v>
      </c>
      <c r="F209" s="13">
        <f>SUM(F210:F213)</f>
        <v>712480</v>
      </c>
      <c r="G209" s="13">
        <f>SUM(G210:G213)</f>
        <v>773948</v>
      </c>
      <c r="H209" s="5" t="s">
        <v>46</v>
      </c>
      <c r="I209" s="7" t="s">
        <v>1268</v>
      </c>
      <c r="J209" s="7" t="s">
        <v>47</v>
      </c>
      <c r="K209" s="7" t="s">
        <v>47</v>
      </c>
      <c r="L209" s="36" t="s">
        <v>47</v>
      </c>
    </row>
    <row r="210" spans="1:12" ht="20.25" customHeight="1" x14ac:dyDescent="0.3">
      <c r="A210" s="113"/>
      <c r="B210" s="116"/>
      <c r="C210" s="116"/>
      <c r="D210" s="8" t="s">
        <v>32</v>
      </c>
      <c r="E210" s="9">
        <v>341300</v>
      </c>
      <c r="F210" s="9">
        <v>380930</v>
      </c>
      <c r="G210" s="9">
        <v>419023</v>
      </c>
      <c r="H210" s="6" t="s">
        <v>1281</v>
      </c>
      <c r="I210" s="8" t="s">
        <v>1269</v>
      </c>
      <c r="J210" s="8" t="s">
        <v>86</v>
      </c>
      <c r="K210" s="8" t="s">
        <v>86</v>
      </c>
      <c r="L210" s="27" t="s">
        <v>86</v>
      </c>
    </row>
    <row r="211" spans="1:12" ht="20.25" customHeight="1" x14ac:dyDescent="0.3">
      <c r="A211" s="113"/>
      <c r="B211" s="116"/>
      <c r="C211" s="116"/>
      <c r="D211" s="8" t="s">
        <v>36</v>
      </c>
      <c r="E211" s="9">
        <v>212500</v>
      </c>
      <c r="F211" s="9">
        <v>233750</v>
      </c>
      <c r="G211" s="9">
        <v>257125</v>
      </c>
      <c r="H211" s="6" t="s">
        <v>48</v>
      </c>
      <c r="I211" s="8" t="s">
        <v>1268</v>
      </c>
      <c r="J211" s="8" t="s">
        <v>13</v>
      </c>
      <c r="K211" s="8" t="s">
        <v>13</v>
      </c>
      <c r="L211" s="27" t="s">
        <v>13</v>
      </c>
    </row>
    <row r="212" spans="1:12" ht="20.25" customHeight="1" x14ac:dyDescent="0.3">
      <c r="A212" s="113"/>
      <c r="B212" s="116"/>
      <c r="C212" s="116"/>
      <c r="D212" s="122" t="s">
        <v>49</v>
      </c>
      <c r="E212" s="109">
        <v>97800</v>
      </c>
      <c r="F212" s="109">
        <v>97800</v>
      </c>
      <c r="G212" s="109">
        <v>97800</v>
      </c>
      <c r="H212" s="6" t="s">
        <v>1279</v>
      </c>
      <c r="I212" s="8" t="s">
        <v>1269</v>
      </c>
      <c r="J212" s="8" t="s">
        <v>95</v>
      </c>
      <c r="K212" s="8" t="s">
        <v>95</v>
      </c>
      <c r="L212" s="27" t="s">
        <v>95</v>
      </c>
    </row>
    <row r="213" spans="1:12" ht="20.25" customHeight="1" thickBot="1" x14ac:dyDescent="0.35">
      <c r="A213" s="114"/>
      <c r="B213" s="117"/>
      <c r="C213" s="117"/>
      <c r="D213" s="97"/>
      <c r="E213" s="111"/>
      <c r="F213" s="111"/>
      <c r="G213" s="111"/>
      <c r="H213" s="6" t="s">
        <v>44</v>
      </c>
      <c r="I213" s="8" t="s">
        <v>1269</v>
      </c>
      <c r="J213" s="8" t="s">
        <v>86</v>
      </c>
      <c r="K213" s="8" t="s">
        <v>86</v>
      </c>
      <c r="L213" s="27" t="s">
        <v>86</v>
      </c>
    </row>
    <row r="214" spans="1:12" ht="20.25" customHeight="1" x14ac:dyDescent="0.3">
      <c r="A214" s="112" t="s">
        <v>136</v>
      </c>
      <c r="B214" s="115" t="s">
        <v>137</v>
      </c>
      <c r="C214" s="115" t="s">
        <v>43</v>
      </c>
      <c r="D214" s="7" t="s">
        <v>1221</v>
      </c>
      <c r="E214" s="13">
        <f>SUM(E215:E218)</f>
        <v>429100</v>
      </c>
      <c r="F214" s="13">
        <f>SUM(F215:F218)</f>
        <v>485900</v>
      </c>
      <c r="G214" s="13">
        <f>SUM(G215:G218)</f>
        <v>529680</v>
      </c>
      <c r="H214" s="5" t="s">
        <v>44</v>
      </c>
      <c r="I214" s="7" t="s">
        <v>1269</v>
      </c>
      <c r="J214" s="7" t="s">
        <v>17</v>
      </c>
      <c r="K214" s="7" t="s">
        <v>17</v>
      </c>
      <c r="L214" s="36" t="s">
        <v>17</v>
      </c>
    </row>
    <row r="215" spans="1:12" ht="20.25" customHeight="1" x14ac:dyDescent="0.3">
      <c r="A215" s="113"/>
      <c r="B215" s="116"/>
      <c r="C215" s="116"/>
      <c r="D215" s="8" t="s">
        <v>36</v>
      </c>
      <c r="E215" s="9">
        <v>117300</v>
      </c>
      <c r="F215" s="9">
        <v>129030</v>
      </c>
      <c r="G215" s="9">
        <v>141933</v>
      </c>
      <c r="H215" s="6" t="s">
        <v>1281</v>
      </c>
      <c r="I215" s="8" t="s">
        <v>1269</v>
      </c>
      <c r="J215" s="8" t="s">
        <v>17</v>
      </c>
      <c r="K215" s="8" t="s">
        <v>17</v>
      </c>
      <c r="L215" s="27" t="s">
        <v>17</v>
      </c>
    </row>
    <row r="216" spans="1:12" ht="20.25" customHeight="1" x14ac:dyDescent="0.3">
      <c r="A216" s="113"/>
      <c r="B216" s="116"/>
      <c r="C216" s="116"/>
      <c r="D216" s="8" t="s">
        <v>49</v>
      </c>
      <c r="E216" s="9">
        <v>48100</v>
      </c>
      <c r="F216" s="9">
        <v>48100</v>
      </c>
      <c r="G216" s="9">
        <v>48100</v>
      </c>
      <c r="H216" s="6" t="s">
        <v>46</v>
      </c>
      <c r="I216" s="8" t="s">
        <v>1268</v>
      </c>
      <c r="J216" s="8" t="s">
        <v>47</v>
      </c>
      <c r="K216" s="8" t="s">
        <v>47</v>
      </c>
      <c r="L216" s="27" t="s">
        <v>47</v>
      </c>
    </row>
    <row r="217" spans="1:12" ht="20.25" customHeight="1" x14ac:dyDescent="0.3">
      <c r="A217" s="113"/>
      <c r="B217" s="116"/>
      <c r="C217" s="116"/>
      <c r="D217" s="122" t="s">
        <v>32</v>
      </c>
      <c r="E217" s="109">
        <v>263700</v>
      </c>
      <c r="F217" s="109">
        <v>308770</v>
      </c>
      <c r="G217" s="109">
        <v>339647</v>
      </c>
      <c r="H217" s="6" t="s">
        <v>48</v>
      </c>
      <c r="I217" s="8" t="s">
        <v>1268</v>
      </c>
      <c r="J217" s="8" t="s">
        <v>13</v>
      </c>
      <c r="K217" s="8" t="s">
        <v>13</v>
      </c>
      <c r="L217" s="27" t="s">
        <v>13</v>
      </c>
    </row>
    <row r="218" spans="1:12" ht="20.25" customHeight="1" thickBot="1" x14ac:dyDescent="0.35">
      <c r="A218" s="114"/>
      <c r="B218" s="117"/>
      <c r="C218" s="117"/>
      <c r="D218" s="97"/>
      <c r="E218" s="111"/>
      <c r="F218" s="111"/>
      <c r="G218" s="111"/>
      <c r="H218" s="6" t="s">
        <v>1279</v>
      </c>
      <c r="I218" s="8" t="s">
        <v>1269</v>
      </c>
      <c r="J218" s="8" t="s">
        <v>55</v>
      </c>
      <c r="K218" s="8" t="s">
        <v>55</v>
      </c>
      <c r="L218" s="27" t="s">
        <v>55</v>
      </c>
    </row>
    <row r="219" spans="1:12" ht="20.25" customHeight="1" x14ac:dyDescent="0.3">
      <c r="A219" s="112" t="s">
        <v>138</v>
      </c>
      <c r="B219" s="115" t="s">
        <v>139</v>
      </c>
      <c r="C219" s="115" t="s">
        <v>43</v>
      </c>
      <c r="D219" s="7" t="s">
        <v>1221</v>
      </c>
      <c r="E219" s="13">
        <f>SUM(E220:E223)</f>
        <v>666300</v>
      </c>
      <c r="F219" s="13">
        <f>SUM(F220:F223)</f>
        <v>725130</v>
      </c>
      <c r="G219" s="13">
        <f>SUM(G220:G223)</f>
        <v>789843</v>
      </c>
      <c r="H219" s="5" t="s">
        <v>1279</v>
      </c>
      <c r="I219" s="7" t="s">
        <v>1269</v>
      </c>
      <c r="J219" s="7" t="s">
        <v>55</v>
      </c>
      <c r="K219" s="7" t="s">
        <v>55</v>
      </c>
      <c r="L219" s="36" t="s">
        <v>55</v>
      </c>
    </row>
    <row r="220" spans="1:12" ht="20.25" customHeight="1" x14ac:dyDescent="0.3">
      <c r="A220" s="113"/>
      <c r="B220" s="116"/>
      <c r="C220" s="116"/>
      <c r="D220" s="8" t="s">
        <v>32</v>
      </c>
      <c r="E220" s="9">
        <v>399900</v>
      </c>
      <c r="F220" s="9">
        <v>439890</v>
      </c>
      <c r="G220" s="9">
        <v>483879</v>
      </c>
      <c r="H220" s="6" t="s">
        <v>44</v>
      </c>
      <c r="I220" s="8" t="s">
        <v>1269</v>
      </c>
      <c r="J220" s="8" t="s">
        <v>45</v>
      </c>
      <c r="K220" s="8" t="s">
        <v>45</v>
      </c>
      <c r="L220" s="27" t="s">
        <v>45</v>
      </c>
    </row>
    <row r="221" spans="1:12" ht="20.25" customHeight="1" x14ac:dyDescent="0.3">
      <c r="A221" s="113"/>
      <c r="B221" s="116"/>
      <c r="C221" s="116"/>
      <c r="D221" s="8" t="s">
        <v>36</v>
      </c>
      <c r="E221" s="9">
        <v>188400</v>
      </c>
      <c r="F221" s="9">
        <v>207240</v>
      </c>
      <c r="G221" s="9">
        <v>227964</v>
      </c>
      <c r="H221" s="6" t="s">
        <v>46</v>
      </c>
      <c r="I221" s="8" t="s">
        <v>1268</v>
      </c>
      <c r="J221" s="8" t="s">
        <v>47</v>
      </c>
      <c r="K221" s="8" t="s">
        <v>47</v>
      </c>
      <c r="L221" s="27" t="s">
        <v>47</v>
      </c>
    </row>
    <row r="222" spans="1:12" ht="20.25" customHeight="1" x14ac:dyDescent="0.3">
      <c r="A222" s="113"/>
      <c r="B222" s="116"/>
      <c r="C222" s="116"/>
      <c r="D222" s="122" t="s">
        <v>49</v>
      </c>
      <c r="E222" s="109">
        <v>78000</v>
      </c>
      <c r="F222" s="109">
        <v>78000</v>
      </c>
      <c r="G222" s="109">
        <v>78000</v>
      </c>
      <c r="H222" s="6" t="s">
        <v>1281</v>
      </c>
      <c r="I222" s="8" t="s">
        <v>1269</v>
      </c>
      <c r="J222" s="8" t="s">
        <v>45</v>
      </c>
      <c r="K222" s="8" t="s">
        <v>45</v>
      </c>
      <c r="L222" s="27" t="s">
        <v>45</v>
      </c>
    </row>
    <row r="223" spans="1:12" ht="20.25" customHeight="1" thickBot="1" x14ac:dyDescent="0.35">
      <c r="A223" s="114"/>
      <c r="B223" s="117"/>
      <c r="C223" s="117"/>
      <c r="D223" s="97"/>
      <c r="E223" s="111"/>
      <c r="F223" s="111"/>
      <c r="G223" s="111"/>
      <c r="H223" s="6" t="s">
        <v>48</v>
      </c>
      <c r="I223" s="8" t="s">
        <v>1268</v>
      </c>
      <c r="J223" s="8" t="s">
        <v>13</v>
      </c>
      <c r="K223" s="8" t="s">
        <v>13</v>
      </c>
      <c r="L223" s="27" t="s">
        <v>13</v>
      </c>
    </row>
    <row r="224" spans="1:12" ht="20.25" customHeight="1" x14ac:dyDescent="0.3">
      <c r="A224" s="112" t="s">
        <v>140</v>
      </c>
      <c r="B224" s="115" t="s">
        <v>141</v>
      </c>
      <c r="C224" s="115" t="s">
        <v>43</v>
      </c>
      <c r="D224" s="7" t="s">
        <v>1221</v>
      </c>
      <c r="E224" s="13">
        <f>SUM(E225:E228)</f>
        <v>593600</v>
      </c>
      <c r="F224" s="13">
        <f>SUM(F225:F228)</f>
        <v>647710</v>
      </c>
      <c r="G224" s="13">
        <f>SUM(G225:G228)</f>
        <v>705581</v>
      </c>
      <c r="H224" s="5" t="s">
        <v>1281</v>
      </c>
      <c r="I224" s="7" t="s">
        <v>1269</v>
      </c>
      <c r="J224" s="7" t="s">
        <v>8</v>
      </c>
      <c r="K224" s="7" t="s">
        <v>8</v>
      </c>
      <c r="L224" s="36" t="s">
        <v>8</v>
      </c>
    </row>
    <row r="225" spans="1:12" ht="20.25" customHeight="1" x14ac:dyDescent="0.3">
      <c r="A225" s="113"/>
      <c r="B225" s="116"/>
      <c r="C225" s="116"/>
      <c r="D225" s="8" t="s">
        <v>32</v>
      </c>
      <c r="E225" s="9">
        <v>343200</v>
      </c>
      <c r="F225" s="9">
        <v>379170</v>
      </c>
      <c r="G225" s="9">
        <v>417087</v>
      </c>
      <c r="H225" s="6" t="s">
        <v>46</v>
      </c>
      <c r="I225" s="8" t="s">
        <v>1268</v>
      </c>
      <c r="J225" s="8" t="s">
        <v>47</v>
      </c>
      <c r="K225" s="8" t="s">
        <v>47</v>
      </c>
      <c r="L225" s="27" t="s">
        <v>47</v>
      </c>
    </row>
    <row r="226" spans="1:12" ht="20.25" customHeight="1" x14ac:dyDescent="0.3">
      <c r="A226" s="113"/>
      <c r="B226" s="116"/>
      <c r="C226" s="116"/>
      <c r="D226" s="8" t="s">
        <v>36</v>
      </c>
      <c r="E226" s="9">
        <v>181400</v>
      </c>
      <c r="F226" s="9">
        <v>199540</v>
      </c>
      <c r="G226" s="9">
        <v>219494</v>
      </c>
      <c r="H226" s="6" t="s">
        <v>48</v>
      </c>
      <c r="I226" s="8" t="s">
        <v>1268</v>
      </c>
      <c r="J226" s="8" t="s">
        <v>13</v>
      </c>
      <c r="K226" s="8" t="s">
        <v>13</v>
      </c>
      <c r="L226" s="27" t="s">
        <v>13</v>
      </c>
    </row>
    <row r="227" spans="1:12" ht="20.25" customHeight="1" x14ac:dyDescent="0.3">
      <c r="A227" s="113"/>
      <c r="B227" s="116"/>
      <c r="C227" s="116"/>
      <c r="D227" s="122" t="s">
        <v>49</v>
      </c>
      <c r="E227" s="109">
        <v>69000</v>
      </c>
      <c r="F227" s="109">
        <v>69000</v>
      </c>
      <c r="G227" s="109">
        <v>69000</v>
      </c>
      <c r="H227" s="6" t="s">
        <v>1279</v>
      </c>
      <c r="I227" s="8" t="s">
        <v>1269</v>
      </c>
      <c r="J227" s="8" t="s">
        <v>16</v>
      </c>
      <c r="K227" s="8" t="s">
        <v>16</v>
      </c>
      <c r="L227" s="27" t="s">
        <v>16</v>
      </c>
    </row>
    <row r="228" spans="1:12" ht="20.25" customHeight="1" thickBot="1" x14ac:dyDescent="0.35">
      <c r="A228" s="114"/>
      <c r="B228" s="117"/>
      <c r="C228" s="117"/>
      <c r="D228" s="97"/>
      <c r="E228" s="111"/>
      <c r="F228" s="111"/>
      <c r="G228" s="111"/>
      <c r="H228" s="6" t="s">
        <v>44</v>
      </c>
      <c r="I228" s="8" t="s">
        <v>1269</v>
      </c>
      <c r="J228" s="8" t="s">
        <v>8</v>
      </c>
      <c r="K228" s="8" t="s">
        <v>8</v>
      </c>
      <c r="L228" s="27" t="s">
        <v>8</v>
      </c>
    </row>
    <row r="229" spans="1:12" ht="20.25" customHeight="1" x14ac:dyDescent="0.3">
      <c r="A229" s="112" t="s">
        <v>142</v>
      </c>
      <c r="B229" s="115" t="s">
        <v>143</v>
      </c>
      <c r="C229" s="115" t="s">
        <v>43</v>
      </c>
      <c r="D229" s="7" t="s">
        <v>1221</v>
      </c>
      <c r="E229" s="13">
        <f>SUM(E230:E233)</f>
        <v>407100</v>
      </c>
      <c r="F229" s="13">
        <f>SUM(F230:F233)</f>
        <v>444710</v>
      </c>
      <c r="G229" s="13">
        <f>SUM(G230:G233)</f>
        <v>484981</v>
      </c>
      <c r="H229" s="5" t="s">
        <v>46</v>
      </c>
      <c r="I229" s="7" t="s">
        <v>1268</v>
      </c>
      <c r="J229" s="7" t="s">
        <v>47</v>
      </c>
      <c r="K229" s="7" t="s">
        <v>47</v>
      </c>
      <c r="L229" s="36" t="s">
        <v>47</v>
      </c>
    </row>
    <row r="230" spans="1:12" ht="20.25" customHeight="1" x14ac:dyDescent="0.3">
      <c r="A230" s="113"/>
      <c r="B230" s="116"/>
      <c r="C230" s="116"/>
      <c r="D230" s="8" t="s">
        <v>32</v>
      </c>
      <c r="E230" s="9">
        <v>261300</v>
      </c>
      <c r="F230" s="9">
        <v>288530</v>
      </c>
      <c r="G230" s="9">
        <v>317383</v>
      </c>
      <c r="H230" s="6" t="s">
        <v>44</v>
      </c>
      <c r="I230" s="8" t="s">
        <v>1269</v>
      </c>
      <c r="J230" s="8" t="s">
        <v>45</v>
      </c>
      <c r="K230" s="8" t="s">
        <v>45</v>
      </c>
      <c r="L230" s="27" t="s">
        <v>45</v>
      </c>
    </row>
    <row r="231" spans="1:12" ht="20.25" customHeight="1" x14ac:dyDescent="0.3">
      <c r="A231" s="113"/>
      <c r="B231" s="116"/>
      <c r="C231" s="116"/>
      <c r="D231" s="8" t="s">
        <v>36</v>
      </c>
      <c r="E231" s="9">
        <v>103800</v>
      </c>
      <c r="F231" s="9">
        <v>114180</v>
      </c>
      <c r="G231" s="9">
        <v>125598</v>
      </c>
      <c r="H231" s="6" t="s">
        <v>1281</v>
      </c>
      <c r="I231" s="8" t="s">
        <v>1269</v>
      </c>
      <c r="J231" s="8" t="s">
        <v>45</v>
      </c>
      <c r="K231" s="8" t="s">
        <v>45</v>
      </c>
      <c r="L231" s="27" t="s">
        <v>45</v>
      </c>
    </row>
    <row r="232" spans="1:12" ht="20.25" customHeight="1" x14ac:dyDescent="0.3">
      <c r="A232" s="113"/>
      <c r="B232" s="116"/>
      <c r="C232" s="116"/>
      <c r="D232" s="122" t="s">
        <v>49</v>
      </c>
      <c r="E232" s="109">
        <v>42000</v>
      </c>
      <c r="F232" s="109">
        <v>42000</v>
      </c>
      <c r="G232" s="109">
        <v>42000</v>
      </c>
      <c r="H232" s="6" t="s">
        <v>48</v>
      </c>
      <c r="I232" s="8" t="s">
        <v>1268</v>
      </c>
      <c r="J232" s="8" t="s">
        <v>13</v>
      </c>
      <c r="K232" s="8" t="s">
        <v>13</v>
      </c>
      <c r="L232" s="27" t="s">
        <v>13</v>
      </c>
    </row>
    <row r="233" spans="1:12" ht="20.25" customHeight="1" thickBot="1" x14ac:dyDescent="0.35">
      <c r="A233" s="114"/>
      <c r="B233" s="117"/>
      <c r="C233" s="117"/>
      <c r="D233" s="97"/>
      <c r="E233" s="111"/>
      <c r="F233" s="111"/>
      <c r="G233" s="111"/>
      <c r="H233" s="6" t="s">
        <v>1279</v>
      </c>
      <c r="I233" s="8" t="s">
        <v>1269</v>
      </c>
      <c r="J233" s="8" t="s">
        <v>16</v>
      </c>
      <c r="K233" s="8" t="s">
        <v>16</v>
      </c>
      <c r="L233" s="27" t="s">
        <v>16</v>
      </c>
    </row>
    <row r="234" spans="1:12" ht="20.25" customHeight="1" x14ac:dyDescent="0.3">
      <c r="A234" s="112" t="s">
        <v>144</v>
      </c>
      <c r="B234" s="115" t="s">
        <v>145</v>
      </c>
      <c r="C234" s="115" t="s">
        <v>43</v>
      </c>
      <c r="D234" s="7" t="s">
        <v>1221</v>
      </c>
      <c r="E234" s="13">
        <f>SUM(E235:E238)</f>
        <v>651200</v>
      </c>
      <c r="F234" s="13">
        <f>SUM(F235:F238)</f>
        <v>712090</v>
      </c>
      <c r="G234" s="13">
        <f>SUM(G235:G238)</f>
        <v>779069</v>
      </c>
      <c r="H234" s="5" t="s">
        <v>44</v>
      </c>
      <c r="I234" s="7" t="s">
        <v>1269</v>
      </c>
      <c r="J234" s="7" t="s">
        <v>146</v>
      </c>
      <c r="K234" s="7" t="s">
        <v>146</v>
      </c>
      <c r="L234" s="36" t="s">
        <v>146</v>
      </c>
    </row>
    <row r="235" spans="1:12" ht="20.25" customHeight="1" x14ac:dyDescent="0.3">
      <c r="A235" s="113"/>
      <c r="B235" s="116"/>
      <c r="C235" s="116"/>
      <c r="D235" s="8" t="s">
        <v>32</v>
      </c>
      <c r="E235" s="9">
        <v>469200</v>
      </c>
      <c r="F235" s="9">
        <v>516120</v>
      </c>
      <c r="G235" s="9">
        <v>567732</v>
      </c>
      <c r="H235" s="6" t="s">
        <v>1281</v>
      </c>
      <c r="I235" s="8" t="s">
        <v>1269</v>
      </c>
      <c r="J235" s="8" t="s">
        <v>146</v>
      </c>
      <c r="K235" s="8" t="s">
        <v>146</v>
      </c>
      <c r="L235" s="27" t="s">
        <v>146</v>
      </c>
    </row>
    <row r="236" spans="1:12" ht="20.25" customHeight="1" x14ac:dyDescent="0.3">
      <c r="A236" s="113"/>
      <c r="B236" s="116"/>
      <c r="C236" s="116"/>
      <c r="D236" s="8" t="s">
        <v>36</v>
      </c>
      <c r="E236" s="9">
        <v>139700</v>
      </c>
      <c r="F236" s="9">
        <v>153670</v>
      </c>
      <c r="G236" s="9">
        <v>169037</v>
      </c>
      <c r="H236" s="6" t="s">
        <v>46</v>
      </c>
      <c r="I236" s="8" t="s">
        <v>1268</v>
      </c>
      <c r="J236" s="8" t="s">
        <v>47</v>
      </c>
      <c r="K236" s="8" t="s">
        <v>47</v>
      </c>
      <c r="L236" s="27" t="s">
        <v>47</v>
      </c>
    </row>
    <row r="237" spans="1:12" ht="20.25" customHeight="1" x14ac:dyDescent="0.3">
      <c r="A237" s="113"/>
      <c r="B237" s="116"/>
      <c r="C237" s="116"/>
      <c r="D237" s="122" t="s">
        <v>49</v>
      </c>
      <c r="E237" s="109">
        <v>42300</v>
      </c>
      <c r="F237" s="109">
        <v>42300</v>
      </c>
      <c r="G237" s="109">
        <v>42300</v>
      </c>
      <c r="H237" s="6" t="s">
        <v>48</v>
      </c>
      <c r="I237" s="8" t="s">
        <v>1268</v>
      </c>
      <c r="J237" s="8" t="s">
        <v>13</v>
      </c>
      <c r="K237" s="8" t="s">
        <v>13</v>
      </c>
      <c r="L237" s="27" t="s">
        <v>13</v>
      </c>
    </row>
    <row r="238" spans="1:12" ht="20.25" customHeight="1" thickBot="1" x14ac:dyDescent="0.35">
      <c r="A238" s="114"/>
      <c r="B238" s="117"/>
      <c r="C238" s="117"/>
      <c r="D238" s="97"/>
      <c r="E238" s="111"/>
      <c r="F238" s="111"/>
      <c r="G238" s="111"/>
      <c r="H238" s="6" t="s">
        <v>1279</v>
      </c>
      <c r="I238" s="8" t="s">
        <v>1269</v>
      </c>
      <c r="J238" s="8" t="s">
        <v>45</v>
      </c>
      <c r="K238" s="8" t="s">
        <v>45</v>
      </c>
      <c r="L238" s="27" t="s">
        <v>45</v>
      </c>
    </row>
    <row r="239" spans="1:12" ht="20.25" customHeight="1" x14ac:dyDescent="0.3">
      <c r="A239" s="112" t="s">
        <v>147</v>
      </c>
      <c r="B239" s="115" t="s">
        <v>148</v>
      </c>
      <c r="C239" s="115" t="s">
        <v>43</v>
      </c>
      <c r="D239" s="7" t="s">
        <v>1221</v>
      </c>
      <c r="E239" s="13">
        <f>SUM(E240:E243)</f>
        <v>569100</v>
      </c>
      <c r="F239" s="13">
        <f>SUM(F240:F243)</f>
        <v>622210</v>
      </c>
      <c r="G239" s="13">
        <f>SUM(G240:G243)</f>
        <v>677551</v>
      </c>
      <c r="H239" s="5" t="s">
        <v>48</v>
      </c>
      <c r="I239" s="7" t="s">
        <v>1268</v>
      </c>
      <c r="J239" s="7" t="s">
        <v>13</v>
      </c>
      <c r="K239" s="7" t="s">
        <v>13</v>
      </c>
      <c r="L239" s="36" t="s">
        <v>13</v>
      </c>
    </row>
    <row r="240" spans="1:12" ht="20.25" customHeight="1" x14ac:dyDescent="0.3">
      <c r="A240" s="113"/>
      <c r="B240" s="116"/>
      <c r="C240" s="116"/>
      <c r="D240" s="8" t="s">
        <v>32</v>
      </c>
      <c r="E240" s="9">
        <v>348400</v>
      </c>
      <c r="F240" s="9">
        <v>386320</v>
      </c>
      <c r="G240" s="9">
        <v>424952</v>
      </c>
      <c r="H240" s="6" t="s">
        <v>1279</v>
      </c>
      <c r="I240" s="8" t="s">
        <v>1269</v>
      </c>
      <c r="J240" s="8" t="s">
        <v>74</v>
      </c>
      <c r="K240" s="8" t="s">
        <v>74</v>
      </c>
      <c r="L240" s="27" t="s">
        <v>74</v>
      </c>
    </row>
    <row r="241" spans="1:12" ht="20.25" customHeight="1" x14ac:dyDescent="0.3">
      <c r="A241" s="113"/>
      <c r="B241" s="116"/>
      <c r="C241" s="116"/>
      <c r="D241" s="8" t="s">
        <v>36</v>
      </c>
      <c r="E241" s="9">
        <v>151900</v>
      </c>
      <c r="F241" s="9">
        <v>167090</v>
      </c>
      <c r="G241" s="9">
        <v>183799</v>
      </c>
      <c r="H241" s="6" t="s">
        <v>1281</v>
      </c>
      <c r="I241" s="8" t="s">
        <v>1269</v>
      </c>
      <c r="J241" s="8" t="s">
        <v>45</v>
      </c>
      <c r="K241" s="8" t="s">
        <v>45</v>
      </c>
      <c r="L241" s="27" t="s">
        <v>45</v>
      </c>
    </row>
    <row r="242" spans="1:12" ht="20.25" customHeight="1" x14ac:dyDescent="0.3">
      <c r="A242" s="113"/>
      <c r="B242" s="116"/>
      <c r="C242" s="116"/>
      <c r="D242" s="122" t="s">
        <v>49</v>
      </c>
      <c r="E242" s="109">
        <v>68800</v>
      </c>
      <c r="F242" s="109">
        <v>68800</v>
      </c>
      <c r="G242" s="109">
        <v>68800</v>
      </c>
      <c r="H242" s="6" t="s">
        <v>44</v>
      </c>
      <c r="I242" s="8" t="s">
        <v>1269</v>
      </c>
      <c r="J242" s="8" t="s">
        <v>45</v>
      </c>
      <c r="K242" s="8" t="s">
        <v>45</v>
      </c>
      <c r="L242" s="27" t="s">
        <v>45</v>
      </c>
    </row>
    <row r="243" spans="1:12" ht="20.25" customHeight="1" thickBot="1" x14ac:dyDescent="0.35">
      <c r="A243" s="114"/>
      <c r="B243" s="117"/>
      <c r="C243" s="117"/>
      <c r="D243" s="97"/>
      <c r="E243" s="111"/>
      <c r="F243" s="111"/>
      <c r="G243" s="111"/>
      <c r="H243" s="6" t="s">
        <v>46</v>
      </c>
      <c r="I243" s="8" t="s">
        <v>1268</v>
      </c>
      <c r="J243" s="8" t="s">
        <v>47</v>
      </c>
      <c r="K243" s="8" t="s">
        <v>47</v>
      </c>
      <c r="L243" s="27" t="s">
        <v>47</v>
      </c>
    </row>
    <row r="244" spans="1:12" ht="20.25" customHeight="1" x14ac:dyDescent="0.3">
      <c r="A244" s="112" t="s">
        <v>149</v>
      </c>
      <c r="B244" s="115" t="s">
        <v>150</v>
      </c>
      <c r="C244" s="115" t="s">
        <v>43</v>
      </c>
      <c r="D244" s="7" t="s">
        <v>1221</v>
      </c>
      <c r="E244" s="13">
        <f>SUM(E245:E248)</f>
        <v>380500</v>
      </c>
      <c r="F244" s="13">
        <f>SUM(F245:F248)</f>
        <v>415200</v>
      </c>
      <c r="G244" s="13">
        <f>SUM(G245:G248)</f>
        <v>452270</v>
      </c>
      <c r="H244" s="5" t="s">
        <v>46</v>
      </c>
      <c r="I244" s="7" t="s">
        <v>1268</v>
      </c>
      <c r="J244" s="7" t="s">
        <v>47</v>
      </c>
      <c r="K244" s="7" t="s">
        <v>47</v>
      </c>
      <c r="L244" s="36" t="s">
        <v>47</v>
      </c>
    </row>
    <row r="245" spans="1:12" ht="20.25" customHeight="1" x14ac:dyDescent="0.3">
      <c r="A245" s="113"/>
      <c r="B245" s="116"/>
      <c r="C245" s="116"/>
      <c r="D245" s="8" t="s">
        <v>36</v>
      </c>
      <c r="E245" s="9">
        <v>102500</v>
      </c>
      <c r="F245" s="9">
        <v>112750</v>
      </c>
      <c r="G245" s="9">
        <v>124025</v>
      </c>
      <c r="H245" s="6" t="s">
        <v>44</v>
      </c>
      <c r="I245" s="8" t="s">
        <v>1269</v>
      </c>
      <c r="J245" s="8" t="s">
        <v>45</v>
      </c>
      <c r="K245" s="8" t="s">
        <v>45</v>
      </c>
      <c r="L245" s="27" t="s">
        <v>45</v>
      </c>
    </row>
    <row r="246" spans="1:12" ht="20.25" customHeight="1" x14ac:dyDescent="0.3">
      <c r="A246" s="113"/>
      <c r="B246" s="116"/>
      <c r="C246" s="116"/>
      <c r="D246" s="8" t="s">
        <v>49</v>
      </c>
      <c r="E246" s="9">
        <v>44500</v>
      </c>
      <c r="F246" s="9">
        <v>44500</v>
      </c>
      <c r="G246" s="9">
        <v>44500</v>
      </c>
      <c r="H246" s="6" t="s">
        <v>48</v>
      </c>
      <c r="I246" s="8" t="s">
        <v>1268</v>
      </c>
      <c r="J246" s="8" t="s">
        <v>13</v>
      </c>
      <c r="K246" s="8" t="s">
        <v>13</v>
      </c>
      <c r="L246" s="27" t="s">
        <v>13</v>
      </c>
    </row>
    <row r="247" spans="1:12" ht="20.25" customHeight="1" x14ac:dyDescent="0.3">
      <c r="A247" s="113"/>
      <c r="B247" s="116"/>
      <c r="C247" s="116"/>
      <c r="D247" s="122" t="s">
        <v>32</v>
      </c>
      <c r="E247" s="109">
        <v>233500</v>
      </c>
      <c r="F247" s="109">
        <v>257950</v>
      </c>
      <c r="G247" s="109">
        <v>283745</v>
      </c>
      <c r="H247" s="6" t="s">
        <v>1279</v>
      </c>
      <c r="I247" s="8" t="s">
        <v>1269</v>
      </c>
      <c r="J247" s="8" t="s">
        <v>22</v>
      </c>
      <c r="K247" s="8" t="s">
        <v>22</v>
      </c>
      <c r="L247" s="27" t="s">
        <v>22</v>
      </c>
    </row>
    <row r="248" spans="1:12" ht="20.25" customHeight="1" thickBot="1" x14ac:dyDescent="0.35">
      <c r="A248" s="114"/>
      <c r="B248" s="117"/>
      <c r="C248" s="117"/>
      <c r="D248" s="97"/>
      <c r="E248" s="111"/>
      <c r="F248" s="111"/>
      <c r="G248" s="111"/>
      <c r="H248" s="6" t="s">
        <v>1281</v>
      </c>
      <c r="I248" s="8" t="s">
        <v>1269</v>
      </c>
      <c r="J248" s="8" t="s">
        <v>45</v>
      </c>
      <c r="K248" s="8" t="s">
        <v>45</v>
      </c>
      <c r="L248" s="27" t="s">
        <v>45</v>
      </c>
    </row>
    <row r="249" spans="1:12" ht="20.25" customHeight="1" x14ac:dyDescent="0.3">
      <c r="A249" s="112" t="s">
        <v>151</v>
      </c>
      <c r="B249" s="115" t="s">
        <v>152</v>
      </c>
      <c r="C249" s="115" t="s">
        <v>43</v>
      </c>
      <c r="D249" s="7" t="s">
        <v>1221</v>
      </c>
      <c r="E249" s="13">
        <f>SUM(E250:E253)</f>
        <v>633300</v>
      </c>
      <c r="F249" s="13">
        <f>SUM(F250:F253)</f>
        <v>703670</v>
      </c>
      <c r="G249" s="13">
        <f>SUM(G250:G253)</f>
        <v>768427</v>
      </c>
      <c r="H249" s="5" t="s">
        <v>1281</v>
      </c>
      <c r="I249" s="7" t="s">
        <v>1269</v>
      </c>
      <c r="J249" s="7" t="s">
        <v>58</v>
      </c>
      <c r="K249" s="7" t="s">
        <v>58</v>
      </c>
      <c r="L249" s="36" t="s">
        <v>58</v>
      </c>
    </row>
    <row r="250" spans="1:12" ht="20.25" customHeight="1" x14ac:dyDescent="0.3">
      <c r="A250" s="113"/>
      <c r="B250" s="116"/>
      <c r="C250" s="116"/>
      <c r="D250" s="8" t="s">
        <v>32</v>
      </c>
      <c r="E250" s="9">
        <v>420600</v>
      </c>
      <c r="F250" s="9">
        <v>475310</v>
      </c>
      <c r="G250" s="9">
        <v>522841</v>
      </c>
      <c r="H250" s="6" t="s">
        <v>46</v>
      </c>
      <c r="I250" s="8" t="s">
        <v>1268</v>
      </c>
      <c r="J250" s="8" t="s">
        <v>47</v>
      </c>
      <c r="K250" s="8" t="s">
        <v>47</v>
      </c>
      <c r="L250" s="27" t="s">
        <v>47</v>
      </c>
    </row>
    <row r="251" spans="1:12" ht="20.25" customHeight="1" x14ac:dyDescent="0.3">
      <c r="A251" s="113"/>
      <c r="B251" s="116"/>
      <c r="C251" s="116"/>
      <c r="D251" s="8" t="s">
        <v>36</v>
      </c>
      <c r="E251" s="9">
        <v>156600</v>
      </c>
      <c r="F251" s="9">
        <v>172260</v>
      </c>
      <c r="G251" s="9">
        <v>189486</v>
      </c>
      <c r="H251" s="6" t="s">
        <v>48</v>
      </c>
      <c r="I251" s="8" t="s">
        <v>1268</v>
      </c>
      <c r="J251" s="8" t="s">
        <v>13</v>
      </c>
      <c r="K251" s="8" t="s">
        <v>13</v>
      </c>
      <c r="L251" s="27" t="s">
        <v>13</v>
      </c>
    </row>
    <row r="252" spans="1:12" ht="20.25" customHeight="1" x14ac:dyDescent="0.3">
      <c r="A252" s="113"/>
      <c r="B252" s="116"/>
      <c r="C252" s="116"/>
      <c r="D252" s="122" t="s">
        <v>49</v>
      </c>
      <c r="E252" s="109">
        <v>56100</v>
      </c>
      <c r="F252" s="109">
        <v>56100</v>
      </c>
      <c r="G252" s="109">
        <v>56100</v>
      </c>
      <c r="H252" s="6" t="s">
        <v>1279</v>
      </c>
      <c r="I252" s="8" t="s">
        <v>1269</v>
      </c>
      <c r="J252" s="8" t="s">
        <v>74</v>
      </c>
      <c r="K252" s="8" t="s">
        <v>74</v>
      </c>
      <c r="L252" s="27" t="s">
        <v>74</v>
      </c>
    </row>
    <row r="253" spans="1:12" ht="20.25" customHeight="1" thickBot="1" x14ac:dyDescent="0.35">
      <c r="A253" s="114"/>
      <c r="B253" s="117"/>
      <c r="C253" s="117"/>
      <c r="D253" s="97"/>
      <c r="E253" s="111"/>
      <c r="F253" s="111"/>
      <c r="G253" s="111"/>
      <c r="H253" s="6" t="s">
        <v>44</v>
      </c>
      <c r="I253" s="8" t="s">
        <v>1269</v>
      </c>
      <c r="J253" s="8" t="s">
        <v>58</v>
      </c>
      <c r="K253" s="8" t="s">
        <v>58</v>
      </c>
      <c r="L253" s="27" t="s">
        <v>58</v>
      </c>
    </row>
    <row r="254" spans="1:12" ht="20.25" customHeight="1" x14ac:dyDescent="0.3">
      <c r="A254" s="112" t="s">
        <v>153</v>
      </c>
      <c r="B254" s="115" t="s">
        <v>154</v>
      </c>
      <c r="C254" s="115" t="s">
        <v>43</v>
      </c>
      <c r="D254" s="7" t="s">
        <v>1221</v>
      </c>
      <c r="E254" s="13">
        <f>SUM(E255:E258)</f>
        <v>650000</v>
      </c>
      <c r="F254" s="13">
        <f>SUM(F255:F258)</f>
        <v>721400</v>
      </c>
      <c r="G254" s="13">
        <f>SUM(G255:G258)</f>
        <v>785640</v>
      </c>
      <c r="H254" s="5" t="s">
        <v>1281</v>
      </c>
      <c r="I254" s="7" t="s">
        <v>1269</v>
      </c>
      <c r="J254" s="7" t="s">
        <v>155</v>
      </c>
      <c r="K254" s="7" t="s">
        <v>155</v>
      </c>
      <c r="L254" s="36" t="s">
        <v>155</v>
      </c>
    </row>
    <row r="255" spans="1:12" ht="20.25" customHeight="1" x14ac:dyDescent="0.3">
      <c r="A255" s="113"/>
      <c r="B255" s="116"/>
      <c r="C255" s="116"/>
      <c r="D255" s="8" t="s">
        <v>32</v>
      </c>
      <c r="E255" s="9">
        <v>359200</v>
      </c>
      <c r="F255" s="9">
        <v>409420</v>
      </c>
      <c r="G255" s="9">
        <v>450362</v>
      </c>
      <c r="H255" s="6" t="s">
        <v>44</v>
      </c>
      <c r="I255" s="8" t="s">
        <v>1269</v>
      </c>
      <c r="J255" s="8" t="s">
        <v>155</v>
      </c>
      <c r="K255" s="8" t="s">
        <v>155</v>
      </c>
      <c r="L255" s="27" t="s">
        <v>155</v>
      </c>
    </row>
    <row r="256" spans="1:12" ht="20.25" customHeight="1" x14ac:dyDescent="0.3">
      <c r="A256" s="113"/>
      <c r="B256" s="116"/>
      <c r="C256" s="116"/>
      <c r="D256" s="8" t="s">
        <v>36</v>
      </c>
      <c r="E256" s="9">
        <v>211800</v>
      </c>
      <c r="F256" s="9">
        <v>232980</v>
      </c>
      <c r="G256" s="9">
        <v>256278</v>
      </c>
      <c r="H256" s="6" t="s">
        <v>46</v>
      </c>
      <c r="I256" s="8" t="s">
        <v>1268</v>
      </c>
      <c r="J256" s="8" t="s">
        <v>47</v>
      </c>
      <c r="K256" s="8" t="s">
        <v>47</v>
      </c>
      <c r="L256" s="27" t="s">
        <v>47</v>
      </c>
    </row>
    <row r="257" spans="1:12" ht="20.25" customHeight="1" x14ac:dyDescent="0.3">
      <c r="A257" s="113"/>
      <c r="B257" s="116"/>
      <c r="C257" s="116"/>
      <c r="D257" s="122" t="s">
        <v>49</v>
      </c>
      <c r="E257" s="109">
        <v>79000</v>
      </c>
      <c r="F257" s="109">
        <v>79000</v>
      </c>
      <c r="G257" s="109">
        <v>79000</v>
      </c>
      <c r="H257" s="6" t="s">
        <v>48</v>
      </c>
      <c r="I257" s="8" t="s">
        <v>1268</v>
      </c>
      <c r="J257" s="8" t="s">
        <v>13</v>
      </c>
      <c r="K257" s="8" t="s">
        <v>13</v>
      </c>
      <c r="L257" s="27" t="s">
        <v>13</v>
      </c>
    </row>
    <row r="258" spans="1:12" ht="20.25" customHeight="1" thickBot="1" x14ac:dyDescent="0.35">
      <c r="A258" s="114"/>
      <c r="B258" s="117"/>
      <c r="C258" s="117"/>
      <c r="D258" s="97"/>
      <c r="E258" s="111"/>
      <c r="F258" s="111"/>
      <c r="G258" s="111"/>
      <c r="H258" s="6" t="s">
        <v>1279</v>
      </c>
      <c r="I258" s="8" t="s">
        <v>1269</v>
      </c>
      <c r="J258" s="8" t="s">
        <v>16</v>
      </c>
      <c r="K258" s="8" t="s">
        <v>16</v>
      </c>
      <c r="L258" s="27" t="s">
        <v>16</v>
      </c>
    </row>
    <row r="259" spans="1:12" ht="20.25" customHeight="1" x14ac:dyDescent="0.3">
      <c r="A259" s="112" t="s">
        <v>156</v>
      </c>
      <c r="B259" s="115" t="s">
        <v>157</v>
      </c>
      <c r="C259" s="115" t="s">
        <v>43</v>
      </c>
      <c r="D259" s="7" t="s">
        <v>1221</v>
      </c>
      <c r="E259" s="13">
        <f>SUM(E260:E263)</f>
        <v>631800</v>
      </c>
      <c r="F259" s="13">
        <f>SUM(F260:F263)</f>
        <v>687290</v>
      </c>
      <c r="G259" s="13">
        <f>SUM(G260:G263)</f>
        <v>748329</v>
      </c>
      <c r="H259" s="5" t="s">
        <v>46</v>
      </c>
      <c r="I259" s="7" t="s">
        <v>1268</v>
      </c>
      <c r="J259" s="7" t="s">
        <v>47</v>
      </c>
      <c r="K259" s="7" t="s">
        <v>47</v>
      </c>
      <c r="L259" s="36" t="s">
        <v>47</v>
      </c>
    </row>
    <row r="260" spans="1:12" ht="20.25" customHeight="1" x14ac:dyDescent="0.3">
      <c r="A260" s="113"/>
      <c r="B260" s="116"/>
      <c r="C260" s="116"/>
      <c r="D260" s="8" t="s">
        <v>32</v>
      </c>
      <c r="E260" s="9">
        <v>379000</v>
      </c>
      <c r="F260" s="9">
        <v>416900</v>
      </c>
      <c r="G260" s="9">
        <v>458590</v>
      </c>
      <c r="H260" s="6" t="s">
        <v>1281</v>
      </c>
      <c r="I260" s="8" t="s">
        <v>1269</v>
      </c>
      <c r="J260" s="8" t="s">
        <v>8</v>
      </c>
      <c r="K260" s="8" t="s">
        <v>8</v>
      </c>
      <c r="L260" s="27" t="s">
        <v>8</v>
      </c>
    </row>
    <row r="261" spans="1:12" ht="20.25" customHeight="1" x14ac:dyDescent="0.3">
      <c r="A261" s="113"/>
      <c r="B261" s="116"/>
      <c r="C261" s="116"/>
      <c r="D261" s="8" t="s">
        <v>36</v>
      </c>
      <c r="E261" s="9">
        <v>175900</v>
      </c>
      <c r="F261" s="9">
        <v>193490</v>
      </c>
      <c r="G261" s="9">
        <v>212839</v>
      </c>
      <c r="H261" s="6" t="s">
        <v>44</v>
      </c>
      <c r="I261" s="8" t="s">
        <v>1269</v>
      </c>
      <c r="J261" s="8" t="s">
        <v>8</v>
      </c>
      <c r="K261" s="8" t="s">
        <v>8</v>
      </c>
      <c r="L261" s="27" t="s">
        <v>8</v>
      </c>
    </row>
    <row r="262" spans="1:12" ht="20.25" customHeight="1" x14ac:dyDescent="0.3">
      <c r="A262" s="113"/>
      <c r="B262" s="116"/>
      <c r="C262" s="116"/>
      <c r="D262" s="122" t="s">
        <v>49</v>
      </c>
      <c r="E262" s="109">
        <v>76900</v>
      </c>
      <c r="F262" s="109">
        <v>76900</v>
      </c>
      <c r="G262" s="109">
        <v>76900</v>
      </c>
      <c r="H262" s="6" t="s">
        <v>48</v>
      </c>
      <c r="I262" s="8" t="s">
        <v>1268</v>
      </c>
      <c r="J262" s="8" t="s">
        <v>13</v>
      </c>
      <c r="K262" s="8" t="s">
        <v>13</v>
      </c>
      <c r="L262" s="27" t="s">
        <v>13</v>
      </c>
    </row>
    <row r="263" spans="1:12" ht="20.25" customHeight="1" thickBot="1" x14ac:dyDescent="0.35">
      <c r="A263" s="114"/>
      <c r="B263" s="117"/>
      <c r="C263" s="117"/>
      <c r="D263" s="97"/>
      <c r="E263" s="111"/>
      <c r="F263" s="111"/>
      <c r="G263" s="111"/>
      <c r="H263" s="6" t="s">
        <v>1279</v>
      </c>
      <c r="I263" s="8" t="s">
        <v>1269</v>
      </c>
      <c r="J263" s="8" t="s">
        <v>58</v>
      </c>
      <c r="K263" s="8" t="s">
        <v>58</v>
      </c>
      <c r="L263" s="27" t="s">
        <v>58</v>
      </c>
    </row>
    <row r="264" spans="1:12" ht="20.25" customHeight="1" x14ac:dyDescent="0.3">
      <c r="A264" s="112" t="s">
        <v>158</v>
      </c>
      <c r="B264" s="115" t="s">
        <v>159</v>
      </c>
      <c r="C264" s="115" t="s">
        <v>43</v>
      </c>
      <c r="D264" s="7" t="s">
        <v>1221</v>
      </c>
      <c r="E264" s="13">
        <f>SUM(E265:E268)</f>
        <v>431400</v>
      </c>
      <c r="F264" s="13">
        <f>SUM(F265:F268)</f>
        <v>469920</v>
      </c>
      <c r="G264" s="13">
        <f>SUM(G265:G268)</f>
        <v>512292</v>
      </c>
      <c r="H264" s="5" t="s">
        <v>1281</v>
      </c>
      <c r="I264" s="7" t="s">
        <v>1269</v>
      </c>
      <c r="J264" s="7" t="s">
        <v>8</v>
      </c>
      <c r="K264" s="7" t="s">
        <v>8</v>
      </c>
      <c r="L264" s="36" t="s">
        <v>8</v>
      </c>
    </row>
    <row r="265" spans="1:12" ht="20.25" customHeight="1" x14ac:dyDescent="0.3">
      <c r="A265" s="113"/>
      <c r="B265" s="116"/>
      <c r="C265" s="116"/>
      <c r="D265" s="8" t="s">
        <v>32</v>
      </c>
      <c r="E265" s="9">
        <v>263500</v>
      </c>
      <c r="F265" s="9">
        <v>289850</v>
      </c>
      <c r="G265" s="9">
        <v>318835</v>
      </c>
      <c r="H265" s="6" t="s">
        <v>46</v>
      </c>
      <c r="I265" s="8" t="s">
        <v>1268</v>
      </c>
      <c r="J265" s="8" t="s">
        <v>47</v>
      </c>
      <c r="K265" s="8" t="s">
        <v>47</v>
      </c>
      <c r="L265" s="27" t="s">
        <v>47</v>
      </c>
    </row>
    <row r="266" spans="1:12" ht="20.25" customHeight="1" x14ac:dyDescent="0.3">
      <c r="A266" s="113"/>
      <c r="B266" s="116"/>
      <c r="C266" s="116"/>
      <c r="D266" s="8" t="s">
        <v>36</v>
      </c>
      <c r="E266" s="9">
        <v>121700</v>
      </c>
      <c r="F266" s="9">
        <v>133870</v>
      </c>
      <c r="G266" s="9">
        <v>147257</v>
      </c>
      <c r="H266" s="6" t="s">
        <v>48</v>
      </c>
      <c r="I266" s="8" t="s">
        <v>1268</v>
      </c>
      <c r="J266" s="8" t="s">
        <v>13</v>
      </c>
      <c r="K266" s="8" t="s">
        <v>13</v>
      </c>
      <c r="L266" s="27" t="s">
        <v>13</v>
      </c>
    </row>
    <row r="267" spans="1:12" ht="20.25" customHeight="1" x14ac:dyDescent="0.3">
      <c r="A267" s="113"/>
      <c r="B267" s="116"/>
      <c r="C267" s="116"/>
      <c r="D267" s="122" t="s">
        <v>49</v>
      </c>
      <c r="E267" s="109">
        <v>46200</v>
      </c>
      <c r="F267" s="109">
        <v>46200</v>
      </c>
      <c r="G267" s="109">
        <v>46200</v>
      </c>
      <c r="H267" s="6" t="s">
        <v>1279</v>
      </c>
      <c r="I267" s="8" t="s">
        <v>1269</v>
      </c>
      <c r="J267" s="8" t="s">
        <v>16</v>
      </c>
      <c r="K267" s="8" t="s">
        <v>16</v>
      </c>
      <c r="L267" s="27" t="s">
        <v>16</v>
      </c>
    </row>
    <row r="268" spans="1:12" ht="20.25" customHeight="1" thickBot="1" x14ac:dyDescent="0.35">
      <c r="A268" s="114"/>
      <c r="B268" s="117"/>
      <c r="C268" s="117"/>
      <c r="D268" s="97"/>
      <c r="E268" s="111"/>
      <c r="F268" s="111"/>
      <c r="G268" s="111"/>
      <c r="H268" s="6" t="s">
        <v>44</v>
      </c>
      <c r="I268" s="8" t="s">
        <v>1269</v>
      </c>
      <c r="J268" s="8" t="s">
        <v>8</v>
      </c>
      <c r="K268" s="8" t="s">
        <v>8</v>
      </c>
      <c r="L268" s="27" t="s">
        <v>8</v>
      </c>
    </row>
    <row r="269" spans="1:12" ht="20.25" customHeight="1" x14ac:dyDescent="0.3">
      <c r="A269" s="112" t="s">
        <v>160</v>
      </c>
      <c r="B269" s="115" t="s">
        <v>161</v>
      </c>
      <c r="C269" s="115" t="s">
        <v>43</v>
      </c>
      <c r="D269" s="7" t="s">
        <v>1221</v>
      </c>
      <c r="E269" s="13">
        <f>SUM(E270:E273)</f>
        <v>392800</v>
      </c>
      <c r="F269" s="13">
        <f>SUM(F270:F273)</f>
        <v>428100</v>
      </c>
      <c r="G269" s="13">
        <f>SUM(G270:G273)</f>
        <v>466930</v>
      </c>
      <c r="H269" s="5" t="s">
        <v>1279</v>
      </c>
      <c r="I269" s="7" t="s">
        <v>1269</v>
      </c>
      <c r="J269" s="7" t="s">
        <v>16</v>
      </c>
      <c r="K269" s="7" t="s">
        <v>16</v>
      </c>
      <c r="L269" s="36" t="s">
        <v>16</v>
      </c>
    </row>
    <row r="270" spans="1:12" ht="20.25" customHeight="1" x14ac:dyDescent="0.3">
      <c r="A270" s="113"/>
      <c r="B270" s="116"/>
      <c r="C270" s="116"/>
      <c r="D270" s="8" t="s">
        <v>32</v>
      </c>
      <c r="E270" s="9">
        <v>255900</v>
      </c>
      <c r="F270" s="9">
        <v>281490</v>
      </c>
      <c r="G270" s="9">
        <v>309639</v>
      </c>
      <c r="H270" s="6" t="s">
        <v>1281</v>
      </c>
      <c r="I270" s="8" t="s">
        <v>1269</v>
      </c>
      <c r="J270" s="8" t="s">
        <v>8</v>
      </c>
      <c r="K270" s="8" t="s">
        <v>8</v>
      </c>
      <c r="L270" s="27" t="s">
        <v>8</v>
      </c>
    </row>
    <row r="271" spans="1:12" ht="20.25" customHeight="1" x14ac:dyDescent="0.3">
      <c r="A271" s="113"/>
      <c r="B271" s="116"/>
      <c r="C271" s="116"/>
      <c r="D271" s="8" t="s">
        <v>36</v>
      </c>
      <c r="E271" s="9">
        <v>97100</v>
      </c>
      <c r="F271" s="9">
        <v>106810</v>
      </c>
      <c r="G271" s="9">
        <v>117491</v>
      </c>
      <c r="H271" s="6" t="s">
        <v>46</v>
      </c>
      <c r="I271" s="8" t="s">
        <v>1268</v>
      </c>
      <c r="J271" s="8" t="s">
        <v>47</v>
      </c>
      <c r="K271" s="8" t="s">
        <v>47</v>
      </c>
      <c r="L271" s="27" t="s">
        <v>47</v>
      </c>
    </row>
    <row r="272" spans="1:12" ht="20.25" customHeight="1" x14ac:dyDescent="0.3">
      <c r="A272" s="113"/>
      <c r="B272" s="116"/>
      <c r="C272" s="116"/>
      <c r="D272" s="8" t="s">
        <v>49</v>
      </c>
      <c r="E272" s="9">
        <v>39800</v>
      </c>
      <c r="F272" s="9">
        <v>39800</v>
      </c>
      <c r="G272" s="9">
        <v>39800</v>
      </c>
      <c r="H272" s="6" t="s">
        <v>44</v>
      </c>
      <c r="I272" s="8" t="s">
        <v>1269</v>
      </c>
      <c r="J272" s="8" t="s">
        <v>8</v>
      </c>
      <c r="K272" s="8" t="s">
        <v>8</v>
      </c>
      <c r="L272" s="27" t="s">
        <v>8</v>
      </c>
    </row>
    <row r="273" spans="1:12" ht="20.25" customHeight="1" thickBot="1" x14ac:dyDescent="0.35">
      <c r="A273" s="114"/>
      <c r="B273" s="117"/>
      <c r="C273" s="117"/>
      <c r="D273" s="8"/>
      <c r="E273" s="9">
        <v>0</v>
      </c>
      <c r="F273" s="9">
        <v>0</v>
      </c>
      <c r="G273" s="9">
        <v>0</v>
      </c>
      <c r="H273" s="6" t="s">
        <v>48</v>
      </c>
      <c r="I273" s="8" t="s">
        <v>1268</v>
      </c>
      <c r="J273" s="8" t="s">
        <v>13</v>
      </c>
      <c r="K273" s="8" t="s">
        <v>13</v>
      </c>
      <c r="L273" s="27" t="s">
        <v>13</v>
      </c>
    </row>
    <row r="274" spans="1:12" ht="20.25" customHeight="1" x14ac:dyDescent="0.3">
      <c r="A274" s="112" t="s">
        <v>162</v>
      </c>
      <c r="B274" s="115" t="s">
        <v>163</v>
      </c>
      <c r="C274" s="115" t="s">
        <v>43</v>
      </c>
      <c r="D274" s="7" t="s">
        <v>1221</v>
      </c>
      <c r="E274" s="13">
        <f>SUM(E275:E278)</f>
        <v>593300</v>
      </c>
      <c r="F274" s="13">
        <f>SUM(F275:F278)</f>
        <v>647180</v>
      </c>
      <c r="G274" s="13">
        <f>SUM(G275:G278)</f>
        <v>706448</v>
      </c>
      <c r="H274" s="5" t="s">
        <v>44</v>
      </c>
      <c r="I274" s="7" t="s">
        <v>1269</v>
      </c>
      <c r="J274" s="7" t="s">
        <v>17</v>
      </c>
      <c r="K274" s="7" t="s">
        <v>17</v>
      </c>
      <c r="L274" s="36" t="s">
        <v>17</v>
      </c>
    </row>
    <row r="275" spans="1:12" ht="20.25" customHeight="1" x14ac:dyDescent="0.3">
      <c r="A275" s="113"/>
      <c r="B275" s="116"/>
      <c r="C275" s="116"/>
      <c r="D275" s="8" t="s">
        <v>36</v>
      </c>
      <c r="E275" s="9">
        <v>161800</v>
      </c>
      <c r="F275" s="9">
        <v>177980</v>
      </c>
      <c r="G275" s="9">
        <v>195778</v>
      </c>
      <c r="H275" s="6" t="s">
        <v>48</v>
      </c>
      <c r="I275" s="8" t="s">
        <v>1268</v>
      </c>
      <c r="J275" s="8" t="s">
        <v>13</v>
      </c>
      <c r="K275" s="8" t="s">
        <v>13</v>
      </c>
      <c r="L275" s="27" t="s">
        <v>13</v>
      </c>
    </row>
    <row r="276" spans="1:12" ht="20.25" customHeight="1" x14ac:dyDescent="0.3">
      <c r="A276" s="113"/>
      <c r="B276" s="116"/>
      <c r="C276" s="116"/>
      <c r="D276" s="8" t="s">
        <v>49</v>
      </c>
      <c r="E276" s="9">
        <v>54500</v>
      </c>
      <c r="F276" s="9">
        <v>54500</v>
      </c>
      <c r="G276" s="9">
        <v>54500</v>
      </c>
      <c r="H276" s="6" t="s">
        <v>1279</v>
      </c>
      <c r="I276" s="8" t="s">
        <v>1269</v>
      </c>
      <c r="J276" s="8" t="s">
        <v>55</v>
      </c>
      <c r="K276" s="8" t="s">
        <v>55</v>
      </c>
      <c r="L276" s="27" t="s">
        <v>55</v>
      </c>
    </row>
    <row r="277" spans="1:12" ht="20.25" customHeight="1" x14ac:dyDescent="0.3">
      <c r="A277" s="113"/>
      <c r="B277" s="116"/>
      <c r="C277" s="116"/>
      <c r="D277" s="122" t="s">
        <v>32</v>
      </c>
      <c r="E277" s="109">
        <v>377000</v>
      </c>
      <c r="F277" s="109">
        <v>414700</v>
      </c>
      <c r="G277" s="109">
        <v>456170</v>
      </c>
      <c r="H277" s="6" t="s">
        <v>1281</v>
      </c>
      <c r="I277" s="8" t="s">
        <v>1269</v>
      </c>
      <c r="J277" s="8" t="s">
        <v>17</v>
      </c>
      <c r="K277" s="8" t="s">
        <v>17</v>
      </c>
      <c r="L277" s="27" t="s">
        <v>17</v>
      </c>
    </row>
    <row r="278" spans="1:12" ht="20.25" customHeight="1" thickBot="1" x14ac:dyDescent="0.35">
      <c r="A278" s="114"/>
      <c r="B278" s="117"/>
      <c r="C278" s="117"/>
      <c r="D278" s="97"/>
      <c r="E278" s="111"/>
      <c r="F278" s="111"/>
      <c r="G278" s="111"/>
      <c r="H278" s="6" t="s">
        <v>46</v>
      </c>
      <c r="I278" s="8" t="s">
        <v>1268</v>
      </c>
      <c r="J278" s="8" t="s">
        <v>47</v>
      </c>
      <c r="K278" s="8" t="s">
        <v>47</v>
      </c>
      <c r="L278" s="27" t="s">
        <v>47</v>
      </c>
    </row>
    <row r="279" spans="1:12" ht="20.25" customHeight="1" x14ac:dyDescent="0.3">
      <c r="A279" s="112" t="s">
        <v>164</v>
      </c>
      <c r="B279" s="115" t="s">
        <v>165</v>
      </c>
      <c r="C279" s="115" t="s">
        <v>43</v>
      </c>
      <c r="D279" s="7" t="s">
        <v>1221</v>
      </c>
      <c r="E279" s="13">
        <f>SUM(E280:E283)</f>
        <v>423000</v>
      </c>
      <c r="F279" s="13">
        <f>SUM(F280:F283)</f>
        <v>464730</v>
      </c>
      <c r="G279" s="13">
        <f>SUM(G280:G283)</f>
        <v>506013</v>
      </c>
      <c r="H279" s="5" t="s">
        <v>46</v>
      </c>
      <c r="I279" s="7" t="s">
        <v>1268</v>
      </c>
      <c r="J279" s="7" t="s">
        <v>47</v>
      </c>
      <c r="K279" s="7" t="s">
        <v>47</v>
      </c>
      <c r="L279" s="36" t="s">
        <v>47</v>
      </c>
    </row>
    <row r="280" spans="1:12" ht="20.25" customHeight="1" x14ac:dyDescent="0.3">
      <c r="A280" s="113"/>
      <c r="B280" s="116"/>
      <c r="C280" s="116"/>
      <c r="D280" s="8" t="s">
        <v>36</v>
      </c>
      <c r="E280" s="9">
        <v>117800</v>
      </c>
      <c r="F280" s="9">
        <v>129580</v>
      </c>
      <c r="G280" s="9">
        <v>142538</v>
      </c>
      <c r="H280" s="6" t="s">
        <v>1281</v>
      </c>
      <c r="I280" s="8" t="s">
        <v>1269</v>
      </c>
      <c r="J280" s="8" t="s">
        <v>67</v>
      </c>
      <c r="K280" s="8" t="s">
        <v>67</v>
      </c>
      <c r="L280" s="27" t="s">
        <v>67</v>
      </c>
    </row>
    <row r="281" spans="1:12" ht="20.25" customHeight="1" x14ac:dyDescent="0.3">
      <c r="A281" s="113"/>
      <c r="B281" s="116"/>
      <c r="C281" s="116"/>
      <c r="D281" s="8" t="s">
        <v>32</v>
      </c>
      <c r="E281" s="9">
        <v>253300</v>
      </c>
      <c r="F281" s="9">
        <v>283250</v>
      </c>
      <c r="G281" s="9">
        <v>311575</v>
      </c>
      <c r="H281" s="6" t="s">
        <v>48</v>
      </c>
      <c r="I281" s="8" t="s">
        <v>1268</v>
      </c>
      <c r="J281" s="8" t="s">
        <v>13</v>
      </c>
      <c r="K281" s="8" t="s">
        <v>13</v>
      </c>
      <c r="L281" s="27" t="s">
        <v>13</v>
      </c>
    </row>
    <row r="282" spans="1:12" ht="20.25" customHeight="1" x14ac:dyDescent="0.3">
      <c r="A282" s="113"/>
      <c r="B282" s="116"/>
      <c r="C282" s="116"/>
      <c r="D282" s="122" t="s">
        <v>49</v>
      </c>
      <c r="E282" s="109">
        <v>51900</v>
      </c>
      <c r="F282" s="109">
        <v>51900</v>
      </c>
      <c r="G282" s="109">
        <v>51900</v>
      </c>
      <c r="H282" s="6" t="s">
        <v>1279</v>
      </c>
      <c r="I282" s="8" t="s">
        <v>1269</v>
      </c>
      <c r="J282" s="8" t="s">
        <v>95</v>
      </c>
      <c r="K282" s="8" t="s">
        <v>95</v>
      </c>
      <c r="L282" s="27" t="s">
        <v>95</v>
      </c>
    </row>
    <row r="283" spans="1:12" ht="20.25" customHeight="1" thickBot="1" x14ac:dyDescent="0.35">
      <c r="A283" s="114"/>
      <c r="B283" s="200"/>
      <c r="C283" s="200"/>
      <c r="D283" s="203"/>
      <c r="E283" s="204"/>
      <c r="F283" s="204"/>
      <c r="G283" s="204"/>
      <c r="H283" s="62" t="s">
        <v>44</v>
      </c>
      <c r="I283" s="63" t="s">
        <v>1269</v>
      </c>
      <c r="J283" s="63" t="s">
        <v>67</v>
      </c>
      <c r="K283" s="63" t="s">
        <v>67</v>
      </c>
      <c r="L283" s="64" t="s">
        <v>67</v>
      </c>
    </row>
    <row r="284" spans="1:12" ht="20.25" customHeight="1" x14ac:dyDescent="0.3">
      <c r="A284" s="112" t="s">
        <v>166</v>
      </c>
      <c r="B284" s="116" t="s">
        <v>167</v>
      </c>
      <c r="C284" s="116" t="s">
        <v>43</v>
      </c>
      <c r="D284" s="25" t="s">
        <v>1221</v>
      </c>
      <c r="E284" s="16">
        <f>SUM(E285:E288)</f>
        <v>579200</v>
      </c>
      <c r="F284" s="16">
        <f>SUM(F285:F288)</f>
        <v>636340</v>
      </c>
      <c r="G284" s="16">
        <f>SUM(G285:G288)</f>
        <v>692924</v>
      </c>
      <c r="H284" s="35" t="s">
        <v>1281</v>
      </c>
      <c r="I284" s="25" t="s">
        <v>1269</v>
      </c>
      <c r="J284" s="25" t="s">
        <v>45</v>
      </c>
      <c r="K284" s="25" t="s">
        <v>45</v>
      </c>
      <c r="L284" s="40" t="s">
        <v>45</v>
      </c>
    </row>
    <row r="285" spans="1:12" ht="20.25" customHeight="1" x14ac:dyDescent="0.3">
      <c r="A285" s="113"/>
      <c r="B285" s="116"/>
      <c r="C285" s="116"/>
      <c r="D285" s="8" t="s">
        <v>32</v>
      </c>
      <c r="E285" s="9">
        <v>351300</v>
      </c>
      <c r="F285" s="9">
        <v>392700</v>
      </c>
      <c r="G285" s="9">
        <v>431970</v>
      </c>
      <c r="H285" s="6" t="s">
        <v>46</v>
      </c>
      <c r="I285" s="8" t="s">
        <v>1268</v>
      </c>
      <c r="J285" s="8" t="s">
        <v>47</v>
      </c>
      <c r="K285" s="8" t="s">
        <v>47</v>
      </c>
      <c r="L285" s="27" t="s">
        <v>47</v>
      </c>
    </row>
    <row r="286" spans="1:12" ht="20.25" customHeight="1" x14ac:dyDescent="0.3">
      <c r="A286" s="113"/>
      <c r="B286" s="116"/>
      <c r="C286" s="116"/>
      <c r="D286" s="8" t="s">
        <v>36</v>
      </c>
      <c r="E286" s="9">
        <v>157400</v>
      </c>
      <c r="F286" s="9">
        <v>173140</v>
      </c>
      <c r="G286" s="9">
        <v>190454</v>
      </c>
      <c r="H286" s="6" t="s">
        <v>44</v>
      </c>
      <c r="I286" s="8" t="s">
        <v>1269</v>
      </c>
      <c r="J286" s="8" t="s">
        <v>45</v>
      </c>
      <c r="K286" s="8" t="s">
        <v>45</v>
      </c>
      <c r="L286" s="27" t="s">
        <v>45</v>
      </c>
    </row>
    <row r="287" spans="1:12" ht="20.25" customHeight="1" x14ac:dyDescent="0.3">
      <c r="A287" s="113"/>
      <c r="B287" s="116"/>
      <c r="C287" s="116"/>
      <c r="D287" s="122" t="s">
        <v>49</v>
      </c>
      <c r="E287" s="109">
        <v>70500</v>
      </c>
      <c r="F287" s="109">
        <v>70500</v>
      </c>
      <c r="G287" s="109">
        <v>70500</v>
      </c>
      <c r="H287" s="6" t="s">
        <v>48</v>
      </c>
      <c r="I287" s="8" t="s">
        <v>1268</v>
      </c>
      <c r="J287" s="8" t="s">
        <v>13</v>
      </c>
      <c r="K287" s="8" t="s">
        <v>13</v>
      </c>
      <c r="L287" s="27" t="s">
        <v>13</v>
      </c>
    </row>
    <row r="288" spans="1:12" ht="20.25" customHeight="1" thickBot="1" x14ac:dyDescent="0.35">
      <c r="A288" s="114"/>
      <c r="B288" s="117"/>
      <c r="C288" s="117"/>
      <c r="D288" s="97"/>
      <c r="E288" s="111"/>
      <c r="F288" s="111"/>
      <c r="G288" s="111"/>
      <c r="H288" s="6" t="s">
        <v>1279</v>
      </c>
      <c r="I288" s="8" t="s">
        <v>1269</v>
      </c>
      <c r="J288" s="8" t="s">
        <v>58</v>
      </c>
      <c r="K288" s="8" t="s">
        <v>58</v>
      </c>
      <c r="L288" s="27" t="s">
        <v>58</v>
      </c>
    </row>
    <row r="289" spans="1:12" ht="20.25" customHeight="1" x14ac:dyDescent="0.3">
      <c r="A289" s="112" t="s">
        <v>168</v>
      </c>
      <c r="B289" s="115" t="s">
        <v>169</v>
      </c>
      <c r="C289" s="115" t="s">
        <v>43</v>
      </c>
      <c r="D289" s="7" t="s">
        <v>1221</v>
      </c>
      <c r="E289" s="13">
        <f>SUM(E290:E293)</f>
        <v>601100</v>
      </c>
      <c r="F289" s="13">
        <f>SUM(F290:F293)</f>
        <v>657690</v>
      </c>
      <c r="G289" s="13">
        <f>SUM(G290:G293)</f>
        <v>716089</v>
      </c>
      <c r="H289" s="5" t="s">
        <v>1279</v>
      </c>
      <c r="I289" s="7" t="s">
        <v>1269</v>
      </c>
      <c r="J289" s="7" t="s">
        <v>74</v>
      </c>
      <c r="K289" s="7" t="s">
        <v>74</v>
      </c>
      <c r="L289" s="36" t="s">
        <v>74</v>
      </c>
    </row>
    <row r="290" spans="1:12" ht="20.25" customHeight="1" x14ac:dyDescent="0.3">
      <c r="A290" s="113"/>
      <c r="B290" s="116"/>
      <c r="C290" s="116"/>
      <c r="D290" s="8" t="s">
        <v>32</v>
      </c>
      <c r="E290" s="9">
        <v>354500</v>
      </c>
      <c r="F290" s="9">
        <v>393800</v>
      </c>
      <c r="G290" s="9">
        <v>433180</v>
      </c>
      <c r="H290" s="6" t="s">
        <v>44</v>
      </c>
      <c r="I290" s="8" t="s">
        <v>1269</v>
      </c>
      <c r="J290" s="8" t="s">
        <v>8</v>
      </c>
      <c r="K290" s="8" t="s">
        <v>8</v>
      </c>
      <c r="L290" s="27" t="s">
        <v>8</v>
      </c>
    </row>
    <row r="291" spans="1:12" ht="20.25" customHeight="1" x14ac:dyDescent="0.3">
      <c r="A291" s="113"/>
      <c r="B291" s="116"/>
      <c r="C291" s="116"/>
      <c r="D291" s="8" t="s">
        <v>36</v>
      </c>
      <c r="E291" s="9">
        <v>172900</v>
      </c>
      <c r="F291" s="9">
        <v>190190</v>
      </c>
      <c r="G291" s="9">
        <v>209209</v>
      </c>
      <c r="H291" s="6" t="s">
        <v>1281</v>
      </c>
      <c r="I291" s="8" t="s">
        <v>1269</v>
      </c>
      <c r="J291" s="8" t="s">
        <v>74</v>
      </c>
      <c r="K291" s="8" t="s">
        <v>74</v>
      </c>
      <c r="L291" s="27" t="s">
        <v>74</v>
      </c>
    </row>
    <row r="292" spans="1:12" ht="20.25" customHeight="1" x14ac:dyDescent="0.3">
      <c r="A292" s="113"/>
      <c r="B292" s="116"/>
      <c r="C292" s="116"/>
      <c r="D292" s="122" t="s">
        <v>49</v>
      </c>
      <c r="E292" s="109">
        <v>73700</v>
      </c>
      <c r="F292" s="109">
        <v>73700</v>
      </c>
      <c r="G292" s="109">
        <v>73700</v>
      </c>
      <c r="H292" s="6" t="s">
        <v>48</v>
      </c>
      <c r="I292" s="8" t="s">
        <v>1268</v>
      </c>
      <c r="J292" s="8" t="s">
        <v>13</v>
      </c>
      <c r="K292" s="8" t="s">
        <v>13</v>
      </c>
      <c r="L292" s="27" t="s">
        <v>13</v>
      </c>
    </row>
    <row r="293" spans="1:12" ht="20.25" customHeight="1" thickBot="1" x14ac:dyDescent="0.35">
      <c r="A293" s="114"/>
      <c r="B293" s="117"/>
      <c r="C293" s="117"/>
      <c r="D293" s="97"/>
      <c r="E293" s="111"/>
      <c r="F293" s="111"/>
      <c r="G293" s="111"/>
      <c r="H293" s="6" t="s">
        <v>46</v>
      </c>
      <c r="I293" s="8" t="s">
        <v>1268</v>
      </c>
      <c r="J293" s="8" t="s">
        <v>47</v>
      </c>
      <c r="K293" s="8" t="s">
        <v>47</v>
      </c>
      <c r="L293" s="27" t="s">
        <v>47</v>
      </c>
    </row>
    <row r="294" spans="1:12" ht="20.25" customHeight="1" x14ac:dyDescent="0.3">
      <c r="A294" s="112" t="s">
        <v>170</v>
      </c>
      <c r="B294" s="115" t="s">
        <v>171</v>
      </c>
      <c r="C294" s="115" t="s">
        <v>43</v>
      </c>
      <c r="D294" s="7" t="s">
        <v>1221</v>
      </c>
      <c r="E294" s="13">
        <f>SUM(E295:E298)</f>
        <v>578400</v>
      </c>
      <c r="F294" s="13">
        <f>SUM(F295:F298)</f>
        <v>629110</v>
      </c>
      <c r="G294" s="13">
        <f>SUM(G295:G298)</f>
        <v>684891</v>
      </c>
      <c r="H294" s="5" t="s">
        <v>48</v>
      </c>
      <c r="I294" s="7" t="s">
        <v>1268</v>
      </c>
      <c r="J294" s="7" t="s">
        <v>13</v>
      </c>
      <c r="K294" s="7" t="s">
        <v>13</v>
      </c>
      <c r="L294" s="36" t="s">
        <v>13</v>
      </c>
    </row>
    <row r="295" spans="1:12" ht="20.25" customHeight="1" x14ac:dyDescent="0.3">
      <c r="A295" s="113"/>
      <c r="B295" s="116"/>
      <c r="C295" s="116"/>
      <c r="D295" s="8" t="s">
        <v>32</v>
      </c>
      <c r="E295" s="9">
        <v>315000</v>
      </c>
      <c r="F295" s="9">
        <v>346500</v>
      </c>
      <c r="G295" s="9">
        <v>381150</v>
      </c>
      <c r="H295" s="6" t="s">
        <v>1279</v>
      </c>
      <c r="I295" s="8" t="s">
        <v>1269</v>
      </c>
      <c r="J295" s="8" t="s">
        <v>22</v>
      </c>
      <c r="K295" s="8" t="s">
        <v>22</v>
      </c>
      <c r="L295" s="27" t="s">
        <v>22</v>
      </c>
    </row>
    <row r="296" spans="1:12" ht="20.25" customHeight="1" x14ac:dyDescent="0.3">
      <c r="A296" s="113"/>
      <c r="B296" s="116"/>
      <c r="C296" s="116"/>
      <c r="D296" s="8" t="s">
        <v>36</v>
      </c>
      <c r="E296" s="9">
        <v>192100</v>
      </c>
      <c r="F296" s="9">
        <v>211310</v>
      </c>
      <c r="G296" s="9">
        <v>232441</v>
      </c>
      <c r="H296" s="6" t="s">
        <v>44</v>
      </c>
      <c r="I296" s="8" t="s">
        <v>1269</v>
      </c>
      <c r="J296" s="8" t="s">
        <v>67</v>
      </c>
      <c r="K296" s="8" t="s">
        <v>67</v>
      </c>
      <c r="L296" s="27" t="s">
        <v>67</v>
      </c>
    </row>
    <row r="297" spans="1:12" ht="20.25" customHeight="1" x14ac:dyDescent="0.3">
      <c r="A297" s="113"/>
      <c r="B297" s="116"/>
      <c r="C297" s="116"/>
      <c r="D297" s="122" t="s">
        <v>49</v>
      </c>
      <c r="E297" s="109">
        <v>71300</v>
      </c>
      <c r="F297" s="109">
        <v>71300</v>
      </c>
      <c r="G297" s="109">
        <v>71300</v>
      </c>
      <c r="H297" s="6" t="s">
        <v>46</v>
      </c>
      <c r="I297" s="8" t="s">
        <v>1268</v>
      </c>
      <c r="J297" s="8" t="s">
        <v>47</v>
      </c>
      <c r="K297" s="8" t="s">
        <v>47</v>
      </c>
      <c r="L297" s="27" t="s">
        <v>47</v>
      </c>
    </row>
    <row r="298" spans="1:12" ht="20.25" customHeight="1" thickBot="1" x14ac:dyDescent="0.35">
      <c r="A298" s="114"/>
      <c r="B298" s="117"/>
      <c r="C298" s="117"/>
      <c r="D298" s="97"/>
      <c r="E298" s="111"/>
      <c r="F298" s="111"/>
      <c r="G298" s="111"/>
      <c r="H298" s="6" t="s">
        <v>1281</v>
      </c>
      <c r="I298" s="8" t="s">
        <v>1269</v>
      </c>
      <c r="J298" s="8" t="s">
        <v>67</v>
      </c>
      <c r="K298" s="8" t="s">
        <v>67</v>
      </c>
      <c r="L298" s="27" t="s">
        <v>67</v>
      </c>
    </row>
    <row r="299" spans="1:12" ht="20.25" customHeight="1" x14ac:dyDescent="0.3">
      <c r="A299" s="112" t="s">
        <v>172</v>
      </c>
      <c r="B299" s="115" t="s">
        <v>173</v>
      </c>
      <c r="C299" s="115" t="s">
        <v>43</v>
      </c>
      <c r="D299" s="7" t="s">
        <v>1221</v>
      </c>
      <c r="E299" s="13">
        <f>SUM(E300:E303)</f>
        <v>591400</v>
      </c>
      <c r="F299" s="13">
        <f>SUM(F300:F303)</f>
        <v>647580</v>
      </c>
      <c r="G299" s="13">
        <f>SUM(G300:G303)</f>
        <v>705528</v>
      </c>
      <c r="H299" s="5" t="s">
        <v>46</v>
      </c>
      <c r="I299" s="7" t="s">
        <v>1268</v>
      </c>
      <c r="J299" s="7" t="s">
        <v>47</v>
      </c>
      <c r="K299" s="7" t="s">
        <v>47</v>
      </c>
      <c r="L299" s="36" t="s">
        <v>47</v>
      </c>
    </row>
    <row r="300" spans="1:12" ht="20.25" customHeight="1" x14ac:dyDescent="0.3">
      <c r="A300" s="113"/>
      <c r="B300" s="116"/>
      <c r="C300" s="116"/>
      <c r="D300" s="8" t="s">
        <v>36</v>
      </c>
      <c r="E300" s="9">
        <v>175000</v>
      </c>
      <c r="F300" s="9">
        <v>192500</v>
      </c>
      <c r="G300" s="9">
        <v>211750</v>
      </c>
      <c r="H300" s="6" t="s">
        <v>1279</v>
      </c>
      <c r="I300" s="8" t="s">
        <v>1269</v>
      </c>
      <c r="J300" s="8" t="s">
        <v>74</v>
      </c>
      <c r="K300" s="8" t="s">
        <v>74</v>
      </c>
      <c r="L300" s="27" t="s">
        <v>74</v>
      </c>
    </row>
    <row r="301" spans="1:12" ht="20.25" customHeight="1" x14ac:dyDescent="0.3">
      <c r="A301" s="113"/>
      <c r="B301" s="116"/>
      <c r="C301" s="116"/>
      <c r="D301" s="8" t="s">
        <v>49</v>
      </c>
      <c r="E301" s="9">
        <v>68100</v>
      </c>
      <c r="F301" s="9">
        <v>68100</v>
      </c>
      <c r="G301" s="9">
        <v>68100</v>
      </c>
      <c r="H301" s="6" t="s">
        <v>1281</v>
      </c>
      <c r="I301" s="8" t="s">
        <v>1269</v>
      </c>
      <c r="J301" s="8" t="s">
        <v>8</v>
      </c>
      <c r="K301" s="8" t="s">
        <v>8</v>
      </c>
      <c r="L301" s="27" t="s">
        <v>8</v>
      </c>
    </row>
    <row r="302" spans="1:12" ht="20.25" customHeight="1" x14ac:dyDescent="0.3">
      <c r="A302" s="113"/>
      <c r="B302" s="116"/>
      <c r="C302" s="116"/>
      <c r="D302" s="122" t="s">
        <v>32</v>
      </c>
      <c r="E302" s="109">
        <v>348300</v>
      </c>
      <c r="F302" s="109">
        <v>386980</v>
      </c>
      <c r="G302" s="109">
        <v>425678</v>
      </c>
      <c r="H302" s="6" t="s">
        <v>44</v>
      </c>
      <c r="I302" s="8" t="s">
        <v>1269</v>
      </c>
      <c r="J302" s="8" t="s">
        <v>8</v>
      </c>
      <c r="K302" s="8" t="s">
        <v>8</v>
      </c>
      <c r="L302" s="27" t="s">
        <v>8</v>
      </c>
    </row>
    <row r="303" spans="1:12" ht="20.25" customHeight="1" thickBot="1" x14ac:dyDescent="0.35">
      <c r="A303" s="114"/>
      <c r="B303" s="117"/>
      <c r="C303" s="117"/>
      <c r="D303" s="97"/>
      <c r="E303" s="111"/>
      <c r="F303" s="111"/>
      <c r="G303" s="111"/>
      <c r="H303" s="6" t="s">
        <v>48</v>
      </c>
      <c r="I303" s="8" t="s">
        <v>1268</v>
      </c>
      <c r="J303" s="8" t="s">
        <v>13</v>
      </c>
      <c r="K303" s="8" t="s">
        <v>13</v>
      </c>
      <c r="L303" s="27" t="s">
        <v>13</v>
      </c>
    </row>
    <row r="304" spans="1:12" ht="20.25" customHeight="1" x14ac:dyDescent="0.3">
      <c r="A304" s="112" t="s">
        <v>174</v>
      </c>
      <c r="B304" s="115" t="s">
        <v>175</v>
      </c>
      <c r="C304" s="115" t="s">
        <v>43</v>
      </c>
      <c r="D304" s="7" t="s">
        <v>1221</v>
      </c>
      <c r="E304" s="13">
        <f>SUM(E305:E308)</f>
        <v>704400</v>
      </c>
      <c r="F304" s="13">
        <f>SUM(F305:F308)</f>
        <v>768790</v>
      </c>
      <c r="G304" s="13">
        <f>SUM(G305:G308)</f>
        <v>836539</v>
      </c>
      <c r="H304" s="5" t="s">
        <v>44</v>
      </c>
      <c r="I304" s="7" t="s">
        <v>1269</v>
      </c>
      <c r="J304" s="7" t="s">
        <v>86</v>
      </c>
      <c r="K304" s="7" t="s">
        <v>86</v>
      </c>
      <c r="L304" s="36" t="s">
        <v>86</v>
      </c>
    </row>
    <row r="305" spans="1:12" ht="20.25" customHeight="1" x14ac:dyDescent="0.3">
      <c r="A305" s="113"/>
      <c r="B305" s="116"/>
      <c r="C305" s="116"/>
      <c r="D305" s="8" t="s">
        <v>32</v>
      </c>
      <c r="E305" s="9">
        <v>380600</v>
      </c>
      <c r="F305" s="9">
        <v>421740</v>
      </c>
      <c r="G305" s="9">
        <v>463914</v>
      </c>
      <c r="H305" s="6" t="s">
        <v>1281</v>
      </c>
      <c r="I305" s="8" t="s">
        <v>1269</v>
      </c>
      <c r="J305" s="8" t="s">
        <v>86</v>
      </c>
      <c r="K305" s="8" t="s">
        <v>86</v>
      </c>
      <c r="L305" s="27" t="s">
        <v>86</v>
      </c>
    </row>
    <row r="306" spans="1:12" ht="20.25" customHeight="1" x14ac:dyDescent="0.3">
      <c r="A306" s="113"/>
      <c r="B306" s="116"/>
      <c r="C306" s="116"/>
      <c r="D306" s="8" t="s">
        <v>36</v>
      </c>
      <c r="E306" s="9">
        <v>232500</v>
      </c>
      <c r="F306" s="9">
        <v>255750</v>
      </c>
      <c r="G306" s="9">
        <v>281325</v>
      </c>
      <c r="H306" s="6" t="s">
        <v>48</v>
      </c>
      <c r="I306" s="8" t="s">
        <v>1268</v>
      </c>
      <c r="J306" s="8" t="s">
        <v>13</v>
      </c>
      <c r="K306" s="8" t="s">
        <v>13</v>
      </c>
      <c r="L306" s="27" t="s">
        <v>13</v>
      </c>
    </row>
    <row r="307" spans="1:12" ht="20.25" customHeight="1" x14ac:dyDescent="0.3">
      <c r="A307" s="113"/>
      <c r="B307" s="116"/>
      <c r="C307" s="116"/>
      <c r="D307" s="122" t="s">
        <v>49</v>
      </c>
      <c r="E307" s="109">
        <v>91300</v>
      </c>
      <c r="F307" s="109">
        <v>91300</v>
      </c>
      <c r="G307" s="109">
        <v>91300</v>
      </c>
      <c r="H307" s="6" t="s">
        <v>46</v>
      </c>
      <c r="I307" s="8" t="s">
        <v>1268</v>
      </c>
      <c r="J307" s="8" t="s">
        <v>47</v>
      </c>
      <c r="K307" s="8" t="s">
        <v>47</v>
      </c>
      <c r="L307" s="27" t="s">
        <v>47</v>
      </c>
    </row>
    <row r="308" spans="1:12" ht="20.25" customHeight="1" thickBot="1" x14ac:dyDescent="0.35">
      <c r="A308" s="114"/>
      <c r="B308" s="117"/>
      <c r="C308" s="117"/>
      <c r="D308" s="97"/>
      <c r="E308" s="111"/>
      <c r="F308" s="111"/>
      <c r="G308" s="111"/>
      <c r="H308" s="6" t="s">
        <v>1279</v>
      </c>
      <c r="I308" s="8" t="s">
        <v>1269</v>
      </c>
      <c r="J308" s="8" t="s">
        <v>77</v>
      </c>
      <c r="K308" s="8" t="s">
        <v>77</v>
      </c>
      <c r="L308" s="27" t="s">
        <v>77</v>
      </c>
    </row>
    <row r="309" spans="1:12" ht="20.25" customHeight="1" x14ac:dyDescent="0.3">
      <c r="A309" s="112" t="s">
        <v>176</v>
      </c>
      <c r="B309" s="115" t="s">
        <v>177</v>
      </c>
      <c r="C309" s="115" t="s">
        <v>43</v>
      </c>
      <c r="D309" s="7" t="s">
        <v>1221</v>
      </c>
      <c r="E309" s="13">
        <f>SUM(E310:E313)</f>
        <v>413000</v>
      </c>
      <c r="F309" s="13">
        <f>SUM(F310:F313)</f>
        <v>449370</v>
      </c>
      <c r="G309" s="13">
        <f>SUM(G310:G313)</f>
        <v>489377</v>
      </c>
      <c r="H309" s="5" t="s">
        <v>1281</v>
      </c>
      <c r="I309" s="7" t="s">
        <v>1269</v>
      </c>
      <c r="J309" s="7" t="s">
        <v>67</v>
      </c>
      <c r="K309" s="7" t="s">
        <v>67</v>
      </c>
      <c r="L309" s="36" t="s">
        <v>67</v>
      </c>
    </row>
    <row r="310" spans="1:12" ht="20.25" customHeight="1" x14ac:dyDescent="0.3">
      <c r="A310" s="113"/>
      <c r="B310" s="116"/>
      <c r="C310" s="116"/>
      <c r="D310" s="8" t="s">
        <v>32</v>
      </c>
      <c r="E310" s="9">
        <v>248100</v>
      </c>
      <c r="F310" s="9">
        <v>272910</v>
      </c>
      <c r="G310" s="9">
        <v>300201</v>
      </c>
      <c r="H310" s="6" t="s">
        <v>46</v>
      </c>
      <c r="I310" s="8" t="s">
        <v>1268</v>
      </c>
      <c r="J310" s="8" t="s">
        <v>47</v>
      </c>
      <c r="K310" s="8" t="s">
        <v>47</v>
      </c>
      <c r="L310" s="27" t="s">
        <v>47</v>
      </c>
    </row>
    <row r="311" spans="1:12" ht="20.25" customHeight="1" x14ac:dyDescent="0.3">
      <c r="A311" s="113"/>
      <c r="B311" s="116"/>
      <c r="C311" s="116"/>
      <c r="D311" s="8" t="s">
        <v>36</v>
      </c>
      <c r="E311" s="9">
        <v>115600</v>
      </c>
      <c r="F311" s="9">
        <v>127160</v>
      </c>
      <c r="G311" s="9">
        <v>139876</v>
      </c>
      <c r="H311" s="6" t="s">
        <v>48</v>
      </c>
      <c r="I311" s="8" t="s">
        <v>1268</v>
      </c>
      <c r="J311" s="8" t="s">
        <v>13</v>
      </c>
      <c r="K311" s="8" t="s">
        <v>13</v>
      </c>
      <c r="L311" s="27" t="s">
        <v>13</v>
      </c>
    </row>
    <row r="312" spans="1:12" ht="20.25" customHeight="1" x14ac:dyDescent="0.3">
      <c r="A312" s="113"/>
      <c r="B312" s="116"/>
      <c r="C312" s="116"/>
      <c r="D312" s="122" t="s">
        <v>49</v>
      </c>
      <c r="E312" s="109">
        <v>49300</v>
      </c>
      <c r="F312" s="109">
        <v>49300</v>
      </c>
      <c r="G312" s="109">
        <v>49300</v>
      </c>
      <c r="H312" s="6" t="s">
        <v>1279</v>
      </c>
      <c r="I312" s="8" t="s">
        <v>1269</v>
      </c>
      <c r="J312" s="8" t="s">
        <v>77</v>
      </c>
      <c r="K312" s="8" t="s">
        <v>77</v>
      </c>
      <c r="L312" s="27" t="s">
        <v>77</v>
      </c>
    </row>
    <row r="313" spans="1:12" ht="20.25" customHeight="1" thickBot="1" x14ac:dyDescent="0.35">
      <c r="A313" s="114"/>
      <c r="B313" s="117"/>
      <c r="C313" s="117"/>
      <c r="D313" s="97"/>
      <c r="E313" s="111"/>
      <c r="F313" s="111"/>
      <c r="G313" s="111"/>
      <c r="H313" s="6" t="s">
        <v>44</v>
      </c>
      <c r="I313" s="8" t="s">
        <v>1269</v>
      </c>
      <c r="J313" s="8" t="s">
        <v>67</v>
      </c>
      <c r="K313" s="8" t="s">
        <v>67</v>
      </c>
      <c r="L313" s="27" t="s">
        <v>67</v>
      </c>
    </row>
    <row r="314" spans="1:12" ht="20.25" customHeight="1" x14ac:dyDescent="0.3">
      <c r="A314" s="112" t="s">
        <v>178</v>
      </c>
      <c r="B314" s="115" t="s">
        <v>179</v>
      </c>
      <c r="C314" s="115" t="s">
        <v>43</v>
      </c>
      <c r="D314" s="7" t="s">
        <v>1221</v>
      </c>
      <c r="E314" s="13">
        <f>SUM(E315:E318)</f>
        <v>509100</v>
      </c>
      <c r="F314" s="13">
        <f>SUM(F315:F318)</f>
        <v>568540</v>
      </c>
      <c r="G314" s="13">
        <f>SUM(G315:G318)</f>
        <v>619404</v>
      </c>
      <c r="H314" s="5" t="s">
        <v>1281</v>
      </c>
      <c r="I314" s="7" t="s">
        <v>1269</v>
      </c>
      <c r="J314" s="7" t="s">
        <v>8</v>
      </c>
      <c r="K314" s="7" t="s">
        <v>8</v>
      </c>
      <c r="L314" s="36" t="s">
        <v>8</v>
      </c>
    </row>
    <row r="315" spans="1:12" ht="20.25" customHeight="1" x14ac:dyDescent="0.3">
      <c r="A315" s="113"/>
      <c r="B315" s="116"/>
      <c r="C315" s="116"/>
      <c r="D315" s="8" t="s">
        <v>32</v>
      </c>
      <c r="E315" s="9">
        <v>314900</v>
      </c>
      <c r="F315" s="9">
        <v>360910</v>
      </c>
      <c r="G315" s="9">
        <v>397001</v>
      </c>
      <c r="H315" s="6" t="s">
        <v>46</v>
      </c>
      <c r="I315" s="8" t="s">
        <v>1268</v>
      </c>
      <c r="J315" s="8" t="s">
        <v>47</v>
      </c>
      <c r="K315" s="8" t="s">
        <v>47</v>
      </c>
      <c r="L315" s="27" t="s">
        <v>47</v>
      </c>
    </row>
    <row r="316" spans="1:12" ht="20.25" customHeight="1" x14ac:dyDescent="0.3">
      <c r="A316" s="113"/>
      <c r="B316" s="116"/>
      <c r="C316" s="116"/>
      <c r="D316" s="8" t="s">
        <v>36</v>
      </c>
      <c r="E316" s="9">
        <v>134300</v>
      </c>
      <c r="F316" s="9">
        <v>147730</v>
      </c>
      <c r="G316" s="9">
        <v>162503</v>
      </c>
      <c r="H316" s="6" t="s">
        <v>44</v>
      </c>
      <c r="I316" s="8" t="s">
        <v>1269</v>
      </c>
      <c r="J316" s="8" t="s">
        <v>8</v>
      </c>
      <c r="K316" s="8" t="s">
        <v>8</v>
      </c>
      <c r="L316" s="27" t="s">
        <v>8</v>
      </c>
    </row>
    <row r="317" spans="1:12" ht="20.25" customHeight="1" x14ac:dyDescent="0.3">
      <c r="A317" s="113"/>
      <c r="B317" s="116"/>
      <c r="C317" s="116"/>
      <c r="D317" s="122" t="s">
        <v>49</v>
      </c>
      <c r="E317" s="109">
        <v>59900</v>
      </c>
      <c r="F317" s="109">
        <v>59900</v>
      </c>
      <c r="G317" s="109">
        <v>59900</v>
      </c>
      <c r="H317" s="6" t="s">
        <v>48</v>
      </c>
      <c r="I317" s="8" t="s">
        <v>1268</v>
      </c>
      <c r="J317" s="8" t="s">
        <v>13</v>
      </c>
      <c r="K317" s="8" t="s">
        <v>13</v>
      </c>
      <c r="L317" s="27" t="s">
        <v>13</v>
      </c>
    </row>
    <row r="318" spans="1:12" ht="20.25" customHeight="1" thickBot="1" x14ac:dyDescent="0.35">
      <c r="A318" s="114"/>
      <c r="B318" s="117"/>
      <c r="C318" s="117"/>
      <c r="D318" s="97"/>
      <c r="E318" s="111"/>
      <c r="F318" s="111"/>
      <c r="G318" s="111"/>
      <c r="H318" s="6" t="s">
        <v>1279</v>
      </c>
      <c r="I318" s="8" t="s">
        <v>1269</v>
      </c>
      <c r="J318" s="8" t="s">
        <v>22</v>
      </c>
      <c r="K318" s="8" t="s">
        <v>22</v>
      </c>
      <c r="L318" s="27" t="s">
        <v>22</v>
      </c>
    </row>
    <row r="319" spans="1:12" ht="20.25" customHeight="1" x14ac:dyDescent="0.3">
      <c r="A319" s="112" t="s">
        <v>180</v>
      </c>
      <c r="B319" s="115" t="s">
        <v>181</v>
      </c>
      <c r="C319" s="115" t="s">
        <v>43</v>
      </c>
      <c r="D319" s="7" t="s">
        <v>1221</v>
      </c>
      <c r="E319" s="13">
        <f>SUM(E320:E323)</f>
        <v>654900</v>
      </c>
      <c r="F319" s="13">
        <f>SUM(F320:F323)</f>
        <v>711330</v>
      </c>
      <c r="G319" s="13">
        <f>SUM(G320:G323)</f>
        <v>773403</v>
      </c>
      <c r="H319" s="5" t="s">
        <v>46</v>
      </c>
      <c r="I319" s="7" t="s">
        <v>1268</v>
      </c>
      <c r="J319" s="7" t="s">
        <v>47</v>
      </c>
      <c r="K319" s="7" t="s">
        <v>47</v>
      </c>
      <c r="L319" s="36" t="s">
        <v>47</v>
      </c>
    </row>
    <row r="320" spans="1:12" ht="20.25" customHeight="1" x14ac:dyDescent="0.3">
      <c r="A320" s="113"/>
      <c r="B320" s="116"/>
      <c r="C320" s="116"/>
      <c r="D320" s="8" t="s">
        <v>32</v>
      </c>
      <c r="E320" s="9">
        <v>343100</v>
      </c>
      <c r="F320" s="9">
        <v>377410</v>
      </c>
      <c r="G320" s="9">
        <v>415151</v>
      </c>
      <c r="H320" s="6" t="s">
        <v>1281</v>
      </c>
      <c r="I320" s="8" t="s">
        <v>1269</v>
      </c>
      <c r="J320" s="8" t="s">
        <v>155</v>
      </c>
      <c r="K320" s="8" t="s">
        <v>155</v>
      </c>
      <c r="L320" s="27" t="s">
        <v>155</v>
      </c>
    </row>
    <row r="321" spans="1:12" ht="20.25" customHeight="1" x14ac:dyDescent="0.3">
      <c r="A321" s="113"/>
      <c r="B321" s="116"/>
      <c r="C321" s="116"/>
      <c r="D321" s="8" t="s">
        <v>36</v>
      </c>
      <c r="E321" s="9">
        <v>221200</v>
      </c>
      <c r="F321" s="9">
        <v>243320</v>
      </c>
      <c r="G321" s="9">
        <v>267652</v>
      </c>
      <c r="H321" s="6" t="s">
        <v>48</v>
      </c>
      <c r="I321" s="8" t="s">
        <v>1268</v>
      </c>
      <c r="J321" s="8" t="s">
        <v>13</v>
      </c>
      <c r="K321" s="8" t="s">
        <v>13</v>
      </c>
      <c r="L321" s="27" t="s">
        <v>13</v>
      </c>
    </row>
    <row r="322" spans="1:12" ht="20.25" customHeight="1" x14ac:dyDescent="0.3">
      <c r="A322" s="113"/>
      <c r="B322" s="116"/>
      <c r="C322" s="116"/>
      <c r="D322" s="122" t="s">
        <v>49</v>
      </c>
      <c r="E322" s="109">
        <v>90600</v>
      </c>
      <c r="F322" s="109">
        <v>90600</v>
      </c>
      <c r="G322" s="109">
        <v>90600</v>
      </c>
      <c r="H322" s="6" t="s">
        <v>44</v>
      </c>
      <c r="I322" s="8" t="s">
        <v>1269</v>
      </c>
      <c r="J322" s="8" t="s">
        <v>155</v>
      </c>
      <c r="K322" s="8" t="s">
        <v>155</v>
      </c>
      <c r="L322" s="27" t="s">
        <v>155</v>
      </c>
    </row>
    <row r="323" spans="1:12" ht="20.25" customHeight="1" thickBot="1" x14ac:dyDescent="0.35">
      <c r="A323" s="114"/>
      <c r="B323" s="117"/>
      <c r="C323" s="117"/>
      <c r="D323" s="97"/>
      <c r="E323" s="111"/>
      <c r="F323" s="111"/>
      <c r="G323" s="111"/>
      <c r="H323" s="6" t="s">
        <v>1279</v>
      </c>
      <c r="I323" s="8" t="s">
        <v>1269</v>
      </c>
      <c r="J323" s="8" t="s">
        <v>77</v>
      </c>
      <c r="K323" s="8" t="s">
        <v>77</v>
      </c>
      <c r="L323" s="27" t="s">
        <v>77</v>
      </c>
    </row>
    <row r="324" spans="1:12" ht="20.25" customHeight="1" x14ac:dyDescent="0.3">
      <c r="A324" s="112" t="s">
        <v>182</v>
      </c>
      <c r="B324" s="115" t="s">
        <v>183</v>
      </c>
      <c r="C324" s="115" t="s">
        <v>43</v>
      </c>
      <c r="D324" s="7" t="s">
        <v>1221</v>
      </c>
      <c r="E324" s="13">
        <f>SUM(E325:E328)</f>
        <v>415000</v>
      </c>
      <c r="F324" s="13">
        <f>SUM(F325:F328)</f>
        <v>455760</v>
      </c>
      <c r="G324" s="13">
        <f>SUM(G325:G328)</f>
        <v>497296</v>
      </c>
      <c r="H324" s="5" t="s">
        <v>1279</v>
      </c>
      <c r="I324" s="7" t="s">
        <v>1269</v>
      </c>
      <c r="J324" s="7" t="s">
        <v>16</v>
      </c>
      <c r="K324" s="7" t="s">
        <v>16</v>
      </c>
      <c r="L324" s="36" t="s">
        <v>16</v>
      </c>
    </row>
    <row r="325" spans="1:12" ht="20.25" customHeight="1" x14ac:dyDescent="0.3">
      <c r="A325" s="113"/>
      <c r="B325" s="116"/>
      <c r="C325" s="116"/>
      <c r="D325" s="8" t="s">
        <v>32</v>
      </c>
      <c r="E325" s="9">
        <v>266600</v>
      </c>
      <c r="F325" s="9">
        <v>296560</v>
      </c>
      <c r="G325" s="9">
        <v>326216</v>
      </c>
      <c r="H325" s="6" t="s">
        <v>44</v>
      </c>
      <c r="I325" s="8" t="s">
        <v>1269</v>
      </c>
      <c r="J325" s="8" t="s">
        <v>8</v>
      </c>
      <c r="K325" s="8" t="s">
        <v>8</v>
      </c>
      <c r="L325" s="27" t="s">
        <v>8</v>
      </c>
    </row>
    <row r="326" spans="1:12" ht="20.25" customHeight="1" x14ac:dyDescent="0.3">
      <c r="A326" s="113"/>
      <c r="B326" s="116"/>
      <c r="C326" s="116"/>
      <c r="D326" s="8" t="s">
        <v>36</v>
      </c>
      <c r="E326" s="9">
        <v>108000</v>
      </c>
      <c r="F326" s="9">
        <v>118800</v>
      </c>
      <c r="G326" s="9">
        <v>130680</v>
      </c>
      <c r="H326" s="6" t="s">
        <v>1281</v>
      </c>
      <c r="I326" s="8" t="s">
        <v>1269</v>
      </c>
      <c r="J326" s="8" t="s">
        <v>8</v>
      </c>
      <c r="K326" s="8" t="s">
        <v>8</v>
      </c>
      <c r="L326" s="27" t="s">
        <v>8</v>
      </c>
    </row>
    <row r="327" spans="1:12" ht="20.25" customHeight="1" x14ac:dyDescent="0.3">
      <c r="A327" s="113"/>
      <c r="B327" s="116"/>
      <c r="C327" s="116"/>
      <c r="D327" s="122" t="s">
        <v>49</v>
      </c>
      <c r="E327" s="109">
        <v>40400</v>
      </c>
      <c r="F327" s="109">
        <v>40400</v>
      </c>
      <c r="G327" s="109">
        <v>40400</v>
      </c>
      <c r="H327" s="6" t="s">
        <v>46</v>
      </c>
      <c r="I327" s="8" t="s">
        <v>1268</v>
      </c>
      <c r="J327" s="8" t="s">
        <v>47</v>
      </c>
      <c r="K327" s="8" t="s">
        <v>47</v>
      </c>
      <c r="L327" s="27" t="s">
        <v>47</v>
      </c>
    </row>
    <row r="328" spans="1:12" ht="20.25" customHeight="1" thickBot="1" x14ac:dyDescent="0.35">
      <c r="A328" s="114"/>
      <c r="B328" s="117"/>
      <c r="C328" s="117"/>
      <c r="D328" s="97"/>
      <c r="E328" s="111"/>
      <c r="F328" s="111"/>
      <c r="G328" s="111"/>
      <c r="H328" s="6" t="s">
        <v>48</v>
      </c>
      <c r="I328" s="8" t="s">
        <v>1268</v>
      </c>
      <c r="J328" s="8" t="s">
        <v>13</v>
      </c>
      <c r="K328" s="8" t="s">
        <v>13</v>
      </c>
      <c r="L328" s="27" t="s">
        <v>13</v>
      </c>
    </row>
    <row r="329" spans="1:12" ht="20.25" customHeight="1" x14ac:dyDescent="0.3">
      <c r="A329" s="112" t="s">
        <v>184</v>
      </c>
      <c r="B329" s="115" t="s">
        <v>185</v>
      </c>
      <c r="C329" s="115" t="s">
        <v>43</v>
      </c>
      <c r="D329" s="7" t="s">
        <v>1221</v>
      </c>
      <c r="E329" s="13">
        <f>SUM(E330:E333)</f>
        <v>548900</v>
      </c>
      <c r="F329" s="13">
        <f>SUM(F330:F333)</f>
        <v>612010</v>
      </c>
      <c r="G329" s="13">
        <f>SUM(G330:G333)</f>
        <v>666031</v>
      </c>
      <c r="H329" s="5" t="s">
        <v>44</v>
      </c>
      <c r="I329" s="7" t="s">
        <v>1269</v>
      </c>
      <c r="J329" s="7" t="s">
        <v>8</v>
      </c>
      <c r="K329" s="7" t="s">
        <v>8</v>
      </c>
      <c r="L329" s="36" t="s">
        <v>8</v>
      </c>
    </row>
    <row r="330" spans="1:12" ht="20.25" customHeight="1" x14ac:dyDescent="0.3">
      <c r="A330" s="113"/>
      <c r="B330" s="116"/>
      <c r="C330" s="116"/>
      <c r="D330" s="8" t="s">
        <v>32</v>
      </c>
      <c r="E330" s="9">
        <v>323200</v>
      </c>
      <c r="F330" s="9">
        <v>370920</v>
      </c>
      <c r="G330" s="9">
        <v>408012</v>
      </c>
      <c r="H330" s="6" t="s">
        <v>46</v>
      </c>
      <c r="I330" s="8" t="s">
        <v>1268</v>
      </c>
      <c r="J330" s="8" t="s">
        <v>47</v>
      </c>
      <c r="K330" s="8" t="s">
        <v>47</v>
      </c>
      <c r="L330" s="27" t="s">
        <v>47</v>
      </c>
    </row>
    <row r="331" spans="1:12" ht="20.25" customHeight="1" x14ac:dyDescent="0.3">
      <c r="A331" s="113"/>
      <c r="B331" s="116"/>
      <c r="C331" s="116"/>
      <c r="D331" s="8" t="s">
        <v>36</v>
      </c>
      <c r="E331" s="9">
        <v>153900</v>
      </c>
      <c r="F331" s="9">
        <v>169290</v>
      </c>
      <c r="G331" s="9">
        <v>186219</v>
      </c>
      <c r="H331" s="6" t="s">
        <v>48</v>
      </c>
      <c r="I331" s="8" t="s">
        <v>1268</v>
      </c>
      <c r="J331" s="8" t="s">
        <v>13</v>
      </c>
      <c r="K331" s="8" t="s">
        <v>13</v>
      </c>
      <c r="L331" s="27" t="s">
        <v>13</v>
      </c>
    </row>
    <row r="332" spans="1:12" ht="20.25" customHeight="1" x14ac:dyDescent="0.3">
      <c r="A332" s="113"/>
      <c r="B332" s="116"/>
      <c r="C332" s="116"/>
      <c r="D332" s="122" t="s">
        <v>49</v>
      </c>
      <c r="E332" s="109">
        <v>71800</v>
      </c>
      <c r="F332" s="109">
        <v>71800</v>
      </c>
      <c r="G332" s="109">
        <v>71800</v>
      </c>
      <c r="H332" s="6" t="s">
        <v>1279</v>
      </c>
      <c r="I332" s="8" t="s">
        <v>1269</v>
      </c>
      <c r="J332" s="8" t="s">
        <v>16</v>
      </c>
      <c r="K332" s="8" t="s">
        <v>16</v>
      </c>
      <c r="L332" s="27" t="s">
        <v>16</v>
      </c>
    </row>
    <row r="333" spans="1:12" ht="20.25" customHeight="1" thickBot="1" x14ac:dyDescent="0.35">
      <c r="A333" s="114"/>
      <c r="B333" s="117"/>
      <c r="C333" s="117"/>
      <c r="D333" s="97"/>
      <c r="E333" s="111"/>
      <c r="F333" s="111"/>
      <c r="G333" s="111"/>
      <c r="H333" s="6" t="s">
        <v>1281</v>
      </c>
      <c r="I333" s="8" t="s">
        <v>1269</v>
      </c>
      <c r="J333" s="8" t="s">
        <v>8</v>
      </c>
      <c r="K333" s="8" t="s">
        <v>8</v>
      </c>
      <c r="L333" s="27" t="s">
        <v>8</v>
      </c>
    </row>
    <row r="334" spans="1:12" ht="20.25" customHeight="1" x14ac:dyDescent="0.3">
      <c r="A334" s="112" t="s">
        <v>186</v>
      </c>
      <c r="B334" s="115" t="s">
        <v>187</v>
      </c>
      <c r="C334" s="115" t="s">
        <v>43</v>
      </c>
      <c r="D334" s="7" t="s">
        <v>1221</v>
      </c>
      <c r="E334" s="13">
        <f>SUM(E335:E338)</f>
        <v>660500</v>
      </c>
      <c r="F334" s="13">
        <f>SUM(F335:F338)</f>
        <v>717980</v>
      </c>
      <c r="G334" s="13">
        <f>SUM(G335:G338)</f>
        <v>781208</v>
      </c>
      <c r="H334" s="5" t="s">
        <v>1281</v>
      </c>
      <c r="I334" s="7" t="s">
        <v>1269</v>
      </c>
      <c r="J334" s="7" t="s">
        <v>67</v>
      </c>
      <c r="K334" s="7" t="s">
        <v>67</v>
      </c>
      <c r="L334" s="36" t="s">
        <v>67</v>
      </c>
    </row>
    <row r="335" spans="1:12" ht="20.25" customHeight="1" x14ac:dyDescent="0.3">
      <c r="A335" s="113"/>
      <c r="B335" s="116"/>
      <c r="C335" s="116"/>
      <c r="D335" s="8" t="s">
        <v>36</v>
      </c>
      <c r="E335" s="9">
        <v>200600</v>
      </c>
      <c r="F335" s="9">
        <v>220660</v>
      </c>
      <c r="G335" s="9">
        <v>242726</v>
      </c>
      <c r="H335" s="6" t="s">
        <v>46</v>
      </c>
      <c r="I335" s="8" t="s">
        <v>1268</v>
      </c>
      <c r="J335" s="8" t="s">
        <v>47</v>
      </c>
      <c r="K335" s="8" t="s">
        <v>47</v>
      </c>
      <c r="L335" s="27" t="s">
        <v>47</v>
      </c>
    </row>
    <row r="336" spans="1:12" ht="20.25" customHeight="1" x14ac:dyDescent="0.3">
      <c r="A336" s="113"/>
      <c r="B336" s="116"/>
      <c r="C336" s="116"/>
      <c r="D336" s="8" t="s">
        <v>49</v>
      </c>
      <c r="E336" s="9">
        <v>85700</v>
      </c>
      <c r="F336" s="9">
        <v>85700</v>
      </c>
      <c r="G336" s="9">
        <v>85700</v>
      </c>
      <c r="H336" s="6" t="s">
        <v>48</v>
      </c>
      <c r="I336" s="8" t="s">
        <v>1268</v>
      </c>
      <c r="J336" s="8" t="s">
        <v>13</v>
      </c>
      <c r="K336" s="8" t="s">
        <v>13</v>
      </c>
      <c r="L336" s="27" t="s">
        <v>13</v>
      </c>
    </row>
    <row r="337" spans="1:12" ht="20.25" customHeight="1" x14ac:dyDescent="0.3">
      <c r="A337" s="113"/>
      <c r="B337" s="116"/>
      <c r="C337" s="116"/>
      <c r="D337" s="122" t="s">
        <v>32</v>
      </c>
      <c r="E337" s="109">
        <v>374200</v>
      </c>
      <c r="F337" s="109">
        <v>411620</v>
      </c>
      <c r="G337" s="109">
        <v>452782</v>
      </c>
      <c r="H337" s="6" t="s">
        <v>1279</v>
      </c>
      <c r="I337" s="8" t="s">
        <v>1269</v>
      </c>
      <c r="J337" s="8" t="s">
        <v>16</v>
      </c>
      <c r="K337" s="8" t="s">
        <v>16</v>
      </c>
      <c r="L337" s="27" t="s">
        <v>67</v>
      </c>
    </row>
    <row r="338" spans="1:12" ht="20.25" customHeight="1" thickBot="1" x14ac:dyDescent="0.35">
      <c r="A338" s="114"/>
      <c r="B338" s="117"/>
      <c r="C338" s="117"/>
      <c r="D338" s="97"/>
      <c r="E338" s="111"/>
      <c r="F338" s="111"/>
      <c r="G338" s="111"/>
      <c r="H338" s="6" t="s">
        <v>44</v>
      </c>
      <c r="I338" s="8" t="s">
        <v>1269</v>
      </c>
      <c r="J338" s="8" t="s">
        <v>67</v>
      </c>
      <c r="K338" s="8" t="s">
        <v>67</v>
      </c>
      <c r="L338" s="27" t="s">
        <v>67</v>
      </c>
    </row>
    <row r="339" spans="1:12" ht="20.25" customHeight="1" x14ac:dyDescent="0.3">
      <c r="A339" s="112" t="s">
        <v>188</v>
      </c>
      <c r="B339" s="115" t="s">
        <v>189</v>
      </c>
      <c r="C339" s="115" t="s">
        <v>43</v>
      </c>
      <c r="D339" s="7" t="s">
        <v>1221</v>
      </c>
      <c r="E339" s="13">
        <f>SUM(E340:E343)</f>
        <v>551700</v>
      </c>
      <c r="F339" s="13">
        <f>SUM(F340:F343)</f>
        <v>603820</v>
      </c>
      <c r="G339" s="13">
        <f>SUM(G340:G343)</f>
        <v>657852</v>
      </c>
      <c r="H339" s="5" t="s">
        <v>44</v>
      </c>
      <c r="I339" s="7" t="s">
        <v>1269</v>
      </c>
      <c r="J339" s="7" t="s">
        <v>8</v>
      </c>
      <c r="K339" s="7" t="s">
        <v>8</v>
      </c>
      <c r="L339" s="36" t="s">
        <v>8</v>
      </c>
    </row>
    <row r="340" spans="1:12" ht="20.25" customHeight="1" x14ac:dyDescent="0.3">
      <c r="A340" s="113"/>
      <c r="B340" s="116"/>
      <c r="C340" s="116"/>
      <c r="D340" s="8" t="s">
        <v>32</v>
      </c>
      <c r="E340" s="9">
        <v>327400</v>
      </c>
      <c r="F340" s="9">
        <v>363440</v>
      </c>
      <c r="G340" s="9">
        <v>399784</v>
      </c>
      <c r="H340" s="6" t="s">
        <v>1281</v>
      </c>
      <c r="I340" s="8" t="s">
        <v>1269</v>
      </c>
      <c r="J340" s="8" t="s">
        <v>8</v>
      </c>
      <c r="K340" s="8" t="s">
        <v>8</v>
      </c>
      <c r="L340" s="27" t="s">
        <v>8</v>
      </c>
    </row>
    <row r="341" spans="1:12" ht="20.25" customHeight="1" x14ac:dyDescent="0.3">
      <c r="A341" s="113"/>
      <c r="B341" s="116"/>
      <c r="C341" s="116"/>
      <c r="D341" s="8" t="s">
        <v>36</v>
      </c>
      <c r="E341" s="9">
        <v>160800</v>
      </c>
      <c r="F341" s="9">
        <v>176880</v>
      </c>
      <c r="G341" s="9">
        <v>194568</v>
      </c>
      <c r="H341" s="6" t="s">
        <v>46</v>
      </c>
      <c r="I341" s="8" t="s">
        <v>1268</v>
      </c>
      <c r="J341" s="8" t="s">
        <v>47</v>
      </c>
      <c r="K341" s="8" t="s">
        <v>47</v>
      </c>
      <c r="L341" s="27" t="s">
        <v>47</v>
      </c>
    </row>
    <row r="342" spans="1:12" ht="20.25" customHeight="1" x14ac:dyDescent="0.3">
      <c r="A342" s="113"/>
      <c r="B342" s="116"/>
      <c r="C342" s="116"/>
      <c r="D342" s="122" t="s">
        <v>49</v>
      </c>
      <c r="E342" s="109">
        <v>63500</v>
      </c>
      <c r="F342" s="109">
        <v>63500</v>
      </c>
      <c r="G342" s="109">
        <v>63500</v>
      </c>
      <c r="H342" s="6" t="s">
        <v>48</v>
      </c>
      <c r="I342" s="8" t="s">
        <v>1268</v>
      </c>
      <c r="J342" s="8" t="s">
        <v>13</v>
      </c>
      <c r="K342" s="8" t="s">
        <v>13</v>
      </c>
      <c r="L342" s="27" t="s">
        <v>13</v>
      </c>
    </row>
    <row r="343" spans="1:12" ht="20.25" customHeight="1" thickBot="1" x14ac:dyDescent="0.35">
      <c r="A343" s="114"/>
      <c r="B343" s="117"/>
      <c r="C343" s="117"/>
      <c r="D343" s="97"/>
      <c r="E343" s="111"/>
      <c r="F343" s="111"/>
      <c r="G343" s="111"/>
      <c r="H343" s="6" t="s">
        <v>1279</v>
      </c>
      <c r="I343" s="8" t="s">
        <v>1269</v>
      </c>
      <c r="J343" s="8" t="s">
        <v>55</v>
      </c>
      <c r="K343" s="8" t="s">
        <v>55</v>
      </c>
      <c r="L343" s="27" t="s">
        <v>55</v>
      </c>
    </row>
    <row r="344" spans="1:12" ht="20.25" customHeight="1" x14ac:dyDescent="0.3">
      <c r="A344" s="112" t="s">
        <v>190</v>
      </c>
      <c r="B344" s="115" t="s">
        <v>191</v>
      </c>
      <c r="C344" s="115" t="s">
        <v>43</v>
      </c>
      <c r="D344" s="7" t="s">
        <v>1221</v>
      </c>
      <c r="E344" s="13">
        <f>SUM(E345:E348)</f>
        <v>698600</v>
      </c>
      <c r="F344" s="13">
        <f>SUM(F345:F348)</f>
        <v>760500</v>
      </c>
      <c r="G344" s="13">
        <f>SUM(G345:G348)</f>
        <v>828590</v>
      </c>
      <c r="H344" s="5" t="s">
        <v>48</v>
      </c>
      <c r="I344" s="7" t="s">
        <v>1268</v>
      </c>
      <c r="J344" s="7" t="s">
        <v>13</v>
      </c>
      <c r="K344" s="7" t="s">
        <v>13</v>
      </c>
      <c r="L344" s="36" t="s">
        <v>13</v>
      </c>
    </row>
    <row r="345" spans="1:12" ht="20.25" customHeight="1" x14ac:dyDescent="0.3">
      <c r="A345" s="113"/>
      <c r="B345" s="116"/>
      <c r="C345" s="116"/>
      <c r="D345" s="8" t="s">
        <v>32</v>
      </c>
      <c r="E345" s="9">
        <v>410900</v>
      </c>
      <c r="F345" s="9">
        <v>451990</v>
      </c>
      <c r="G345" s="9">
        <v>497189</v>
      </c>
      <c r="H345" s="6" t="s">
        <v>1279</v>
      </c>
      <c r="I345" s="8" t="s">
        <v>1269</v>
      </c>
      <c r="J345" s="8" t="s">
        <v>16</v>
      </c>
      <c r="K345" s="8" t="s">
        <v>16</v>
      </c>
      <c r="L345" s="27" t="s">
        <v>16</v>
      </c>
    </row>
    <row r="346" spans="1:12" ht="20.25" customHeight="1" x14ac:dyDescent="0.3">
      <c r="A346" s="113"/>
      <c r="B346" s="116"/>
      <c r="C346" s="116"/>
      <c r="D346" s="8" t="s">
        <v>36</v>
      </c>
      <c r="E346" s="9">
        <v>208100</v>
      </c>
      <c r="F346" s="9">
        <v>228910</v>
      </c>
      <c r="G346" s="9">
        <v>251801</v>
      </c>
      <c r="H346" s="6" t="s">
        <v>1281</v>
      </c>
      <c r="I346" s="8" t="s">
        <v>1269</v>
      </c>
      <c r="J346" s="8" t="s">
        <v>67</v>
      </c>
      <c r="K346" s="8" t="s">
        <v>67</v>
      </c>
      <c r="L346" s="27" t="s">
        <v>67</v>
      </c>
    </row>
    <row r="347" spans="1:12" ht="20.25" customHeight="1" x14ac:dyDescent="0.3">
      <c r="A347" s="113"/>
      <c r="B347" s="116"/>
      <c r="C347" s="116"/>
      <c r="D347" s="122" t="s">
        <v>49</v>
      </c>
      <c r="E347" s="109">
        <v>79600</v>
      </c>
      <c r="F347" s="109">
        <v>79600</v>
      </c>
      <c r="G347" s="109">
        <v>79600</v>
      </c>
      <c r="H347" s="6" t="s">
        <v>46</v>
      </c>
      <c r="I347" s="8" t="s">
        <v>1268</v>
      </c>
      <c r="J347" s="8" t="s">
        <v>47</v>
      </c>
      <c r="K347" s="8" t="s">
        <v>47</v>
      </c>
      <c r="L347" s="27" t="s">
        <v>47</v>
      </c>
    </row>
    <row r="348" spans="1:12" ht="20.25" customHeight="1" thickBot="1" x14ac:dyDescent="0.35">
      <c r="A348" s="114"/>
      <c r="B348" s="117"/>
      <c r="C348" s="117"/>
      <c r="D348" s="97"/>
      <c r="E348" s="111"/>
      <c r="F348" s="111"/>
      <c r="G348" s="111"/>
      <c r="H348" s="6" t="s">
        <v>44</v>
      </c>
      <c r="I348" s="8" t="s">
        <v>1269</v>
      </c>
      <c r="J348" s="8" t="s">
        <v>67</v>
      </c>
      <c r="K348" s="8" t="s">
        <v>67</v>
      </c>
      <c r="L348" s="27" t="s">
        <v>67</v>
      </c>
    </row>
    <row r="349" spans="1:12" ht="20.25" customHeight="1" x14ac:dyDescent="0.3">
      <c r="A349" s="112" t="s">
        <v>192</v>
      </c>
      <c r="B349" s="115" t="s">
        <v>193</v>
      </c>
      <c r="C349" s="115" t="s">
        <v>43</v>
      </c>
      <c r="D349" s="7" t="s">
        <v>1221</v>
      </c>
      <c r="E349" s="13">
        <f>SUM(E350:E353)</f>
        <v>404900</v>
      </c>
      <c r="F349" s="13">
        <f>SUM(F350:F353)</f>
        <v>450900</v>
      </c>
      <c r="G349" s="13">
        <f>SUM(G350:G353)</f>
        <v>491160</v>
      </c>
      <c r="H349" s="5" t="s">
        <v>48</v>
      </c>
      <c r="I349" s="7" t="s">
        <v>1268</v>
      </c>
      <c r="J349" s="7" t="s">
        <v>13</v>
      </c>
      <c r="K349" s="7" t="s">
        <v>13</v>
      </c>
      <c r="L349" s="36" t="s">
        <v>13</v>
      </c>
    </row>
    <row r="350" spans="1:12" ht="20.25" customHeight="1" x14ac:dyDescent="0.3">
      <c r="A350" s="113"/>
      <c r="B350" s="116"/>
      <c r="C350" s="116"/>
      <c r="D350" s="8" t="s">
        <v>32</v>
      </c>
      <c r="E350" s="9">
        <v>261300</v>
      </c>
      <c r="F350" s="9">
        <v>297770</v>
      </c>
      <c r="G350" s="9">
        <v>327547</v>
      </c>
      <c r="H350" s="6" t="s">
        <v>1279</v>
      </c>
      <c r="I350" s="8" t="s">
        <v>1269</v>
      </c>
      <c r="J350" s="8" t="s">
        <v>55</v>
      </c>
      <c r="K350" s="8" t="s">
        <v>55</v>
      </c>
      <c r="L350" s="27" t="s">
        <v>55</v>
      </c>
    </row>
    <row r="351" spans="1:12" ht="20.25" customHeight="1" x14ac:dyDescent="0.3">
      <c r="A351" s="113"/>
      <c r="B351" s="116"/>
      <c r="C351" s="116"/>
      <c r="D351" s="8" t="s">
        <v>36</v>
      </c>
      <c r="E351" s="9">
        <v>95300</v>
      </c>
      <c r="F351" s="9">
        <v>104830</v>
      </c>
      <c r="G351" s="9">
        <v>115313</v>
      </c>
      <c r="H351" s="6" t="s">
        <v>44</v>
      </c>
      <c r="I351" s="8" t="s">
        <v>1269</v>
      </c>
      <c r="J351" s="8" t="s">
        <v>45</v>
      </c>
      <c r="K351" s="8" t="s">
        <v>45</v>
      </c>
      <c r="L351" s="27" t="s">
        <v>45</v>
      </c>
    </row>
    <row r="352" spans="1:12" ht="20.25" customHeight="1" x14ac:dyDescent="0.3">
      <c r="A352" s="113"/>
      <c r="B352" s="116"/>
      <c r="C352" s="116"/>
      <c r="D352" s="122" t="s">
        <v>49</v>
      </c>
      <c r="E352" s="109">
        <v>48300</v>
      </c>
      <c r="F352" s="109">
        <v>48300</v>
      </c>
      <c r="G352" s="109">
        <v>48300</v>
      </c>
      <c r="H352" s="6" t="s">
        <v>1281</v>
      </c>
      <c r="I352" s="8" t="s">
        <v>1269</v>
      </c>
      <c r="J352" s="8" t="s">
        <v>45</v>
      </c>
      <c r="K352" s="8" t="s">
        <v>45</v>
      </c>
      <c r="L352" s="27" t="s">
        <v>45</v>
      </c>
    </row>
    <row r="353" spans="1:12" ht="20.25" customHeight="1" thickBot="1" x14ac:dyDescent="0.35">
      <c r="A353" s="114"/>
      <c r="B353" s="117"/>
      <c r="C353" s="117"/>
      <c r="D353" s="97"/>
      <c r="E353" s="111"/>
      <c r="F353" s="111"/>
      <c r="G353" s="111"/>
      <c r="H353" s="6" t="s">
        <v>46</v>
      </c>
      <c r="I353" s="8" t="s">
        <v>1268</v>
      </c>
      <c r="J353" s="8" t="s">
        <v>47</v>
      </c>
      <c r="K353" s="8" t="s">
        <v>47</v>
      </c>
      <c r="L353" s="27" t="s">
        <v>47</v>
      </c>
    </row>
    <row r="354" spans="1:12" ht="20.25" customHeight="1" x14ac:dyDescent="0.3">
      <c r="A354" s="112" t="s">
        <v>194</v>
      </c>
      <c r="B354" s="115" t="s">
        <v>195</v>
      </c>
      <c r="C354" s="115" t="s">
        <v>43</v>
      </c>
      <c r="D354" s="7" t="s">
        <v>1221</v>
      </c>
      <c r="E354" s="13">
        <f>SUM(E355:E358)</f>
        <v>643800</v>
      </c>
      <c r="F354" s="13">
        <f>SUM(F355:F358)</f>
        <v>707520</v>
      </c>
      <c r="G354" s="13">
        <f>SUM(G355:G358)</f>
        <v>771012</v>
      </c>
      <c r="H354" s="5" t="s">
        <v>46</v>
      </c>
      <c r="I354" s="7" t="s">
        <v>1268</v>
      </c>
      <c r="J354" s="7" t="s">
        <v>47</v>
      </c>
      <c r="K354" s="7" t="s">
        <v>47</v>
      </c>
      <c r="L354" s="36" t="s">
        <v>47</v>
      </c>
    </row>
    <row r="355" spans="1:12" ht="20.25" customHeight="1" x14ac:dyDescent="0.3">
      <c r="A355" s="113"/>
      <c r="B355" s="116"/>
      <c r="C355" s="116"/>
      <c r="D355" s="8" t="s">
        <v>32</v>
      </c>
      <c r="E355" s="9">
        <v>392300</v>
      </c>
      <c r="F355" s="9">
        <v>438130</v>
      </c>
      <c r="G355" s="9">
        <v>481943</v>
      </c>
      <c r="H355" s="6" t="s">
        <v>44</v>
      </c>
      <c r="I355" s="8" t="s">
        <v>1269</v>
      </c>
      <c r="J355" s="8" t="s">
        <v>67</v>
      </c>
      <c r="K355" s="8" t="s">
        <v>67</v>
      </c>
      <c r="L355" s="27" t="s">
        <v>67</v>
      </c>
    </row>
    <row r="356" spans="1:12" ht="20.25" customHeight="1" x14ac:dyDescent="0.3">
      <c r="A356" s="113"/>
      <c r="B356" s="116"/>
      <c r="C356" s="116"/>
      <c r="D356" s="8" t="s">
        <v>36</v>
      </c>
      <c r="E356" s="9">
        <v>178900</v>
      </c>
      <c r="F356" s="9">
        <v>196790</v>
      </c>
      <c r="G356" s="9">
        <v>216469</v>
      </c>
      <c r="H356" s="6" t="s">
        <v>1281</v>
      </c>
      <c r="I356" s="8" t="s">
        <v>1269</v>
      </c>
      <c r="J356" s="8" t="s">
        <v>67</v>
      </c>
      <c r="K356" s="8" t="s">
        <v>67</v>
      </c>
      <c r="L356" s="27" t="s">
        <v>67</v>
      </c>
    </row>
    <row r="357" spans="1:12" ht="20.25" customHeight="1" x14ac:dyDescent="0.3">
      <c r="A357" s="113"/>
      <c r="B357" s="116"/>
      <c r="C357" s="116"/>
      <c r="D357" s="122" t="s">
        <v>49</v>
      </c>
      <c r="E357" s="109">
        <v>72600</v>
      </c>
      <c r="F357" s="109">
        <v>72600</v>
      </c>
      <c r="G357" s="109">
        <v>72600</v>
      </c>
      <c r="H357" s="6" t="s">
        <v>48</v>
      </c>
      <c r="I357" s="8" t="s">
        <v>1268</v>
      </c>
      <c r="J357" s="8" t="s">
        <v>13</v>
      </c>
      <c r="K357" s="8" t="s">
        <v>13</v>
      </c>
      <c r="L357" s="27" t="s">
        <v>13</v>
      </c>
    </row>
    <row r="358" spans="1:12" ht="20.25" customHeight="1" thickBot="1" x14ac:dyDescent="0.35">
      <c r="A358" s="114"/>
      <c r="B358" s="117"/>
      <c r="C358" s="117"/>
      <c r="D358" s="97"/>
      <c r="E358" s="111"/>
      <c r="F358" s="111"/>
      <c r="G358" s="111"/>
      <c r="H358" s="6" t="s">
        <v>1279</v>
      </c>
      <c r="I358" s="8" t="s">
        <v>1269</v>
      </c>
      <c r="J358" s="8" t="s">
        <v>55</v>
      </c>
      <c r="K358" s="8" t="s">
        <v>55</v>
      </c>
      <c r="L358" s="27" t="s">
        <v>55</v>
      </c>
    </row>
    <row r="359" spans="1:12" ht="20.25" customHeight="1" x14ac:dyDescent="0.3">
      <c r="A359" s="112" t="s">
        <v>196</v>
      </c>
      <c r="B359" s="115" t="s">
        <v>197</v>
      </c>
      <c r="C359" s="115" t="s">
        <v>43</v>
      </c>
      <c r="D359" s="7" t="s">
        <v>1221</v>
      </c>
      <c r="E359" s="13">
        <f>SUM(E360:E363)</f>
        <v>636800</v>
      </c>
      <c r="F359" s="13">
        <f>SUM(F360:F363)</f>
        <v>696130</v>
      </c>
      <c r="G359" s="13">
        <f>SUM(G360:G363)</f>
        <v>758203</v>
      </c>
      <c r="H359" s="5" t="s">
        <v>46</v>
      </c>
      <c r="I359" s="7" t="s">
        <v>1268</v>
      </c>
      <c r="J359" s="7" t="s">
        <v>47</v>
      </c>
      <c r="K359" s="7" t="s">
        <v>47</v>
      </c>
      <c r="L359" s="36" t="s">
        <v>47</v>
      </c>
    </row>
    <row r="360" spans="1:12" ht="20.25" customHeight="1" x14ac:dyDescent="0.3">
      <c r="A360" s="113"/>
      <c r="B360" s="116"/>
      <c r="C360" s="116"/>
      <c r="D360" s="8" t="s">
        <v>32</v>
      </c>
      <c r="E360" s="9">
        <v>382100</v>
      </c>
      <c r="F360" s="9">
        <v>423500</v>
      </c>
      <c r="G360" s="9">
        <v>465850</v>
      </c>
      <c r="H360" s="6" t="s">
        <v>1281</v>
      </c>
      <c r="I360" s="8" t="s">
        <v>1269</v>
      </c>
      <c r="J360" s="8" t="s">
        <v>67</v>
      </c>
      <c r="K360" s="8" t="s">
        <v>67</v>
      </c>
      <c r="L360" s="27" t="s">
        <v>67</v>
      </c>
    </row>
    <row r="361" spans="1:12" ht="20.25" customHeight="1" x14ac:dyDescent="0.3">
      <c r="A361" s="113"/>
      <c r="B361" s="116"/>
      <c r="C361" s="116"/>
      <c r="D361" s="8" t="s">
        <v>36</v>
      </c>
      <c r="E361" s="9">
        <v>179300</v>
      </c>
      <c r="F361" s="9">
        <v>197230</v>
      </c>
      <c r="G361" s="9">
        <v>216953</v>
      </c>
      <c r="H361" s="6" t="s">
        <v>44</v>
      </c>
      <c r="I361" s="8" t="s">
        <v>1269</v>
      </c>
      <c r="J361" s="8" t="s">
        <v>67</v>
      </c>
      <c r="K361" s="8" t="s">
        <v>67</v>
      </c>
      <c r="L361" s="27" t="s">
        <v>67</v>
      </c>
    </row>
    <row r="362" spans="1:12" ht="20.25" customHeight="1" x14ac:dyDescent="0.3">
      <c r="A362" s="113"/>
      <c r="B362" s="116"/>
      <c r="C362" s="116"/>
      <c r="D362" s="122" t="s">
        <v>49</v>
      </c>
      <c r="E362" s="109">
        <v>75400</v>
      </c>
      <c r="F362" s="109">
        <v>75400</v>
      </c>
      <c r="G362" s="109">
        <v>75400</v>
      </c>
      <c r="H362" s="6" t="s">
        <v>48</v>
      </c>
      <c r="I362" s="8" t="s">
        <v>1268</v>
      </c>
      <c r="J362" s="8" t="s">
        <v>13</v>
      </c>
      <c r="K362" s="8" t="s">
        <v>13</v>
      </c>
      <c r="L362" s="27" t="s">
        <v>13</v>
      </c>
    </row>
    <row r="363" spans="1:12" ht="20.25" customHeight="1" thickBot="1" x14ac:dyDescent="0.35">
      <c r="A363" s="114"/>
      <c r="B363" s="117"/>
      <c r="C363" s="117"/>
      <c r="D363" s="97"/>
      <c r="E363" s="111"/>
      <c r="F363" s="111"/>
      <c r="G363" s="111"/>
      <c r="H363" s="6" t="s">
        <v>1279</v>
      </c>
      <c r="I363" s="8" t="s">
        <v>1269</v>
      </c>
      <c r="J363" s="8" t="s">
        <v>16</v>
      </c>
      <c r="K363" s="8" t="s">
        <v>16</v>
      </c>
      <c r="L363" s="27" t="s">
        <v>16</v>
      </c>
    </row>
    <row r="364" spans="1:12" ht="20.25" customHeight="1" x14ac:dyDescent="0.3">
      <c r="A364" s="112" t="s">
        <v>198</v>
      </c>
      <c r="B364" s="115" t="s">
        <v>199</v>
      </c>
      <c r="C364" s="115" t="s">
        <v>43</v>
      </c>
      <c r="D364" s="7" t="s">
        <v>1221</v>
      </c>
      <c r="E364" s="13">
        <f>SUM(E365:E368)</f>
        <v>375100</v>
      </c>
      <c r="F364" s="13">
        <f>SUM(F365:F368)</f>
        <v>409660</v>
      </c>
      <c r="G364" s="13">
        <f>SUM(G365:G368)</f>
        <v>446026</v>
      </c>
      <c r="H364" s="5" t="s">
        <v>48</v>
      </c>
      <c r="I364" s="7" t="s">
        <v>1268</v>
      </c>
      <c r="J364" s="7" t="s">
        <v>13</v>
      </c>
      <c r="K364" s="7" t="s">
        <v>13</v>
      </c>
      <c r="L364" s="36" t="s">
        <v>13</v>
      </c>
    </row>
    <row r="365" spans="1:12" ht="20.25" customHeight="1" x14ac:dyDescent="0.3">
      <c r="A365" s="113"/>
      <c r="B365" s="116"/>
      <c r="C365" s="116"/>
      <c r="D365" s="8" t="s">
        <v>36</v>
      </c>
      <c r="E365" s="9">
        <v>91000</v>
      </c>
      <c r="F365" s="9">
        <v>100100</v>
      </c>
      <c r="G365" s="9">
        <v>110110</v>
      </c>
      <c r="H365" s="6" t="s">
        <v>1279</v>
      </c>
      <c r="I365" s="8" t="s">
        <v>1269</v>
      </c>
      <c r="J365" s="8" t="s">
        <v>74</v>
      </c>
      <c r="K365" s="8" t="s">
        <v>74</v>
      </c>
      <c r="L365" s="27" t="s">
        <v>74</v>
      </c>
    </row>
    <row r="366" spans="1:12" ht="20.25" customHeight="1" x14ac:dyDescent="0.3">
      <c r="A366" s="113"/>
      <c r="B366" s="116"/>
      <c r="C366" s="116"/>
      <c r="D366" s="8" t="s">
        <v>49</v>
      </c>
      <c r="E366" s="9">
        <v>46000</v>
      </c>
      <c r="F366" s="9">
        <v>46000</v>
      </c>
      <c r="G366" s="9">
        <v>46000</v>
      </c>
      <c r="H366" s="6" t="s">
        <v>44</v>
      </c>
      <c r="I366" s="8" t="s">
        <v>1269</v>
      </c>
      <c r="J366" s="8" t="s">
        <v>45</v>
      </c>
      <c r="K366" s="8" t="s">
        <v>45</v>
      </c>
      <c r="L366" s="27" t="s">
        <v>45</v>
      </c>
    </row>
    <row r="367" spans="1:12" ht="20.25" customHeight="1" x14ac:dyDescent="0.3">
      <c r="A367" s="113"/>
      <c r="B367" s="116"/>
      <c r="C367" s="116"/>
      <c r="D367" s="122" t="s">
        <v>32</v>
      </c>
      <c r="E367" s="109">
        <v>238100</v>
      </c>
      <c r="F367" s="109">
        <v>263560</v>
      </c>
      <c r="G367" s="109">
        <v>289916</v>
      </c>
      <c r="H367" s="6" t="s">
        <v>46</v>
      </c>
      <c r="I367" s="8" t="s">
        <v>1268</v>
      </c>
      <c r="J367" s="8" t="s">
        <v>47</v>
      </c>
      <c r="K367" s="8" t="s">
        <v>47</v>
      </c>
      <c r="L367" s="27" t="s">
        <v>47</v>
      </c>
    </row>
    <row r="368" spans="1:12" ht="20.25" customHeight="1" thickBot="1" x14ac:dyDescent="0.35">
      <c r="A368" s="114"/>
      <c r="B368" s="117"/>
      <c r="C368" s="117"/>
      <c r="D368" s="97"/>
      <c r="E368" s="111"/>
      <c r="F368" s="111"/>
      <c r="G368" s="111"/>
      <c r="H368" s="6" t="s">
        <v>1281</v>
      </c>
      <c r="I368" s="8" t="s">
        <v>1269</v>
      </c>
      <c r="J368" s="8" t="s">
        <v>45</v>
      </c>
      <c r="K368" s="8" t="s">
        <v>45</v>
      </c>
      <c r="L368" s="27" t="s">
        <v>45</v>
      </c>
    </row>
    <row r="369" spans="1:12" ht="20.25" customHeight="1" x14ac:dyDescent="0.3">
      <c r="A369" s="112" t="s">
        <v>200</v>
      </c>
      <c r="B369" s="115" t="s">
        <v>201</v>
      </c>
      <c r="C369" s="115" t="s">
        <v>43</v>
      </c>
      <c r="D369" s="7" t="s">
        <v>1221</v>
      </c>
      <c r="E369" s="13">
        <f>SUM(E370:E373)</f>
        <v>688500</v>
      </c>
      <c r="F369" s="13">
        <f>SUM(F370:F373)</f>
        <v>750610</v>
      </c>
      <c r="G369" s="13">
        <f>SUM(G370:G373)</f>
        <v>815631</v>
      </c>
      <c r="H369" s="5" t="s">
        <v>46</v>
      </c>
      <c r="I369" s="7" t="s">
        <v>1268</v>
      </c>
      <c r="J369" s="7" t="s">
        <v>47</v>
      </c>
      <c r="K369" s="7" t="s">
        <v>47</v>
      </c>
      <c r="L369" s="36" t="s">
        <v>47</v>
      </c>
    </row>
    <row r="370" spans="1:12" ht="20.25" customHeight="1" x14ac:dyDescent="0.3">
      <c r="A370" s="113"/>
      <c r="B370" s="116"/>
      <c r="C370" s="116"/>
      <c r="D370" s="8" t="s">
        <v>32</v>
      </c>
      <c r="E370" s="9">
        <v>370800</v>
      </c>
      <c r="F370" s="9">
        <v>411180</v>
      </c>
      <c r="G370" s="9">
        <v>452298</v>
      </c>
      <c r="H370" s="6" t="s">
        <v>1281</v>
      </c>
      <c r="I370" s="8" t="s">
        <v>1269</v>
      </c>
      <c r="J370" s="8" t="s">
        <v>86</v>
      </c>
      <c r="K370" s="8" t="s">
        <v>86</v>
      </c>
      <c r="L370" s="27" t="s">
        <v>86</v>
      </c>
    </row>
    <row r="371" spans="1:12" ht="20.25" customHeight="1" x14ac:dyDescent="0.3">
      <c r="A371" s="113"/>
      <c r="B371" s="116"/>
      <c r="C371" s="116"/>
      <c r="D371" s="8" t="s">
        <v>36</v>
      </c>
      <c r="E371" s="9">
        <v>217300</v>
      </c>
      <c r="F371" s="9">
        <v>239030</v>
      </c>
      <c r="G371" s="9">
        <v>262933</v>
      </c>
      <c r="H371" s="6" t="s">
        <v>44</v>
      </c>
      <c r="I371" s="8" t="s">
        <v>1269</v>
      </c>
      <c r="J371" s="8" t="s">
        <v>86</v>
      </c>
      <c r="K371" s="8" t="s">
        <v>86</v>
      </c>
      <c r="L371" s="27" t="s">
        <v>86</v>
      </c>
    </row>
    <row r="372" spans="1:12" ht="20.25" customHeight="1" x14ac:dyDescent="0.3">
      <c r="A372" s="113"/>
      <c r="B372" s="116"/>
      <c r="C372" s="116"/>
      <c r="D372" s="122" t="s">
        <v>49</v>
      </c>
      <c r="E372" s="109">
        <v>100400</v>
      </c>
      <c r="F372" s="109">
        <v>100400</v>
      </c>
      <c r="G372" s="109">
        <v>100400</v>
      </c>
      <c r="H372" s="6" t="s">
        <v>48</v>
      </c>
      <c r="I372" s="8" t="s">
        <v>1268</v>
      </c>
      <c r="J372" s="8" t="s">
        <v>13</v>
      </c>
      <c r="K372" s="8" t="s">
        <v>13</v>
      </c>
      <c r="L372" s="27" t="s">
        <v>13</v>
      </c>
    </row>
    <row r="373" spans="1:12" ht="20.25" customHeight="1" thickBot="1" x14ac:dyDescent="0.35">
      <c r="A373" s="114"/>
      <c r="B373" s="117"/>
      <c r="C373" s="117"/>
      <c r="D373" s="97"/>
      <c r="E373" s="111"/>
      <c r="F373" s="111"/>
      <c r="G373" s="111"/>
      <c r="H373" s="6" t="s">
        <v>1279</v>
      </c>
      <c r="I373" s="8" t="s">
        <v>1269</v>
      </c>
      <c r="J373" s="8" t="s">
        <v>95</v>
      </c>
      <c r="K373" s="8" t="s">
        <v>95</v>
      </c>
      <c r="L373" s="27" t="s">
        <v>95</v>
      </c>
    </row>
    <row r="374" spans="1:12" ht="20.25" customHeight="1" x14ac:dyDescent="0.3">
      <c r="A374" s="112" t="s">
        <v>202</v>
      </c>
      <c r="B374" s="115" t="s">
        <v>203</v>
      </c>
      <c r="C374" s="115" t="s">
        <v>43</v>
      </c>
      <c r="D374" s="7" t="s">
        <v>1221</v>
      </c>
      <c r="E374" s="13">
        <f>SUM(E375:E377)</f>
        <v>177100</v>
      </c>
      <c r="F374" s="13">
        <f>SUM(F375:F377)</f>
        <v>200850</v>
      </c>
      <c r="G374" s="13">
        <f>SUM(G375:G377)</f>
        <v>219055</v>
      </c>
      <c r="H374" s="5" t="s">
        <v>44</v>
      </c>
      <c r="I374" s="7" t="s">
        <v>1269</v>
      </c>
      <c r="J374" s="7" t="s">
        <v>58</v>
      </c>
      <c r="K374" s="7" t="s">
        <v>58</v>
      </c>
      <c r="L374" s="36" t="s">
        <v>58</v>
      </c>
    </row>
    <row r="375" spans="1:12" ht="20.25" customHeight="1" x14ac:dyDescent="0.3">
      <c r="A375" s="113"/>
      <c r="B375" s="116"/>
      <c r="C375" s="116"/>
      <c r="D375" s="8" t="s">
        <v>32</v>
      </c>
      <c r="E375" s="9">
        <v>119200</v>
      </c>
      <c r="F375" s="9">
        <v>139040</v>
      </c>
      <c r="G375" s="9">
        <v>152944</v>
      </c>
      <c r="H375" s="6" t="s">
        <v>48</v>
      </c>
      <c r="I375" s="8" t="s">
        <v>1268</v>
      </c>
      <c r="J375" s="8" t="s">
        <v>13</v>
      </c>
      <c r="K375" s="8" t="s">
        <v>13</v>
      </c>
      <c r="L375" s="27" t="s">
        <v>13</v>
      </c>
    </row>
    <row r="376" spans="1:12" ht="20.25" customHeight="1" x14ac:dyDescent="0.3">
      <c r="A376" s="113"/>
      <c r="B376" s="116"/>
      <c r="C376" s="116"/>
      <c r="D376" s="8" t="s">
        <v>36</v>
      </c>
      <c r="E376" s="9">
        <v>39100</v>
      </c>
      <c r="F376" s="9">
        <v>43010</v>
      </c>
      <c r="G376" s="9">
        <v>47311</v>
      </c>
      <c r="H376" s="152" t="s">
        <v>1279</v>
      </c>
      <c r="I376" s="122" t="s">
        <v>1269</v>
      </c>
      <c r="J376" s="122" t="s">
        <v>16</v>
      </c>
      <c r="K376" s="122" t="s">
        <v>16</v>
      </c>
      <c r="L376" s="123" t="s">
        <v>16</v>
      </c>
    </row>
    <row r="377" spans="1:12" ht="20.25" customHeight="1" thickBot="1" x14ac:dyDescent="0.35">
      <c r="A377" s="114"/>
      <c r="B377" s="117"/>
      <c r="C377" s="117"/>
      <c r="D377" s="8" t="s">
        <v>49</v>
      </c>
      <c r="E377" s="9">
        <v>18800</v>
      </c>
      <c r="F377" s="9">
        <v>18800</v>
      </c>
      <c r="G377" s="9">
        <v>18800</v>
      </c>
      <c r="H377" s="116"/>
      <c r="I377" s="121"/>
      <c r="J377" s="121"/>
      <c r="K377" s="121"/>
      <c r="L377" s="124"/>
    </row>
    <row r="378" spans="1:12" ht="20.25" customHeight="1" x14ac:dyDescent="0.3">
      <c r="A378" s="112" t="s">
        <v>204</v>
      </c>
      <c r="B378" s="115" t="s">
        <v>205</v>
      </c>
      <c r="C378" s="96" t="s">
        <v>43</v>
      </c>
      <c r="D378" s="7" t="s">
        <v>1221</v>
      </c>
      <c r="E378" s="13">
        <f>SUM(E379:E381)</f>
        <v>656200</v>
      </c>
      <c r="F378" s="13">
        <f>SUM(F379:F381)</f>
        <v>712840</v>
      </c>
      <c r="G378" s="13">
        <f>SUM(G379:G381)</f>
        <v>775144</v>
      </c>
      <c r="H378" s="5" t="s">
        <v>44</v>
      </c>
      <c r="I378" s="7" t="s">
        <v>1269</v>
      </c>
      <c r="J378" s="7" t="s">
        <v>8</v>
      </c>
      <c r="K378" s="7" t="s">
        <v>8</v>
      </c>
      <c r="L378" s="36" t="s">
        <v>8</v>
      </c>
    </row>
    <row r="379" spans="1:12" ht="20.25" customHeight="1" x14ac:dyDescent="0.3">
      <c r="A379" s="113"/>
      <c r="B379" s="116"/>
      <c r="C379" s="121"/>
      <c r="D379" s="8" t="s">
        <v>32</v>
      </c>
      <c r="E379" s="9">
        <v>370800</v>
      </c>
      <c r="F379" s="9">
        <v>407880</v>
      </c>
      <c r="G379" s="9">
        <v>448668</v>
      </c>
      <c r="H379" s="6" t="s">
        <v>48</v>
      </c>
      <c r="I379" s="8" t="s">
        <v>1268</v>
      </c>
      <c r="J379" s="8" t="s">
        <v>13</v>
      </c>
      <c r="K379" s="8" t="s">
        <v>13</v>
      </c>
      <c r="L379" s="27" t="s">
        <v>13</v>
      </c>
    </row>
    <row r="380" spans="1:12" ht="20.25" customHeight="1" x14ac:dyDescent="0.3">
      <c r="A380" s="113"/>
      <c r="B380" s="116"/>
      <c r="C380" s="121"/>
      <c r="D380" s="8" t="s">
        <v>36</v>
      </c>
      <c r="E380" s="9">
        <v>195600</v>
      </c>
      <c r="F380" s="9">
        <v>215160</v>
      </c>
      <c r="G380" s="9">
        <v>236676</v>
      </c>
      <c r="H380" s="152" t="s">
        <v>1279</v>
      </c>
      <c r="I380" s="122" t="s">
        <v>1269</v>
      </c>
      <c r="J380" s="122" t="s">
        <v>22</v>
      </c>
      <c r="K380" s="122" t="s">
        <v>22</v>
      </c>
      <c r="L380" s="123" t="s">
        <v>22</v>
      </c>
    </row>
    <row r="381" spans="1:12" ht="20.25" customHeight="1" thickBot="1" x14ac:dyDescent="0.35">
      <c r="A381" s="114"/>
      <c r="B381" s="117"/>
      <c r="C381" s="97"/>
      <c r="D381" s="8" t="s">
        <v>49</v>
      </c>
      <c r="E381" s="9">
        <v>89800</v>
      </c>
      <c r="F381" s="9">
        <v>89800</v>
      </c>
      <c r="G381" s="9">
        <v>89800</v>
      </c>
      <c r="H381" s="117"/>
      <c r="I381" s="97"/>
      <c r="J381" s="97"/>
      <c r="K381" s="97"/>
      <c r="L381" s="125"/>
    </row>
    <row r="382" spans="1:12" ht="20.25" customHeight="1" x14ac:dyDescent="0.3">
      <c r="A382" s="112" t="s">
        <v>206</v>
      </c>
      <c r="B382" s="115" t="s">
        <v>207</v>
      </c>
      <c r="C382" s="115" t="s">
        <v>43</v>
      </c>
      <c r="D382" s="7" t="s">
        <v>1221</v>
      </c>
      <c r="E382" s="13">
        <f>SUM(E383:E385)</f>
        <v>162500</v>
      </c>
      <c r="F382" s="13">
        <f>SUM(F383:F385)</f>
        <v>177580</v>
      </c>
      <c r="G382" s="13">
        <f>SUM(G383:G385)</f>
        <v>194240</v>
      </c>
      <c r="H382" s="5" t="s">
        <v>1279</v>
      </c>
      <c r="I382" s="7" t="s">
        <v>1269</v>
      </c>
      <c r="J382" s="7" t="s">
        <v>17</v>
      </c>
      <c r="K382" s="7" t="s">
        <v>17</v>
      </c>
      <c r="L382" s="36" t="s">
        <v>17</v>
      </c>
    </row>
    <row r="383" spans="1:12" ht="20.25" customHeight="1" x14ac:dyDescent="0.3">
      <c r="A383" s="113"/>
      <c r="B383" s="116"/>
      <c r="C383" s="116"/>
      <c r="D383" s="8" t="s">
        <v>32</v>
      </c>
      <c r="E383" s="9">
        <v>126000</v>
      </c>
      <c r="F383" s="9">
        <v>138600</v>
      </c>
      <c r="G383" s="9">
        <v>152460</v>
      </c>
      <c r="H383" s="6" t="s">
        <v>48</v>
      </c>
      <c r="I383" s="8" t="s">
        <v>1268</v>
      </c>
      <c r="J383" s="8" t="s">
        <v>13</v>
      </c>
      <c r="K383" s="8" t="s">
        <v>13</v>
      </c>
      <c r="L383" s="27" t="s">
        <v>13</v>
      </c>
    </row>
    <row r="384" spans="1:12" ht="20.25" customHeight="1" x14ac:dyDescent="0.3">
      <c r="A384" s="113"/>
      <c r="B384" s="116"/>
      <c r="C384" s="116"/>
      <c r="D384" s="8" t="s">
        <v>36</v>
      </c>
      <c r="E384" s="9">
        <v>24800</v>
      </c>
      <c r="F384" s="9">
        <v>27280</v>
      </c>
      <c r="G384" s="9">
        <v>30080</v>
      </c>
      <c r="H384" s="152" t="s">
        <v>44</v>
      </c>
      <c r="I384" s="122" t="s">
        <v>1269</v>
      </c>
      <c r="J384" s="122" t="s">
        <v>74</v>
      </c>
      <c r="K384" s="122" t="s">
        <v>74</v>
      </c>
      <c r="L384" s="123" t="s">
        <v>74</v>
      </c>
    </row>
    <row r="385" spans="1:12" ht="20.25" customHeight="1" thickBot="1" x14ac:dyDescent="0.35">
      <c r="A385" s="114"/>
      <c r="B385" s="117"/>
      <c r="C385" s="117"/>
      <c r="D385" s="8" t="s">
        <v>49</v>
      </c>
      <c r="E385" s="9">
        <v>11700</v>
      </c>
      <c r="F385" s="9">
        <v>11700</v>
      </c>
      <c r="G385" s="9">
        <v>11700</v>
      </c>
      <c r="H385" s="117"/>
      <c r="I385" s="97"/>
      <c r="J385" s="97"/>
      <c r="K385" s="97"/>
      <c r="L385" s="125"/>
    </row>
    <row r="386" spans="1:12" ht="20.25" customHeight="1" x14ac:dyDescent="0.3">
      <c r="A386" s="112" t="s">
        <v>208</v>
      </c>
      <c r="B386" s="115" t="s">
        <v>209</v>
      </c>
      <c r="C386" s="96" t="s">
        <v>43</v>
      </c>
      <c r="D386" s="7" t="s">
        <v>1221</v>
      </c>
      <c r="E386" s="13">
        <f>SUM(E387:E389)</f>
        <v>266100</v>
      </c>
      <c r="F386" s="13">
        <f>SUM(F387:F389)</f>
        <v>289970</v>
      </c>
      <c r="G386" s="13">
        <f>SUM(G387:G389)</f>
        <v>316227</v>
      </c>
      <c r="H386" s="5" t="s">
        <v>1279</v>
      </c>
      <c r="I386" s="7" t="s">
        <v>1269</v>
      </c>
      <c r="J386" s="7" t="s">
        <v>74</v>
      </c>
      <c r="K386" s="7" t="s">
        <v>74</v>
      </c>
      <c r="L386" s="36" t="s">
        <v>74</v>
      </c>
    </row>
    <row r="387" spans="1:12" ht="20.25" customHeight="1" x14ac:dyDescent="0.3">
      <c r="A387" s="113"/>
      <c r="B387" s="116"/>
      <c r="C387" s="121"/>
      <c r="D387" s="8" t="s">
        <v>32</v>
      </c>
      <c r="E387" s="9">
        <v>171100</v>
      </c>
      <c r="F387" s="9">
        <v>188210</v>
      </c>
      <c r="G387" s="9">
        <v>207031</v>
      </c>
      <c r="H387" s="6" t="s">
        <v>44</v>
      </c>
      <c r="I387" s="8" t="s">
        <v>1269</v>
      </c>
      <c r="J387" s="8" t="s">
        <v>58</v>
      </c>
      <c r="K387" s="8" t="s">
        <v>58</v>
      </c>
      <c r="L387" s="27" t="s">
        <v>58</v>
      </c>
    </row>
    <row r="388" spans="1:12" ht="20.25" customHeight="1" x14ac:dyDescent="0.3">
      <c r="A388" s="113"/>
      <c r="B388" s="116"/>
      <c r="C388" s="121"/>
      <c r="D388" s="8" t="s">
        <v>36</v>
      </c>
      <c r="E388" s="9">
        <v>67600</v>
      </c>
      <c r="F388" s="9">
        <v>74360</v>
      </c>
      <c r="G388" s="9">
        <v>81796</v>
      </c>
      <c r="H388" s="152" t="s">
        <v>48</v>
      </c>
      <c r="I388" s="122" t="s">
        <v>1268</v>
      </c>
      <c r="J388" s="122" t="s">
        <v>13</v>
      </c>
      <c r="K388" s="122" t="s">
        <v>13</v>
      </c>
      <c r="L388" s="123" t="s">
        <v>13</v>
      </c>
    </row>
    <row r="389" spans="1:12" ht="20.25" customHeight="1" thickBot="1" x14ac:dyDescent="0.35">
      <c r="A389" s="114"/>
      <c r="B389" s="117"/>
      <c r="C389" s="97"/>
      <c r="D389" s="8" t="s">
        <v>49</v>
      </c>
      <c r="E389" s="9">
        <v>27400</v>
      </c>
      <c r="F389" s="9">
        <v>27400</v>
      </c>
      <c r="G389" s="9">
        <v>27400</v>
      </c>
      <c r="H389" s="117"/>
      <c r="I389" s="97"/>
      <c r="J389" s="97"/>
      <c r="K389" s="97"/>
      <c r="L389" s="125"/>
    </row>
    <row r="390" spans="1:12" ht="20.25" customHeight="1" x14ac:dyDescent="0.3">
      <c r="A390" s="112" t="s">
        <v>210</v>
      </c>
      <c r="B390" s="115" t="s">
        <v>211</v>
      </c>
      <c r="C390" s="115" t="s">
        <v>43</v>
      </c>
      <c r="D390" s="7" t="s">
        <v>1221</v>
      </c>
      <c r="E390" s="13">
        <f>SUM(E391:E392)</f>
        <v>59100</v>
      </c>
      <c r="F390" s="13">
        <f>SUM(F391:F392)</f>
        <v>61050</v>
      </c>
      <c r="G390" s="13">
        <f>SUM(G391:G392)</f>
        <v>63755</v>
      </c>
      <c r="H390" s="5" t="s">
        <v>48</v>
      </c>
      <c r="I390" s="7" t="s">
        <v>1268</v>
      </c>
      <c r="J390" s="7" t="s">
        <v>13</v>
      </c>
      <c r="K390" s="7" t="s">
        <v>13</v>
      </c>
      <c r="L390" s="36" t="s">
        <v>13</v>
      </c>
    </row>
    <row r="391" spans="1:12" ht="20.25" customHeight="1" x14ac:dyDescent="0.3">
      <c r="A391" s="113"/>
      <c r="B391" s="116"/>
      <c r="C391" s="116"/>
      <c r="D391" s="8" t="s">
        <v>36</v>
      </c>
      <c r="E391" s="9">
        <v>15500</v>
      </c>
      <c r="F391" s="9">
        <v>17050</v>
      </c>
      <c r="G391" s="9">
        <v>18755</v>
      </c>
      <c r="H391" s="6" t="s">
        <v>44</v>
      </c>
      <c r="I391" s="8" t="s">
        <v>1269</v>
      </c>
      <c r="J391" s="8" t="s">
        <v>77</v>
      </c>
      <c r="K391" s="8" t="s">
        <v>77</v>
      </c>
      <c r="L391" s="27" t="s">
        <v>77</v>
      </c>
    </row>
    <row r="392" spans="1:12" ht="20.25" customHeight="1" thickBot="1" x14ac:dyDescent="0.35">
      <c r="A392" s="114"/>
      <c r="B392" s="117"/>
      <c r="C392" s="117"/>
      <c r="D392" s="8" t="s">
        <v>32</v>
      </c>
      <c r="E392" s="9">
        <v>43600</v>
      </c>
      <c r="F392" s="9">
        <v>44000</v>
      </c>
      <c r="G392" s="9">
        <v>45000</v>
      </c>
      <c r="H392" s="6" t="s">
        <v>1279</v>
      </c>
      <c r="I392" s="8" t="s">
        <v>1269</v>
      </c>
      <c r="J392" s="8" t="s">
        <v>16</v>
      </c>
      <c r="K392" s="8" t="s">
        <v>16</v>
      </c>
      <c r="L392" s="27" t="s">
        <v>16</v>
      </c>
    </row>
    <row r="393" spans="1:12" ht="20.25" customHeight="1" x14ac:dyDescent="0.3">
      <c r="A393" s="112" t="s">
        <v>212</v>
      </c>
      <c r="B393" s="115" t="s">
        <v>213</v>
      </c>
      <c r="C393" s="115" t="s">
        <v>43</v>
      </c>
      <c r="D393" s="7" t="s">
        <v>1221</v>
      </c>
      <c r="E393" s="13">
        <f>SUM(E394:E396)</f>
        <v>262700</v>
      </c>
      <c r="F393" s="13">
        <f>SUM(F394:F396)</f>
        <v>292920</v>
      </c>
      <c r="G393" s="13">
        <f>SUM(G394:G396)</f>
        <v>319562</v>
      </c>
      <c r="H393" s="5" t="s">
        <v>48</v>
      </c>
      <c r="I393" s="7" t="s">
        <v>1268</v>
      </c>
      <c r="J393" s="7" t="s">
        <v>13</v>
      </c>
      <c r="K393" s="7" t="s">
        <v>13</v>
      </c>
      <c r="L393" s="36" t="s">
        <v>13</v>
      </c>
    </row>
    <row r="394" spans="1:12" ht="20.25" customHeight="1" x14ac:dyDescent="0.3">
      <c r="A394" s="113"/>
      <c r="B394" s="116"/>
      <c r="C394" s="116"/>
      <c r="D394" s="8" t="s">
        <v>32</v>
      </c>
      <c r="E394" s="9">
        <v>169000</v>
      </c>
      <c r="F394" s="9">
        <v>192500</v>
      </c>
      <c r="G394" s="9">
        <v>211750</v>
      </c>
      <c r="H394" s="6" t="s">
        <v>1279</v>
      </c>
      <c r="I394" s="8" t="s">
        <v>1269</v>
      </c>
      <c r="J394" s="8" t="s">
        <v>16</v>
      </c>
      <c r="K394" s="8" t="s">
        <v>16</v>
      </c>
      <c r="L394" s="27" t="s">
        <v>16</v>
      </c>
    </row>
    <row r="395" spans="1:12" ht="20.25" customHeight="1" x14ac:dyDescent="0.3">
      <c r="A395" s="113"/>
      <c r="B395" s="116"/>
      <c r="C395" s="116"/>
      <c r="D395" s="8" t="s">
        <v>36</v>
      </c>
      <c r="E395" s="9">
        <v>67200</v>
      </c>
      <c r="F395" s="9">
        <v>73920</v>
      </c>
      <c r="G395" s="9">
        <v>81312</v>
      </c>
      <c r="H395" s="152" t="s">
        <v>44</v>
      </c>
      <c r="I395" s="122" t="s">
        <v>1269</v>
      </c>
      <c r="J395" s="122" t="s">
        <v>45</v>
      </c>
      <c r="K395" s="122" t="s">
        <v>45</v>
      </c>
      <c r="L395" s="123" t="s">
        <v>45</v>
      </c>
    </row>
    <row r="396" spans="1:12" ht="20.25" customHeight="1" thickBot="1" x14ac:dyDescent="0.35">
      <c r="A396" s="114"/>
      <c r="B396" s="117"/>
      <c r="C396" s="117"/>
      <c r="D396" s="8" t="s">
        <v>49</v>
      </c>
      <c r="E396" s="9">
        <v>26500</v>
      </c>
      <c r="F396" s="9">
        <v>26500</v>
      </c>
      <c r="G396" s="9">
        <v>26500</v>
      </c>
      <c r="H396" s="117"/>
      <c r="I396" s="97"/>
      <c r="J396" s="97"/>
      <c r="K396" s="97"/>
      <c r="L396" s="125"/>
    </row>
    <row r="397" spans="1:12" ht="20.25" customHeight="1" x14ac:dyDescent="0.3">
      <c r="A397" s="112" t="s">
        <v>214</v>
      </c>
      <c r="B397" s="115" t="s">
        <v>215</v>
      </c>
      <c r="C397" s="115" t="s">
        <v>43</v>
      </c>
      <c r="D397" s="7" t="s">
        <v>1221</v>
      </c>
      <c r="E397" s="13">
        <f>SUM(E398:E400)</f>
        <v>324000</v>
      </c>
      <c r="F397" s="13">
        <f>SUM(F398:F400)</f>
        <v>364610</v>
      </c>
      <c r="G397" s="13">
        <f>SUM(G398:G400)</f>
        <v>397511</v>
      </c>
      <c r="H397" s="5" t="s">
        <v>44</v>
      </c>
      <c r="I397" s="7" t="s">
        <v>1269</v>
      </c>
      <c r="J397" s="7" t="s">
        <v>55</v>
      </c>
      <c r="K397" s="7" t="s">
        <v>55</v>
      </c>
      <c r="L397" s="36" t="s">
        <v>55</v>
      </c>
    </row>
    <row r="398" spans="1:12" ht="20.25" customHeight="1" x14ac:dyDescent="0.3">
      <c r="A398" s="113"/>
      <c r="B398" s="116"/>
      <c r="C398" s="116"/>
      <c r="D398" s="8" t="s">
        <v>36</v>
      </c>
      <c r="E398" s="9">
        <v>78300</v>
      </c>
      <c r="F398" s="9">
        <v>86130</v>
      </c>
      <c r="G398" s="9">
        <v>94743</v>
      </c>
      <c r="H398" s="6" t="s">
        <v>48</v>
      </c>
      <c r="I398" s="8" t="s">
        <v>1268</v>
      </c>
      <c r="J398" s="8" t="s">
        <v>13</v>
      </c>
      <c r="K398" s="8" t="s">
        <v>13</v>
      </c>
      <c r="L398" s="27" t="s">
        <v>13</v>
      </c>
    </row>
    <row r="399" spans="1:12" ht="20.25" customHeight="1" x14ac:dyDescent="0.3">
      <c r="A399" s="113"/>
      <c r="B399" s="116"/>
      <c r="C399" s="116"/>
      <c r="D399" s="8" t="s">
        <v>49</v>
      </c>
      <c r="E399" s="9">
        <v>35600</v>
      </c>
      <c r="F399" s="9">
        <v>35600</v>
      </c>
      <c r="G399" s="9">
        <v>35600</v>
      </c>
      <c r="H399" s="152" t="s">
        <v>1279</v>
      </c>
      <c r="I399" s="122" t="s">
        <v>1269</v>
      </c>
      <c r="J399" s="122" t="s">
        <v>58</v>
      </c>
      <c r="K399" s="122" t="s">
        <v>58</v>
      </c>
      <c r="L399" s="123" t="s">
        <v>58</v>
      </c>
    </row>
    <row r="400" spans="1:12" ht="20.25" customHeight="1" thickBot="1" x14ac:dyDescent="0.35">
      <c r="A400" s="114"/>
      <c r="B400" s="117"/>
      <c r="C400" s="117"/>
      <c r="D400" s="8" t="s">
        <v>32</v>
      </c>
      <c r="E400" s="9">
        <v>210100</v>
      </c>
      <c r="F400" s="9">
        <v>242880</v>
      </c>
      <c r="G400" s="9">
        <v>267168</v>
      </c>
      <c r="H400" s="117"/>
      <c r="I400" s="97"/>
      <c r="J400" s="97"/>
      <c r="K400" s="97"/>
      <c r="L400" s="125"/>
    </row>
    <row r="401" spans="1:12" ht="20.25" customHeight="1" x14ac:dyDescent="0.3">
      <c r="A401" s="112" t="s">
        <v>216</v>
      </c>
      <c r="B401" s="115" t="s">
        <v>217</v>
      </c>
      <c r="C401" s="115" t="s">
        <v>43</v>
      </c>
      <c r="D401" s="7" t="s">
        <v>1221</v>
      </c>
      <c r="E401" s="13">
        <f>SUM(E402:E404)</f>
        <v>747800</v>
      </c>
      <c r="F401" s="13">
        <f>SUM(F402:F404)</f>
        <v>813120</v>
      </c>
      <c r="G401" s="13">
        <f>SUM(G402:G404)</f>
        <v>884972</v>
      </c>
      <c r="H401" s="5" t="s">
        <v>48</v>
      </c>
      <c r="I401" s="7" t="s">
        <v>1268</v>
      </c>
      <c r="J401" s="7" t="s">
        <v>13</v>
      </c>
      <c r="K401" s="7" t="s">
        <v>13</v>
      </c>
      <c r="L401" s="36" t="s">
        <v>13</v>
      </c>
    </row>
    <row r="402" spans="1:12" ht="20.25" customHeight="1" x14ac:dyDescent="0.3">
      <c r="A402" s="113"/>
      <c r="B402" s="116"/>
      <c r="C402" s="116"/>
      <c r="D402" s="8" t="s">
        <v>32</v>
      </c>
      <c r="E402" s="9">
        <v>428000</v>
      </c>
      <c r="F402" s="9">
        <v>470800</v>
      </c>
      <c r="G402" s="9">
        <v>517880</v>
      </c>
      <c r="H402" s="6" t="s">
        <v>44</v>
      </c>
      <c r="I402" s="8" t="s">
        <v>1269</v>
      </c>
      <c r="J402" s="8" t="s">
        <v>67</v>
      </c>
      <c r="K402" s="8" t="s">
        <v>67</v>
      </c>
      <c r="L402" s="27" t="s">
        <v>67</v>
      </c>
    </row>
    <row r="403" spans="1:12" ht="20.25" customHeight="1" x14ac:dyDescent="0.3">
      <c r="A403" s="113"/>
      <c r="B403" s="116"/>
      <c r="C403" s="116"/>
      <c r="D403" s="8" t="s">
        <v>36</v>
      </c>
      <c r="E403" s="9">
        <v>225200</v>
      </c>
      <c r="F403" s="9">
        <v>247720</v>
      </c>
      <c r="G403" s="9">
        <v>272492</v>
      </c>
      <c r="H403" s="152" t="s">
        <v>1279</v>
      </c>
      <c r="I403" s="28" t="s">
        <v>1269</v>
      </c>
      <c r="J403" s="24" t="s">
        <v>22</v>
      </c>
      <c r="K403" s="24" t="s">
        <v>22</v>
      </c>
      <c r="L403" s="30" t="s">
        <v>22</v>
      </c>
    </row>
    <row r="404" spans="1:12" ht="20.25" customHeight="1" thickBot="1" x14ac:dyDescent="0.35">
      <c r="A404" s="114"/>
      <c r="B404" s="117"/>
      <c r="C404" s="117"/>
      <c r="D404" s="8" t="s">
        <v>49</v>
      </c>
      <c r="E404" s="9">
        <v>94600</v>
      </c>
      <c r="F404" s="9">
        <v>94600</v>
      </c>
      <c r="G404" s="9">
        <v>94600</v>
      </c>
      <c r="H404" s="117"/>
      <c r="I404" s="29"/>
      <c r="J404" s="31"/>
      <c r="K404" s="31"/>
      <c r="L404" s="32"/>
    </row>
    <row r="405" spans="1:12" ht="20.25" customHeight="1" x14ac:dyDescent="0.3">
      <c r="A405" s="112" t="s">
        <v>218</v>
      </c>
      <c r="B405" s="115" t="s">
        <v>219</v>
      </c>
      <c r="C405" s="115" t="s">
        <v>43</v>
      </c>
      <c r="D405" s="7" t="s">
        <v>1221</v>
      </c>
      <c r="E405" s="13">
        <f>SUM(E406:E408)</f>
        <v>577500</v>
      </c>
      <c r="F405" s="13">
        <f>SUM(F406:F408)</f>
        <v>636120</v>
      </c>
      <c r="G405" s="13">
        <f>SUM(G406:G408)</f>
        <v>693452</v>
      </c>
      <c r="H405" s="5" t="s">
        <v>48</v>
      </c>
      <c r="I405" s="7" t="s">
        <v>1268</v>
      </c>
      <c r="J405" s="7" t="s">
        <v>13</v>
      </c>
      <c r="K405" s="7" t="s">
        <v>13</v>
      </c>
      <c r="L405" s="36" t="s">
        <v>13</v>
      </c>
    </row>
    <row r="406" spans="1:12" ht="20.25" customHeight="1" x14ac:dyDescent="0.3">
      <c r="A406" s="113"/>
      <c r="B406" s="116"/>
      <c r="C406" s="116"/>
      <c r="D406" s="8" t="s">
        <v>32</v>
      </c>
      <c r="E406" s="9">
        <v>348900</v>
      </c>
      <c r="F406" s="9">
        <v>390940</v>
      </c>
      <c r="G406" s="9">
        <v>430034</v>
      </c>
      <c r="H406" s="6" t="s">
        <v>1279</v>
      </c>
      <c r="I406" s="8" t="s">
        <v>1269</v>
      </c>
      <c r="J406" s="8" t="s">
        <v>55</v>
      </c>
      <c r="K406" s="8" t="s">
        <v>55</v>
      </c>
      <c r="L406" s="27" t="s">
        <v>55</v>
      </c>
    </row>
    <row r="407" spans="1:12" ht="20.25" customHeight="1" x14ac:dyDescent="0.3">
      <c r="A407" s="113"/>
      <c r="B407" s="116"/>
      <c r="C407" s="116"/>
      <c r="D407" s="8" t="s">
        <v>36</v>
      </c>
      <c r="E407" s="9">
        <v>165800</v>
      </c>
      <c r="F407" s="9">
        <v>182380</v>
      </c>
      <c r="G407" s="9">
        <v>200618</v>
      </c>
      <c r="H407" s="152" t="s">
        <v>44</v>
      </c>
      <c r="I407" s="122" t="s">
        <v>1269</v>
      </c>
      <c r="J407" s="122" t="s">
        <v>67</v>
      </c>
      <c r="K407" s="122" t="s">
        <v>67</v>
      </c>
      <c r="L407" s="123" t="s">
        <v>67</v>
      </c>
    </row>
    <row r="408" spans="1:12" ht="20.25" customHeight="1" thickBot="1" x14ac:dyDescent="0.35">
      <c r="A408" s="114"/>
      <c r="B408" s="117"/>
      <c r="C408" s="117"/>
      <c r="D408" s="8" t="s">
        <v>49</v>
      </c>
      <c r="E408" s="9">
        <v>62800</v>
      </c>
      <c r="F408" s="9">
        <v>62800</v>
      </c>
      <c r="G408" s="9">
        <v>62800</v>
      </c>
      <c r="H408" s="117"/>
      <c r="I408" s="97"/>
      <c r="J408" s="97"/>
      <c r="K408" s="97"/>
      <c r="L408" s="125"/>
    </row>
    <row r="409" spans="1:12" ht="20.25" customHeight="1" x14ac:dyDescent="0.3">
      <c r="A409" s="112" t="s">
        <v>220</v>
      </c>
      <c r="B409" s="115" t="s">
        <v>221</v>
      </c>
      <c r="C409" s="115" t="s">
        <v>43</v>
      </c>
      <c r="D409" s="7" t="s">
        <v>1221</v>
      </c>
      <c r="E409" s="13">
        <f>SUM(E410:E412)</f>
        <v>166500</v>
      </c>
      <c r="F409" s="13">
        <f>SUM(F410:F412)</f>
        <v>180640</v>
      </c>
      <c r="G409" s="13">
        <f>SUM(G410:G412)</f>
        <v>197294</v>
      </c>
      <c r="H409" s="5" t="s">
        <v>44</v>
      </c>
      <c r="I409" s="7" t="s">
        <v>1269</v>
      </c>
      <c r="J409" s="7" t="s">
        <v>95</v>
      </c>
      <c r="K409" s="7" t="s">
        <v>95</v>
      </c>
      <c r="L409" s="36" t="s">
        <v>95</v>
      </c>
    </row>
    <row r="410" spans="1:12" ht="20.25" customHeight="1" x14ac:dyDescent="0.3">
      <c r="A410" s="113"/>
      <c r="B410" s="116"/>
      <c r="C410" s="116"/>
      <c r="D410" s="8" t="s">
        <v>32</v>
      </c>
      <c r="E410" s="9">
        <v>118900</v>
      </c>
      <c r="F410" s="9">
        <v>129690</v>
      </c>
      <c r="G410" s="9">
        <v>142659</v>
      </c>
      <c r="H410" s="6" t="s">
        <v>48</v>
      </c>
      <c r="I410" s="8" t="s">
        <v>1268</v>
      </c>
      <c r="J410" s="8" t="s">
        <v>13</v>
      </c>
      <c r="K410" s="8" t="s">
        <v>13</v>
      </c>
      <c r="L410" s="27" t="s">
        <v>13</v>
      </c>
    </row>
    <row r="411" spans="1:12" ht="20.25" customHeight="1" x14ac:dyDescent="0.3">
      <c r="A411" s="113"/>
      <c r="B411" s="116"/>
      <c r="C411" s="116"/>
      <c r="D411" s="8" t="s">
        <v>36</v>
      </c>
      <c r="E411" s="9">
        <v>33500</v>
      </c>
      <c r="F411" s="9">
        <v>36850</v>
      </c>
      <c r="G411" s="9">
        <v>40535</v>
      </c>
      <c r="H411" s="152" t="s">
        <v>1279</v>
      </c>
      <c r="I411" s="122" t="s">
        <v>1269</v>
      </c>
      <c r="J411" s="122" t="s">
        <v>55</v>
      </c>
      <c r="K411" s="122" t="s">
        <v>55</v>
      </c>
      <c r="L411" s="123" t="s">
        <v>55</v>
      </c>
    </row>
    <row r="412" spans="1:12" ht="20.25" customHeight="1" thickBot="1" x14ac:dyDescent="0.35">
      <c r="A412" s="114"/>
      <c r="B412" s="117"/>
      <c r="C412" s="117"/>
      <c r="D412" s="8" t="s">
        <v>49</v>
      </c>
      <c r="E412" s="9">
        <v>14100</v>
      </c>
      <c r="F412" s="9">
        <v>14100</v>
      </c>
      <c r="G412" s="9">
        <v>14100</v>
      </c>
      <c r="H412" s="117"/>
      <c r="I412" s="97"/>
      <c r="J412" s="97"/>
      <c r="K412" s="97"/>
      <c r="L412" s="125"/>
    </row>
    <row r="413" spans="1:12" ht="20.25" customHeight="1" x14ac:dyDescent="0.3">
      <c r="A413" s="112" t="s">
        <v>222</v>
      </c>
      <c r="B413" s="115" t="s">
        <v>223</v>
      </c>
      <c r="C413" s="115" t="s">
        <v>43</v>
      </c>
      <c r="D413" s="7" t="s">
        <v>1221</v>
      </c>
      <c r="E413" s="13">
        <f>SUM(E414:E417)</f>
        <v>668680</v>
      </c>
      <c r="F413" s="13">
        <f>SUM(F414:F417)</f>
        <v>733048</v>
      </c>
      <c r="G413" s="13">
        <f>SUM(G414:G417)</f>
        <v>797252</v>
      </c>
      <c r="H413" s="5" t="s">
        <v>1282</v>
      </c>
      <c r="I413" s="7" t="s">
        <v>1268</v>
      </c>
      <c r="J413" s="7" t="s">
        <v>224</v>
      </c>
      <c r="K413" s="7" t="s">
        <v>224</v>
      </c>
      <c r="L413" s="36" t="s">
        <v>224</v>
      </c>
    </row>
    <row r="414" spans="1:12" ht="20.25" customHeight="1" x14ac:dyDescent="0.3">
      <c r="A414" s="113"/>
      <c r="B414" s="116"/>
      <c r="C414" s="116"/>
      <c r="D414" s="8" t="s">
        <v>32</v>
      </c>
      <c r="E414" s="9">
        <v>241280</v>
      </c>
      <c r="F414" s="9">
        <v>272008</v>
      </c>
      <c r="G414" s="9">
        <v>299208</v>
      </c>
      <c r="H414" s="6" t="s">
        <v>1279</v>
      </c>
      <c r="I414" s="8" t="s">
        <v>1269</v>
      </c>
      <c r="J414" s="8" t="s">
        <v>95</v>
      </c>
      <c r="K414" s="8" t="s">
        <v>95</v>
      </c>
      <c r="L414" s="27" t="s">
        <v>95</v>
      </c>
    </row>
    <row r="415" spans="1:12" ht="33" customHeight="1" x14ac:dyDescent="0.3">
      <c r="A415" s="113"/>
      <c r="B415" s="116"/>
      <c r="C415" s="116"/>
      <c r="D415" s="8" t="s">
        <v>36</v>
      </c>
      <c r="E415" s="9">
        <v>336400</v>
      </c>
      <c r="F415" s="9">
        <v>370040</v>
      </c>
      <c r="G415" s="9">
        <v>407044</v>
      </c>
      <c r="H415" s="6" t="s">
        <v>1283</v>
      </c>
      <c r="I415" s="8" t="s">
        <v>1269</v>
      </c>
      <c r="J415" s="8" t="s">
        <v>225</v>
      </c>
      <c r="K415" s="8" t="s">
        <v>225</v>
      </c>
      <c r="L415" s="27" t="s">
        <v>225</v>
      </c>
    </row>
    <row r="416" spans="1:12" ht="20.25" customHeight="1" x14ac:dyDescent="0.3">
      <c r="A416" s="113"/>
      <c r="B416" s="116"/>
      <c r="C416" s="116"/>
      <c r="D416" s="122" t="s">
        <v>49</v>
      </c>
      <c r="E416" s="109">
        <v>91000</v>
      </c>
      <c r="F416" s="109">
        <v>91000</v>
      </c>
      <c r="G416" s="109">
        <v>91000</v>
      </c>
      <c r="H416" s="6" t="s">
        <v>44</v>
      </c>
      <c r="I416" s="8" t="s">
        <v>1269</v>
      </c>
      <c r="J416" s="8" t="s">
        <v>17</v>
      </c>
      <c r="K416" s="8" t="s">
        <v>17</v>
      </c>
      <c r="L416" s="27" t="s">
        <v>17</v>
      </c>
    </row>
    <row r="417" spans="1:12" ht="36.75" customHeight="1" thickBot="1" x14ac:dyDescent="0.35">
      <c r="A417" s="114"/>
      <c r="B417" s="117"/>
      <c r="C417" s="117"/>
      <c r="D417" s="97"/>
      <c r="E417" s="111"/>
      <c r="F417" s="111"/>
      <c r="G417" s="111"/>
      <c r="H417" s="6" t="s">
        <v>226</v>
      </c>
      <c r="I417" s="8" t="s">
        <v>1268</v>
      </c>
      <c r="J417" s="8" t="s">
        <v>227</v>
      </c>
      <c r="K417" s="8" t="s">
        <v>227</v>
      </c>
      <c r="L417" s="27" t="s">
        <v>227</v>
      </c>
    </row>
    <row r="418" spans="1:12" ht="20.25" customHeight="1" x14ac:dyDescent="0.3">
      <c r="A418" s="112" t="s">
        <v>228</v>
      </c>
      <c r="B418" s="115" t="s">
        <v>229</v>
      </c>
      <c r="C418" s="115" t="s">
        <v>43</v>
      </c>
      <c r="D418" s="7" t="s">
        <v>1221</v>
      </c>
      <c r="E418" s="13">
        <f>SUM(E419:E422)</f>
        <v>637700</v>
      </c>
      <c r="F418" s="13">
        <f>SUM(F419:F422)</f>
        <v>689470</v>
      </c>
      <c r="G418" s="13">
        <f>SUM(G419:G422)</f>
        <v>749717</v>
      </c>
      <c r="H418" s="5" t="s">
        <v>1279</v>
      </c>
      <c r="I418" s="7" t="s">
        <v>1269</v>
      </c>
      <c r="J418" s="7" t="s">
        <v>22</v>
      </c>
      <c r="K418" s="7" t="s">
        <v>22</v>
      </c>
      <c r="L418" s="36" t="s">
        <v>22</v>
      </c>
    </row>
    <row r="419" spans="1:12" ht="31.2" x14ac:dyDescent="0.3">
      <c r="A419" s="113"/>
      <c r="B419" s="116"/>
      <c r="C419" s="116"/>
      <c r="D419" s="8" t="s">
        <v>32</v>
      </c>
      <c r="E419" s="9">
        <v>256800</v>
      </c>
      <c r="F419" s="9">
        <v>279180</v>
      </c>
      <c r="G419" s="9">
        <v>307098</v>
      </c>
      <c r="H419" s="6" t="s">
        <v>1283</v>
      </c>
      <c r="I419" s="8" t="s">
        <v>1269</v>
      </c>
      <c r="J419" s="8" t="s">
        <v>31</v>
      </c>
      <c r="K419" s="8" t="s">
        <v>31</v>
      </c>
      <c r="L419" s="27" t="s">
        <v>31</v>
      </c>
    </row>
    <row r="420" spans="1:12" ht="20.25" customHeight="1" x14ac:dyDescent="0.3">
      <c r="A420" s="113"/>
      <c r="B420" s="116"/>
      <c r="C420" s="116"/>
      <c r="D420" s="8" t="s">
        <v>36</v>
      </c>
      <c r="E420" s="9">
        <v>293900</v>
      </c>
      <c r="F420" s="9">
        <v>323290</v>
      </c>
      <c r="G420" s="9">
        <v>355619</v>
      </c>
      <c r="H420" s="6" t="s">
        <v>44</v>
      </c>
      <c r="I420" s="8" t="s">
        <v>1269</v>
      </c>
      <c r="J420" s="8" t="s">
        <v>155</v>
      </c>
      <c r="K420" s="8" t="s">
        <v>155</v>
      </c>
      <c r="L420" s="27" t="s">
        <v>155</v>
      </c>
    </row>
    <row r="421" spans="1:12" ht="37.5" customHeight="1" x14ac:dyDescent="0.3">
      <c r="A421" s="113"/>
      <c r="B421" s="116"/>
      <c r="C421" s="116"/>
      <c r="D421" s="122" t="s">
        <v>49</v>
      </c>
      <c r="E421" s="109">
        <v>87000</v>
      </c>
      <c r="F421" s="109">
        <v>87000</v>
      </c>
      <c r="G421" s="109">
        <v>87000</v>
      </c>
      <c r="H421" s="6" t="s">
        <v>226</v>
      </c>
      <c r="I421" s="8" t="s">
        <v>1268</v>
      </c>
      <c r="J421" s="8" t="s">
        <v>227</v>
      </c>
      <c r="K421" s="8" t="s">
        <v>227</v>
      </c>
      <c r="L421" s="27" t="s">
        <v>227</v>
      </c>
    </row>
    <row r="422" spans="1:12" ht="20.25" customHeight="1" thickBot="1" x14ac:dyDescent="0.35">
      <c r="A422" s="114"/>
      <c r="B422" s="117"/>
      <c r="C422" s="117"/>
      <c r="D422" s="97"/>
      <c r="E422" s="111"/>
      <c r="F422" s="111"/>
      <c r="G422" s="111"/>
      <c r="H422" s="6" t="s">
        <v>1282</v>
      </c>
      <c r="I422" s="8" t="s">
        <v>1268</v>
      </c>
      <c r="J422" s="8" t="s">
        <v>224</v>
      </c>
      <c r="K422" s="8" t="s">
        <v>224</v>
      </c>
      <c r="L422" s="27" t="s">
        <v>224</v>
      </c>
    </row>
    <row r="423" spans="1:12" ht="33.75" customHeight="1" x14ac:dyDescent="0.3">
      <c r="A423" s="112" t="s">
        <v>230</v>
      </c>
      <c r="B423" s="115" t="s">
        <v>231</v>
      </c>
      <c r="C423" s="115" t="s">
        <v>43</v>
      </c>
      <c r="D423" s="7" t="s">
        <v>1221</v>
      </c>
      <c r="E423" s="13">
        <f>SUM(E424:E427)</f>
        <v>371000</v>
      </c>
      <c r="F423" s="13">
        <f>SUM(F424:F427)</f>
        <v>404850</v>
      </c>
      <c r="G423" s="13">
        <f>SUM(G424:G427)</f>
        <v>442085</v>
      </c>
      <c r="H423" s="5" t="s">
        <v>1283</v>
      </c>
      <c r="I423" s="7" t="s">
        <v>1269</v>
      </c>
      <c r="J423" s="7" t="s">
        <v>95</v>
      </c>
      <c r="K423" s="7" t="s">
        <v>95</v>
      </c>
      <c r="L423" s="36" t="s">
        <v>95</v>
      </c>
    </row>
    <row r="424" spans="1:12" ht="20.25" customHeight="1" x14ac:dyDescent="0.3">
      <c r="A424" s="113"/>
      <c r="B424" s="116"/>
      <c r="C424" s="116"/>
      <c r="D424" s="8" t="s">
        <v>36</v>
      </c>
      <c r="E424" s="9">
        <v>152400</v>
      </c>
      <c r="F424" s="9">
        <v>167640</v>
      </c>
      <c r="G424" s="9">
        <v>184404</v>
      </c>
      <c r="H424" s="6" t="s">
        <v>44</v>
      </c>
      <c r="I424" s="8" t="s">
        <v>1269</v>
      </c>
      <c r="J424" s="8" t="s">
        <v>232</v>
      </c>
      <c r="K424" s="8" t="s">
        <v>232</v>
      </c>
      <c r="L424" s="27" t="s">
        <v>232</v>
      </c>
    </row>
    <row r="425" spans="1:12" ht="36" customHeight="1" x14ac:dyDescent="0.3">
      <c r="A425" s="113"/>
      <c r="B425" s="116"/>
      <c r="C425" s="116"/>
      <c r="D425" s="8" t="s">
        <v>32</v>
      </c>
      <c r="E425" s="9">
        <v>186100</v>
      </c>
      <c r="F425" s="9">
        <v>204710</v>
      </c>
      <c r="G425" s="9">
        <v>225181</v>
      </c>
      <c r="H425" s="6" t="s">
        <v>226</v>
      </c>
      <c r="I425" s="8" t="s">
        <v>1268</v>
      </c>
      <c r="J425" s="8" t="s">
        <v>227</v>
      </c>
      <c r="K425" s="8" t="s">
        <v>227</v>
      </c>
      <c r="L425" s="27" t="s">
        <v>227</v>
      </c>
    </row>
    <row r="426" spans="1:12" ht="20.25" customHeight="1" x14ac:dyDescent="0.3">
      <c r="A426" s="113"/>
      <c r="B426" s="116"/>
      <c r="C426" s="116"/>
      <c r="D426" s="122" t="s">
        <v>49</v>
      </c>
      <c r="E426" s="109">
        <v>32500</v>
      </c>
      <c r="F426" s="109">
        <v>32500</v>
      </c>
      <c r="G426" s="109">
        <v>32500</v>
      </c>
      <c r="H426" s="6" t="s">
        <v>1282</v>
      </c>
      <c r="I426" s="8" t="s">
        <v>1268</v>
      </c>
      <c r="J426" s="8" t="s">
        <v>224</v>
      </c>
      <c r="K426" s="8" t="s">
        <v>224</v>
      </c>
      <c r="L426" s="27" t="s">
        <v>224</v>
      </c>
    </row>
    <row r="427" spans="1:12" ht="20.25" customHeight="1" thickBot="1" x14ac:dyDescent="0.35">
      <c r="A427" s="114"/>
      <c r="B427" s="117"/>
      <c r="C427" s="117"/>
      <c r="D427" s="97"/>
      <c r="E427" s="111"/>
      <c r="F427" s="111"/>
      <c r="G427" s="111"/>
      <c r="H427" s="6" t="s">
        <v>1279</v>
      </c>
      <c r="I427" s="8" t="s">
        <v>1269</v>
      </c>
      <c r="J427" s="8" t="s">
        <v>22</v>
      </c>
      <c r="K427" s="8" t="s">
        <v>22</v>
      </c>
      <c r="L427" s="27" t="s">
        <v>22</v>
      </c>
    </row>
    <row r="428" spans="1:12" ht="37.5" customHeight="1" x14ac:dyDescent="0.3">
      <c r="A428" s="112" t="s">
        <v>233</v>
      </c>
      <c r="B428" s="115" t="s">
        <v>234</v>
      </c>
      <c r="C428" s="115" t="s">
        <v>43</v>
      </c>
      <c r="D428" s="7" t="s">
        <v>1221</v>
      </c>
      <c r="E428" s="13">
        <f>SUM(E429:E432)</f>
        <v>310600</v>
      </c>
      <c r="F428" s="13">
        <f>SUM(F429:F432)</f>
        <v>340150</v>
      </c>
      <c r="G428" s="13">
        <f>SUM(G429:G432)</f>
        <v>372655</v>
      </c>
      <c r="H428" s="5" t="s">
        <v>1283</v>
      </c>
      <c r="I428" s="7" t="s">
        <v>1269</v>
      </c>
      <c r="J428" s="7" t="s">
        <v>95</v>
      </c>
      <c r="K428" s="7" t="s">
        <v>95</v>
      </c>
      <c r="L428" s="36" t="s">
        <v>95</v>
      </c>
    </row>
    <row r="429" spans="1:12" ht="20.25" customHeight="1" x14ac:dyDescent="0.3">
      <c r="A429" s="113"/>
      <c r="B429" s="116"/>
      <c r="C429" s="116"/>
      <c r="D429" s="8" t="s">
        <v>32</v>
      </c>
      <c r="E429" s="9">
        <v>161000</v>
      </c>
      <c r="F429" s="9">
        <v>177100</v>
      </c>
      <c r="G429" s="9">
        <v>194810</v>
      </c>
      <c r="H429" s="6" t="s">
        <v>1282</v>
      </c>
      <c r="I429" s="8" t="s">
        <v>1268</v>
      </c>
      <c r="J429" s="8" t="s">
        <v>224</v>
      </c>
      <c r="K429" s="8" t="s">
        <v>224</v>
      </c>
      <c r="L429" s="27" t="s">
        <v>224</v>
      </c>
    </row>
    <row r="430" spans="1:12" ht="20.25" customHeight="1" x14ac:dyDescent="0.3">
      <c r="A430" s="113"/>
      <c r="B430" s="116"/>
      <c r="C430" s="116"/>
      <c r="D430" s="8" t="s">
        <v>36</v>
      </c>
      <c r="E430" s="9">
        <v>134500</v>
      </c>
      <c r="F430" s="9">
        <v>147950</v>
      </c>
      <c r="G430" s="9">
        <v>162745</v>
      </c>
      <c r="H430" s="6" t="s">
        <v>44</v>
      </c>
      <c r="I430" s="8" t="s">
        <v>1269</v>
      </c>
      <c r="J430" s="8" t="s">
        <v>12</v>
      </c>
      <c r="K430" s="8" t="s">
        <v>12</v>
      </c>
      <c r="L430" s="27" t="s">
        <v>12</v>
      </c>
    </row>
    <row r="431" spans="1:12" ht="36" customHeight="1" x14ac:dyDescent="0.3">
      <c r="A431" s="113"/>
      <c r="B431" s="116"/>
      <c r="C431" s="116"/>
      <c r="D431" s="122" t="s">
        <v>49</v>
      </c>
      <c r="E431" s="109">
        <v>15100</v>
      </c>
      <c r="F431" s="109">
        <v>15100</v>
      </c>
      <c r="G431" s="109">
        <v>15100</v>
      </c>
      <c r="H431" s="6" t="s">
        <v>226</v>
      </c>
      <c r="I431" s="8" t="s">
        <v>1268</v>
      </c>
      <c r="J431" s="8" t="s">
        <v>227</v>
      </c>
      <c r="K431" s="8" t="s">
        <v>227</v>
      </c>
      <c r="L431" s="27" t="s">
        <v>227</v>
      </c>
    </row>
    <row r="432" spans="1:12" ht="21" customHeight="1" thickBot="1" x14ac:dyDescent="0.35">
      <c r="A432" s="114"/>
      <c r="B432" s="117"/>
      <c r="C432" s="117"/>
      <c r="D432" s="97"/>
      <c r="E432" s="111"/>
      <c r="F432" s="111"/>
      <c r="G432" s="111"/>
      <c r="H432" s="6" t="s">
        <v>1279</v>
      </c>
      <c r="I432" s="8" t="s">
        <v>1269</v>
      </c>
      <c r="J432" s="8" t="s">
        <v>55</v>
      </c>
      <c r="K432" s="8" t="s">
        <v>55</v>
      </c>
      <c r="L432" s="27" t="s">
        <v>55</v>
      </c>
    </row>
    <row r="433" spans="1:12" ht="30.75" customHeight="1" x14ac:dyDescent="0.3">
      <c r="A433" s="112" t="s">
        <v>235</v>
      </c>
      <c r="B433" s="115" t="s">
        <v>236</v>
      </c>
      <c r="C433" s="115" t="s">
        <v>43</v>
      </c>
      <c r="D433" s="7" t="s">
        <v>1221</v>
      </c>
      <c r="E433" s="13">
        <f>SUM(E434:E437)</f>
        <v>601550</v>
      </c>
      <c r="F433" s="13">
        <f>SUM(F434:F437)</f>
        <v>658475</v>
      </c>
      <c r="G433" s="13">
        <f>SUM(G434:G437)</f>
        <v>716472</v>
      </c>
      <c r="H433" s="5" t="s">
        <v>1283</v>
      </c>
      <c r="I433" s="7" t="s">
        <v>1269</v>
      </c>
      <c r="J433" s="7" t="s">
        <v>31</v>
      </c>
      <c r="K433" s="7" t="s">
        <v>31</v>
      </c>
      <c r="L433" s="36" t="s">
        <v>31</v>
      </c>
    </row>
    <row r="434" spans="1:12" ht="20.25" customHeight="1" x14ac:dyDescent="0.3">
      <c r="A434" s="113"/>
      <c r="B434" s="116"/>
      <c r="C434" s="116"/>
      <c r="D434" s="8" t="s">
        <v>36</v>
      </c>
      <c r="E434" s="9">
        <v>236900</v>
      </c>
      <c r="F434" s="9">
        <v>260590</v>
      </c>
      <c r="G434" s="9">
        <v>286649</v>
      </c>
      <c r="H434" s="6" t="s">
        <v>1282</v>
      </c>
      <c r="I434" s="8" t="s">
        <v>1268</v>
      </c>
      <c r="J434" s="8" t="s">
        <v>224</v>
      </c>
      <c r="K434" s="8" t="s">
        <v>224</v>
      </c>
      <c r="L434" s="27" t="s">
        <v>224</v>
      </c>
    </row>
    <row r="435" spans="1:12" ht="20.25" customHeight="1" x14ac:dyDescent="0.3">
      <c r="A435" s="113"/>
      <c r="B435" s="116"/>
      <c r="C435" s="116"/>
      <c r="D435" s="8" t="s">
        <v>49</v>
      </c>
      <c r="E435" s="9">
        <v>78500</v>
      </c>
      <c r="F435" s="9">
        <v>78500</v>
      </c>
      <c r="G435" s="9">
        <v>78500</v>
      </c>
      <c r="H435" s="6" t="s">
        <v>44</v>
      </c>
      <c r="I435" s="8" t="s">
        <v>1269</v>
      </c>
      <c r="J435" s="8" t="s">
        <v>237</v>
      </c>
      <c r="K435" s="8" t="s">
        <v>237</v>
      </c>
      <c r="L435" s="27" t="s">
        <v>237</v>
      </c>
    </row>
    <row r="436" spans="1:12" ht="32.25" customHeight="1" x14ac:dyDescent="0.3">
      <c r="A436" s="113"/>
      <c r="B436" s="116"/>
      <c r="C436" s="116"/>
      <c r="D436" s="122" t="s">
        <v>32</v>
      </c>
      <c r="E436" s="109">
        <v>286150</v>
      </c>
      <c r="F436" s="109">
        <v>319385</v>
      </c>
      <c r="G436" s="109">
        <v>351323</v>
      </c>
      <c r="H436" s="6" t="s">
        <v>226</v>
      </c>
      <c r="I436" s="8" t="s">
        <v>1268</v>
      </c>
      <c r="J436" s="8" t="s">
        <v>227</v>
      </c>
      <c r="K436" s="8" t="s">
        <v>227</v>
      </c>
      <c r="L436" s="27" t="s">
        <v>227</v>
      </c>
    </row>
    <row r="437" spans="1:12" ht="20.25" customHeight="1" thickBot="1" x14ac:dyDescent="0.35">
      <c r="A437" s="114"/>
      <c r="B437" s="117"/>
      <c r="C437" s="117"/>
      <c r="D437" s="97"/>
      <c r="E437" s="111"/>
      <c r="F437" s="111"/>
      <c r="G437" s="111"/>
      <c r="H437" s="6" t="s">
        <v>1279</v>
      </c>
      <c r="I437" s="8" t="s">
        <v>1269</v>
      </c>
      <c r="J437" s="8" t="s">
        <v>22</v>
      </c>
      <c r="K437" s="8" t="s">
        <v>22</v>
      </c>
      <c r="L437" s="27" t="s">
        <v>22</v>
      </c>
    </row>
    <row r="438" spans="1:12" ht="31.5" customHeight="1" x14ac:dyDescent="0.3">
      <c r="A438" s="112" t="s">
        <v>238</v>
      </c>
      <c r="B438" s="115" t="s">
        <v>239</v>
      </c>
      <c r="C438" s="115" t="s">
        <v>43</v>
      </c>
      <c r="D438" s="7" t="s">
        <v>1221</v>
      </c>
      <c r="E438" s="13">
        <f>SUM(E439:E441)</f>
        <v>262600</v>
      </c>
      <c r="F438" s="13">
        <f>SUM(F439:F441)</f>
        <v>288860</v>
      </c>
      <c r="G438" s="13">
        <f>SUM(G439:G441)</f>
        <v>317746</v>
      </c>
      <c r="H438" s="5" t="s">
        <v>240</v>
      </c>
      <c r="I438" s="7" t="s">
        <v>1269</v>
      </c>
      <c r="J438" s="7" t="s">
        <v>95</v>
      </c>
      <c r="K438" s="7" t="s">
        <v>95</v>
      </c>
      <c r="L438" s="36" t="s">
        <v>95</v>
      </c>
    </row>
    <row r="439" spans="1:12" ht="35.25" customHeight="1" x14ac:dyDescent="0.3">
      <c r="A439" s="113"/>
      <c r="B439" s="116"/>
      <c r="C439" s="116"/>
      <c r="D439" s="8" t="s">
        <v>36</v>
      </c>
      <c r="E439" s="9">
        <v>147800</v>
      </c>
      <c r="F439" s="9">
        <v>162580</v>
      </c>
      <c r="G439" s="9">
        <v>178838</v>
      </c>
      <c r="H439" s="6" t="s">
        <v>226</v>
      </c>
      <c r="I439" s="8" t="s">
        <v>1268</v>
      </c>
      <c r="J439" s="8" t="s">
        <v>227</v>
      </c>
      <c r="K439" s="8" t="s">
        <v>227</v>
      </c>
      <c r="L439" s="27" t="s">
        <v>227</v>
      </c>
    </row>
    <row r="440" spans="1:12" ht="20.25" customHeight="1" x14ac:dyDescent="0.3">
      <c r="A440" s="113"/>
      <c r="B440" s="116"/>
      <c r="C440" s="116"/>
      <c r="D440" s="122" t="s">
        <v>32</v>
      </c>
      <c r="E440" s="109">
        <v>114800</v>
      </c>
      <c r="F440" s="109">
        <v>126280</v>
      </c>
      <c r="G440" s="109">
        <v>138908</v>
      </c>
      <c r="H440" s="6" t="s">
        <v>44</v>
      </c>
      <c r="I440" s="8" t="s">
        <v>1269</v>
      </c>
      <c r="J440" s="8" t="s">
        <v>86</v>
      </c>
      <c r="K440" s="8" t="s">
        <v>86</v>
      </c>
      <c r="L440" s="27" t="s">
        <v>86</v>
      </c>
    </row>
    <row r="441" spans="1:12" ht="20.25" customHeight="1" thickBot="1" x14ac:dyDescent="0.35">
      <c r="A441" s="114"/>
      <c r="B441" s="117"/>
      <c r="C441" s="117"/>
      <c r="D441" s="97"/>
      <c r="E441" s="111"/>
      <c r="F441" s="111"/>
      <c r="G441" s="111"/>
      <c r="H441" s="6" t="s">
        <v>1282</v>
      </c>
      <c r="I441" s="8" t="s">
        <v>1268</v>
      </c>
      <c r="J441" s="8" t="s">
        <v>241</v>
      </c>
      <c r="K441" s="8" t="s">
        <v>241</v>
      </c>
      <c r="L441" s="27" t="s">
        <v>241</v>
      </c>
    </row>
    <row r="442" spans="1:12" ht="33" customHeight="1" x14ac:dyDescent="0.3">
      <c r="A442" s="112" t="s">
        <v>242</v>
      </c>
      <c r="B442" s="115" t="s">
        <v>243</v>
      </c>
      <c r="C442" s="115" t="s">
        <v>43</v>
      </c>
      <c r="D442" s="7" t="s">
        <v>1221</v>
      </c>
      <c r="E442" s="13">
        <f>SUM(E443:E445)</f>
        <v>500100</v>
      </c>
      <c r="F442" s="13">
        <f>SUM(F443:F445)</f>
        <v>548960</v>
      </c>
      <c r="G442" s="13">
        <f>SUM(G443:G445)</f>
        <v>602706</v>
      </c>
      <c r="H442" s="5" t="s">
        <v>240</v>
      </c>
      <c r="I442" s="7" t="s">
        <v>1269</v>
      </c>
      <c r="J442" s="7" t="s">
        <v>225</v>
      </c>
      <c r="K442" s="7" t="s">
        <v>225</v>
      </c>
      <c r="L442" s="36" t="s">
        <v>225</v>
      </c>
    </row>
    <row r="443" spans="1:12" ht="20.25" customHeight="1" x14ac:dyDescent="0.3">
      <c r="A443" s="113"/>
      <c r="B443" s="116"/>
      <c r="C443" s="116"/>
      <c r="D443" s="8" t="s">
        <v>32</v>
      </c>
      <c r="E443" s="9">
        <v>133800</v>
      </c>
      <c r="F443" s="9">
        <v>147180</v>
      </c>
      <c r="G443" s="9">
        <v>161898</v>
      </c>
      <c r="H443" s="6" t="s">
        <v>44</v>
      </c>
      <c r="I443" s="8" t="s">
        <v>1269</v>
      </c>
      <c r="J443" s="8" t="s">
        <v>45</v>
      </c>
      <c r="K443" s="8" t="s">
        <v>45</v>
      </c>
      <c r="L443" s="27" t="s">
        <v>45</v>
      </c>
    </row>
    <row r="444" spans="1:12" ht="36" customHeight="1" x14ac:dyDescent="0.3">
      <c r="A444" s="113"/>
      <c r="B444" s="116"/>
      <c r="C444" s="116"/>
      <c r="D444" s="8" t="s">
        <v>36</v>
      </c>
      <c r="E444" s="9">
        <v>354800</v>
      </c>
      <c r="F444" s="9">
        <v>390280</v>
      </c>
      <c r="G444" s="9">
        <v>429308</v>
      </c>
      <c r="H444" s="6" t="s">
        <v>226</v>
      </c>
      <c r="I444" s="8" t="s">
        <v>1268</v>
      </c>
      <c r="J444" s="8" t="s">
        <v>227</v>
      </c>
      <c r="K444" s="8" t="s">
        <v>227</v>
      </c>
      <c r="L444" s="27" t="s">
        <v>227</v>
      </c>
    </row>
    <row r="445" spans="1:12" ht="20.25" customHeight="1" thickBot="1" x14ac:dyDescent="0.35">
      <c r="A445" s="114"/>
      <c r="B445" s="117"/>
      <c r="C445" s="117"/>
      <c r="D445" s="8" t="s">
        <v>49</v>
      </c>
      <c r="E445" s="9">
        <v>11500</v>
      </c>
      <c r="F445" s="9">
        <v>11500</v>
      </c>
      <c r="G445" s="9">
        <v>11500</v>
      </c>
      <c r="H445" s="6" t="s">
        <v>1282</v>
      </c>
      <c r="I445" s="8" t="s">
        <v>1268</v>
      </c>
      <c r="J445" s="8" t="s">
        <v>241</v>
      </c>
      <c r="K445" s="8" t="s">
        <v>241</v>
      </c>
      <c r="L445" s="27" t="s">
        <v>241</v>
      </c>
    </row>
    <row r="446" spans="1:12" ht="37.5" customHeight="1" x14ac:dyDescent="0.3">
      <c r="A446" s="112" t="s">
        <v>244</v>
      </c>
      <c r="B446" s="115" t="s">
        <v>245</v>
      </c>
      <c r="C446" s="115" t="s">
        <v>43</v>
      </c>
      <c r="D446" s="7" t="s">
        <v>1221</v>
      </c>
      <c r="E446" s="13">
        <f>SUM(E447:E449)</f>
        <v>518400</v>
      </c>
      <c r="F446" s="13">
        <f>SUM(F447:F449)</f>
        <v>569040</v>
      </c>
      <c r="G446" s="13">
        <f>SUM(G447:G449)</f>
        <v>624744</v>
      </c>
      <c r="H446" s="5" t="s">
        <v>226</v>
      </c>
      <c r="I446" s="7" t="s">
        <v>1268</v>
      </c>
      <c r="J446" s="7" t="s">
        <v>227</v>
      </c>
      <c r="K446" s="7" t="s">
        <v>227</v>
      </c>
      <c r="L446" s="36" t="s">
        <v>227</v>
      </c>
    </row>
    <row r="447" spans="1:12" ht="20.25" customHeight="1" x14ac:dyDescent="0.3">
      <c r="A447" s="113"/>
      <c r="B447" s="116"/>
      <c r="C447" s="116"/>
      <c r="D447" s="8" t="s">
        <v>36</v>
      </c>
      <c r="E447" s="9">
        <v>308000</v>
      </c>
      <c r="F447" s="9">
        <v>338800</v>
      </c>
      <c r="G447" s="9">
        <v>372680</v>
      </c>
      <c r="H447" s="6" t="s">
        <v>1282</v>
      </c>
      <c r="I447" s="8" t="s">
        <v>1268</v>
      </c>
      <c r="J447" s="8" t="s">
        <v>241</v>
      </c>
      <c r="K447" s="8" t="s">
        <v>241</v>
      </c>
      <c r="L447" s="27" t="s">
        <v>241</v>
      </c>
    </row>
    <row r="448" spans="1:12" ht="20.25" customHeight="1" x14ac:dyDescent="0.3">
      <c r="A448" s="113"/>
      <c r="B448" s="116"/>
      <c r="C448" s="116"/>
      <c r="D448" s="8" t="s">
        <v>32</v>
      </c>
      <c r="E448" s="9">
        <v>198400</v>
      </c>
      <c r="F448" s="9">
        <v>218240</v>
      </c>
      <c r="G448" s="9">
        <v>240064</v>
      </c>
      <c r="H448" s="6" t="s">
        <v>44</v>
      </c>
      <c r="I448" s="8" t="s">
        <v>1269</v>
      </c>
      <c r="J448" s="8" t="s">
        <v>67</v>
      </c>
      <c r="K448" s="8" t="s">
        <v>67</v>
      </c>
      <c r="L448" s="27" t="s">
        <v>67</v>
      </c>
    </row>
    <row r="449" spans="1:12" ht="31.8" thickBot="1" x14ac:dyDescent="0.35">
      <c r="A449" s="114"/>
      <c r="B449" s="117"/>
      <c r="C449" s="117"/>
      <c r="D449" s="8" t="s">
        <v>49</v>
      </c>
      <c r="E449" s="9">
        <v>12000</v>
      </c>
      <c r="F449" s="9">
        <v>12000</v>
      </c>
      <c r="G449" s="9">
        <v>12000</v>
      </c>
      <c r="H449" s="6" t="s">
        <v>240</v>
      </c>
      <c r="I449" s="8" t="s">
        <v>1269</v>
      </c>
      <c r="J449" s="8" t="s">
        <v>225</v>
      </c>
      <c r="K449" s="8" t="s">
        <v>225</v>
      </c>
      <c r="L449" s="27" t="s">
        <v>225</v>
      </c>
    </row>
    <row r="450" spans="1:12" ht="25.5" customHeight="1" x14ac:dyDescent="0.3">
      <c r="A450" s="112" t="s">
        <v>246</v>
      </c>
      <c r="B450" s="115" t="s">
        <v>247</v>
      </c>
      <c r="C450" s="115" t="s">
        <v>43</v>
      </c>
      <c r="D450" s="7" t="s">
        <v>1221</v>
      </c>
      <c r="E450" s="13">
        <f>SUM(E451:E453)</f>
        <v>439400</v>
      </c>
      <c r="F450" s="13">
        <f>SUM(F451:F453)</f>
        <v>482440</v>
      </c>
      <c r="G450" s="13">
        <f>SUM(G451:G453)</f>
        <v>529784</v>
      </c>
      <c r="H450" s="5" t="s">
        <v>1282</v>
      </c>
      <c r="I450" s="7" t="s">
        <v>1268</v>
      </c>
      <c r="J450" s="7" t="s">
        <v>241</v>
      </c>
      <c r="K450" s="7" t="s">
        <v>241</v>
      </c>
      <c r="L450" s="36" t="s">
        <v>241</v>
      </c>
    </row>
    <row r="451" spans="1:12" ht="31.2" x14ac:dyDescent="0.3">
      <c r="A451" s="113"/>
      <c r="B451" s="116"/>
      <c r="C451" s="116"/>
      <c r="D451" s="8" t="s">
        <v>32</v>
      </c>
      <c r="E451" s="9">
        <v>120300</v>
      </c>
      <c r="F451" s="9">
        <v>132330</v>
      </c>
      <c r="G451" s="9">
        <v>145563</v>
      </c>
      <c r="H451" s="6" t="s">
        <v>240</v>
      </c>
      <c r="I451" s="8" t="s">
        <v>1269</v>
      </c>
      <c r="J451" s="8" t="s">
        <v>248</v>
      </c>
      <c r="K451" s="8" t="s">
        <v>248</v>
      </c>
      <c r="L451" s="27" t="s">
        <v>248</v>
      </c>
    </row>
    <row r="452" spans="1:12" ht="36.75" customHeight="1" x14ac:dyDescent="0.3">
      <c r="A452" s="113"/>
      <c r="B452" s="116"/>
      <c r="C452" s="116"/>
      <c r="D452" s="8" t="s">
        <v>36</v>
      </c>
      <c r="E452" s="9">
        <v>310100</v>
      </c>
      <c r="F452" s="9">
        <v>341110</v>
      </c>
      <c r="G452" s="9">
        <v>375221</v>
      </c>
      <c r="H452" s="6" t="s">
        <v>226</v>
      </c>
      <c r="I452" s="8" t="s">
        <v>1268</v>
      </c>
      <c r="J452" s="8" t="s">
        <v>227</v>
      </c>
      <c r="K452" s="8" t="s">
        <v>227</v>
      </c>
      <c r="L452" s="27" t="s">
        <v>227</v>
      </c>
    </row>
    <row r="453" spans="1:12" ht="23.25" customHeight="1" thickBot="1" x14ac:dyDescent="0.35">
      <c r="A453" s="114"/>
      <c r="B453" s="117"/>
      <c r="C453" s="117"/>
      <c r="D453" s="8" t="s">
        <v>49</v>
      </c>
      <c r="E453" s="9">
        <v>9000</v>
      </c>
      <c r="F453" s="9">
        <v>9000</v>
      </c>
      <c r="G453" s="9">
        <v>9000</v>
      </c>
      <c r="H453" s="6" t="s">
        <v>44</v>
      </c>
      <c r="I453" s="8" t="s">
        <v>1269</v>
      </c>
      <c r="J453" s="8" t="s">
        <v>86</v>
      </c>
      <c r="K453" s="8" t="s">
        <v>86</v>
      </c>
      <c r="L453" s="27" t="s">
        <v>86</v>
      </c>
    </row>
    <row r="454" spans="1:12" ht="35.25" customHeight="1" x14ac:dyDescent="0.3">
      <c r="A454" s="112" t="s">
        <v>249</v>
      </c>
      <c r="B454" s="115" t="s">
        <v>250</v>
      </c>
      <c r="C454" s="96" t="s">
        <v>43</v>
      </c>
      <c r="D454" s="7" t="s">
        <v>1221</v>
      </c>
      <c r="E454" s="13">
        <f>SUM(E455:E457)</f>
        <v>448950</v>
      </c>
      <c r="F454" s="13">
        <f>SUM(F455:F457)</f>
        <v>493245</v>
      </c>
      <c r="G454" s="13">
        <f>SUM(G455:G457)</f>
        <v>541970</v>
      </c>
      <c r="H454" s="5" t="s">
        <v>226</v>
      </c>
      <c r="I454" s="7" t="s">
        <v>1268</v>
      </c>
      <c r="J454" s="7" t="s">
        <v>155</v>
      </c>
      <c r="K454" s="7" t="s">
        <v>155</v>
      </c>
      <c r="L454" s="36" t="s">
        <v>155</v>
      </c>
    </row>
    <row r="455" spans="1:12" ht="20.25" customHeight="1" x14ac:dyDescent="0.3">
      <c r="A455" s="113"/>
      <c r="B455" s="116"/>
      <c r="C455" s="121"/>
      <c r="D455" s="8" t="s">
        <v>32</v>
      </c>
      <c r="E455" s="9">
        <v>122850</v>
      </c>
      <c r="F455" s="9">
        <v>135135</v>
      </c>
      <c r="G455" s="9">
        <v>148649</v>
      </c>
      <c r="H455" s="6" t="s">
        <v>44</v>
      </c>
      <c r="I455" s="8" t="s">
        <v>1269</v>
      </c>
      <c r="J455" s="8" t="s">
        <v>8</v>
      </c>
      <c r="K455" s="8" t="s">
        <v>8</v>
      </c>
      <c r="L455" s="27" t="s">
        <v>8</v>
      </c>
    </row>
    <row r="456" spans="1:12" ht="20.25" customHeight="1" x14ac:dyDescent="0.3">
      <c r="A456" s="113"/>
      <c r="B456" s="116"/>
      <c r="C456" s="121"/>
      <c r="D456" s="8" t="s">
        <v>36</v>
      </c>
      <c r="E456" s="9">
        <v>320100</v>
      </c>
      <c r="F456" s="9">
        <v>352110</v>
      </c>
      <c r="G456" s="9">
        <v>387321</v>
      </c>
      <c r="H456" s="6" t="s">
        <v>1282</v>
      </c>
      <c r="I456" s="8" t="s">
        <v>1268</v>
      </c>
      <c r="J456" s="8" t="s">
        <v>251</v>
      </c>
      <c r="K456" s="8" t="s">
        <v>251</v>
      </c>
      <c r="L456" s="27" t="s">
        <v>251</v>
      </c>
    </row>
    <row r="457" spans="1:12" ht="31.8" thickBot="1" x14ac:dyDescent="0.35">
      <c r="A457" s="114"/>
      <c r="B457" s="117"/>
      <c r="C457" s="97"/>
      <c r="D457" s="8" t="s">
        <v>49</v>
      </c>
      <c r="E457" s="9">
        <v>6000</v>
      </c>
      <c r="F457" s="9">
        <v>6000</v>
      </c>
      <c r="G457" s="9">
        <v>6000</v>
      </c>
      <c r="H457" s="6" t="s">
        <v>240</v>
      </c>
      <c r="I457" s="8" t="s">
        <v>1269</v>
      </c>
      <c r="J457" s="8" t="s">
        <v>225</v>
      </c>
      <c r="K457" s="8" t="s">
        <v>225</v>
      </c>
      <c r="L457" s="27" t="s">
        <v>225</v>
      </c>
    </row>
    <row r="458" spans="1:12" ht="35.25" customHeight="1" x14ac:dyDescent="0.3">
      <c r="A458" s="112" t="s">
        <v>252</v>
      </c>
      <c r="B458" s="115" t="s">
        <v>253</v>
      </c>
      <c r="C458" s="115" t="s">
        <v>43</v>
      </c>
      <c r="D458" s="7" t="s">
        <v>1221</v>
      </c>
      <c r="E458" s="13">
        <f>SUM(E459:E461)</f>
        <v>494500</v>
      </c>
      <c r="F458" s="13">
        <f>SUM(F459:F461)</f>
        <v>542650</v>
      </c>
      <c r="G458" s="13">
        <f>SUM(G459:G461)</f>
        <v>595615</v>
      </c>
      <c r="H458" s="5" t="s">
        <v>240</v>
      </c>
      <c r="I458" s="7" t="s">
        <v>1269</v>
      </c>
      <c r="J458" s="7" t="s">
        <v>248</v>
      </c>
      <c r="K458" s="7" t="s">
        <v>248</v>
      </c>
      <c r="L458" s="36" t="s">
        <v>248</v>
      </c>
    </row>
    <row r="459" spans="1:12" ht="20.25" customHeight="1" x14ac:dyDescent="0.3">
      <c r="A459" s="113"/>
      <c r="B459" s="116"/>
      <c r="C459" s="116"/>
      <c r="D459" s="8" t="s">
        <v>32</v>
      </c>
      <c r="E459" s="9">
        <v>120000</v>
      </c>
      <c r="F459" s="9">
        <v>132000</v>
      </c>
      <c r="G459" s="9">
        <v>145200</v>
      </c>
      <c r="H459" s="6" t="s">
        <v>1282</v>
      </c>
      <c r="I459" s="8" t="s">
        <v>1268</v>
      </c>
      <c r="J459" s="8" t="s">
        <v>241</v>
      </c>
      <c r="K459" s="8" t="s">
        <v>241</v>
      </c>
      <c r="L459" s="27" t="s">
        <v>241</v>
      </c>
    </row>
    <row r="460" spans="1:12" ht="20.25" customHeight="1" x14ac:dyDescent="0.3">
      <c r="A460" s="113"/>
      <c r="B460" s="116"/>
      <c r="C460" s="116"/>
      <c r="D460" s="8" t="s">
        <v>36</v>
      </c>
      <c r="E460" s="9">
        <v>361500</v>
      </c>
      <c r="F460" s="9">
        <v>397650</v>
      </c>
      <c r="G460" s="9">
        <v>437415</v>
      </c>
      <c r="H460" s="6" t="s">
        <v>44</v>
      </c>
      <c r="I460" s="8" t="s">
        <v>1269</v>
      </c>
      <c r="J460" s="8" t="s">
        <v>155</v>
      </c>
      <c r="K460" s="8" t="s">
        <v>155</v>
      </c>
      <c r="L460" s="27" t="s">
        <v>155</v>
      </c>
    </row>
    <row r="461" spans="1:12" ht="31.8" thickBot="1" x14ac:dyDescent="0.35">
      <c r="A461" s="114"/>
      <c r="B461" s="117"/>
      <c r="C461" s="117"/>
      <c r="D461" s="8" t="s">
        <v>49</v>
      </c>
      <c r="E461" s="9">
        <v>13000</v>
      </c>
      <c r="F461" s="9">
        <v>13000</v>
      </c>
      <c r="G461" s="9">
        <v>13000</v>
      </c>
      <c r="H461" s="6" t="s">
        <v>226</v>
      </c>
      <c r="I461" s="8" t="s">
        <v>1268</v>
      </c>
      <c r="J461" s="8" t="s">
        <v>227</v>
      </c>
      <c r="K461" s="8" t="s">
        <v>227</v>
      </c>
      <c r="L461" s="27" t="s">
        <v>227</v>
      </c>
    </row>
    <row r="462" spans="1:12" ht="20.25" customHeight="1" x14ac:dyDescent="0.3">
      <c r="A462" s="112" t="s">
        <v>254</v>
      </c>
      <c r="B462" s="115" t="s">
        <v>255</v>
      </c>
      <c r="C462" s="115" t="s">
        <v>43</v>
      </c>
      <c r="D462" s="7" t="s">
        <v>1221</v>
      </c>
      <c r="E462" s="13">
        <f>SUM(E463:E465)</f>
        <v>415700</v>
      </c>
      <c r="F462" s="13">
        <f>SUM(F463:F465)</f>
        <v>456510</v>
      </c>
      <c r="G462" s="13">
        <f>SUM(G463:G465)</f>
        <v>501401</v>
      </c>
      <c r="H462" s="5" t="s">
        <v>1282</v>
      </c>
      <c r="I462" s="7" t="s">
        <v>1268</v>
      </c>
      <c r="J462" s="7" t="s">
        <v>241</v>
      </c>
      <c r="K462" s="7" t="s">
        <v>241</v>
      </c>
      <c r="L462" s="36" t="s">
        <v>241</v>
      </c>
    </row>
    <row r="463" spans="1:12" ht="20.25" customHeight="1" x14ac:dyDescent="0.3">
      <c r="A463" s="113"/>
      <c r="B463" s="116"/>
      <c r="C463" s="116"/>
      <c r="D463" s="8" t="s">
        <v>32</v>
      </c>
      <c r="E463" s="9">
        <v>126000</v>
      </c>
      <c r="F463" s="9">
        <v>138600</v>
      </c>
      <c r="G463" s="9">
        <v>152460</v>
      </c>
      <c r="H463" s="6" t="s">
        <v>44</v>
      </c>
      <c r="I463" s="8" t="s">
        <v>1269</v>
      </c>
      <c r="J463" s="8" t="s">
        <v>86</v>
      </c>
      <c r="K463" s="8" t="s">
        <v>86</v>
      </c>
      <c r="L463" s="27" t="s">
        <v>86</v>
      </c>
    </row>
    <row r="464" spans="1:12" ht="38.25" customHeight="1" x14ac:dyDescent="0.3">
      <c r="A464" s="113"/>
      <c r="B464" s="116"/>
      <c r="C464" s="116"/>
      <c r="D464" s="8" t="s">
        <v>36</v>
      </c>
      <c r="E464" s="9">
        <v>282100</v>
      </c>
      <c r="F464" s="9">
        <v>310310</v>
      </c>
      <c r="G464" s="9">
        <v>341341</v>
      </c>
      <c r="H464" s="6" t="s">
        <v>226</v>
      </c>
      <c r="I464" s="8" t="s">
        <v>1268</v>
      </c>
      <c r="J464" s="8" t="s">
        <v>227</v>
      </c>
      <c r="K464" s="8" t="s">
        <v>227</v>
      </c>
      <c r="L464" s="27" t="s">
        <v>227</v>
      </c>
    </row>
    <row r="465" spans="1:12" ht="31.8" thickBot="1" x14ac:dyDescent="0.35">
      <c r="A465" s="114"/>
      <c r="B465" s="117"/>
      <c r="C465" s="117"/>
      <c r="D465" s="8" t="s">
        <v>49</v>
      </c>
      <c r="E465" s="9">
        <v>7600</v>
      </c>
      <c r="F465" s="9">
        <v>7600</v>
      </c>
      <c r="G465" s="9">
        <v>7600</v>
      </c>
      <c r="H465" s="6" t="s">
        <v>240</v>
      </c>
      <c r="I465" s="8" t="s">
        <v>1269</v>
      </c>
      <c r="J465" s="8" t="s">
        <v>248</v>
      </c>
      <c r="K465" s="8" t="s">
        <v>248</v>
      </c>
      <c r="L465" s="27" t="s">
        <v>248</v>
      </c>
    </row>
    <row r="466" spans="1:12" ht="36.75" customHeight="1" x14ac:dyDescent="0.3">
      <c r="A466" s="112" t="s">
        <v>256</v>
      </c>
      <c r="B466" s="115" t="s">
        <v>257</v>
      </c>
      <c r="C466" s="115" t="s">
        <v>43</v>
      </c>
      <c r="D466" s="7" t="s">
        <v>1221</v>
      </c>
      <c r="E466" s="13">
        <f>SUM(E467:E469)</f>
        <v>551600</v>
      </c>
      <c r="F466" s="13">
        <f>SUM(F467:F469)</f>
        <v>606460</v>
      </c>
      <c r="G466" s="13">
        <f>SUM(G467:G469)</f>
        <v>666806</v>
      </c>
      <c r="H466" s="5" t="s">
        <v>226</v>
      </c>
      <c r="I466" s="7" t="s">
        <v>1268</v>
      </c>
      <c r="J466" s="7" t="s">
        <v>227</v>
      </c>
      <c r="K466" s="7" t="s">
        <v>227</v>
      </c>
      <c r="L466" s="36" t="s">
        <v>227</v>
      </c>
    </row>
    <row r="467" spans="1:12" ht="31.2" x14ac:dyDescent="0.3">
      <c r="A467" s="113"/>
      <c r="B467" s="116"/>
      <c r="C467" s="116"/>
      <c r="D467" s="8" t="s">
        <v>32</v>
      </c>
      <c r="E467" s="9">
        <v>132400</v>
      </c>
      <c r="F467" s="9">
        <v>145640</v>
      </c>
      <c r="G467" s="9">
        <v>160204</v>
      </c>
      <c r="H467" s="6" t="s">
        <v>240</v>
      </c>
      <c r="I467" s="8" t="s">
        <v>1269</v>
      </c>
      <c r="J467" s="8" t="s">
        <v>95</v>
      </c>
      <c r="K467" s="8" t="s">
        <v>95</v>
      </c>
      <c r="L467" s="27" t="s">
        <v>95</v>
      </c>
    </row>
    <row r="468" spans="1:12" ht="20.25" customHeight="1" x14ac:dyDescent="0.3">
      <c r="A468" s="113"/>
      <c r="B468" s="116"/>
      <c r="C468" s="116"/>
      <c r="D468" s="8" t="s">
        <v>36</v>
      </c>
      <c r="E468" s="9">
        <v>416200</v>
      </c>
      <c r="F468" s="9">
        <v>457820</v>
      </c>
      <c r="G468" s="9">
        <v>503602</v>
      </c>
      <c r="H468" s="6" t="s">
        <v>44</v>
      </c>
      <c r="I468" s="8" t="s">
        <v>1269</v>
      </c>
      <c r="J468" s="8" t="s">
        <v>45</v>
      </c>
      <c r="K468" s="8" t="s">
        <v>45</v>
      </c>
      <c r="L468" s="27" t="s">
        <v>45</v>
      </c>
    </row>
    <row r="469" spans="1:12" ht="21" customHeight="1" thickBot="1" x14ac:dyDescent="0.35">
      <c r="A469" s="114"/>
      <c r="B469" s="117"/>
      <c r="C469" s="117"/>
      <c r="D469" s="8" t="s">
        <v>49</v>
      </c>
      <c r="E469" s="9">
        <v>3000</v>
      </c>
      <c r="F469" s="9">
        <v>3000</v>
      </c>
      <c r="G469" s="9">
        <v>3000</v>
      </c>
      <c r="H469" s="6" t="s">
        <v>1282</v>
      </c>
      <c r="I469" s="8" t="s">
        <v>1268</v>
      </c>
      <c r="J469" s="8" t="s">
        <v>241</v>
      </c>
      <c r="K469" s="8" t="s">
        <v>241</v>
      </c>
      <c r="L469" s="27" t="s">
        <v>241</v>
      </c>
    </row>
    <row r="470" spans="1:12" ht="20.25" customHeight="1" x14ac:dyDescent="0.3">
      <c r="A470" s="112" t="s">
        <v>258</v>
      </c>
      <c r="B470" s="115" t="s">
        <v>259</v>
      </c>
      <c r="C470" s="115" t="s">
        <v>43</v>
      </c>
      <c r="D470" s="7" t="s">
        <v>1221</v>
      </c>
      <c r="E470" s="13">
        <f>SUM(E471:E473)</f>
        <v>1032600</v>
      </c>
      <c r="F470" s="13">
        <f>SUM(F471:F473)</f>
        <v>1127251</v>
      </c>
      <c r="G470" s="13">
        <f>SUM(G471:G473)</f>
        <v>1230820</v>
      </c>
      <c r="H470" s="5" t="s">
        <v>260</v>
      </c>
      <c r="I470" s="7" t="s">
        <v>1268</v>
      </c>
      <c r="J470" s="7" t="s">
        <v>25</v>
      </c>
      <c r="K470" s="7" t="s">
        <v>25</v>
      </c>
      <c r="L470" s="36" t="s">
        <v>25</v>
      </c>
    </row>
    <row r="471" spans="1:12" ht="20.25" customHeight="1" x14ac:dyDescent="0.3">
      <c r="A471" s="113"/>
      <c r="B471" s="116"/>
      <c r="C471" s="116"/>
      <c r="D471" s="8" t="s">
        <v>32</v>
      </c>
      <c r="E471" s="9">
        <v>260300</v>
      </c>
      <c r="F471" s="9">
        <v>278521</v>
      </c>
      <c r="G471" s="9">
        <v>298017</v>
      </c>
      <c r="H471" s="6" t="s">
        <v>44</v>
      </c>
      <c r="I471" s="8" t="s">
        <v>1269</v>
      </c>
      <c r="J471" s="8" t="s">
        <v>86</v>
      </c>
      <c r="K471" s="8" t="s">
        <v>86</v>
      </c>
      <c r="L471" s="27" t="s">
        <v>86</v>
      </c>
    </row>
    <row r="472" spans="1:12" ht="36" customHeight="1" x14ac:dyDescent="0.3">
      <c r="A472" s="113"/>
      <c r="B472" s="116"/>
      <c r="C472" s="116"/>
      <c r="D472" s="8" t="s">
        <v>36</v>
      </c>
      <c r="E472" s="9">
        <v>764300</v>
      </c>
      <c r="F472" s="9">
        <v>840730</v>
      </c>
      <c r="G472" s="9">
        <v>924803</v>
      </c>
      <c r="H472" s="6" t="s">
        <v>261</v>
      </c>
      <c r="I472" s="8" t="s">
        <v>1268</v>
      </c>
      <c r="J472" s="8" t="s">
        <v>262</v>
      </c>
      <c r="K472" s="8" t="s">
        <v>262</v>
      </c>
      <c r="L472" s="27" t="s">
        <v>262</v>
      </c>
    </row>
    <row r="473" spans="1:12" ht="35.25" customHeight="1" thickBot="1" x14ac:dyDescent="0.35">
      <c r="A473" s="114"/>
      <c r="B473" s="117"/>
      <c r="C473" s="117"/>
      <c r="D473" s="8" t="s">
        <v>49</v>
      </c>
      <c r="E473" s="9">
        <v>8000</v>
      </c>
      <c r="F473" s="9">
        <v>8000</v>
      </c>
      <c r="G473" s="9">
        <v>8000</v>
      </c>
      <c r="H473" s="6" t="s">
        <v>1284</v>
      </c>
      <c r="I473" s="8" t="s">
        <v>1269</v>
      </c>
      <c r="J473" s="8" t="s">
        <v>248</v>
      </c>
      <c r="K473" s="8" t="s">
        <v>248</v>
      </c>
      <c r="L473" s="27" t="s">
        <v>248</v>
      </c>
    </row>
    <row r="474" spans="1:12" ht="20.25" customHeight="1" x14ac:dyDescent="0.3">
      <c r="A474" s="112" t="s">
        <v>263</v>
      </c>
      <c r="B474" s="115" t="s">
        <v>264</v>
      </c>
      <c r="C474" s="115" t="s">
        <v>43</v>
      </c>
      <c r="D474" s="7" t="s">
        <v>1221</v>
      </c>
      <c r="E474" s="13">
        <f>SUM(E475:E477)</f>
        <v>769300</v>
      </c>
      <c r="F474" s="13">
        <f>SUM(F475:F477)</f>
        <v>838506</v>
      </c>
      <c r="G474" s="13">
        <f>SUM(G475:G477)</f>
        <v>914154</v>
      </c>
      <c r="H474" s="5" t="s">
        <v>260</v>
      </c>
      <c r="I474" s="7" t="s">
        <v>1268</v>
      </c>
      <c r="J474" s="7" t="s">
        <v>25</v>
      </c>
      <c r="K474" s="7" t="s">
        <v>25</v>
      </c>
      <c r="L474" s="36" t="s">
        <v>25</v>
      </c>
    </row>
    <row r="475" spans="1:12" ht="36.75" customHeight="1" x14ac:dyDescent="0.3">
      <c r="A475" s="113"/>
      <c r="B475" s="116"/>
      <c r="C475" s="116"/>
      <c r="D475" s="8" t="s">
        <v>36</v>
      </c>
      <c r="E475" s="9">
        <v>532600</v>
      </c>
      <c r="F475" s="9">
        <v>585860</v>
      </c>
      <c r="G475" s="9">
        <v>644446</v>
      </c>
      <c r="H475" s="6" t="s">
        <v>261</v>
      </c>
      <c r="I475" s="8" t="s">
        <v>1268</v>
      </c>
      <c r="J475" s="8" t="s">
        <v>262</v>
      </c>
      <c r="K475" s="8" t="s">
        <v>262</v>
      </c>
      <c r="L475" s="27" t="s">
        <v>262</v>
      </c>
    </row>
    <row r="476" spans="1:12" ht="35.25" customHeight="1" x14ac:dyDescent="0.3">
      <c r="A476" s="113"/>
      <c r="B476" s="116"/>
      <c r="C476" s="116"/>
      <c r="D476" s="8" t="s">
        <v>49</v>
      </c>
      <c r="E476" s="9">
        <v>8900</v>
      </c>
      <c r="F476" s="9">
        <v>8900</v>
      </c>
      <c r="G476" s="9">
        <v>8900</v>
      </c>
      <c r="H476" s="6" t="s">
        <v>1284</v>
      </c>
      <c r="I476" s="8" t="s">
        <v>1269</v>
      </c>
      <c r="J476" s="8" t="s">
        <v>248</v>
      </c>
      <c r="K476" s="8" t="s">
        <v>248</v>
      </c>
      <c r="L476" s="27" t="s">
        <v>248</v>
      </c>
    </row>
    <row r="477" spans="1:12" ht="20.25" customHeight="1" thickBot="1" x14ac:dyDescent="0.35">
      <c r="A477" s="114"/>
      <c r="B477" s="117"/>
      <c r="C477" s="117"/>
      <c r="D477" s="8" t="s">
        <v>32</v>
      </c>
      <c r="E477" s="9">
        <v>227800</v>
      </c>
      <c r="F477" s="9">
        <v>243746</v>
      </c>
      <c r="G477" s="9">
        <v>260808</v>
      </c>
      <c r="H477" s="6" t="s">
        <v>44</v>
      </c>
      <c r="I477" s="8" t="s">
        <v>1269</v>
      </c>
      <c r="J477" s="8" t="s">
        <v>86</v>
      </c>
      <c r="K477" s="8" t="s">
        <v>86</v>
      </c>
      <c r="L477" s="27" t="s">
        <v>86</v>
      </c>
    </row>
    <row r="478" spans="1:12" ht="39.75" customHeight="1" x14ac:dyDescent="0.3">
      <c r="A478" s="112" t="s">
        <v>265</v>
      </c>
      <c r="B478" s="115" t="s">
        <v>266</v>
      </c>
      <c r="C478" s="115" t="s">
        <v>43</v>
      </c>
      <c r="D478" s="7" t="s">
        <v>1221</v>
      </c>
      <c r="E478" s="13">
        <f>SUM(E479:E481)</f>
        <v>928600</v>
      </c>
      <c r="F478" s="13">
        <f>SUM(F479:F481)</f>
        <v>1013488</v>
      </c>
      <c r="G478" s="13">
        <f>SUM(G479:G481)</f>
        <v>1106398</v>
      </c>
      <c r="H478" s="5" t="s">
        <v>261</v>
      </c>
      <c r="I478" s="7" t="s">
        <v>1268</v>
      </c>
      <c r="J478" s="7" t="s">
        <v>262</v>
      </c>
      <c r="K478" s="7" t="s">
        <v>262</v>
      </c>
      <c r="L478" s="36" t="s">
        <v>262</v>
      </c>
    </row>
    <row r="479" spans="1:12" ht="20.25" customHeight="1" x14ac:dyDescent="0.3">
      <c r="A479" s="113"/>
      <c r="B479" s="116"/>
      <c r="C479" s="116"/>
      <c r="D479" s="8" t="s">
        <v>32</v>
      </c>
      <c r="E479" s="9">
        <v>222400</v>
      </c>
      <c r="F479" s="9">
        <v>237968</v>
      </c>
      <c r="G479" s="9">
        <v>254626</v>
      </c>
      <c r="H479" s="6" t="s">
        <v>44</v>
      </c>
      <c r="I479" s="8" t="s">
        <v>1269</v>
      </c>
      <c r="J479" s="8" t="s">
        <v>67</v>
      </c>
      <c r="K479" s="8" t="s">
        <v>67</v>
      </c>
      <c r="L479" s="27" t="s">
        <v>67</v>
      </c>
    </row>
    <row r="480" spans="1:12" ht="20.25" customHeight="1" x14ac:dyDescent="0.3">
      <c r="A480" s="113"/>
      <c r="B480" s="116"/>
      <c r="C480" s="116"/>
      <c r="D480" s="8" t="s">
        <v>36</v>
      </c>
      <c r="E480" s="9">
        <v>693200</v>
      </c>
      <c r="F480" s="9">
        <v>762520</v>
      </c>
      <c r="G480" s="9">
        <v>838772</v>
      </c>
      <c r="H480" s="6" t="s">
        <v>260</v>
      </c>
      <c r="I480" s="8" t="s">
        <v>1268</v>
      </c>
      <c r="J480" s="8" t="s">
        <v>25</v>
      </c>
      <c r="K480" s="8" t="s">
        <v>25</v>
      </c>
      <c r="L480" s="27" t="s">
        <v>25</v>
      </c>
    </row>
    <row r="481" spans="1:12" ht="31.8" thickBot="1" x14ac:dyDescent="0.35">
      <c r="A481" s="114"/>
      <c r="B481" s="117"/>
      <c r="C481" s="117"/>
      <c r="D481" s="8" t="s">
        <v>49</v>
      </c>
      <c r="E481" s="9">
        <v>13000</v>
      </c>
      <c r="F481" s="9">
        <v>13000</v>
      </c>
      <c r="G481" s="9">
        <v>13000</v>
      </c>
      <c r="H481" s="6" t="s">
        <v>1284</v>
      </c>
      <c r="I481" s="8" t="s">
        <v>1269</v>
      </c>
      <c r="J481" s="8" t="s">
        <v>248</v>
      </c>
      <c r="K481" s="8" t="s">
        <v>248</v>
      </c>
      <c r="L481" s="27" t="s">
        <v>248</v>
      </c>
    </row>
    <row r="482" spans="1:12" ht="20.25" customHeight="1" x14ac:dyDescent="0.3">
      <c r="A482" s="112" t="s">
        <v>267</v>
      </c>
      <c r="B482" s="96" t="s">
        <v>268</v>
      </c>
      <c r="C482" s="96" t="s">
        <v>43</v>
      </c>
      <c r="D482" s="7" t="s">
        <v>1221</v>
      </c>
      <c r="E482" s="13">
        <f>SUM(E483:E485)</f>
        <v>642200</v>
      </c>
      <c r="F482" s="13">
        <f>SUM(F483:F485)</f>
        <v>703589</v>
      </c>
      <c r="G482" s="13">
        <f>SUM(G483:G485)</f>
        <v>764404</v>
      </c>
      <c r="H482" s="5" t="s">
        <v>44</v>
      </c>
      <c r="I482" s="7" t="s">
        <v>1269</v>
      </c>
      <c r="J482" s="7" t="s">
        <v>237</v>
      </c>
      <c r="K482" s="7" t="s">
        <v>237</v>
      </c>
      <c r="L482" s="36" t="s">
        <v>237</v>
      </c>
    </row>
    <row r="483" spans="1:12" ht="20.25" customHeight="1" x14ac:dyDescent="0.3">
      <c r="A483" s="113"/>
      <c r="B483" s="121"/>
      <c r="C483" s="121"/>
      <c r="D483" s="8" t="s">
        <v>32</v>
      </c>
      <c r="E483" s="9">
        <v>247800</v>
      </c>
      <c r="F483" s="9">
        <v>271159</v>
      </c>
      <c r="G483" s="9">
        <v>290141</v>
      </c>
      <c r="H483" s="6" t="s">
        <v>260</v>
      </c>
      <c r="I483" s="8" t="s">
        <v>1268</v>
      </c>
      <c r="J483" s="8" t="s">
        <v>25</v>
      </c>
      <c r="K483" s="8" t="s">
        <v>25</v>
      </c>
      <c r="L483" s="27" t="s">
        <v>25</v>
      </c>
    </row>
    <row r="484" spans="1:12" ht="39.75" customHeight="1" x14ac:dyDescent="0.3">
      <c r="A484" s="113"/>
      <c r="B484" s="121"/>
      <c r="C484" s="121"/>
      <c r="D484" s="8" t="s">
        <v>36</v>
      </c>
      <c r="E484" s="9">
        <v>380300</v>
      </c>
      <c r="F484" s="9">
        <v>418330</v>
      </c>
      <c r="G484" s="9">
        <v>460163</v>
      </c>
      <c r="H484" s="6" t="s">
        <v>261</v>
      </c>
      <c r="I484" s="8" t="s">
        <v>1268</v>
      </c>
      <c r="J484" s="8" t="s">
        <v>262</v>
      </c>
      <c r="K484" s="8" t="s">
        <v>262</v>
      </c>
      <c r="L484" s="27" t="s">
        <v>262</v>
      </c>
    </row>
    <row r="485" spans="1:12" ht="36" customHeight="1" thickBot="1" x14ac:dyDescent="0.35">
      <c r="A485" s="114"/>
      <c r="B485" s="97"/>
      <c r="C485" s="97"/>
      <c r="D485" s="8" t="s">
        <v>49</v>
      </c>
      <c r="E485" s="9">
        <v>14100</v>
      </c>
      <c r="F485" s="9">
        <v>14100</v>
      </c>
      <c r="G485" s="9">
        <v>14100</v>
      </c>
      <c r="H485" s="6" t="s">
        <v>1284</v>
      </c>
      <c r="I485" s="8" t="s">
        <v>1269</v>
      </c>
      <c r="J485" s="8" t="s">
        <v>248</v>
      </c>
      <c r="K485" s="8" t="s">
        <v>248</v>
      </c>
      <c r="L485" s="27" t="s">
        <v>248</v>
      </c>
    </row>
    <row r="486" spans="1:12" ht="20.25" customHeight="1" x14ac:dyDescent="0.3">
      <c r="A486" s="112" t="s">
        <v>269</v>
      </c>
      <c r="B486" s="115" t="s">
        <v>270</v>
      </c>
      <c r="C486" s="115" t="s">
        <v>43</v>
      </c>
      <c r="D486" s="7" t="s">
        <v>1221</v>
      </c>
      <c r="E486" s="13">
        <f>SUM(E487:E489)</f>
        <v>1288000</v>
      </c>
      <c r="F486" s="13">
        <f>SUM(F487:F489)</f>
        <v>1408404</v>
      </c>
      <c r="G486" s="13">
        <f>SUM(G487:G489)</f>
        <v>1540327</v>
      </c>
      <c r="H486" s="5" t="s">
        <v>260</v>
      </c>
      <c r="I486" s="7" t="s">
        <v>1268</v>
      </c>
      <c r="J486" s="7" t="s">
        <v>25</v>
      </c>
      <c r="K486" s="7" t="s">
        <v>25</v>
      </c>
      <c r="L486" s="36" t="s">
        <v>25</v>
      </c>
    </row>
    <row r="487" spans="1:12" ht="39.75" customHeight="1" x14ac:dyDescent="0.3">
      <c r="A487" s="113"/>
      <c r="B487" s="116"/>
      <c r="C487" s="116"/>
      <c r="D487" s="8" t="s">
        <v>32</v>
      </c>
      <c r="E487" s="9">
        <v>248200</v>
      </c>
      <c r="F487" s="9">
        <v>265574</v>
      </c>
      <c r="G487" s="9">
        <v>284164</v>
      </c>
      <c r="H487" s="6" t="s">
        <v>261</v>
      </c>
      <c r="I487" s="8" t="s">
        <v>1268</v>
      </c>
      <c r="J487" s="8" t="s">
        <v>262</v>
      </c>
      <c r="K487" s="8" t="s">
        <v>262</v>
      </c>
      <c r="L487" s="27" t="s">
        <v>262</v>
      </c>
    </row>
    <row r="488" spans="1:12" ht="35.25" customHeight="1" x14ac:dyDescent="0.3">
      <c r="A488" s="113"/>
      <c r="B488" s="116"/>
      <c r="C488" s="116"/>
      <c r="D488" s="8" t="s">
        <v>36</v>
      </c>
      <c r="E488" s="9">
        <v>1030300</v>
      </c>
      <c r="F488" s="9">
        <v>1133330</v>
      </c>
      <c r="G488" s="9">
        <v>1246663</v>
      </c>
      <c r="H488" s="6" t="s">
        <v>1284</v>
      </c>
      <c r="I488" s="8" t="s">
        <v>1269</v>
      </c>
      <c r="J488" s="8" t="s">
        <v>248</v>
      </c>
      <c r="K488" s="8" t="s">
        <v>248</v>
      </c>
      <c r="L488" s="27" t="s">
        <v>248</v>
      </c>
    </row>
    <row r="489" spans="1:12" ht="20.25" customHeight="1" thickBot="1" x14ac:dyDescent="0.35">
      <c r="A489" s="114"/>
      <c r="B489" s="117"/>
      <c r="C489" s="117"/>
      <c r="D489" s="8" t="s">
        <v>49</v>
      </c>
      <c r="E489" s="9">
        <v>9500</v>
      </c>
      <c r="F489" s="9">
        <v>9500</v>
      </c>
      <c r="G489" s="9">
        <v>9500</v>
      </c>
      <c r="H489" s="6" t="s">
        <v>44</v>
      </c>
      <c r="I489" s="8" t="s">
        <v>1269</v>
      </c>
      <c r="J489" s="8" t="s">
        <v>8</v>
      </c>
      <c r="K489" s="8" t="s">
        <v>8</v>
      </c>
      <c r="L489" s="27" t="s">
        <v>8</v>
      </c>
    </row>
    <row r="490" spans="1:12" ht="36" customHeight="1" x14ac:dyDescent="0.3">
      <c r="A490" s="112" t="s">
        <v>271</v>
      </c>
      <c r="B490" s="115" t="s">
        <v>272</v>
      </c>
      <c r="C490" s="115" t="s">
        <v>43</v>
      </c>
      <c r="D490" s="7" t="s">
        <v>1221</v>
      </c>
      <c r="E490" s="13">
        <f>SUM(E491:E493)</f>
        <v>1354000</v>
      </c>
      <c r="F490" s="13">
        <f>SUM(F491:F493)</f>
        <v>1495490</v>
      </c>
      <c r="G490" s="13">
        <f>SUM(G491:G493)</f>
        <v>1633113</v>
      </c>
      <c r="H490" s="5" t="s">
        <v>1284</v>
      </c>
      <c r="I490" s="7" t="s">
        <v>1269</v>
      </c>
      <c r="J490" s="7" t="s">
        <v>248</v>
      </c>
      <c r="K490" s="7" t="s">
        <v>248</v>
      </c>
      <c r="L490" s="36" t="s">
        <v>248</v>
      </c>
    </row>
    <row r="491" spans="1:12" ht="38.25" customHeight="1" x14ac:dyDescent="0.3">
      <c r="A491" s="113"/>
      <c r="B491" s="116"/>
      <c r="C491" s="116"/>
      <c r="D491" s="8" t="s">
        <v>32</v>
      </c>
      <c r="E491" s="9">
        <v>287200</v>
      </c>
      <c r="F491" s="9">
        <v>324210</v>
      </c>
      <c r="G491" s="9">
        <v>346905</v>
      </c>
      <c r="H491" s="6" t="s">
        <v>261</v>
      </c>
      <c r="I491" s="8" t="s">
        <v>1268</v>
      </c>
      <c r="J491" s="8" t="s">
        <v>262</v>
      </c>
      <c r="K491" s="8" t="s">
        <v>262</v>
      </c>
      <c r="L491" s="27" t="s">
        <v>262</v>
      </c>
    </row>
    <row r="492" spans="1:12" ht="20.25" customHeight="1" x14ac:dyDescent="0.3">
      <c r="A492" s="113"/>
      <c r="B492" s="116"/>
      <c r="C492" s="116"/>
      <c r="D492" s="8" t="s">
        <v>36</v>
      </c>
      <c r="E492" s="9">
        <v>1044800</v>
      </c>
      <c r="F492" s="9">
        <v>1149280</v>
      </c>
      <c r="G492" s="9">
        <v>1264208</v>
      </c>
      <c r="H492" s="6" t="s">
        <v>44</v>
      </c>
      <c r="I492" s="8" t="s">
        <v>1269</v>
      </c>
      <c r="J492" s="8" t="s">
        <v>8</v>
      </c>
      <c r="K492" s="8" t="s">
        <v>8</v>
      </c>
      <c r="L492" s="27" t="s">
        <v>8</v>
      </c>
    </row>
    <row r="493" spans="1:12" ht="20.25" customHeight="1" thickBot="1" x14ac:dyDescent="0.35">
      <c r="A493" s="114"/>
      <c r="B493" s="117"/>
      <c r="C493" s="117"/>
      <c r="D493" s="8" t="s">
        <v>49</v>
      </c>
      <c r="E493" s="9">
        <v>22000</v>
      </c>
      <c r="F493" s="9">
        <v>22000</v>
      </c>
      <c r="G493" s="9">
        <v>22000</v>
      </c>
      <c r="H493" s="6" t="s">
        <v>260</v>
      </c>
      <c r="I493" s="8" t="s">
        <v>1268</v>
      </c>
      <c r="J493" s="8" t="s">
        <v>25</v>
      </c>
      <c r="K493" s="8" t="s">
        <v>25</v>
      </c>
      <c r="L493" s="27" t="s">
        <v>25</v>
      </c>
    </row>
    <row r="494" spans="1:12" ht="20.25" customHeight="1" x14ac:dyDescent="0.3">
      <c r="A494" s="112" t="s">
        <v>273</v>
      </c>
      <c r="B494" s="115" t="s">
        <v>274</v>
      </c>
      <c r="C494" s="115" t="s">
        <v>43</v>
      </c>
      <c r="D494" s="7" t="s">
        <v>1221</v>
      </c>
      <c r="E494" s="13">
        <f>SUM(E495:E497)</f>
        <v>649100</v>
      </c>
      <c r="F494" s="13">
        <f>SUM(F495:F497)</f>
        <v>704313</v>
      </c>
      <c r="G494" s="13">
        <f>SUM(G495:G497)</f>
        <v>764460</v>
      </c>
      <c r="H494" s="5" t="s">
        <v>44</v>
      </c>
      <c r="I494" s="7" t="s">
        <v>1269</v>
      </c>
      <c r="J494" s="7" t="s">
        <v>275</v>
      </c>
      <c r="K494" s="7" t="s">
        <v>275</v>
      </c>
      <c r="L494" s="36" t="s">
        <v>275</v>
      </c>
    </row>
    <row r="495" spans="1:12" ht="21" customHeight="1" x14ac:dyDescent="0.3">
      <c r="A495" s="113"/>
      <c r="B495" s="116"/>
      <c r="C495" s="116"/>
      <c r="D495" s="8" t="s">
        <v>32</v>
      </c>
      <c r="E495" s="9">
        <v>279900</v>
      </c>
      <c r="F495" s="9">
        <v>299493</v>
      </c>
      <c r="G495" s="9">
        <v>320458</v>
      </c>
      <c r="H495" s="6" t="s">
        <v>260</v>
      </c>
      <c r="I495" s="8" t="s">
        <v>1268</v>
      </c>
      <c r="J495" s="8" t="s">
        <v>25</v>
      </c>
      <c r="K495" s="8" t="s">
        <v>25</v>
      </c>
      <c r="L495" s="27" t="s">
        <v>25</v>
      </c>
    </row>
    <row r="496" spans="1:12" ht="31.2" x14ac:dyDescent="0.3">
      <c r="A496" s="113"/>
      <c r="B496" s="116"/>
      <c r="C496" s="116"/>
      <c r="D496" s="8" t="s">
        <v>36</v>
      </c>
      <c r="E496" s="9">
        <v>356200</v>
      </c>
      <c r="F496" s="9">
        <v>391820</v>
      </c>
      <c r="G496" s="9">
        <v>431002</v>
      </c>
      <c r="H496" s="6" t="s">
        <v>1284</v>
      </c>
      <c r="I496" s="8" t="s">
        <v>1269</v>
      </c>
      <c r="J496" s="8" t="s">
        <v>248</v>
      </c>
      <c r="K496" s="8" t="s">
        <v>248</v>
      </c>
      <c r="L496" s="27" t="s">
        <v>248</v>
      </c>
    </row>
    <row r="497" spans="1:12" ht="35.25" customHeight="1" thickBot="1" x14ac:dyDescent="0.35">
      <c r="A497" s="114"/>
      <c r="B497" s="117"/>
      <c r="C497" s="117"/>
      <c r="D497" s="8" t="s">
        <v>49</v>
      </c>
      <c r="E497" s="9">
        <v>13000</v>
      </c>
      <c r="F497" s="9">
        <v>13000</v>
      </c>
      <c r="G497" s="9">
        <v>13000</v>
      </c>
      <c r="H497" s="6" t="s">
        <v>261</v>
      </c>
      <c r="I497" s="8" t="s">
        <v>1268</v>
      </c>
      <c r="J497" s="8" t="s">
        <v>262</v>
      </c>
      <c r="K497" s="8" t="s">
        <v>262</v>
      </c>
      <c r="L497" s="27" t="s">
        <v>262</v>
      </c>
    </row>
    <row r="498" spans="1:12" ht="20.25" customHeight="1" x14ac:dyDescent="0.3">
      <c r="A498" s="112" t="s">
        <v>276</v>
      </c>
      <c r="B498" s="115" t="s">
        <v>277</v>
      </c>
      <c r="C498" s="115" t="s">
        <v>43</v>
      </c>
      <c r="D498" s="7" t="s">
        <v>1221</v>
      </c>
      <c r="E498" s="13">
        <f>SUM(E499:E501)</f>
        <v>1081800</v>
      </c>
      <c r="F498" s="13">
        <f>SUM(F499:F501)</f>
        <v>1182414</v>
      </c>
      <c r="G498" s="13">
        <f>SUM(G499:G501)</f>
        <v>1292665</v>
      </c>
      <c r="H498" s="5" t="s">
        <v>44</v>
      </c>
      <c r="I498" s="7" t="s">
        <v>1269</v>
      </c>
      <c r="J498" s="7" t="s">
        <v>8</v>
      </c>
      <c r="K498" s="7" t="s">
        <v>8</v>
      </c>
      <c r="L498" s="36" t="s">
        <v>8</v>
      </c>
    </row>
    <row r="499" spans="1:12" ht="20.25" customHeight="1" x14ac:dyDescent="0.3">
      <c r="A499" s="113"/>
      <c r="B499" s="116"/>
      <c r="C499" s="116"/>
      <c r="D499" s="8" t="s">
        <v>36</v>
      </c>
      <c r="E499" s="9">
        <v>864600</v>
      </c>
      <c r="F499" s="9">
        <v>951060</v>
      </c>
      <c r="G499" s="9">
        <v>1046166</v>
      </c>
      <c r="H499" s="6" t="s">
        <v>260</v>
      </c>
      <c r="I499" s="8" t="s">
        <v>1268</v>
      </c>
      <c r="J499" s="8" t="s">
        <v>25</v>
      </c>
      <c r="K499" s="8" t="s">
        <v>25</v>
      </c>
      <c r="L499" s="27" t="s">
        <v>25</v>
      </c>
    </row>
    <row r="500" spans="1:12" ht="35.25" customHeight="1" x14ac:dyDescent="0.3">
      <c r="A500" s="113"/>
      <c r="B500" s="116"/>
      <c r="C500" s="116"/>
      <c r="D500" s="8" t="s">
        <v>49</v>
      </c>
      <c r="E500" s="9">
        <v>15000</v>
      </c>
      <c r="F500" s="9">
        <v>15000</v>
      </c>
      <c r="G500" s="9">
        <v>15000</v>
      </c>
      <c r="H500" s="6" t="s">
        <v>1284</v>
      </c>
      <c r="I500" s="8" t="s">
        <v>1269</v>
      </c>
      <c r="J500" s="8" t="s">
        <v>248</v>
      </c>
      <c r="K500" s="8" t="s">
        <v>248</v>
      </c>
      <c r="L500" s="27" t="s">
        <v>248</v>
      </c>
    </row>
    <row r="501" spans="1:12" ht="31.8" thickBot="1" x14ac:dyDescent="0.35">
      <c r="A501" s="114"/>
      <c r="B501" s="117"/>
      <c r="C501" s="117"/>
      <c r="D501" s="8" t="s">
        <v>32</v>
      </c>
      <c r="E501" s="9">
        <v>202200</v>
      </c>
      <c r="F501" s="9">
        <v>216354</v>
      </c>
      <c r="G501" s="9">
        <v>231499</v>
      </c>
      <c r="H501" s="6" t="s">
        <v>261</v>
      </c>
      <c r="I501" s="8" t="s">
        <v>1268</v>
      </c>
      <c r="J501" s="8" t="s">
        <v>262</v>
      </c>
      <c r="K501" s="8" t="s">
        <v>262</v>
      </c>
      <c r="L501" s="27" t="s">
        <v>262</v>
      </c>
    </row>
    <row r="502" spans="1:12" ht="20.25" customHeight="1" x14ac:dyDescent="0.3">
      <c r="A502" s="112" t="s">
        <v>278</v>
      </c>
      <c r="B502" s="115" t="s">
        <v>279</v>
      </c>
      <c r="C502" s="115" t="s">
        <v>43</v>
      </c>
      <c r="D502" s="7" t="s">
        <v>1221</v>
      </c>
      <c r="E502" s="13">
        <f>SUM(E503:E505)</f>
        <v>679100</v>
      </c>
      <c r="F502" s="13">
        <f>SUM(F503:F505)</f>
        <v>751308</v>
      </c>
      <c r="G502" s="13">
        <f>SUM(G503:G505)</f>
        <v>817543</v>
      </c>
      <c r="H502" s="5" t="s">
        <v>44</v>
      </c>
      <c r="I502" s="7" t="s">
        <v>1269</v>
      </c>
      <c r="J502" s="7" t="s">
        <v>155</v>
      </c>
      <c r="K502" s="7" t="s">
        <v>155</v>
      </c>
      <c r="L502" s="36" t="s">
        <v>155</v>
      </c>
    </row>
    <row r="503" spans="1:12" ht="20.25" customHeight="1" x14ac:dyDescent="0.3">
      <c r="A503" s="113"/>
      <c r="B503" s="116"/>
      <c r="C503" s="116"/>
      <c r="D503" s="8" t="s">
        <v>32</v>
      </c>
      <c r="E503" s="9">
        <v>220700</v>
      </c>
      <c r="F503" s="9">
        <v>248508</v>
      </c>
      <c r="G503" s="9">
        <v>265903</v>
      </c>
      <c r="H503" s="6" t="s">
        <v>260</v>
      </c>
      <c r="I503" s="8" t="s">
        <v>1268</v>
      </c>
      <c r="J503" s="8" t="s">
        <v>25</v>
      </c>
      <c r="K503" s="8" t="s">
        <v>25</v>
      </c>
      <c r="L503" s="27" t="s">
        <v>25</v>
      </c>
    </row>
    <row r="504" spans="1:12" ht="35.25" customHeight="1" x14ac:dyDescent="0.3">
      <c r="A504" s="113"/>
      <c r="B504" s="116"/>
      <c r="C504" s="116"/>
      <c r="D504" s="8" t="s">
        <v>36</v>
      </c>
      <c r="E504" s="9">
        <v>444000</v>
      </c>
      <c r="F504" s="9">
        <v>488400</v>
      </c>
      <c r="G504" s="9">
        <v>537240</v>
      </c>
      <c r="H504" s="6" t="s">
        <v>1284</v>
      </c>
      <c r="I504" s="8" t="s">
        <v>1269</v>
      </c>
      <c r="J504" s="8" t="s">
        <v>95</v>
      </c>
      <c r="K504" s="8" t="s">
        <v>95</v>
      </c>
      <c r="L504" s="27" t="s">
        <v>95</v>
      </c>
    </row>
    <row r="505" spans="1:12" ht="36.75" customHeight="1" thickBot="1" x14ac:dyDescent="0.35">
      <c r="A505" s="114"/>
      <c r="B505" s="117"/>
      <c r="C505" s="117"/>
      <c r="D505" s="8" t="s">
        <v>49</v>
      </c>
      <c r="E505" s="9">
        <v>14400</v>
      </c>
      <c r="F505" s="9">
        <v>14400</v>
      </c>
      <c r="G505" s="9">
        <v>14400</v>
      </c>
      <c r="H505" s="6" t="s">
        <v>261</v>
      </c>
      <c r="I505" s="8" t="s">
        <v>1268</v>
      </c>
      <c r="J505" s="8" t="s">
        <v>262</v>
      </c>
      <c r="K505" s="8" t="s">
        <v>262</v>
      </c>
      <c r="L505" s="27" t="s">
        <v>262</v>
      </c>
    </row>
    <row r="506" spans="1:12" ht="20.25" customHeight="1" x14ac:dyDescent="0.3">
      <c r="A506" s="112" t="s">
        <v>280</v>
      </c>
      <c r="B506" s="115" t="s">
        <v>281</v>
      </c>
      <c r="C506" s="115" t="s">
        <v>43</v>
      </c>
      <c r="D506" s="7" t="s">
        <v>1221</v>
      </c>
      <c r="E506" s="13">
        <f>SUM(E507:E509)</f>
        <v>839700</v>
      </c>
      <c r="F506" s="13">
        <f>SUM(F507:F509)</f>
        <v>917761</v>
      </c>
      <c r="G506" s="13">
        <f>SUM(G507:G509)</f>
        <v>1003302</v>
      </c>
      <c r="H506" s="5" t="s">
        <v>260</v>
      </c>
      <c r="I506" s="7" t="s">
        <v>1268</v>
      </c>
      <c r="J506" s="7" t="s">
        <v>25</v>
      </c>
      <c r="K506" s="7" t="s">
        <v>25</v>
      </c>
      <c r="L506" s="36" t="s">
        <v>25</v>
      </c>
    </row>
    <row r="507" spans="1:12" ht="38.25" customHeight="1" x14ac:dyDescent="0.3">
      <c r="A507" s="113"/>
      <c r="B507" s="116"/>
      <c r="C507" s="116"/>
      <c r="D507" s="8" t="s">
        <v>32</v>
      </c>
      <c r="E507" s="9">
        <v>155300</v>
      </c>
      <c r="F507" s="9">
        <v>166171</v>
      </c>
      <c r="G507" s="9">
        <v>177803</v>
      </c>
      <c r="H507" s="6" t="s">
        <v>1284</v>
      </c>
      <c r="I507" s="8" t="s">
        <v>1269</v>
      </c>
      <c r="J507" s="8" t="s">
        <v>248</v>
      </c>
      <c r="K507" s="8" t="s">
        <v>248</v>
      </c>
      <c r="L507" s="27" t="s">
        <v>248</v>
      </c>
    </row>
    <row r="508" spans="1:12" ht="36" customHeight="1" x14ac:dyDescent="0.3">
      <c r="A508" s="113"/>
      <c r="B508" s="116"/>
      <c r="C508" s="116"/>
      <c r="D508" s="8" t="s">
        <v>36</v>
      </c>
      <c r="E508" s="9">
        <v>671900</v>
      </c>
      <c r="F508" s="9">
        <v>739090</v>
      </c>
      <c r="G508" s="9">
        <v>812999</v>
      </c>
      <c r="H508" s="6" t="s">
        <v>261</v>
      </c>
      <c r="I508" s="8" t="s">
        <v>1268</v>
      </c>
      <c r="J508" s="8" t="s">
        <v>262</v>
      </c>
      <c r="K508" s="8" t="s">
        <v>262</v>
      </c>
      <c r="L508" s="27" t="s">
        <v>262</v>
      </c>
    </row>
    <row r="509" spans="1:12" ht="20.25" customHeight="1" thickBot="1" x14ac:dyDescent="0.35">
      <c r="A509" s="114"/>
      <c r="B509" s="117"/>
      <c r="C509" s="117"/>
      <c r="D509" s="8" t="s">
        <v>49</v>
      </c>
      <c r="E509" s="9">
        <v>12500</v>
      </c>
      <c r="F509" s="9">
        <v>12500</v>
      </c>
      <c r="G509" s="9">
        <v>12500</v>
      </c>
      <c r="H509" s="6" t="s">
        <v>44</v>
      </c>
      <c r="I509" s="8" t="s">
        <v>1269</v>
      </c>
      <c r="J509" s="8" t="s">
        <v>275</v>
      </c>
      <c r="K509" s="8" t="s">
        <v>275</v>
      </c>
      <c r="L509" s="27" t="s">
        <v>275</v>
      </c>
    </row>
    <row r="510" spans="1:12" ht="20.25" customHeight="1" x14ac:dyDescent="0.3">
      <c r="A510" s="112" t="s">
        <v>282</v>
      </c>
      <c r="B510" s="115" t="s">
        <v>283</v>
      </c>
      <c r="C510" s="115" t="s">
        <v>43</v>
      </c>
      <c r="D510" s="7" t="s">
        <v>1221</v>
      </c>
      <c r="E510" s="13">
        <f>SUM(E511:E513)</f>
        <v>786500</v>
      </c>
      <c r="F510" s="13">
        <f>SUM(F511:F513)</f>
        <v>926822</v>
      </c>
      <c r="G510" s="13">
        <f>SUM(G511:G513)</f>
        <v>1007240</v>
      </c>
      <c r="H510" s="5" t="s">
        <v>44</v>
      </c>
      <c r="I510" s="7" t="s">
        <v>1269</v>
      </c>
      <c r="J510" s="7" t="s">
        <v>86</v>
      </c>
      <c r="K510" s="7" t="s">
        <v>86</v>
      </c>
      <c r="L510" s="36" t="s">
        <v>86</v>
      </c>
    </row>
    <row r="511" spans="1:12" ht="24" customHeight="1" x14ac:dyDescent="0.3">
      <c r="A511" s="113"/>
      <c r="B511" s="116"/>
      <c r="C511" s="116"/>
      <c r="D511" s="8" t="s">
        <v>32</v>
      </c>
      <c r="E511" s="9">
        <v>308100</v>
      </c>
      <c r="F511" s="9">
        <v>400822</v>
      </c>
      <c r="G511" s="9">
        <v>428880</v>
      </c>
      <c r="H511" s="6" t="s">
        <v>260</v>
      </c>
      <c r="I511" s="8" t="s">
        <v>1268</v>
      </c>
      <c r="J511" s="8" t="s">
        <v>25</v>
      </c>
      <c r="K511" s="8" t="s">
        <v>25</v>
      </c>
      <c r="L511" s="27" t="s">
        <v>25</v>
      </c>
    </row>
    <row r="512" spans="1:12" ht="34.5" customHeight="1" x14ac:dyDescent="0.3">
      <c r="A512" s="113"/>
      <c r="B512" s="116"/>
      <c r="C512" s="116"/>
      <c r="D512" s="8" t="s">
        <v>36</v>
      </c>
      <c r="E512" s="9">
        <v>476000</v>
      </c>
      <c r="F512" s="9">
        <v>523600</v>
      </c>
      <c r="G512" s="9">
        <v>575960</v>
      </c>
      <c r="H512" s="6" t="s">
        <v>261</v>
      </c>
      <c r="I512" s="8" t="s">
        <v>1268</v>
      </c>
      <c r="J512" s="8" t="s">
        <v>262</v>
      </c>
      <c r="K512" s="8" t="s">
        <v>262</v>
      </c>
      <c r="L512" s="27" t="s">
        <v>262</v>
      </c>
    </row>
    <row r="513" spans="1:12" ht="31.8" thickBot="1" x14ac:dyDescent="0.35">
      <c r="A513" s="114"/>
      <c r="B513" s="117"/>
      <c r="C513" s="117"/>
      <c r="D513" s="8" t="s">
        <v>49</v>
      </c>
      <c r="E513" s="9">
        <v>2400</v>
      </c>
      <c r="F513" s="9">
        <v>2400</v>
      </c>
      <c r="G513" s="9">
        <v>2400</v>
      </c>
      <c r="H513" s="6" t="s">
        <v>1284</v>
      </c>
      <c r="I513" s="8" t="s">
        <v>1269</v>
      </c>
      <c r="J513" s="8" t="s">
        <v>248</v>
      </c>
      <c r="K513" s="8" t="s">
        <v>248</v>
      </c>
      <c r="L513" s="27" t="s">
        <v>248</v>
      </c>
    </row>
    <row r="514" spans="1:12" ht="20.25" customHeight="1" x14ac:dyDescent="0.3">
      <c r="A514" s="112" t="s">
        <v>284</v>
      </c>
      <c r="B514" s="115" t="s">
        <v>285</v>
      </c>
      <c r="C514" s="115" t="s">
        <v>43</v>
      </c>
      <c r="D514" s="7" t="s">
        <v>1221</v>
      </c>
      <c r="E514" s="13">
        <f>SUM(E515:E517)</f>
        <v>761600</v>
      </c>
      <c r="F514" s="13">
        <f>SUM(F515:F517)</f>
        <v>832964</v>
      </c>
      <c r="G514" s="13">
        <f>SUM(G515:G517)</f>
        <v>911143</v>
      </c>
      <c r="H514" s="5" t="s">
        <v>44</v>
      </c>
      <c r="I514" s="7" t="s">
        <v>1269</v>
      </c>
      <c r="J514" s="7" t="s">
        <v>45</v>
      </c>
      <c r="K514" s="7" t="s">
        <v>45</v>
      </c>
      <c r="L514" s="36" t="s">
        <v>45</v>
      </c>
    </row>
    <row r="515" spans="1:12" ht="20.25" customHeight="1" x14ac:dyDescent="0.3">
      <c r="A515" s="113"/>
      <c r="B515" s="116"/>
      <c r="C515" s="116"/>
      <c r="D515" s="8" t="s">
        <v>36</v>
      </c>
      <c r="E515" s="9">
        <v>606400</v>
      </c>
      <c r="F515" s="9">
        <v>667040</v>
      </c>
      <c r="G515" s="9">
        <v>733744</v>
      </c>
      <c r="H515" s="6" t="s">
        <v>260</v>
      </c>
      <c r="I515" s="8" t="s">
        <v>1268</v>
      </c>
      <c r="J515" s="8" t="s">
        <v>25</v>
      </c>
      <c r="K515" s="8" t="s">
        <v>25</v>
      </c>
      <c r="L515" s="27" t="s">
        <v>25</v>
      </c>
    </row>
    <row r="516" spans="1:12" ht="31.2" x14ac:dyDescent="0.3">
      <c r="A516" s="113"/>
      <c r="B516" s="116"/>
      <c r="C516" s="116"/>
      <c r="D516" s="8" t="s">
        <v>49</v>
      </c>
      <c r="E516" s="9">
        <v>2000</v>
      </c>
      <c r="F516" s="9">
        <v>2000</v>
      </c>
      <c r="G516" s="9">
        <v>2000</v>
      </c>
      <c r="H516" s="6" t="s">
        <v>1284</v>
      </c>
      <c r="I516" s="8" t="s">
        <v>1269</v>
      </c>
      <c r="J516" s="8" t="s">
        <v>248</v>
      </c>
      <c r="K516" s="8" t="s">
        <v>248</v>
      </c>
      <c r="L516" s="27" t="s">
        <v>248</v>
      </c>
    </row>
    <row r="517" spans="1:12" ht="36.75" customHeight="1" thickBot="1" x14ac:dyDescent="0.35">
      <c r="A517" s="114"/>
      <c r="B517" s="117"/>
      <c r="C517" s="117"/>
      <c r="D517" s="8" t="s">
        <v>32</v>
      </c>
      <c r="E517" s="9">
        <v>153200</v>
      </c>
      <c r="F517" s="9">
        <v>163924</v>
      </c>
      <c r="G517" s="9">
        <v>175399</v>
      </c>
      <c r="H517" s="6" t="s">
        <v>261</v>
      </c>
      <c r="I517" s="8" t="s">
        <v>1268</v>
      </c>
      <c r="J517" s="8" t="s">
        <v>262</v>
      </c>
      <c r="K517" s="8" t="s">
        <v>262</v>
      </c>
      <c r="L517" s="27" t="s">
        <v>262</v>
      </c>
    </row>
    <row r="518" spans="1:12" ht="40.5" customHeight="1" x14ac:dyDescent="0.3">
      <c r="A518" s="112" t="s">
        <v>286</v>
      </c>
      <c r="B518" s="115" t="s">
        <v>287</v>
      </c>
      <c r="C518" s="115" t="s">
        <v>43</v>
      </c>
      <c r="D518" s="7" t="s">
        <v>1221</v>
      </c>
      <c r="E518" s="13">
        <f>SUM(E519:E521)</f>
        <v>670200</v>
      </c>
      <c r="F518" s="13">
        <f>SUM(F519:F521)</f>
        <v>729540</v>
      </c>
      <c r="G518" s="13">
        <f>SUM(G519:G521)</f>
        <v>794360</v>
      </c>
      <c r="H518" s="5" t="s">
        <v>261</v>
      </c>
      <c r="I518" s="7" t="s">
        <v>1268</v>
      </c>
      <c r="J518" s="7" t="s">
        <v>262</v>
      </c>
      <c r="K518" s="7" t="s">
        <v>262</v>
      </c>
      <c r="L518" s="36" t="s">
        <v>262</v>
      </c>
    </row>
    <row r="519" spans="1:12" ht="31.2" x14ac:dyDescent="0.3">
      <c r="A519" s="113"/>
      <c r="B519" s="116"/>
      <c r="C519" s="116"/>
      <c r="D519" s="8" t="s">
        <v>32</v>
      </c>
      <c r="E519" s="9">
        <v>216000</v>
      </c>
      <c r="F519" s="9">
        <v>231120</v>
      </c>
      <c r="G519" s="9">
        <v>247298</v>
      </c>
      <c r="H519" s="6" t="s">
        <v>1284</v>
      </c>
      <c r="I519" s="8" t="s">
        <v>1269</v>
      </c>
      <c r="J519" s="8" t="s">
        <v>248</v>
      </c>
      <c r="K519" s="8" t="s">
        <v>248</v>
      </c>
      <c r="L519" s="27" t="s">
        <v>248</v>
      </c>
    </row>
    <row r="520" spans="1:12" ht="20.25" customHeight="1" x14ac:dyDescent="0.3">
      <c r="A520" s="113"/>
      <c r="B520" s="116"/>
      <c r="C520" s="116"/>
      <c r="D520" s="8" t="s">
        <v>36</v>
      </c>
      <c r="E520" s="9">
        <v>442200</v>
      </c>
      <c r="F520" s="9">
        <v>486420</v>
      </c>
      <c r="G520" s="9">
        <v>535062</v>
      </c>
      <c r="H520" s="6" t="s">
        <v>44</v>
      </c>
      <c r="I520" s="8" t="s">
        <v>1269</v>
      </c>
      <c r="J520" s="8" t="s">
        <v>237</v>
      </c>
      <c r="K520" s="8" t="s">
        <v>237</v>
      </c>
      <c r="L520" s="27" t="s">
        <v>237</v>
      </c>
    </row>
    <row r="521" spans="1:12" ht="20.25" customHeight="1" thickBot="1" x14ac:dyDescent="0.35">
      <c r="A521" s="114"/>
      <c r="B521" s="117"/>
      <c r="C521" s="117"/>
      <c r="D521" s="8" t="s">
        <v>49</v>
      </c>
      <c r="E521" s="9">
        <v>12000</v>
      </c>
      <c r="F521" s="9">
        <v>12000</v>
      </c>
      <c r="G521" s="9">
        <v>12000</v>
      </c>
      <c r="H521" s="6" t="s">
        <v>260</v>
      </c>
      <c r="I521" s="8" t="s">
        <v>1268</v>
      </c>
      <c r="J521" s="8" t="s">
        <v>25</v>
      </c>
      <c r="K521" s="8" t="s">
        <v>25</v>
      </c>
      <c r="L521" s="27" t="s">
        <v>25</v>
      </c>
    </row>
    <row r="522" spans="1:12" ht="36.75" customHeight="1" x14ac:dyDescent="0.3">
      <c r="A522" s="112" t="s">
        <v>288</v>
      </c>
      <c r="B522" s="115" t="s">
        <v>289</v>
      </c>
      <c r="C522" s="96" t="s">
        <v>43</v>
      </c>
      <c r="D522" s="7" t="s">
        <v>1221</v>
      </c>
      <c r="E522" s="13">
        <f>SUM(E523:E525)</f>
        <v>747100</v>
      </c>
      <c r="F522" s="13">
        <f>SUM(F523:F525)</f>
        <v>814924</v>
      </c>
      <c r="G522" s="13">
        <f>SUM(G523:G525)</f>
        <v>889076</v>
      </c>
      <c r="H522" s="5" t="s">
        <v>261</v>
      </c>
      <c r="I522" s="7" t="s">
        <v>1268</v>
      </c>
      <c r="J522" s="7" t="s">
        <v>262</v>
      </c>
      <c r="K522" s="7" t="s">
        <v>262</v>
      </c>
      <c r="L522" s="36" t="s">
        <v>262</v>
      </c>
    </row>
    <row r="523" spans="1:12" ht="20.25" customHeight="1" x14ac:dyDescent="0.3">
      <c r="A523" s="113"/>
      <c r="B523" s="116"/>
      <c r="C523" s="121"/>
      <c r="D523" s="8" t="s">
        <v>32</v>
      </c>
      <c r="E523" s="9">
        <v>216200</v>
      </c>
      <c r="F523" s="9">
        <v>231334</v>
      </c>
      <c r="G523" s="9">
        <v>247527</v>
      </c>
      <c r="H523" s="6" t="s">
        <v>260</v>
      </c>
      <c r="I523" s="8" t="s">
        <v>1268</v>
      </c>
      <c r="J523" s="8" t="s">
        <v>25</v>
      </c>
      <c r="K523" s="8" t="s">
        <v>25</v>
      </c>
      <c r="L523" s="27" t="s">
        <v>25</v>
      </c>
    </row>
    <row r="524" spans="1:12" ht="20.25" customHeight="1" x14ac:dyDescent="0.3">
      <c r="A524" s="113"/>
      <c r="B524" s="116"/>
      <c r="C524" s="121"/>
      <c r="D524" s="8" t="s">
        <v>36</v>
      </c>
      <c r="E524" s="9">
        <v>526900</v>
      </c>
      <c r="F524" s="9">
        <v>579590</v>
      </c>
      <c r="G524" s="9">
        <v>637549</v>
      </c>
      <c r="H524" s="6" t="s">
        <v>44</v>
      </c>
      <c r="I524" s="8" t="s">
        <v>1269</v>
      </c>
      <c r="J524" s="8" t="s">
        <v>86</v>
      </c>
      <c r="K524" s="8" t="s">
        <v>86</v>
      </c>
      <c r="L524" s="27" t="s">
        <v>86</v>
      </c>
    </row>
    <row r="525" spans="1:12" ht="31.8" thickBot="1" x14ac:dyDescent="0.35">
      <c r="A525" s="114"/>
      <c r="B525" s="117"/>
      <c r="C525" s="97"/>
      <c r="D525" s="8" t="s">
        <v>49</v>
      </c>
      <c r="E525" s="9">
        <v>4000</v>
      </c>
      <c r="F525" s="9">
        <v>4000</v>
      </c>
      <c r="G525" s="9">
        <v>4000</v>
      </c>
      <c r="H525" s="6" t="s">
        <v>1284</v>
      </c>
      <c r="I525" s="8" t="s">
        <v>1269</v>
      </c>
      <c r="J525" s="8" t="s">
        <v>248</v>
      </c>
      <c r="K525" s="8" t="s">
        <v>248</v>
      </c>
      <c r="L525" s="27" t="s">
        <v>248</v>
      </c>
    </row>
    <row r="526" spans="1:12" ht="36" customHeight="1" x14ac:dyDescent="0.3">
      <c r="A526" s="112" t="s">
        <v>290</v>
      </c>
      <c r="B526" s="115" t="s">
        <v>291</v>
      </c>
      <c r="C526" s="115" t="s">
        <v>43</v>
      </c>
      <c r="D526" s="7" t="s">
        <v>1221</v>
      </c>
      <c r="E526" s="13">
        <f>SUM(E527:E529)</f>
        <v>1940100</v>
      </c>
      <c r="F526" s="13">
        <f>SUM(F527:F529)</f>
        <v>2124491</v>
      </c>
      <c r="G526" s="13">
        <f>SUM(G527:G529)</f>
        <v>2326802</v>
      </c>
      <c r="H526" s="5" t="s">
        <v>261</v>
      </c>
      <c r="I526" s="7" t="s">
        <v>1268</v>
      </c>
      <c r="J526" s="7" t="s">
        <v>262</v>
      </c>
      <c r="K526" s="7" t="s">
        <v>262</v>
      </c>
      <c r="L526" s="36" t="s">
        <v>262</v>
      </c>
    </row>
    <row r="527" spans="1:12" ht="20.25" customHeight="1" x14ac:dyDescent="0.3">
      <c r="A527" s="113"/>
      <c r="B527" s="116"/>
      <c r="C527" s="116"/>
      <c r="D527" s="8" t="s">
        <v>32</v>
      </c>
      <c r="E527" s="9">
        <v>247300</v>
      </c>
      <c r="F527" s="9">
        <v>264611</v>
      </c>
      <c r="G527" s="9">
        <v>283134</v>
      </c>
      <c r="H527" s="6" t="s">
        <v>44</v>
      </c>
      <c r="I527" s="8" t="s">
        <v>1269</v>
      </c>
      <c r="J527" s="8" t="s">
        <v>67</v>
      </c>
      <c r="K527" s="8" t="s">
        <v>67</v>
      </c>
      <c r="L527" s="27" t="s">
        <v>67</v>
      </c>
    </row>
    <row r="528" spans="1:12" ht="20.25" customHeight="1" x14ac:dyDescent="0.3">
      <c r="A528" s="113"/>
      <c r="B528" s="116"/>
      <c r="C528" s="116"/>
      <c r="D528" s="8" t="s">
        <v>36</v>
      </c>
      <c r="E528" s="9">
        <v>1670800</v>
      </c>
      <c r="F528" s="9">
        <v>1837880</v>
      </c>
      <c r="G528" s="9">
        <v>2021668</v>
      </c>
      <c r="H528" s="6" t="s">
        <v>260</v>
      </c>
      <c r="I528" s="8" t="s">
        <v>1268</v>
      </c>
      <c r="J528" s="8" t="s">
        <v>25</v>
      </c>
      <c r="K528" s="8" t="s">
        <v>25</v>
      </c>
      <c r="L528" s="27" t="s">
        <v>25</v>
      </c>
    </row>
    <row r="529" spans="1:12" ht="30.75" customHeight="1" thickBot="1" x14ac:dyDescent="0.35">
      <c r="A529" s="114"/>
      <c r="B529" s="117"/>
      <c r="C529" s="117"/>
      <c r="D529" s="8" t="s">
        <v>49</v>
      </c>
      <c r="E529" s="9">
        <v>22000</v>
      </c>
      <c r="F529" s="9">
        <v>22000</v>
      </c>
      <c r="G529" s="9">
        <v>22000</v>
      </c>
      <c r="H529" s="6" t="s">
        <v>1284</v>
      </c>
      <c r="I529" s="8" t="s">
        <v>1269</v>
      </c>
      <c r="J529" s="8" t="s">
        <v>248</v>
      </c>
      <c r="K529" s="8" t="s">
        <v>248</v>
      </c>
      <c r="L529" s="27" t="s">
        <v>248</v>
      </c>
    </row>
    <row r="530" spans="1:12" ht="36.75" customHeight="1" x14ac:dyDescent="0.3">
      <c r="A530" s="112" t="s">
        <v>292</v>
      </c>
      <c r="B530" s="115" t="s">
        <v>293</v>
      </c>
      <c r="C530" s="115" t="s">
        <v>43</v>
      </c>
      <c r="D530" s="7" t="s">
        <v>1221</v>
      </c>
      <c r="E530" s="13">
        <f>SUM(E531:E533)</f>
        <v>904200</v>
      </c>
      <c r="F530" s="13">
        <f>SUM(F531:F533)</f>
        <v>991831</v>
      </c>
      <c r="G530" s="13">
        <f>SUM(G531:G533)</f>
        <v>1078698</v>
      </c>
      <c r="H530" s="5" t="s">
        <v>261</v>
      </c>
      <c r="I530" s="7" t="s">
        <v>1268</v>
      </c>
      <c r="J530" s="7" t="s">
        <v>262</v>
      </c>
      <c r="K530" s="7" t="s">
        <v>262</v>
      </c>
      <c r="L530" s="36" t="s">
        <v>262</v>
      </c>
    </row>
    <row r="531" spans="1:12" ht="33" customHeight="1" x14ac:dyDescent="0.3">
      <c r="A531" s="113"/>
      <c r="B531" s="116"/>
      <c r="C531" s="116"/>
      <c r="D531" s="8" t="s">
        <v>32</v>
      </c>
      <c r="E531" s="9">
        <v>338300</v>
      </c>
      <c r="F531" s="9">
        <v>370541</v>
      </c>
      <c r="G531" s="9">
        <v>396479</v>
      </c>
      <c r="H531" s="6" t="s">
        <v>1284</v>
      </c>
      <c r="I531" s="8" t="s">
        <v>1269</v>
      </c>
      <c r="J531" s="8" t="s">
        <v>248</v>
      </c>
      <c r="K531" s="8" t="s">
        <v>248</v>
      </c>
      <c r="L531" s="27" t="s">
        <v>248</v>
      </c>
    </row>
    <row r="532" spans="1:12" ht="20.25" customHeight="1" x14ac:dyDescent="0.3">
      <c r="A532" s="113"/>
      <c r="B532" s="116"/>
      <c r="C532" s="116"/>
      <c r="D532" s="8" t="s">
        <v>36</v>
      </c>
      <c r="E532" s="9">
        <v>553900</v>
      </c>
      <c r="F532" s="9">
        <v>609290</v>
      </c>
      <c r="G532" s="9">
        <v>670219</v>
      </c>
      <c r="H532" s="6" t="s">
        <v>44</v>
      </c>
      <c r="I532" s="8" t="s">
        <v>1269</v>
      </c>
      <c r="J532" s="8" t="s">
        <v>86</v>
      </c>
      <c r="K532" s="8" t="s">
        <v>86</v>
      </c>
      <c r="L532" s="27" t="s">
        <v>86</v>
      </c>
    </row>
    <row r="533" spans="1:12" ht="20.25" customHeight="1" thickBot="1" x14ac:dyDescent="0.35">
      <c r="A533" s="114"/>
      <c r="B533" s="117"/>
      <c r="C533" s="117"/>
      <c r="D533" s="8" t="s">
        <v>49</v>
      </c>
      <c r="E533" s="9">
        <v>12000</v>
      </c>
      <c r="F533" s="9">
        <v>12000</v>
      </c>
      <c r="G533" s="9">
        <v>12000</v>
      </c>
      <c r="H533" s="6" t="s">
        <v>260</v>
      </c>
      <c r="I533" s="8" t="s">
        <v>1268</v>
      </c>
      <c r="J533" s="8" t="s">
        <v>25</v>
      </c>
      <c r="K533" s="8" t="s">
        <v>25</v>
      </c>
      <c r="L533" s="27" t="s">
        <v>25</v>
      </c>
    </row>
    <row r="534" spans="1:12" ht="69" customHeight="1" x14ac:dyDescent="0.3">
      <c r="A534" s="112" t="s">
        <v>294</v>
      </c>
      <c r="B534" s="115" t="s">
        <v>295</v>
      </c>
      <c r="C534" s="96" t="s">
        <v>43</v>
      </c>
      <c r="D534" s="7" t="s">
        <v>1221</v>
      </c>
      <c r="E534" s="13">
        <f>SUM(E535:E538)</f>
        <v>1150000</v>
      </c>
      <c r="F534" s="13">
        <f>SUM(F535:F538)</f>
        <v>1268514</v>
      </c>
      <c r="G534" s="13">
        <f>SUM(G535:G538)</f>
        <v>1382647</v>
      </c>
      <c r="H534" s="5" t="s">
        <v>1285</v>
      </c>
      <c r="I534" s="7" t="s">
        <v>1268</v>
      </c>
      <c r="J534" s="7" t="s">
        <v>296</v>
      </c>
      <c r="K534" s="7" t="s">
        <v>296</v>
      </c>
      <c r="L534" s="36" t="s">
        <v>296</v>
      </c>
    </row>
    <row r="535" spans="1:12" ht="39.75" customHeight="1" x14ac:dyDescent="0.3">
      <c r="A535" s="113"/>
      <c r="B535" s="116"/>
      <c r="C535" s="121"/>
      <c r="D535" s="8" t="s">
        <v>36</v>
      </c>
      <c r="E535" s="9">
        <v>767800</v>
      </c>
      <c r="F535" s="9">
        <v>844580</v>
      </c>
      <c r="G535" s="9">
        <v>929038</v>
      </c>
      <c r="H535" s="6" t="s">
        <v>261</v>
      </c>
      <c r="I535" s="8" t="s">
        <v>1268</v>
      </c>
      <c r="J535" s="8" t="s">
        <v>262</v>
      </c>
      <c r="K535" s="8" t="s">
        <v>262</v>
      </c>
      <c r="L535" s="27" t="s">
        <v>262</v>
      </c>
    </row>
    <row r="536" spans="1:12" ht="20.25" customHeight="1" x14ac:dyDescent="0.3">
      <c r="A536" s="113"/>
      <c r="B536" s="116"/>
      <c r="C536" s="121"/>
      <c r="D536" s="122" t="s">
        <v>32</v>
      </c>
      <c r="E536" s="109">
        <v>382200</v>
      </c>
      <c r="F536" s="109">
        <v>423934</v>
      </c>
      <c r="G536" s="109">
        <v>453609</v>
      </c>
      <c r="H536" s="6" t="s">
        <v>44</v>
      </c>
      <c r="I536" s="8" t="s">
        <v>1269</v>
      </c>
      <c r="J536" s="8" t="s">
        <v>86</v>
      </c>
      <c r="K536" s="8" t="s">
        <v>86</v>
      </c>
      <c r="L536" s="27" t="s">
        <v>86</v>
      </c>
    </row>
    <row r="537" spans="1:12" ht="20.25" customHeight="1" x14ac:dyDescent="0.3">
      <c r="A537" s="113"/>
      <c r="B537" s="116"/>
      <c r="C537" s="121"/>
      <c r="D537" s="121"/>
      <c r="E537" s="110"/>
      <c r="F537" s="110"/>
      <c r="G537" s="110"/>
      <c r="H537" s="6" t="s">
        <v>260</v>
      </c>
      <c r="I537" s="8" t="s">
        <v>1268</v>
      </c>
      <c r="J537" s="8" t="s">
        <v>25</v>
      </c>
      <c r="K537" s="8" t="s">
        <v>25</v>
      </c>
      <c r="L537" s="27" t="s">
        <v>25</v>
      </c>
    </row>
    <row r="538" spans="1:12" ht="33" customHeight="1" thickBot="1" x14ac:dyDescent="0.35">
      <c r="A538" s="114"/>
      <c r="B538" s="117"/>
      <c r="C538" s="97"/>
      <c r="D538" s="97"/>
      <c r="E538" s="111"/>
      <c r="F538" s="111"/>
      <c r="G538" s="111"/>
      <c r="H538" s="6" t="s">
        <v>1284</v>
      </c>
      <c r="I538" s="8" t="s">
        <v>1269</v>
      </c>
      <c r="J538" s="8" t="s">
        <v>248</v>
      </c>
      <c r="K538" s="8" t="s">
        <v>248</v>
      </c>
      <c r="L538" s="27" t="s">
        <v>248</v>
      </c>
    </row>
    <row r="539" spans="1:12" ht="34.200000000000003" customHeight="1" x14ac:dyDescent="0.3">
      <c r="A539" s="112" t="s">
        <v>297</v>
      </c>
      <c r="B539" s="115" t="s">
        <v>298</v>
      </c>
      <c r="C539" s="115" t="s">
        <v>43</v>
      </c>
      <c r="D539" s="7" t="s">
        <v>1221</v>
      </c>
      <c r="E539" s="13">
        <f>SUM(E540:E542)</f>
        <v>376900</v>
      </c>
      <c r="F539" s="13">
        <f>SUM(F540:F542)</f>
        <v>388450</v>
      </c>
      <c r="G539" s="13">
        <f>SUM(G540:G542)</f>
        <v>411395</v>
      </c>
      <c r="H539" s="5" t="s">
        <v>261</v>
      </c>
      <c r="I539" s="7" t="s">
        <v>1268</v>
      </c>
      <c r="J539" s="7" t="s">
        <v>262</v>
      </c>
      <c r="K539" s="7" t="s">
        <v>262</v>
      </c>
      <c r="L539" s="36" t="s">
        <v>262</v>
      </c>
    </row>
    <row r="540" spans="1:12" ht="20.399999999999999" customHeight="1" x14ac:dyDescent="0.3">
      <c r="A540" s="113"/>
      <c r="B540" s="116"/>
      <c r="C540" s="116"/>
      <c r="D540" s="8" t="s">
        <v>32</v>
      </c>
      <c r="E540" s="9">
        <v>209400</v>
      </c>
      <c r="F540" s="9">
        <v>205000</v>
      </c>
      <c r="G540" s="9">
        <v>210400</v>
      </c>
      <c r="H540" s="6" t="s">
        <v>260</v>
      </c>
      <c r="I540" s="8" t="s">
        <v>1268</v>
      </c>
      <c r="J540" s="8" t="s">
        <v>25</v>
      </c>
      <c r="K540" s="8" t="s">
        <v>25</v>
      </c>
      <c r="L540" s="27" t="s">
        <v>25</v>
      </c>
    </row>
    <row r="541" spans="1:12" ht="21" customHeight="1" x14ac:dyDescent="0.3">
      <c r="A541" s="113"/>
      <c r="B541" s="116"/>
      <c r="C541" s="116"/>
      <c r="D541" s="8" t="s">
        <v>36</v>
      </c>
      <c r="E541" s="9">
        <v>159500</v>
      </c>
      <c r="F541" s="9">
        <v>175450</v>
      </c>
      <c r="G541" s="9">
        <v>192995</v>
      </c>
      <c r="H541" s="6" t="s">
        <v>44</v>
      </c>
      <c r="I541" s="8" t="s">
        <v>1269</v>
      </c>
      <c r="J541" s="8" t="s">
        <v>299</v>
      </c>
      <c r="K541" s="8" t="s">
        <v>299</v>
      </c>
      <c r="L541" s="27" t="s">
        <v>299</v>
      </c>
    </row>
    <row r="542" spans="1:12" ht="36.6" customHeight="1" thickBot="1" x14ac:dyDescent="0.35">
      <c r="A542" s="114"/>
      <c r="B542" s="117"/>
      <c r="C542" s="117"/>
      <c r="D542" s="8" t="s">
        <v>49</v>
      </c>
      <c r="E542" s="9">
        <v>8000</v>
      </c>
      <c r="F542" s="9">
        <v>8000</v>
      </c>
      <c r="G542" s="9">
        <v>8000</v>
      </c>
      <c r="H542" s="6" t="s">
        <v>1284</v>
      </c>
      <c r="I542" s="8" t="s">
        <v>1269</v>
      </c>
      <c r="J542" s="8" t="s">
        <v>248</v>
      </c>
      <c r="K542" s="8" t="s">
        <v>248</v>
      </c>
      <c r="L542" s="27" t="s">
        <v>248</v>
      </c>
    </row>
    <row r="543" spans="1:12" ht="20.25" customHeight="1" x14ac:dyDescent="0.3">
      <c r="A543" s="112" t="s">
        <v>300</v>
      </c>
      <c r="B543" s="115" t="s">
        <v>301</v>
      </c>
      <c r="C543" s="115" t="s">
        <v>43</v>
      </c>
      <c r="D543" s="7" t="s">
        <v>1221</v>
      </c>
      <c r="E543" s="13">
        <f>SUM(E544:E546)</f>
        <v>857800</v>
      </c>
      <c r="F543" s="13">
        <f>SUM(F544:F546)</f>
        <v>927593</v>
      </c>
      <c r="G543" s="13">
        <f>SUM(G544:G546)</f>
        <v>1003624</v>
      </c>
      <c r="H543" s="5" t="s">
        <v>260</v>
      </c>
      <c r="I543" s="7" t="s">
        <v>1268</v>
      </c>
      <c r="J543" s="7" t="s">
        <v>25</v>
      </c>
      <c r="K543" s="7" t="s">
        <v>25</v>
      </c>
      <c r="L543" s="36" t="s">
        <v>25</v>
      </c>
    </row>
    <row r="544" spans="1:12" ht="37.5" customHeight="1" x14ac:dyDescent="0.3">
      <c r="A544" s="113"/>
      <c r="B544" s="116"/>
      <c r="C544" s="116"/>
      <c r="D544" s="8" t="s">
        <v>32</v>
      </c>
      <c r="E544" s="9">
        <v>352900</v>
      </c>
      <c r="F544" s="9">
        <v>377603</v>
      </c>
      <c r="G544" s="9">
        <v>404035</v>
      </c>
      <c r="H544" s="6" t="s">
        <v>261</v>
      </c>
      <c r="I544" s="8" t="s">
        <v>1268</v>
      </c>
      <c r="J544" s="8" t="s">
        <v>262</v>
      </c>
      <c r="K544" s="8" t="s">
        <v>262</v>
      </c>
      <c r="L544" s="27" t="s">
        <v>262</v>
      </c>
    </row>
    <row r="545" spans="1:12" ht="20.25" customHeight="1" x14ac:dyDescent="0.3">
      <c r="A545" s="113"/>
      <c r="B545" s="116"/>
      <c r="C545" s="116"/>
      <c r="D545" s="8" t="s">
        <v>36</v>
      </c>
      <c r="E545" s="9">
        <v>450900</v>
      </c>
      <c r="F545" s="9">
        <v>495990</v>
      </c>
      <c r="G545" s="9">
        <v>545589</v>
      </c>
      <c r="H545" s="6" t="s">
        <v>44</v>
      </c>
      <c r="I545" s="8" t="s">
        <v>1269</v>
      </c>
      <c r="J545" s="8" t="s">
        <v>275</v>
      </c>
      <c r="K545" s="8" t="s">
        <v>275</v>
      </c>
      <c r="L545" s="27" t="s">
        <v>275</v>
      </c>
    </row>
    <row r="546" spans="1:12" ht="20.25" customHeight="1" thickBot="1" x14ac:dyDescent="0.35">
      <c r="A546" s="114"/>
      <c r="B546" s="117"/>
      <c r="C546" s="117"/>
      <c r="D546" s="8" t="s">
        <v>49</v>
      </c>
      <c r="E546" s="9">
        <v>54000</v>
      </c>
      <c r="F546" s="9">
        <v>54000</v>
      </c>
      <c r="G546" s="9">
        <v>54000</v>
      </c>
      <c r="H546" s="6" t="s">
        <v>1279</v>
      </c>
      <c r="I546" s="8" t="s">
        <v>1269</v>
      </c>
      <c r="J546" s="8" t="s">
        <v>16</v>
      </c>
      <c r="K546" s="8" t="s">
        <v>16</v>
      </c>
      <c r="L546" s="27" t="s">
        <v>16</v>
      </c>
    </row>
    <row r="547" spans="1:12" ht="20.25" customHeight="1" x14ac:dyDescent="0.3">
      <c r="A547" s="112" t="s">
        <v>302</v>
      </c>
      <c r="B547" s="115" t="s">
        <v>303</v>
      </c>
      <c r="C547" s="115" t="s">
        <v>43</v>
      </c>
      <c r="D547" s="7" t="s">
        <v>1221</v>
      </c>
      <c r="E547" s="13">
        <f>SUM(E548:E550)</f>
        <v>602400</v>
      </c>
      <c r="F547" s="13">
        <f>SUM(F548:F550)</f>
        <v>650812</v>
      </c>
      <c r="G547" s="13">
        <f>SUM(G548:G550)</f>
        <v>703482</v>
      </c>
      <c r="H547" s="5" t="s">
        <v>260</v>
      </c>
      <c r="I547" s="7" t="s">
        <v>1268</v>
      </c>
      <c r="J547" s="7" t="s">
        <v>25</v>
      </c>
      <c r="K547" s="7" t="s">
        <v>25</v>
      </c>
      <c r="L547" s="36" t="s">
        <v>25</v>
      </c>
    </row>
    <row r="548" spans="1:12" ht="42.75" customHeight="1" x14ac:dyDescent="0.3">
      <c r="A548" s="113"/>
      <c r="B548" s="116"/>
      <c r="C548" s="116"/>
      <c r="D548" s="8" t="s">
        <v>49</v>
      </c>
      <c r="E548" s="9">
        <v>35000</v>
      </c>
      <c r="F548" s="9">
        <v>35000</v>
      </c>
      <c r="G548" s="9">
        <v>35000</v>
      </c>
      <c r="H548" s="6" t="s">
        <v>261</v>
      </c>
      <c r="I548" s="8" t="s">
        <v>1268</v>
      </c>
      <c r="J548" s="8" t="s">
        <v>262</v>
      </c>
      <c r="K548" s="8" t="s">
        <v>262</v>
      </c>
      <c r="L548" s="27" t="s">
        <v>262</v>
      </c>
    </row>
    <row r="549" spans="1:12" ht="20.25" customHeight="1" x14ac:dyDescent="0.3">
      <c r="A549" s="113"/>
      <c r="B549" s="116"/>
      <c r="C549" s="116"/>
      <c r="D549" s="8" t="s">
        <v>32</v>
      </c>
      <c r="E549" s="9">
        <v>277600</v>
      </c>
      <c r="F549" s="9">
        <v>297032</v>
      </c>
      <c r="G549" s="9">
        <v>317824</v>
      </c>
      <c r="H549" s="6" t="s">
        <v>44</v>
      </c>
      <c r="I549" s="8" t="s">
        <v>1269</v>
      </c>
      <c r="J549" s="8" t="s">
        <v>12</v>
      </c>
      <c r="K549" s="8" t="s">
        <v>12</v>
      </c>
      <c r="L549" s="27" t="s">
        <v>12</v>
      </c>
    </row>
    <row r="550" spans="1:12" ht="20.25" customHeight="1" thickBot="1" x14ac:dyDescent="0.35">
      <c r="A550" s="114"/>
      <c r="B550" s="117"/>
      <c r="C550" s="117"/>
      <c r="D550" s="8" t="s">
        <v>36</v>
      </c>
      <c r="E550" s="9">
        <v>289800</v>
      </c>
      <c r="F550" s="9">
        <v>318780</v>
      </c>
      <c r="G550" s="9">
        <v>350658</v>
      </c>
      <c r="H550" s="6" t="s">
        <v>1279</v>
      </c>
      <c r="I550" s="8" t="s">
        <v>1269</v>
      </c>
      <c r="J550" s="8" t="s">
        <v>55</v>
      </c>
      <c r="K550" s="8" t="s">
        <v>55</v>
      </c>
      <c r="L550" s="27" t="s">
        <v>55</v>
      </c>
    </row>
    <row r="551" spans="1:12" ht="39" customHeight="1" x14ac:dyDescent="0.3">
      <c r="A551" s="112" t="s">
        <v>304</v>
      </c>
      <c r="B551" s="115" t="s">
        <v>305</v>
      </c>
      <c r="C551" s="115" t="s">
        <v>43</v>
      </c>
      <c r="D551" s="7" t="s">
        <v>1221</v>
      </c>
      <c r="E551" s="13">
        <f>SUM(E552:E555)</f>
        <v>1090500</v>
      </c>
      <c r="F551" s="13">
        <f>SUM(F552:F555)</f>
        <v>1168864</v>
      </c>
      <c r="G551" s="13">
        <f>SUM(G552:G555)</f>
        <v>1261348</v>
      </c>
      <c r="H551" s="5" t="s">
        <v>261</v>
      </c>
      <c r="I551" s="7" t="s">
        <v>1268</v>
      </c>
      <c r="J551" s="7" t="s">
        <v>262</v>
      </c>
      <c r="K551" s="7" t="s">
        <v>262</v>
      </c>
      <c r="L551" s="36" t="s">
        <v>262</v>
      </c>
    </row>
    <row r="552" spans="1:12" ht="22.5" customHeight="1" x14ac:dyDescent="0.3">
      <c r="A552" s="113"/>
      <c r="B552" s="116"/>
      <c r="C552" s="116"/>
      <c r="D552" s="8" t="s">
        <v>32</v>
      </c>
      <c r="E552" s="9">
        <v>517200</v>
      </c>
      <c r="F552" s="9">
        <v>553404</v>
      </c>
      <c r="G552" s="9">
        <v>592142</v>
      </c>
      <c r="H552" s="6" t="s">
        <v>260</v>
      </c>
      <c r="I552" s="8" t="s">
        <v>1268</v>
      </c>
      <c r="J552" s="8" t="s">
        <v>25</v>
      </c>
      <c r="K552" s="8" t="s">
        <v>25</v>
      </c>
      <c r="L552" s="27" t="s">
        <v>25</v>
      </c>
    </row>
    <row r="553" spans="1:12" ht="20.25" customHeight="1" x14ac:dyDescent="0.3">
      <c r="A553" s="113"/>
      <c r="B553" s="116"/>
      <c r="C553" s="116"/>
      <c r="D553" s="8" t="s">
        <v>36</v>
      </c>
      <c r="E553" s="9">
        <v>488600</v>
      </c>
      <c r="F553" s="9">
        <v>537460</v>
      </c>
      <c r="G553" s="9">
        <v>591206</v>
      </c>
      <c r="H553" s="6" t="s">
        <v>1279</v>
      </c>
      <c r="I553" s="8" t="s">
        <v>1269</v>
      </c>
      <c r="J553" s="8" t="s">
        <v>55</v>
      </c>
      <c r="K553" s="8" t="s">
        <v>55</v>
      </c>
      <c r="L553" s="27" t="s">
        <v>55</v>
      </c>
    </row>
    <row r="554" spans="1:12" ht="20.25" customHeight="1" x14ac:dyDescent="0.3">
      <c r="A554" s="113"/>
      <c r="B554" s="116"/>
      <c r="C554" s="116"/>
      <c r="D554" s="8" t="s">
        <v>49</v>
      </c>
      <c r="E554" s="9">
        <v>78000</v>
      </c>
      <c r="F554" s="9">
        <v>78000</v>
      </c>
      <c r="G554" s="9">
        <v>78000</v>
      </c>
      <c r="H554" s="152" t="s">
        <v>44</v>
      </c>
      <c r="I554" s="122" t="s">
        <v>1269</v>
      </c>
      <c r="J554" s="122" t="s">
        <v>67</v>
      </c>
      <c r="K554" s="122" t="s">
        <v>67</v>
      </c>
      <c r="L554" s="123" t="s">
        <v>67</v>
      </c>
    </row>
    <row r="555" spans="1:12" ht="20.25" customHeight="1" thickBot="1" x14ac:dyDescent="0.35">
      <c r="A555" s="114"/>
      <c r="B555" s="117"/>
      <c r="C555" s="117"/>
      <c r="D555" s="8" t="s">
        <v>50</v>
      </c>
      <c r="E555" s="9">
        <v>6700</v>
      </c>
      <c r="F555" s="9">
        <v>0</v>
      </c>
      <c r="G555" s="9">
        <v>0</v>
      </c>
      <c r="H555" s="117"/>
      <c r="I555" s="97"/>
      <c r="J555" s="97"/>
      <c r="K555" s="97"/>
      <c r="L555" s="125"/>
    </row>
    <row r="556" spans="1:12" ht="31.2" x14ac:dyDescent="0.3">
      <c r="A556" s="112" t="s">
        <v>306</v>
      </c>
      <c r="B556" s="115" t="s">
        <v>307</v>
      </c>
      <c r="C556" s="115" t="s">
        <v>43</v>
      </c>
      <c r="D556" s="7" t="s">
        <v>1221</v>
      </c>
      <c r="E556" s="13">
        <f>SUM(E557:E559)</f>
        <v>821000</v>
      </c>
      <c r="F556" s="13">
        <f>SUM(F557:F559)</f>
        <v>5307995</v>
      </c>
      <c r="G556" s="13">
        <f>SUM(G557:G559)</f>
        <v>972479</v>
      </c>
      <c r="H556" s="5" t="s">
        <v>261</v>
      </c>
      <c r="I556" s="7" t="s">
        <v>1268</v>
      </c>
      <c r="J556" s="7" t="s">
        <v>262</v>
      </c>
      <c r="K556" s="7" t="s">
        <v>262</v>
      </c>
      <c r="L556" s="36" t="s">
        <v>262</v>
      </c>
    </row>
    <row r="557" spans="1:12" ht="19.5" customHeight="1" x14ac:dyDescent="0.3">
      <c r="A557" s="113"/>
      <c r="B557" s="116"/>
      <c r="C557" s="116"/>
      <c r="D557" s="8" t="s">
        <v>32</v>
      </c>
      <c r="E557" s="9">
        <v>345800</v>
      </c>
      <c r="F557" s="9">
        <v>377175</v>
      </c>
      <c r="G557" s="9">
        <v>403577</v>
      </c>
      <c r="H557" s="6" t="s">
        <v>260</v>
      </c>
      <c r="I557" s="8" t="s">
        <v>1268</v>
      </c>
      <c r="J557" s="8" t="s">
        <v>25</v>
      </c>
      <c r="K557" s="8" t="s">
        <v>25</v>
      </c>
      <c r="L557" s="27" t="s">
        <v>25</v>
      </c>
    </row>
    <row r="558" spans="1:12" ht="20.25" customHeight="1" x14ac:dyDescent="0.3">
      <c r="A558" s="113"/>
      <c r="B558" s="116"/>
      <c r="C558" s="116"/>
      <c r="D558" s="8" t="s">
        <v>36</v>
      </c>
      <c r="E558" s="9">
        <v>446200</v>
      </c>
      <c r="F558" s="9">
        <v>4901820</v>
      </c>
      <c r="G558" s="9">
        <v>539902</v>
      </c>
      <c r="H558" s="6" t="s">
        <v>1279</v>
      </c>
      <c r="I558" s="8" t="s">
        <v>1269</v>
      </c>
      <c r="J558" s="8" t="s">
        <v>17</v>
      </c>
      <c r="K558" s="8" t="s">
        <v>17</v>
      </c>
      <c r="L558" s="27" t="s">
        <v>17</v>
      </c>
    </row>
    <row r="559" spans="1:12" ht="20.25" customHeight="1" thickBot="1" x14ac:dyDescent="0.35">
      <c r="A559" s="114"/>
      <c r="B559" s="117"/>
      <c r="C559" s="117"/>
      <c r="D559" s="8" t="s">
        <v>49</v>
      </c>
      <c r="E559" s="9">
        <v>29000</v>
      </c>
      <c r="F559" s="9">
        <v>29000</v>
      </c>
      <c r="G559" s="9">
        <v>29000</v>
      </c>
      <c r="H559" s="6" t="s">
        <v>44</v>
      </c>
      <c r="I559" s="8" t="s">
        <v>1269</v>
      </c>
      <c r="J559" s="8" t="s">
        <v>237</v>
      </c>
      <c r="K559" s="8" t="s">
        <v>237</v>
      </c>
      <c r="L559" s="27" t="s">
        <v>237</v>
      </c>
    </row>
    <row r="560" spans="1:12" ht="65.25" customHeight="1" x14ac:dyDescent="0.3">
      <c r="A560" s="112" t="s">
        <v>308</v>
      </c>
      <c r="B560" s="115" t="s">
        <v>309</v>
      </c>
      <c r="C560" s="115" t="s">
        <v>43</v>
      </c>
      <c r="D560" s="7" t="s">
        <v>1221</v>
      </c>
      <c r="E560" s="13">
        <f>SUM(E561:E563)</f>
        <v>459300</v>
      </c>
      <c r="F560" s="13">
        <f>SUM(F561:F563)</f>
        <v>498143</v>
      </c>
      <c r="G560" s="13">
        <f>SUM(G561:G563)</f>
        <v>540423</v>
      </c>
      <c r="H560" s="5" t="s">
        <v>1285</v>
      </c>
      <c r="I560" s="7" t="s">
        <v>1268</v>
      </c>
      <c r="J560" s="7" t="s">
        <v>310</v>
      </c>
      <c r="K560" s="7" t="s">
        <v>310</v>
      </c>
      <c r="L560" s="36" t="s">
        <v>310</v>
      </c>
    </row>
    <row r="561" spans="1:12" ht="20.25" customHeight="1" x14ac:dyDescent="0.3">
      <c r="A561" s="113"/>
      <c r="B561" s="116"/>
      <c r="C561" s="116"/>
      <c r="D561" s="8" t="s">
        <v>32</v>
      </c>
      <c r="E561" s="9">
        <v>212900</v>
      </c>
      <c r="F561" s="9">
        <v>227803</v>
      </c>
      <c r="G561" s="9">
        <v>243749</v>
      </c>
      <c r="H561" s="34" t="s">
        <v>311</v>
      </c>
      <c r="I561" s="24" t="s">
        <v>1268</v>
      </c>
      <c r="J561" s="24" t="s">
        <v>47</v>
      </c>
      <c r="K561" s="24" t="s">
        <v>47</v>
      </c>
      <c r="L561" s="30" t="s">
        <v>47</v>
      </c>
    </row>
    <row r="562" spans="1:12" ht="29.25" customHeight="1" x14ac:dyDescent="0.3">
      <c r="A562" s="113"/>
      <c r="B562" s="116"/>
      <c r="C562" s="116"/>
      <c r="D562" s="8" t="s">
        <v>49</v>
      </c>
      <c r="E562" s="9">
        <v>7000</v>
      </c>
      <c r="F562" s="9">
        <v>7000</v>
      </c>
      <c r="G562" s="39">
        <v>7000</v>
      </c>
      <c r="H562" s="201" t="s">
        <v>312</v>
      </c>
      <c r="I562" s="171" t="s">
        <v>1268</v>
      </c>
      <c r="J562" s="171" t="s">
        <v>313</v>
      </c>
      <c r="K562" s="171" t="s">
        <v>313</v>
      </c>
      <c r="L562" s="171" t="s">
        <v>313</v>
      </c>
    </row>
    <row r="563" spans="1:12" ht="22.5" customHeight="1" thickBot="1" x14ac:dyDescent="0.35">
      <c r="A563" s="114"/>
      <c r="B563" s="200"/>
      <c r="C563" s="200"/>
      <c r="D563" s="63" t="s">
        <v>36</v>
      </c>
      <c r="E563" s="65">
        <v>239400</v>
      </c>
      <c r="F563" s="65">
        <v>263340</v>
      </c>
      <c r="G563" s="66">
        <v>289674</v>
      </c>
      <c r="H563" s="202"/>
      <c r="I563" s="177"/>
      <c r="J563" s="177"/>
      <c r="K563" s="177"/>
      <c r="L563" s="177"/>
    </row>
    <row r="564" spans="1:12" ht="44.25" customHeight="1" x14ac:dyDescent="0.3">
      <c r="A564" s="112" t="s">
        <v>314</v>
      </c>
      <c r="B564" s="116" t="s">
        <v>315</v>
      </c>
      <c r="C564" s="116" t="s">
        <v>43</v>
      </c>
      <c r="D564" s="25" t="s">
        <v>1221</v>
      </c>
      <c r="E564" s="16">
        <f>SUM(E565:E567)</f>
        <v>1594800</v>
      </c>
      <c r="F564" s="16">
        <f>SUM(F565:F567)</f>
        <v>1730402</v>
      </c>
      <c r="G564" s="16">
        <f>SUM(G565:G567)</f>
        <v>1878425</v>
      </c>
      <c r="H564" s="20" t="s">
        <v>261</v>
      </c>
      <c r="I564" s="25" t="s">
        <v>1268</v>
      </c>
      <c r="J564" s="25" t="s">
        <v>262</v>
      </c>
      <c r="K564" s="25" t="s">
        <v>262</v>
      </c>
      <c r="L564" s="40" t="s">
        <v>262</v>
      </c>
    </row>
    <row r="565" spans="1:12" ht="20.25" customHeight="1" x14ac:dyDescent="0.3">
      <c r="A565" s="113"/>
      <c r="B565" s="116"/>
      <c r="C565" s="116"/>
      <c r="D565" s="8" t="s">
        <v>36</v>
      </c>
      <c r="E565" s="9">
        <v>976200</v>
      </c>
      <c r="F565" s="9">
        <v>1073820</v>
      </c>
      <c r="G565" s="9">
        <v>1181202</v>
      </c>
      <c r="H565" s="6" t="s">
        <v>260</v>
      </c>
      <c r="I565" s="8" t="s">
        <v>1268</v>
      </c>
      <c r="J565" s="8" t="s">
        <v>25</v>
      </c>
      <c r="K565" s="8" t="s">
        <v>25</v>
      </c>
      <c r="L565" s="27" t="s">
        <v>25</v>
      </c>
    </row>
    <row r="566" spans="1:12" ht="20.25" customHeight="1" x14ac:dyDescent="0.3">
      <c r="A566" s="113"/>
      <c r="B566" s="116"/>
      <c r="C566" s="116"/>
      <c r="D566" s="8" t="s">
        <v>49</v>
      </c>
      <c r="E566" s="9">
        <v>76000</v>
      </c>
      <c r="F566" s="9">
        <v>76000</v>
      </c>
      <c r="G566" s="9">
        <v>76000</v>
      </c>
      <c r="H566" s="6" t="s">
        <v>1279</v>
      </c>
      <c r="I566" s="8" t="s">
        <v>1269</v>
      </c>
      <c r="J566" s="8" t="s">
        <v>55</v>
      </c>
      <c r="K566" s="8" t="s">
        <v>55</v>
      </c>
      <c r="L566" s="27" t="s">
        <v>55</v>
      </c>
    </row>
    <row r="567" spans="1:12" ht="20.25" customHeight="1" thickBot="1" x14ac:dyDescent="0.35">
      <c r="A567" s="114"/>
      <c r="B567" s="117"/>
      <c r="C567" s="117"/>
      <c r="D567" s="8" t="s">
        <v>32</v>
      </c>
      <c r="E567" s="9">
        <v>542600</v>
      </c>
      <c r="F567" s="9">
        <v>580582</v>
      </c>
      <c r="G567" s="9">
        <v>621223</v>
      </c>
      <c r="H567" s="6" t="s">
        <v>44</v>
      </c>
      <c r="I567" s="8" t="s">
        <v>1269</v>
      </c>
      <c r="J567" s="8" t="s">
        <v>155</v>
      </c>
      <c r="K567" s="8" t="s">
        <v>155</v>
      </c>
      <c r="L567" s="27" t="s">
        <v>155</v>
      </c>
    </row>
    <row r="568" spans="1:12" ht="40.5" customHeight="1" x14ac:dyDescent="0.3">
      <c r="A568" s="112" t="s">
        <v>316</v>
      </c>
      <c r="B568" s="115" t="s">
        <v>317</v>
      </c>
      <c r="C568" s="115" t="s">
        <v>43</v>
      </c>
      <c r="D568" s="7" t="s">
        <v>1221</v>
      </c>
      <c r="E568" s="13">
        <f>SUM(E569:E571)</f>
        <v>583300</v>
      </c>
      <c r="F568" s="13">
        <f>SUM(F569:F571)</f>
        <v>635450</v>
      </c>
      <c r="G568" s="13">
        <f>SUM(G569:G571)</f>
        <v>687907</v>
      </c>
      <c r="H568" s="5" t="s">
        <v>261</v>
      </c>
      <c r="I568" s="7" t="s">
        <v>1268</v>
      </c>
      <c r="J568" s="7" t="s">
        <v>262</v>
      </c>
      <c r="K568" s="7" t="s">
        <v>262</v>
      </c>
      <c r="L568" s="36" t="s">
        <v>262</v>
      </c>
    </row>
    <row r="569" spans="1:12" ht="20.25" customHeight="1" x14ac:dyDescent="0.3">
      <c r="A569" s="113"/>
      <c r="B569" s="116"/>
      <c r="C569" s="116"/>
      <c r="D569" s="8" t="s">
        <v>32</v>
      </c>
      <c r="E569" s="9">
        <v>243300</v>
      </c>
      <c r="F569" s="9">
        <v>264600</v>
      </c>
      <c r="G569" s="9">
        <v>283122</v>
      </c>
      <c r="H569" s="6" t="s">
        <v>260</v>
      </c>
      <c r="I569" s="8" t="s">
        <v>1268</v>
      </c>
      <c r="J569" s="8" t="s">
        <v>25</v>
      </c>
      <c r="K569" s="8" t="s">
        <v>25</v>
      </c>
      <c r="L569" s="27" t="s">
        <v>25</v>
      </c>
    </row>
    <row r="570" spans="1:12" ht="20.25" customHeight="1" x14ac:dyDescent="0.3">
      <c r="A570" s="113"/>
      <c r="B570" s="116"/>
      <c r="C570" s="116"/>
      <c r="D570" s="8" t="s">
        <v>36</v>
      </c>
      <c r="E570" s="9">
        <v>308500</v>
      </c>
      <c r="F570" s="9">
        <v>339350</v>
      </c>
      <c r="G570" s="9">
        <v>373285</v>
      </c>
      <c r="H570" s="6" t="s">
        <v>1279</v>
      </c>
      <c r="I570" s="8" t="s">
        <v>1269</v>
      </c>
      <c r="J570" s="8" t="s">
        <v>16</v>
      </c>
      <c r="K570" s="8" t="s">
        <v>16</v>
      </c>
      <c r="L570" s="27" t="s">
        <v>16</v>
      </c>
    </row>
    <row r="571" spans="1:12" ht="20.25" customHeight="1" thickBot="1" x14ac:dyDescent="0.35">
      <c r="A571" s="114"/>
      <c r="B571" s="117"/>
      <c r="C571" s="117"/>
      <c r="D571" s="8" t="s">
        <v>49</v>
      </c>
      <c r="E571" s="9">
        <v>31500</v>
      </c>
      <c r="F571" s="9">
        <v>31500</v>
      </c>
      <c r="G571" s="9">
        <v>31500</v>
      </c>
      <c r="H571" s="6" t="s">
        <v>44</v>
      </c>
      <c r="I571" s="8" t="s">
        <v>1269</v>
      </c>
      <c r="J571" s="8" t="s">
        <v>12</v>
      </c>
      <c r="K571" s="8" t="s">
        <v>12</v>
      </c>
      <c r="L571" s="27" t="s">
        <v>12</v>
      </c>
    </row>
    <row r="572" spans="1:12" ht="20.25" customHeight="1" x14ac:dyDescent="0.3">
      <c r="A572" s="112" t="s">
        <v>318</v>
      </c>
      <c r="B572" s="115" t="s">
        <v>319</v>
      </c>
      <c r="C572" s="115" t="s">
        <v>43</v>
      </c>
      <c r="D572" s="7" t="s">
        <v>1221</v>
      </c>
      <c r="E572" s="13">
        <f>SUM(E573:E574)</f>
        <v>365600</v>
      </c>
      <c r="F572" s="13">
        <f>SUM(F573:F574)</f>
        <v>399043</v>
      </c>
      <c r="G572" s="13">
        <f>SUM(G573:G574)</f>
        <v>435612</v>
      </c>
      <c r="H572" s="5" t="s">
        <v>320</v>
      </c>
      <c r="I572" s="7" t="s">
        <v>1268</v>
      </c>
      <c r="J572" s="7" t="s">
        <v>321</v>
      </c>
      <c r="K572" s="7" t="s">
        <v>321</v>
      </c>
      <c r="L572" s="36" t="s">
        <v>321</v>
      </c>
    </row>
    <row r="573" spans="1:12" ht="20.25" customHeight="1" x14ac:dyDescent="0.3">
      <c r="A573" s="113"/>
      <c r="B573" s="116"/>
      <c r="C573" s="116"/>
      <c r="D573" s="8" t="s">
        <v>32</v>
      </c>
      <c r="E573" s="9">
        <v>103900</v>
      </c>
      <c r="F573" s="9">
        <v>111173</v>
      </c>
      <c r="G573" s="9">
        <v>118955</v>
      </c>
      <c r="H573" s="6" t="s">
        <v>44</v>
      </c>
      <c r="I573" s="8" t="s">
        <v>1269</v>
      </c>
      <c r="J573" s="8" t="s">
        <v>322</v>
      </c>
      <c r="K573" s="8" t="s">
        <v>322</v>
      </c>
      <c r="L573" s="27" t="s">
        <v>322</v>
      </c>
    </row>
    <row r="574" spans="1:12" ht="34.5" customHeight="1" thickBot="1" x14ac:dyDescent="0.35">
      <c r="A574" s="114"/>
      <c r="B574" s="117"/>
      <c r="C574" s="117"/>
      <c r="D574" s="8" t="s">
        <v>36</v>
      </c>
      <c r="E574" s="9">
        <v>261700</v>
      </c>
      <c r="F574" s="9">
        <v>287870</v>
      </c>
      <c r="G574" s="9">
        <v>316657</v>
      </c>
      <c r="H574" s="6" t="s">
        <v>323</v>
      </c>
      <c r="I574" s="8" t="s">
        <v>1269</v>
      </c>
      <c r="J574" s="8" t="s">
        <v>17</v>
      </c>
      <c r="K574" s="8" t="s">
        <v>17</v>
      </c>
      <c r="L574" s="27" t="s">
        <v>17</v>
      </c>
    </row>
    <row r="575" spans="1:12" ht="30.75" customHeight="1" x14ac:dyDescent="0.3">
      <c r="A575" s="163" t="s">
        <v>324</v>
      </c>
      <c r="B575" s="115" t="s">
        <v>325</v>
      </c>
      <c r="C575" s="96" t="s">
        <v>43</v>
      </c>
      <c r="D575" s="7"/>
      <c r="E575" s="13">
        <f>SUM(E576:E578)</f>
        <v>544100</v>
      </c>
      <c r="F575" s="13">
        <f>SUM(F576:F578)</f>
        <v>587564</v>
      </c>
      <c r="G575" s="13">
        <f>SUM(G576:G578)</f>
        <v>634727</v>
      </c>
      <c r="H575" s="5" t="s">
        <v>323</v>
      </c>
      <c r="I575" s="7" t="s">
        <v>1269</v>
      </c>
      <c r="J575" s="7" t="s">
        <v>8</v>
      </c>
      <c r="K575" s="7" t="s">
        <v>8</v>
      </c>
      <c r="L575" s="36" t="s">
        <v>8</v>
      </c>
    </row>
    <row r="576" spans="1:12" ht="20.25" customHeight="1" x14ac:dyDescent="0.3">
      <c r="A576" s="199"/>
      <c r="B576" s="116"/>
      <c r="C576" s="121"/>
      <c r="D576" s="8" t="s">
        <v>32</v>
      </c>
      <c r="E576" s="9">
        <v>308200</v>
      </c>
      <c r="F576" s="9">
        <v>329774</v>
      </c>
      <c r="G576" s="9">
        <v>352858</v>
      </c>
      <c r="H576" s="6" t="s">
        <v>320</v>
      </c>
      <c r="I576" s="8" t="s">
        <v>1268</v>
      </c>
      <c r="J576" s="8" t="s">
        <v>321</v>
      </c>
      <c r="K576" s="8" t="s">
        <v>321</v>
      </c>
      <c r="L576" s="27" t="s">
        <v>321</v>
      </c>
    </row>
    <row r="577" spans="1:12" ht="20.25" customHeight="1" x14ac:dyDescent="0.3">
      <c r="A577" s="199"/>
      <c r="B577" s="116"/>
      <c r="C577" s="121"/>
      <c r="D577" s="8" t="s">
        <v>36</v>
      </c>
      <c r="E577" s="9">
        <v>218900</v>
      </c>
      <c r="F577" s="9">
        <v>240790</v>
      </c>
      <c r="G577" s="9">
        <v>264869</v>
      </c>
      <c r="H577" s="152" t="s">
        <v>44</v>
      </c>
      <c r="I577" s="122" t="s">
        <v>1269</v>
      </c>
      <c r="J577" s="122" t="s">
        <v>322</v>
      </c>
      <c r="K577" s="122" t="s">
        <v>322</v>
      </c>
      <c r="L577" s="123" t="s">
        <v>322</v>
      </c>
    </row>
    <row r="578" spans="1:12" ht="20.25" customHeight="1" thickBot="1" x14ac:dyDescent="0.35">
      <c r="A578" s="164"/>
      <c r="B578" s="117"/>
      <c r="C578" s="97"/>
      <c r="D578" s="8" t="s">
        <v>49</v>
      </c>
      <c r="E578" s="9">
        <v>17000</v>
      </c>
      <c r="F578" s="9">
        <v>17000</v>
      </c>
      <c r="G578" s="9">
        <v>17000</v>
      </c>
      <c r="H578" s="117"/>
      <c r="I578" s="97"/>
      <c r="J578" s="97"/>
      <c r="K578" s="97"/>
      <c r="L578" s="125"/>
    </row>
    <row r="579" spans="1:12" ht="54" customHeight="1" x14ac:dyDescent="0.3">
      <c r="A579" s="112" t="s">
        <v>326</v>
      </c>
      <c r="B579" s="115" t="s">
        <v>327</v>
      </c>
      <c r="C579" s="115" t="s">
        <v>43</v>
      </c>
      <c r="D579" s="7" t="s">
        <v>1221</v>
      </c>
      <c r="E579" s="13">
        <f>SUM(E580:E582)</f>
        <v>1374000</v>
      </c>
      <c r="F579" s="13">
        <f>SUM(F580:F582)</f>
        <v>1537630</v>
      </c>
      <c r="G579" s="13">
        <f>SUM(G580:G582)</f>
        <v>1689613</v>
      </c>
      <c r="H579" s="5" t="s">
        <v>328</v>
      </c>
      <c r="I579" s="7" t="s">
        <v>1268</v>
      </c>
      <c r="J579" s="7" t="s">
        <v>329</v>
      </c>
      <c r="K579" s="7" t="s">
        <v>329</v>
      </c>
      <c r="L579" s="36" t="s">
        <v>329</v>
      </c>
    </row>
    <row r="580" spans="1:12" ht="68.25" customHeight="1" x14ac:dyDescent="0.3">
      <c r="A580" s="113"/>
      <c r="B580" s="116"/>
      <c r="C580" s="116"/>
      <c r="D580" s="8" t="s">
        <v>32</v>
      </c>
      <c r="E580" s="9">
        <v>560700</v>
      </c>
      <c r="F580" s="9">
        <v>644800</v>
      </c>
      <c r="G580" s="9">
        <v>709300</v>
      </c>
      <c r="H580" s="6" t="s">
        <v>1285</v>
      </c>
      <c r="I580" s="8" t="s">
        <v>1268</v>
      </c>
      <c r="J580" s="8" t="s">
        <v>330</v>
      </c>
      <c r="K580" s="8" t="s">
        <v>330</v>
      </c>
      <c r="L580" s="27" t="s">
        <v>330</v>
      </c>
    </row>
    <row r="581" spans="1:12" ht="23.25" customHeight="1" x14ac:dyDescent="0.3">
      <c r="A581" s="113"/>
      <c r="B581" s="116"/>
      <c r="C581" s="116"/>
      <c r="D581" s="8" t="s">
        <v>36</v>
      </c>
      <c r="E581" s="9">
        <v>795300</v>
      </c>
      <c r="F581" s="9">
        <v>874830</v>
      </c>
      <c r="G581" s="9">
        <v>962313</v>
      </c>
      <c r="H581" s="6" t="s">
        <v>44</v>
      </c>
      <c r="I581" s="8" t="s">
        <v>1268</v>
      </c>
      <c r="J581" s="8" t="s">
        <v>155</v>
      </c>
      <c r="K581" s="8" t="s">
        <v>155</v>
      </c>
      <c r="L581" s="27" t="s">
        <v>155</v>
      </c>
    </row>
    <row r="582" spans="1:12" ht="55.5" customHeight="1" thickBot="1" x14ac:dyDescent="0.35">
      <c r="A582" s="178"/>
      <c r="B582" s="179"/>
      <c r="C582" s="179"/>
      <c r="D582" s="8" t="s">
        <v>49</v>
      </c>
      <c r="E582" s="9">
        <v>18000</v>
      </c>
      <c r="F582" s="9">
        <v>18000</v>
      </c>
      <c r="G582" s="9">
        <v>18000</v>
      </c>
      <c r="H582" s="6" t="s">
        <v>331</v>
      </c>
      <c r="I582" s="8" t="s">
        <v>1268</v>
      </c>
      <c r="J582" s="8" t="s">
        <v>330</v>
      </c>
      <c r="K582" s="8" t="s">
        <v>330</v>
      </c>
      <c r="L582" s="27" t="s">
        <v>330</v>
      </c>
    </row>
    <row r="583" spans="1:12" ht="57" customHeight="1" x14ac:dyDescent="0.3">
      <c r="A583" s="112" t="s">
        <v>332</v>
      </c>
      <c r="B583" s="115" t="s">
        <v>333</v>
      </c>
      <c r="C583" s="115" t="s">
        <v>43</v>
      </c>
      <c r="D583" s="7" t="s">
        <v>1221</v>
      </c>
      <c r="E583" s="13">
        <f>SUM(E584:E587)</f>
        <v>469300</v>
      </c>
      <c r="F583" s="13">
        <f>SUM(F584:F587)</f>
        <v>525620</v>
      </c>
      <c r="G583" s="13">
        <f>SUM(G584:G587)</f>
        <v>578142</v>
      </c>
      <c r="H583" s="5" t="s">
        <v>328</v>
      </c>
      <c r="I583" s="7" t="s">
        <v>1268</v>
      </c>
      <c r="J583" s="7" t="s">
        <v>329</v>
      </c>
      <c r="K583" s="7" t="s">
        <v>329</v>
      </c>
      <c r="L583" s="36" t="s">
        <v>329</v>
      </c>
    </row>
    <row r="584" spans="1:12" ht="66" customHeight="1" x14ac:dyDescent="0.3">
      <c r="A584" s="113"/>
      <c r="B584" s="116"/>
      <c r="C584" s="116"/>
      <c r="D584" s="8" t="s">
        <v>32</v>
      </c>
      <c r="E584" s="9">
        <v>226900</v>
      </c>
      <c r="F584" s="9">
        <v>260900</v>
      </c>
      <c r="G584" s="9">
        <v>287000</v>
      </c>
      <c r="H584" s="6" t="s">
        <v>1285</v>
      </c>
      <c r="I584" s="8" t="s">
        <v>1268</v>
      </c>
      <c r="J584" s="8" t="s">
        <v>296</v>
      </c>
      <c r="K584" s="8" t="s">
        <v>296</v>
      </c>
      <c r="L584" s="27" t="s">
        <v>296</v>
      </c>
    </row>
    <row r="585" spans="1:12" ht="54.75" customHeight="1" x14ac:dyDescent="0.3">
      <c r="A585" s="113"/>
      <c r="B585" s="116"/>
      <c r="C585" s="116"/>
      <c r="D585" s="8" t="s">
        <v>36</v>
      </c>
      <c r="E585" s="9">
        <v>240200</v>
      </c>
      <c r="F585" s="9">
        <v>264220</v>
      </c>
      <c r="G585" s="9">
        <v>290642</v>
      </c>
      <c r="H585" s="6" t="s">
        <v>331</v>
      </c>
      <c r="I585" s="8" t="s">
        <v>1268</v>
      </c>
      <c r="J585" s="8" t="s">
        <v>330</v>
      </c>
      <c r="K585" s="8" t="s">
        <v>330</v>
      </c>
      <c r="L585" s="27" t="s">
        <v>330</v>
      </c>
    </row>
    <row r="586" spans="1:12" ht="20.25" customHeight="1" x14ac:dyDescent="0.3">
      <c r="A586" s="113"/>
      <c r="B586" s="116"/>
      <c r="C586" s="116"/>
      <c r="D586" s="8" t="s">
        <v>49</v>
      </c>
      <c r="E586" s="9">
        <v>500</v>
      </c>
      <c r="F586" s="9">
        <v>500</v>
      </c>
      <c r="G586" s="9">
        <v>500</v>
      </c>
      <c r="H586" s="152" t="s">
        <v>44</v>
      </c>
      <c r="I586" s="122" t="s">
        <v>1268</v>
      </c>
      <c r="J586" s="122" t="s">
        <v>17</v>
      </c>
      <c r="K586" s="122" t="s">
        <v>17</v>
      </c>
      <c r="L586" s="123" t="s">
        <v>17</v>
      </c>
    </row>
    <row r="587" spans="1:12" ht="20.25" customHeight="1" thickBot="1" x14ac:dyDescent="0.35">
      <c r="A587" s="114"/>
      <c r="B587" s="117"/>
      <c r="C587" s="117"/>
      <c r="D587" s="8" t="s">
        <v>50</v>
      </c>
      <c r="E587" s="9">
        <v>1700</v>
      </c>
      <c r="F587" s="9">
        <v>0</v>
      </c>
      <c r="G587" s="9">
        <v>0</v>
      </c>
      <c r="H587" s="117"/>
      <c r="I587" s="97"/>
      <c r="J587" s="97"/>
      <c r="K587" s="97"/>
      <c r="L587" s="125"/>
    </row>
    <row r="588" spans="1:12" ht="46.8" x14ac:dyDescent="0.3">
      <c r="A588" s="112" t="s">
        <v>334</v>
      </c>
      <c r="B588" s="115" t="s">
        <v>335</v>
      </c>
      <c r="C588" s="115" t="s">
        <v>43</v>
      </c>
      <c r="D588" s="7" t="s">
        <v>1221</v>
      </c>
      <c r="E588" s="13">
        <f>SUM(E589:E591)</f>
        <v>1073200</v>
      </c>
      <c r="F588" s="13">
        <f>SUM(F589:F591)</f>
        <v>1199340</v>
      </c>
      <c r="G588" s="13">
        <f>SUM(G589:G591)</f>
        <v>1317744</v>
      </c>
      <c r="H588" s="5" t="s">
        <v>1286</v>
      </c>
      <c r="I588" s="7" t="s">
        <v>1268</v>
      </c>
      <c r="J588" s="7" t="s">
        <v>296</v>
      </c>
      <c r="K588" s="7" t="s">
        <v>296</v>
      </c>
      <c r="L588" s="36" t="s">
        <v>296</v>
      </c>
    </row>
    <row r="589" spans="1:12" ht="35.25" customHeight="1" x14ac:dyDescent="0.3">
      <c r="A589" s="113"/>
      <c r="B589" s="116"/>
      <c r="C589" s="116"/>
      <c r="D589" s="8" t="s">
        <v>36</v>
      </c>
      <c r="E589" s="9">
        <v>866400</v>
      </c>
      <c r="F589" s="9">
        <v>953040</v>
      </c>
      <c r="G589" s="9">
        <v>1048344</v>
      </c>
      <c r="H589" s="6" t="s">
        <v>1371</v>
      </c>
      <c r="I589" s="8" t="s">
        <v>1268</v>
      </c>
      <c r="J589" s="8" t="s">
        <v>329</v>
      </c>
      <c r="K589" s="8" t="s">
        <v>329</v>
      </c>
      <c r="L589" s="27" t="s">
        <v>330</v>
      </c>
    </row>
    <row r="590" spans="1:12" ht="20.25" customHeight="1" x14ac:dyDescent="0.3">
      <c r="A590" s="113"/>
      <c r="B590" s="116"/>
      <c r="C590" s="116"/>
      <c r="D590" s="8" t="s">
        <v>49</v>
      </c>
      <c r="E590" s="9">
        <v>15000</v>
      </c>
      <c r="F590" s="9">
        <v>15000</v>
      </c>
      <c r="G590" s="9">
        <v>15000</v>
      </c>
      <c r="H590" s="6" t="s">
        <v>44</v>
      </c>
      <c r="I590" s="8" t="s">
        <v>1269</v>
      </c>
      <c r="J590" s="8" t="s">
        <v>155</v>
      </c>
      <c r="K590" s="8" t="s">
        <v>155</v>
      </c>
      <c r="L590" s="27" t="s">
        <v>155</v>
      </c>
    </row>
    <row r="591" spans="1:12" ht="51.75" customHeight="1" thickBot="1" x14ac:dyDescent="0.35">
      <c r="A591" s="114"/>
      <c r="B591" s="117"/>
      <c r="C591" s="117"/>
      <c r="D591" s="8" t="s">
        <v>32</v>
      </c>
      <c r="E591" s="9">
        <v>191800</v>
      </c>
      <c r="F591" s="9">
        <v>231300</v>
      </c>
      <c r="G591" s="9">
        <v>254400</v>
      </c>
      <c r="H591" s="6" t="s">
        <v>331</v>
      </c>
      <c r="I591" s="8" t="s">
        <v>1268</v>
      </c>
      <c r="J591" s="8" t="s">
        <v>330</v>
      </c>
      <c r="K591" s="8" t="s">
        <v>330</v>
      </c>
      <c r="L591" s="27" t="s">
        <v>330</v>
      </c>
    </row>
    <row r="592" spans="1:12" ht="48.75" customHeight="1" x14ac:dyDescent="0.3">
      <c r="A592" s="112" t="s">
        <v>336</v>
      </c>
      <c r="B592" s="115" t="s">
        <v>337</v>
      </c>
      <c r="C592" s="115" t="s">
        <v>43</v>
      </c>
      <c r="D592" s="7" t="s">
        <v>1221</v>
      </c>
      <c r="E592" s="13">
        <f>SUM(E593:E595)</f>
        <v>1051900</v>
      </c>
      <c r="F592" s="13">
        <f>SUM(F593:F595)</f>
        <v>1168410</v>
      </c>
      <c r="G592" s="13">
        <f>SUM(G593:G595)</f>
        <v>1283721</v>
      </c>
      <c r="H592" s="5" t="s">
        <v>1286</v>
      </c>
      <c r="I592" s="7" t="s">
        <v>1268</v>
      </c>
      <c r="J592" s="7" t="s">
        <v>296</v>
      </c>
      <c r="K592" s="7" t="s">
        <v>296</v>
      </c>
      <c r="L592" s="36" t="s">
        <v>296</v>
      </c>
    </row>
    <row r="593" spans="1:12" ht="39" customHeight="1" x14ac:dyDescent="0.3">
      <c r="A593" s="113"/>
      <c r="B593" s="116"/>
      <c r="C593" s="116"/>
      <c r="D593" s="8" t="s">
        <v>32</v>
      </c>
      <c r="E593" s="9">
        <v>256800</v>
      </c>
      <c r="F593" s="9">
        <v>295300</v>
      </c>
      <c r="G593" s="9">
        <v>324800</v>
      </c>
      <c r="H593" s="6" t="s">
        <v>1371</v>
      </c>
      <c r="I593" s="8" t="s">
        <v>1268</v>
      </c>
      <c r="J593" s="8" t="s">
        <v>329</v>
      </c>
      <c r="K593" s="8" t="s">
        <v>329</v>
      </c>
      <c r="L593" s="27" t="s">
        <v>329</v>
      </c>
    </row>
    <row r="594" spans="1:12" ht="54" customHeight="1" x14ac:dyDescent="0.3">
      <c r="A594" s="113"/>
      <c r="B594" s="116"/>
      <c r="C594" s="116"/>
      <c r="D594" s="8" t="s">
        <v>36</v>
      </c>
      <c r="E594" s="9">
        <v>780100</v>
      </c>
      <c r="F594" s="9">
        <v>858110</v>
      </c>
      <c r="G594" s="9">
        <v>943921</v>
      </c>
      <c r="H594" s="6" t="s">
        <v>331</v>
      </c>
      <c r="I594" s="8" t="s">
        <v>1268</v>
      </c>
      <c r="J594" s="8" t="s">
        <v>330</v>
      </c>
      <c r="K594" s="8" t="s">
        <v>330</v>
      </c>
      <c r="L594" s="27" t="s">
        <v>330</v>
      </c>
    </row>
    <row r="595" spans="1:12" ht="20.25" customHeight="1" thickBot="1" x14ac:dyDescent="0.35">
      <c r="A595" s="114"/>
      <c r="B595" s="117"/>
      <c r="C595" s="117"/>
      <c r="D595" s="8" t="s">
        <v>49</v>
      </c>
      <c r="E595" s="9">
        <v>15000</v>
      </c>
      <c r="F595" s="9">
        <v>15000</v>
      </c>
      <c r="G595" s="9">
        <v>15000</v>
      </c>
      <c r="H595" s="6" t="s">
        <v>44</v>
      </c>
      <c r="I595" s="8" t="s">
        <v>1269</v>
      </c>
      <c r="J595" s="8" t="s">
        <v>86</v>
      </c>
      <c r="K595" s="8" t="s">
        <v>86</v>
      </c>
      <c r="L595" s="27" t="s">
        <v>86</v>
      </c>
    </row>
    <row r="596" spans="1:12" ht="45.75" customHeight="1" x14ac:dyDescent="0.3">
      <c r="A596" s="112" t="s">
        <v>338</v>
      </c>
      <c r="B596" s="115" t="s">
        <v>339</v>
      </c>
      <c r="C596" s="115" t="s">
        <v>43</v>
      </c>
      <c r="D596" s="7" t="s">
        <v>1221</v>
      </c>
      <c r="E596" s="13">
        <f>SUM(E597:E599)</f>
        <v>1150000</v>
      </c>
      <c r="F596" s="13">
        <f>SUM(F597:F599)</f>
        <v>1281440</v>
      </c>
      <c r="G596" s="13">
        <f>SUM(G597:G599)</f>
        <v>1409184</v>
      </c>
      <c r="H596" s="5" t="s">
        <v>1286</v>
      </c>
      <c r="I596" s="7" t="s">
        <v>1268</v>
      </c>
      <c r="J596" s="7" t="s">
        <v>296</v>
      </c>
      <c r="K596" s="7" t="s">
        <v>296</v>
      </c>
      <c r="L596" s="36" t="s">
        <v>296</v>
      </c>
    </row>
    <row r="597" spans="1:12" ht="43.5" customHeight="1" x14ac:dyDescent="0.3">
      <c r="A597" s="113"/>
      <c r="B597" s="116"/>
      <c r="C597" s="116"/>
      <c r="D597" s="8" t="s">
        <v>32</v>
      </c>
      <c r="E597" s="9">
        <v>225600</v>
      </c>
      <c r="F597" s="9">
        <v>265000</v>
      </c>
      <c r="G597" s="9">
        <v>291500</v>
      </c>
      <c r="H597" s="6" t="s">
        <v>1371</v>
      </c>
      <c r="I597" s="8" t="s">
        <v>1268</v>
      </c>
      <c r="J597" s="8" t="s">
        <v>329</v>
      </c>
      <c r="K597" s="8" t="s">
        <v>329</v>
      </c>
      <c r="L597" s="27" t="s">
        <v>329</v>
      </c>
    </row>
    <row r="598" spans="1:12" ht="20.25" customHeight="1" x14ac:dyDescent="0.3">
      <c r="A598" s="113"/>
      <c r="B598" s="116"/>
      <c r="C598" s="116"/>
      <c r="D598" s="8" t="s">
        <v>36</v>
      </c>
      <c r="E598" s="9">
        <v>920400</v>
      </c>
      <c r="F598" s="9">
        <v>1012440</v>
      </c>
      <c r="G598" s="9">
        <v>1113684</v>
      </c>
      <c r="H598" s="6" t="s">
        <v>44</v>
      </c>
      <c r="I598" s="8" t="s">
        <v>1269</v>
      </c>
      <c r="J598" s="8" t="s">
        <v>237</v>
      </c>
      <c r="K598" s="8" t="s">
        <v>237</v>
      </c>
      <c r="L598" s="27" t="s">
        <v>237</v>
      </c>
    </row>
    <row r="599" spans="1:12" ht="53.25" customHeight="1" thickBot="1" x14ac:dyDescent="0.35">
      <c r="A599" s="114"/>
      <c r="B599" s="117"/>
      <c r="C599" s="117"/>
      <c r="D599" s="8" t="s">
        <v>49</v>
      </c>
      <c r="E599" s="9">
        <v>4000</v>
      </c>
      <c r="F599" s="9">
        <v>4000</v>
      </c>
      <c r="G599" s="9">
        <v>4000</v>
      </c>
      <c r="H599" s="6" t="s">
        <v>331</v>
      </c>
      <c r="I599" s="8" t="s">
        <v>1268</v>
      </c>
      <c r="J599" s="8" t="s">
        <v>330</v>
      </c>
      <c r="K599" s="8" t="s">
        <v>330</v>
      </c>
      <c r="L599" s="27" t="s">
        <v>330</v>
      </c>
    </row>
    <row r="600" spans="1:12" ht="47.25" customHeight="1" x14ac:dyDescent="0.3">
      <c r="A600" s="112" t="s">
        <v>340</v>
      </c>
      <c r="B600" s="115" t="s">
        <v>341</v>
      </c>
      <c r="C600" s="115" t="s">
        <v>43</v>
      </c>
      <c r="D600" s="7" t="s">
        <v>1221</v>
      </c>
      <c r="E600" s="13">
        <f>SUM(E601:E603)</f>
        <v>709700</v>
      </c>
      <c r="F600" s="13">
        <f>SUM(F601:F603)</f>
        <v>788980</v>
      </c>
      <c r="G600" s="13">
        <f>SUM(G601:G603)</f>
        <v>866458</v>
      </c>
      <c r="H600" s="5" t="s">
        <v>1286</v>
      </c>
      <c r="I600" s="7" t="s">
        <v>1268</v>
      </c>
      <c r="J600" s="7" t="s">
        <v>296</v>
      </c>
      <c r="K600" s="7" t="s">
        <v>296</v>
      </c>
      <c r="L600" s="36" t="s">
        <v>296</v>
      </c>
    </row>
    <row r="601" spans="1:12" ht="41.25" customHeight="1" x14ac:dyDescent="0.3">
      <c r="A601" s="113"/>
      <c r="B601" s="116"/>
      <c r="C601" s="116"/>
      <c r="D601" s="8" t="s">
        <v>32</v>
      </c>
      <c r="E601" s="9">
        <v>195700</v>
      </c>
      <c r="F601" s="9">
        <v>225000</v>
      </c>
      <c r="G601" s="9">
        <v>247500</v>
      </c>
      <c r="H601" s="6" t="s">
        <v>1371</v>
      </c>
      <c r="I601" s="8" t="s">
        <v>1268</v>
      </c>
      <c r="J601" s="8" t="s">
        <v>329</v>
      </c>
      <c r="K601" s="8" t="s">
        <v>329</v>
      </c>
      <c r="L601" s="27" t="s">
        <v>329</v>
      </c>
    </row>
    <row r="602" spans="1:12" ht="55.5" customHeight="1" x14ac:dyDescent="0.3">
      <c r="A602" s="113"/>
      <c r="B602" s="116"/>
      <c r="C602" s="116"/>
      <c r="D602" s="8" t="s">
        <v>36</v>
      </c>
      <c r="E602" s="9">
        <v>499800</v>
      </c>
      <c r="F602" s="9">
        <v>549780</v>
      </c>
      <c r="G602" s="9">
        <v>604758</v>
      </c>
      <c r="H602" s="6" t="s">
        <v>331</v>
      </c>
      <c r="I602" s="8" t="s">
        <v>1268</v>
      </c>
      <c r="J602" s="8" t="s">
        <v>330</v>
      </c>
      <c r="K602" s="8" t="s">
        <v>330</v>
      </c>
      <c r="L602" s="27" t="s">
        <v>330</v>
      </c>
    </row>
    <row r="603" spans="1:12" ht="20.25" customHeight="1" thickBot="1" x14ac:dyDescent="0.35">
      <c r="A603" s="114"/>
      <c r="B603" s="117"/>
      <c r="C603" s="117"/>
      <c r="D603" s="8" t="s">
        <v>49</v>
      </c>
      <c r="E603" s="9">
        <v>14200</v>
      </c>
      <c r="F603" s="9">
        <v>14200</v>
      </c>
      <c r="G603" s="9">
        <v>14200</v>
      </c>
      <c r="H603" s="6" t="s">
        <v>44</v>
      </c>
      <c r="I603" s="8" t="s">
        <v>1269</v>
      </c>
      <c r="J603" s="8" t="s">
        <v>155</v>
      </c>
      <c r="K603" s="8" t="s">
        <v>155</v>
      </c>
      <c r="L603" s="27" t="s">
        <v>155</v>
      </c>
    </row>
    <row r="604" spans="1:12" ht="39" customHeight="1" x14ac:dyDescent="0.3">
      <c r="A604" s="112" t="s">
        <v>342</v>
      </c>
      <c r="B604" s="115" t="s">
        <v>343</v>
      </c>
      <c r="C604" s="115" t="s">
        <v>43</v>
      </c>
      <c r="D604" s="7" t="s">
        <v>1221</v>
      </c>
      <c r="E604" s="13">
        <f>SUM(E605:E607)</f>
        <v>1823700</v>
      </c>
      <c r="F604" s="13">
        <f>SUM(F605:F607)</f>
        <v>2016550</v>
      </c>
      <c r="G604" s="13">
        <f>SUM(G605:G607)</f>
        <v>2210245</v>
      </c>
      <c r="H604" s="5" t="s">
        <v>1371</v>
      </c>
      <c r="I604" s="7" t="s">
        <v>1268</v>
      </c>
      <c r="J604" s="7" t="s">
        <v>329</v>
      </c>
      <c r="K604" s="7" t="s">
        <v>329</v>
      </c>
      <c r="L604" s="36" t="s">
        <v>329</v>
      </c>
    </row>
    <row r="605" spans="1:12" ht="48" customHeight="1" x14ac:dyDescent="0.3">
      <c r="A605" s="113"/>
      <c r="B605" s="116"/>
      <c r="C605" s="116"/>
      <c r="D605" s="8" t="s">
        <v>32</v>
      </c>
      <c r="E605" s="9">
        <v>369200</v>
      </c>
      <c r="F605" s="9">
        <v>424600</v>
      </c>
      <c r="G605" s="9">
        <v>467100</v>
      </c>
      <c r="H605" s="6" t="s">
        <v>1286</v>
      </c>
      <c r="I605" s="8" t="s">
        <v>1268</v>
      </c>
      <c r="J605" s="8" t="s">
        <v>296</v>
      </c>
      <c r="K605" s="8" t="s">
        <v>296</v>
      </c>
      <c r="L605" s="27" t="s">
        <v>296</v>
      </c>
    </row>
    <row r="606" spans="1:12" ht="55.5" customHeight="1" x14ac:dyDescent="0.3">
      <c r="A606" s="113"/>
      <c r="B606" s="116"/>
      <c r="C606" s="116"/>
      <c r="D606" s="8" t="s">
        <v>36</v>
      </c>
      <c r="E606" s="9">
        <v>1374500</v>
      </c>
      <c r="F606" s="9">
        <v>1511950</v>
      </c>
      <c r="G606" s="9">
        <v>1663145</v>
      </c>
      <c r="H606" s="6" t="s">
        <v>331</v>
      </c>
      <c r="I606" s="8" t="s">
        <v>1268</v>
      </c>
      <c r="J606" s="8" t="s">
        <v>330</v>
      </c>
      <c r="K606" s="8" t="s">
        <v>330</v>
      </c>
      <c r="L606" s="27" t="s">
        <v>330</v>
      </c>
    </row>
    <row r="607" spans="1:12" ht="20.25" customHeight="1" thickBot="1" x14ac:dyDescent="0.35">
      <c r="A607" s="114"/>
      <c r="B607" s="117"/>
      <c r="C607" s="117"/>
      <c r="D607" s="8" t="s">
        <v>49</v>
      </c>
      <c r="E607" s="9">
        <v>80000</v>
      </c>
      <c r="F607" s="9">
        <v>80000</v>
      </c>
      <c r="G607" s="9">
        <v>80000</v>
      </c>
      <c r="H607" s="6" t="s">
        <v>44</v>
      </c>
      <c r="I607" s="8" t="s">
        <v>1269</v>
      </c>
      <c r="J607" s="8" t="s">
        <v>45</v>
      </c>
      <c r="K607" s="8" t="s">
        <v>45</v>
      </c>
      <c r="L607" s="27" t="s">
        <v>45</v>
      </c>
    </row>
    <row r="608" spans="1:12" ht="47.25" customHeight="1" x14ac:dyDescent="0.3">
      <c r="A608" s="112" t="s">
        <v>344</v>
      </c>
      <c r="B608" s="115" t="s">
        <v>345</v>
      </c>
      <c r="C608" s="115" t="s">
        <v>43</v>
      </c>
      <c r="D608" s="7" t="s">
        <v>1221</v>
      </c>
      <c r="E608" s="13">
        <f>SUM(E609:E611)</f>
        <v>1549500</v>
      </c>
      <c r="F608" s="13">
        <f>SUM(F609:F611)</f>
        <v>1714930</v>
      </c>
      <c r="G608" s="13">
        <f>SUM(G609:G611)</f>
        <v>1884343</v>
      </c>
      <c r="H608" s="5" t="s">
        <v>1286</v>
      </c>
      <c r="I608" s="7" t="s">
        <v>1268</v>
      </c>
      <c r="J608" s="7" t="s">
        <v>296</v>
      </c>
      <c r="K608" s="7" t="s">
        <v>296</v>
      </c>
      <c r="L608" s="36" t="s">
        <v>296</v>
      </c>
    </row>
    <row r="609" spans="1:12" ht="36.75" customHeight="1" x14ac:dyDescent="0.3">
      <c r="A609" s="113"/>
      <c r="B609" s="116"/>
      <c r="C609" s="116"/>
      <c r="D609" s="8" t="s">
        <v>32</v>
      </c>
      <c r="E609" s="9">
        <v>250400</v>
      </c>
      <c r="F609" s="9">
        <v>288000</v>
      </c>
      <c r="G609" s="9">
        <v>316800</v>
      </c>
      <c r="H609" s="6" t="s">
        <v>1371</v>
      </c>
      <c r="I609" s="8" t="s">
        <v>1268</v>
      </c>
      <c r="J609" s="8" t="s">
        <v>329</v>
      </c>
      <c r="K609" s="8" t="s">
        <v>329</v>
      </c>
      <c r="L609" s="27" t="s">
        <v>329</v>
      </c>
    </row>
    <row r="610" spans="1:12" ht="20.25" customHeight="1" x14ac:dyDescent="0.3">
      <c r="A610" s="113"/>
      <c r="B610" s="116"/>
      <c r="C610" s="116"/>
      <c r="D610" s="8" t="s">
        <v>36</v>
      </c>
      <c r="E610" s="9">
        <v>1278300</v>
      </c>
      <c r="F610" s="9">
        <v>1406130</v>
      </c>
      <c r="G610" s="9">
        <v>1546743</v>
      </c>
      <c r="H610" s="6" t="s">
        <v>44</v>
      </c>
      <c r="I610" s="8" t="s">
        <v>1269</v>
      </c>
      <c r="J610" s="8" t="s">
        <v>86</v>
      </c>
      <c r="K610" s="8" t="s">
        <v>86</v>
      </c>
      <c r="L610" s="27" t="s">
        <v>86</v>
      </c>
    </row>
    <row r="611" spans="1:12" ht="52.5" customHeight="1" thickBot="1" x14ac:dyDescent="0.35">
      <c r="A611" s="114"/>
      <c r="B611" s="117"/>
      <c r="C611" s="117"/>
      <c r="D611" s="8" t="s">
        <v>49</v>
      </c>
      <c r="E611" s="9">
        <v>20800</v>
      </c>
      <c r="F611" s="9">
        <v>20800</v>
      </c>
      <c r="G611" s="9">
        <v>20800</v>
      </c>
      <c r="H611" s="6" t="s">
        <v>331</v>
      </c>
      <c r="I611" s="8" t="s">
        <v>1268</v>
      </c>
      <c r="J611" s="8" t="s">
        <v>330</v>
      </c>
      <c r="K611" s="8" t="s">
        <v>330</v>
      </c>
      <c r="L611" s="27" t="s">
        <v>330</v>
      </c>
    </row>
    <row r="612" spans="1:12" ht="47.25" customHeight="1" x14ac:dyDescent="0.3">
      <c r="A612" s="112" t="s">
        <v>346</v>
      </c>
      <c r="B612" s="115" t="s">
        <v>347</v>
      </c>
      <c r="C612" s="115" t="s">
        <v>43</v>
      </c>
      <c r="D612" s="7" t="s">
        <v>1221</v>
      </c>
      <c r="E612" s="13">
        <f>SUM(E613:E615)</f>
        <v>1029200</v>
      </c>
      <c r="F612" s="13">
        <f>SUM(F613:F615)</f>
        <v>1141720</v>
      </c>
      <c r="G612" s="13">
        <f>SUM(G613:G615)</f>
        <v>1254652</v>
      </c>
      <c r="H612" s="5" t="s">
        <v>1286</v>
      </c>
      <c r="I612" s="7" t="s">
        <v>1268</v>
      </c>
      <c r="J612" s="7" t="s">
        <v>296</v>
      </c>
      <c r="K612" s="7" t="s">
        <v>296</v>
      </c>
      <c r="L612" s="36" t="s">
        <v>296</v>
      </c>
    </row>
    <row r="613" spans="1:12" ht="41.25" customHeight="1" x14ac:dyDescent="0.3">
      <c r="A613" s="113"/>
      <c r="B613" s="116"/>
      <c r="C613" s="116"/>
      <c r="D613" s="8" t="s">
        <v>32</v>
      </c>
      <c r="E613" s="9">
        <v>216000</v>
      </c>
      <c r="F613" s="9">
        <v>248400</v>
      </c>
      <c r="G613" s="9">
        <v>273200</v>
      </c>
      <c r="H613" s="6" t="s">
        <v>1371</v>
      </c>
      <c r="I613" s="8" t="s">
        <v>1268</v>
      </c>
      <c r="J613" s="8" t="s">
        <v>329</v>
      </c>
      <c r="K613" s="8" t="s">
        <v>329</v>
      </c>
      <c r="L613" s="27" t="s">
        <v>329</v>
      </c>
    </row>
    <row r="614" spans="1:12" ht="20.25" customHeight="1" x14ac:dyDescent="0.3">
      <c r="A614" s="113"/>
      <c r="B614" s="116"/>
      <c r="C614" s="116"/>
      <c r="D614" s="8" t="s">
        <v>36</v>
      </c>
      <c r="E614" s="9">
        <v>801200</v>
      </c>
      <c r="F614" s="9">
        <v>881320</v>
      </c>
      <c r="G614" s="9">
        <v>969452</v>
      </c>
      <c r="H614" s="6" t="s">
        <v>44</v>
      </c>
      <c r="I614" s="8" t="s">
        <v>1269</v>
      </c>
      <c r="J614" s="8" t="s">
        <v>237</v>
      </c>
      <c r="K614" s="8" t="s">
        <v>237</v>
      </c>
      <c r="L614" s="27" t="s">
        <v>237</v>
      </c>
    </row>
    <row r="615" spans="1:12" ht="52.5" customHeight="1" thickBot="1" x14ac:dyDescent="0.35">
      <c r="A615" s="114"/>
      <c r="B615" s="117"/>
      <c r="C615" s="117"/>
      <c r="D615" s="8" t="s">
        <v>49</v>
      </c>
      <c r="E615" s="9">
        <v>12000</v>
      </c>
      <c r="F615" s="9">
        <v>12000</v>
      </c>
      <c r="G615" s="9">
        <v>12000</v>
      </c>
      <c r="H615" s="6" t="s">
        <v>331</v>
      </c>
      <c r="I615" s="8" t="s">
        <v>1268</v>
      </c>
      <c r="J615" s="8" t="s">
        <v>330</v>
      </c>
      <c r="K615" s="8" t="s">
        <v>330</v>
      </c>
      <c r="L615" s="27" t="s">
        <v>330</v>
      </c>
    </row>
    <row r="616" spans="1:12" ht="46.8" x14ac:dyDescent="0.3">
      <c r="A616" s="112" t="s">
        <v>348</v>
      </c>
      <c r="B616" s="115" t="s">
        <v>349</v>
      </c>
      <c r="C616" s="115" t="s">
        <v>43</v>
      </c>
      <c r="D616" s="7" t="s">
        <v>1221</v>
      </c>
      <c r="E616" s="13">
        <f>SUM(E617:E620)</f>
        <v>1135800</v>
      </c>
      <c r="F616" s="13">
        <f>SUM(F617:F620)</f>
        <v>1173530</v>
      </c>
      <c r="G616" s="13">
        <f>SUM(G617:G620)</f>
        <v>1289503</v>
      </c>
      <c r="H616" s="5" t="s">
        <v>1286</v>
      </c>
      <c r="I616" s="7" t="s">
        <v>1268</v>
      </c>
      <c r="J616" s="7" t="s">
        <v>296</v>
      </c>
      <c r="K616" s="7" t="s">
        <v>296</v>
      </c>
      <c r="L616" s="36" t="s">
        <v>296</v>
      </c>
    </row>
    <row r="617" spans="1:12" ht="40.5" customHeight="1" x14ac:dyDescent="0.3">
      <c r="A617" s="113"/>
      <c r="B617" s="116"/>
      <c r="C617" s="116"/>
      <c r="D617" s="8" t="s">
        <v>50</v>
      </c>
      <c r="E617" s="9">
        <v>78100</v>
      </c>
      <c r="F617" s="9">
        <v>0</v>
      </c>
      <c r="G617" s="9">
        <v>0</v>
      </c>
      <c r="H617" s="6" t="s">
        <v>1371</v>
      </c>
      <c r="I617" s="8" t="s">
        <v>1268</v>
      </c>
      <c r="J617" s="8" t="s">
        <v>329</v>
      </c>
      <c r="K617" s="8" t="s">
        <v>329</v>
      </c>
      <c r="L617" s="27" t="s">
        <v>329</v>
      </c>
    </row>
    <row r="618" spans="1:12" ht="51.75" customHeight="1" x14ac:dyDescent="0.3">
      <c r="A618" s="113"/>
      <c r="B618" s="116"/>
      <c r="C618" s="116"/>
      <c r="D618" s="8" t="s">
        <v>36</v>
      </c>
      <c r="E618" s="9">
        <v>814300</v>
      </c>
      <c r="F618" s="9">
        <v>895730</v>
      </c>
      <c r="G618" s="9">
        <v>985303</v>
      </c>
      <c r="H618" s="6" t="s">
        <v>331</v>
      </c>
      <c r="I618" s="8" t="s">
        <v>1268</v>
      </c>
      <c r="J618" s="8" t="s">
        <v>330</v>
      </c>
      <c r="K618" s="8" t="s">
        <v>330</v>
      </c>
      <c r="L618" s="27" t="s">
        <v>330</v>
      </c>
    </row>
    <row r="619" spans="1:12" ht="20.25" customHeight="1" x14ac:dyDescent="0.3">
      <c r="A619" s="113"/>
      <c r="B619" s="116"/>
      <c r="C619" s="116"/>
      <c r="D619" s="8" t="s">
        <v>49</v>
      </c>
      <c r="E619" s="9">
        <v>14000</v>
      </c>
      <c r="F619" s="9">
        <v>14000</v>
      </c>
      <c r="G619" s="9">
        <v>14000</v>
      </c>
      <c r="H619" s="152" t="s">
        <v>44</v>
      </c>
      <c r="I619" s="122" t="s">
        <v>1269</v>
      </c>
      <c r="J619" s="122" t="s">
        <v>275</v>
      </c>
      <c r="K619" s="122" t="s">
        <v>275</v>
      </c>
      <c r="L619" s="123" t="s">
        <v>275</v>
      </c>
    </row>
    <row r="620" spans="1:12" ht="20.25" customHeight="1" thickBot="1" x14ac:dyDescent="0.35">
      <c r="A620" s="114"/>
      <c r="B620" s="117"/>
      <c r="C620" s="117"/>
      <c r="D620" s="8" t="s">
        <v>32</v>
      </c>
      <c r="E620" s="9">
        <v>229400</v>
      </c>
      <c r="F620" s="9">
        <v>263800</v>
      </c>
      <c r="G620" s="9">
        <v>290200</v>
      </c>
      <c r="H620" s="117"/>
      <c r="I620" s="97"/>
      <c r="J620" s="97"/>
      <c r="K620" s="97"/>
      <c r="L620" s="125"/>
    </row>
    <row r="621" spans="1:12" ht="47.25" customHeight="1" x14ac:dyDescent="0.3">
      <c r="A621" s="112" t="s">
        <v>350</v>
      </c>
      <c r="B621" s="115" t="s">
        <v>351</v>
      </c>
      <c r="C621" s="115" t="s">
        <v>43</v>
      </c>
      <c r="D621" s="7" t="s">
        <v>1221</v>
      </c>
      <c r="E621" s="13">
        <f>SUM(E622:E624)</f>
        <v>988900</v>
      </c>
      <c r="F621" s="13">
        <f>SUM(F622:F624)</f>
        <v>1097330</v>
      </c>
      <c r="G621" s="13">
        <f>SUM(G622:G624)</f>
        <v>1206263</v>
      </c>
      <c r="H621" s="5" t="s">
        <v>1286</v>
      </c>
      <c r="I621" s="7" t="s">
        <v>1268</v>
      </c>
      <c r="J621" s="7" t="s">
        <v>296</v>
      </c>
      <c r="K621" s="7" t="s">
        <v>296</v>
      </c>
      <c r="L621" s="36" t="s">
        <v>296</v>
      </c>
    </row>
    <row r="622" spans="1:12" ht="38.25" customHeight="1" x14ac:dyDescent="0.3">
      <c r="A622" s="113"/>
      <c r="B622" s="116"/>
      <c r="C622" s="116"/>
      <c r="D622" s="8" t="s">
        <v>32</v>
      </c>
      <c r="E622" s="9">
        <v>190600</v>
      </c>
      <c r="F622" s="9">
        <v>220000</v>
      </c>
      <c r="G622" s="9">
        <v>242000</v>
      </c>
      <c r="H622" s="6" t="s">
        <v>1371</v>
      </c>
      <c r="I622" s="8" t="s">
        <v>1268</v>
      </c>
      <c r="J622" s="8" t="s">
        <v>329</v>
      </c>
      <c r="K622" s="8" t="s">
        <v>329</v>
      </c>
      <c r="L622" s="27" t="s">
        <v>329</v>
      </c>
    </row>
    <row r="623" spans="1:12" ht="54" customHeight="1" x14ac:dyDescent="0.3">
      <c r="A623" s="113"/>
      <c r="B623" s="116"/>
      <c r="C623" s="116"/>
      <c r="D623" s="8" t="s">
        <v>36</v>
      </c>
      <c r="E623" s="9">
        <v>790300</v>
      </c>
      <c r="F623" s="9">
        <v>869330</v>
      </c>
      <c r="G623" s="9">
        <v>956263</v>
      </c>
      <c r="H623" s="6" t="s">
        <v>331</v>
      </c>
      <c r="I623" s="8" t="s">
        <v>1268</v>
      </c>
      <c r="J623" s="8" t="s">
        <v>330</v>
      </c>
      <c r="K623" s="8" t="s">
        <v>330</v>
      </c>
      <c r="L623" s="27" t="s">
        <v>330</v>
      </c>
    </row>
    <row r="624" spans="1:12" ht="20.25" customHeight="1" thickBot="1" x14ac:dyDescent="0.35">
      <c r="A624" s="114"/>
      <c r="B624" s="117"/>
      <c r="C624" s="117"/>
      <c r="D624" s="8" t="s">
        <v>49</v>
      </c>
      <c r="E624" s="9">
        <v>8000</v>
      </c>
      <c r="F624" s="9">
        <v>8000</v>
      </c>
      <c r="G624" s="9">
        <v>8000</v>
      </c>
      <c r="H624" s="6" t="s">
        <v>44</v>
      </c>
      <c r="I624" s="8" t="s">
        <v>1269</v>
      </c>
      <c r="J624" s="8" t="s">
        <v>86</v>
      </c>
      <c r="K624" s="8" t="s">
        <v>86</v>
      </c>
      <c r="L624" s="27" t="s">
        <v>86</v>
      </c>
    </row>
    <row r="625" spans="1:12" ht="47.25" customHeight="1" x14ac:dyDescent="0.3">
      <c r="A625" s="112" t="s">
        <v>352</v>
      </c>
      <c r="B625" s="115" t="s">
        <v>353</v>
      </c>
      <c r="C625" s="115" t="s">
        <v>43</v>
      </c>
      <c r="D625" s="7" t="s">
        <v>1221</v>
      </c>
      <c r="E625" s="13">
        <f>SUM(E626:E628)</f>
        <v>752800</v>
      </c>
      <c r="F625" s="13">
        <f>SUM(F626:F628)</f>
        <v>851520</v>
      </c>
      <c r="G625" s="13">
        <f>SUM(G626:G628)</f>
        <v>935252</v>
      </c>
      <c r="H625" s="5" t="s">
        <v>1286</v>
      </c>
      <c r="I625" s="7" t="s">
        <v>1268</v>
      </c>
      <c r="J625" s="7" t="s">
        <v>296</v>
      </c>
      <c r="K625" s="7" t="s">
        <v>296</v>
      </c>
      <c r="L625" s="36" t="s">
        <v>296</v>
      </c>
    </row>
    <row r="626" spans="1:12" ht="42.75" customHeight="1" x14ac:dyDescent="0.3">
      <c r="A626" s="113"/>
      <c r="B626" s="116"/>
      <c r="C626" s="116"/>
      <c r="D626" s="8" t="s">
        <v>32</v>
      </c>
      <c r="E626" s="9">
        <v>277100</v>
      </c>
      <c r="F626" s="9">
        <v>329700</v>
      </c>
      <c r="G626" s="9">
        <v>362700</v>
      </c>
      <c r="H626" s="6" t="s">
        <v>1371</v>
      </c>
      <c r="I626" s="8" t="s">
        <v>1268</v>
      </c>
      <c r="J626" s="8" t="s">
        <v>329</v>
      </c>
      <c r="K626" s="8" t="s">
        <v>329</v>
      </c>
      <c r="L626" s="27" t="s">
        <v>329</v>
      </c>
    </row>
    <row r="627" spans="1:12" ht="20.25" customHeight="1" x14ac:dyDescent="0.3">
      <c r="A627" s="113"/>
      <c r="B627" s="116"/>
      <c r="C627" s="116"/>
      <c r="D627" s="8" t="s">
        <v>36</v>
      </c>
      <c r="E627" s="9">
        <v>461200</v>
      </c>
      <c r="F627" s="9">
        <v>507320</v>
      </c>
      <c r="G627" s="9">
        <v>558052</v>
      </c>
      <c r="H627" s="6" t="s">
        <v>44</v>
      </c>
      <c r="I627" s="8" t="s">
        <v>1269</v>
      </c>
      <c r="J627" s="8" t="s">
        <v>232</v>
      </c>
      <c r="K627" s="8" t="s">
        <v>232</v>
      </c>
      <c r="L627" s="27" t="s">
        <v>232</v>
      </c>
    </row>
    <row r="628" spans="1:12" ht="54.75" customHeight="1" thickBot="1" x14ac:dyDescent="0.35">
      <c r="A628" s="114"/>
      <c r="B628" s="117"/>
      <c r="C628" s="117"/>
      <c r="D628" s="8" t="s">
        <v>49</v>
      </c>
      <c r="E628" s="9">
        <v>14500</v>
      </c>
      <c r="F628" s="9">
        <v>14500</v>
      </c>
      <c r="G628" s="9">
        <v>14500</v>
      </c>
      <c r="H628" s="6" t="s">
        <v>331</v>
      </c>
      <c r="I628" s="8" t="s">
        <v>1268</v>
      </c>
      <c r="J628" s="8" t="s">
        <v>330</v>
      </c>
      <c r="K628" s="8" t="s">
        <v>330</v>
      </c>
      <c r="L628" s="27" t="s">
        <v>330</v>
      </c>
    </row>
    <row r="629" spans="1:12" ht="51.75" customHeight="1" x14ac:dyDescent="0.3">
      <c r="A629" s="112" t="s">
        <v>354</v>
      </c>
      <c r="B629" s="115" t="s">
        <v>355</v>
      </c>
      <c r="C629" s="115" t="s">
        <v>43</v>
      </c>
      <c r="D629" s="7" t="s">
        <v>1221</v>
      </c>
      <c r="E629" s="13">
        <f>SUM(E630:E632)</f>
        <v>1093700</v>
      </c>
      <c r="F629" s="13">
        <f>SUM(F630:F632)</f>
        <v>1162140</v>
      </c>
      <c r="G629" s="13">
        <f>SUM(G630:G632)</f>
        <v>1227354</v>
      </c>
      <c r="H629" s="5" t="s">
        <v>1286</v>
      </c>
      <c r="I629" s="7" t="s">
        <v>1268</v>
      </c>
      <c r="J629" s="7" t="s">
        <v>296</v>
      </c>
      <c r="K629" s="7" t="s">
        <v>296</v>
      </c>
      <c r="L629" s="36" t="s">
        <v>296</v>
      </c>
    </row>
    <row r="630" spans="1:12" ht="38.25" customHeight="1" x14ac:dyDescent="0.3">
      <c r="A630" s="113"/>
      <c r="B630" s="116"/>
      <c r="C630" s="116"/>
      <c r="D630" s="8" t="s">
        <v>36</v>
      </c>
      <c r="E630" s="9">
        <v>547400</v>
      </c>
      <c r="F630" s="9">
        <v>602140</v>
      </c>
      <c r="G630" s="9">
        <v>662354</v>
      </c>
      <c r="H630" s="6" t="s">
        <v>1371</v>
      </c>
      <c r="I630" s="8" t="s">
        <v>1268</v>
      </c>
      <c r="J630" s="8" t="s">
        <v>329</v>
      </c>
      <c r="K630" s="8" t="s">
        <v>329</v>
      </c>
      <c r="L630" s="27" t="s">
        <v>329</v>
      </c>
    </row>
    <row r="631" spans="1:12" ht="51" customHeight="1" x14ac:dyDescent="0.3">
      <c r="A631" s="113"/>
      <c r="B631" s="116"/>
      <c r="C631" s="116"/>
      <c r="D631" s="122" t="s">
        <v>32</v>
      </c>
      <c r="E631" s="109">
        <v>546300</v>
      </c>
      <c r="F631" s="109">
        <v>560000</v>
      </c>
      <c r="G631" s="109">
        <v>565000</v>
      </c>
      <c r="H631" s="6" t="s">
        <v>331</v>
      </c>
      <c r="I631" s="8" t="s">
        <v>1268</v>
      </c>
      <c r="J631" s="8" t="s">
        <v>330</v>
      </c>
      <c r="K631" s="8" t="s">
        <v>330</v>
      </c>
      <c r="L631" s="27" t="s">
        <v>330</v>
      </c>
    </row>
    <row r="632" spans="1:12" ht="26.25" customHeight="1" thickBot="1" x14ac:dyDescent="0.35">
      <c r="A632" s="114"/>
      <c r="B632" s="117"/>
      <c r="C632" s="117"/>
      <c r="D632" s="97"/>
      <c r="E632" s="111"/>
      <c r="F632" s="111"/>
      <c r="G632" s="111"/>
      <c r="H632" s="6" t="s">
        <v>44</v>
      </c>
      <c r="I632" s="8" t="s">
        <v>1269</v>
      </c>
      <c r="J632" s="8" t="s">
        <v>275</v>
      </c>
      <c r="K632" s="8" t="s">
        <v>275</v>
      </c>
      <c r="L632" s="27" t="s">
        <v>275</v>
      </c>
    </row>
    <row r="633" spans="1:12" ht="47.25" customHeight="1" x14ac:dyDescent="0.3">
      <c r="A633" s="112" t="s">
        <v>356</v>
      </c>
      <c r="B633" s="115" t="s">
        <v>357</v>
      </c>
      <c r="C633" s="115" t="s">
        <v>43</v>
      </c>
      <c r="D633" s="7" t="s">
        <v>1221</v>
      </c>
      <c r="E633" s="13">
        <f>SUM(E634:E636)</f>
        <v>1038100</v>
      </c>
      <c r="F633" s="13">
        <f>SUM(F634:F636)</f>
        <v>1128580</v>
      </c>
      <c r="G633" s="13">
        <f>SUM(G634:G636)</f>
        <v>1215138</v>
      </c>
      <c r="H633" s="5" t="s">
        <v>1286</v>
      </c>
      <c r="I633" s="7" t="s">
        <v>1268</v>
      </c>
      <c r="J633" s="7" t="s">
        <v>296</v>
      </c>
      <c r="K633" s="7" t="s">
        <v>296</v>
      </c>
      <c r="L633" s="36" t="s">
        <v>296</v>
      </c>
    </row>
    <row r="634" spans="1:12" ht="37.5" customHeight="1" x14ac:dyDescent="0.3">
      <c r="A634" s="113"/>
      <c r="B634" s="116"/>
      <c r="C634" s="116"/>
      <c r="D634" s="8" t="s">
        <v>36</v>
      </c>
      <c r="E634" s="9">
        <v>777800</v>
      </c>
      <c r="F634" s="9">
        <v>855580</v>
      </c>
      <c r="G634" s="9">
        <v>941138</v>
      </c>
      <c r="H634" s="6" t="s">
        <v>1371</v>
      </c>
      <c r="I634" s="8" t="s">
        <v>1268</v>
      </c>
      <c r="J634" s="8" t="s">
        <v>329</v>
      </c>
      <c r="K634" s="8" t="s">
        <v>329</v>
      </c>
      <c r="L634" s="27" t="s">
        <v>329</v>
      </c>
    </row>
    <row r="635" spans="1:12" ht="24.75" customHeight="1" x14ac:dyDescent="0.3">
      <c r="A635" s="113"/>
      <c r="B635" s="116"/>
      <c r="C635" s="116"/>
      <c r="D635" s="122" t="s">
        <v>32</v>
      </c>
      <c r="E635" s="109">
        <v>260300</v>
      </c>
      <c r="F635" s="109">
        <v>273000</v>
      </c>
      <c r="G635" s="109">
        <v>274000</v>
      </c>
      <c r="H635" s="6" t="s">
        <v>44</v>
      </c>
      <c r="I635" s="8" t="s">
        <v>1269</v>
      </c>
      <c r="J635" s="8" t="s">
        <v>8</v>
      </c>
      <c r="K635" s="8" t="s">
        <v>8</v>
      </c>
      <c r="L635" s="27" t="s">
        <v>8</v>
      </c>
    </row>
    <row r="636" spans="1:12" ht="52.5" customHeight="1" thickBot="1" x14ac:dyDescent="0.35">
      <c r="A636" s="114"/>
      <c r="B636" s="117"/>
      <c r="C636" s="117"/>
      <c r="D636" s="97"/>
      <c r="E636" s="111"/>
      <c r="F636" s="111"/>
      <c r="G636" s="111"/>
      <c r="H636" s="6" t="s">
        <v>331</v>
      </c>
      <c r="I636" s="8" t="s">
        <v>1268</v>
      </c>
      <c r="J636" s="8" t="s">
        <v>330</v>
      </c>
      <c r="K636" s="8" t="s">
        <v>330</v>
      </c>
      <c r="L636" s="27" t="s">
        <v>330</v>
      </c>
    </row>
    <row r="637" spans="1:12" ht="47.25" customHeight="1" x14ac:dyDescent="0.3">
      <c r="A637" s="112" t="s">
        <v>358</v>
      </c>
      <c r="B637" s="115" t="s">
        <v>359</v>
      </c>
      <c r="C637" s="115" t="s">
        <v>43</v>
      </c>
      <c r="D637" s="7" t="s">
        <v>1221</v>
      </c>
      <c r="E637" s="13">
        <f>SUM(E638:E641)</f>
        <v>2265400</v>
      </c>
      <c r="F637" s="13">
        <f>SUM(F638:F641)</f>
        <v>2487590</v>
      </c>
      <c r="G637" s="13">
        <f>SUM(G638:G641)</f>
        <v>2726419</v>
      </c>
      <c r="H637" s="5" t="s">
        <v>1286</v>
      </c>
      <c r="I637" s="7" t="s">
        <v>1268</v>
      </c>
      <c r="J637" s="7" t="s">
        <v>296</v>
      </c>
      <c r="K637" s="7" t="s">
        <v>296</v>
      </c>
      <c r="L637" s="36" t="s">
        <v>296</v>
      </c>
    </row>
    <row r="638" spans="1:12" ht="39.75" customHeight="1" x14ac:dyDescent="0.3">
      <c r="A638" s="113"/>
      <c r="B638" s="116"/>
      <c r="C638" s="116"/>
      <c r="D638" s="8" t="s">
        <v>32</v>
      </c>
      <c r="E638" s="9">
        <v>446600</v>
      </c>
      <c r="F638" s="9">
        <v>514000</v>
      </c>
      <c r="G638" s="9">
        <v>565400</v>
      </c>
      <c r="H638" s="6" t="s">
        <v>1371</v>
      </c>
      <c r="I638" s="8" t="s">
        <v>1268</v>
      </c>
      <c r="J638" s="8" t="s">
        <v>329</v>
      </c>
      <c r="K638" s="8" t="s">
        <v>329</v>
      </c>
      <c r="L638" s="27" t="s">
        <v>329</v>
      </c>
    </row>
    <row r="639" spans="1:12" ht="20.25" customHeight="1" x14ac:dyDescent="0.3">
      <c r="A639" s="113"/>
      <c r="B639" s="116"/>
      <c r="C639" s="116"/>
      <c r="D639" s="8" t="s">
        <v>36</v>
      </c>
      <c r="E639" s="9">
        <v>1703900</v>
      </c>
      <c r="F639" s="9">
        <v>1874290</v>
      </c>
      <c r="G639" s="9">
        <v>2061719</v>
      </c>
      <c r="H639" s="6" t="s">
        <v>44</v>
      </c>
      <c r="I639" s="8" t="s">
        <v>1269</v>
      </c>
      <c r="J639" s="8" t="s">
        <v>275</v>
      </c>
      <c r="K639" s="8" t="s">
        <v>275</v>
      </c>
      <c r="L639" s="27" t="s">
        <v>275</v>
      </c>
    </row>
    <row r="640" spans="1:12" ht="33.75" customHeight="1" x14ac:dyDescent="0.3">
      <c r="A640" s="113"/>
      <c r="B640" s="116"/>
      <c r="C640" s="116"/>
      <c r="D640" s="8" t="s">
        <v>49</v>
      </c>
      <c r="E640" s="9">
        <v>99300</v>
      </c>
      <c r="F640" s="9">
        <v>99300</v>
      </c>
      <c r="G640" s="9">
        <v>99300</v>
      </c>
      <c r="H640" s="197" t="s">
        <v>331</v>
      </c>
      <c r="I640" s="122" t="s">
        <v>1268</v>
      </c>
      <c r="J640" s="122" t="s">
        <v>330</v>
      </c>
      <c r="K640" s="122" t="s">
        <v>330</v>
      </c>
      <c r="L640" s="123" t="s">
        <v>330</v>
      </c>
    </row>
    <row r="641" spans="1:12" ht="16.2" thickBot="1" x14ac:dyDescent="0.35">
      <c r="A641" s="114"/>
      <c r="B641" s="117"/>
      <c r="C641" s="117"/>
      <c r="D641" s="8" t="s">
        <v>50</v>
      </c>
      <c r="E641" s="9">
        <v>15600</v>
      </c>
      <c r="F641" s="9">
        <v>0</v>
      </c>
      <c r="G641" s="9">
        <v>0</v>
      </c>
      <c r="H641" s="198"/>
      <c r="I641" s="97"/>
      <c r="J641" s="97"/>
      <c r="K641" s="97"/>
      <c r="L641" s="125"/>
    </row>
    <row r="642" spans="1:12" ht="52.5" customHeight="1" x14ac:dyDescent="0.3">
      <c r="A642" s="112" t="s">
        <v>360</v>
      </c>
      <c r="B642" s="115" t="s">
        <v>361</v>
      </c>
      <c r="C642" s="115" t="s">
        <v>43</v>
      </c>
      <c r="D642" s="7" t="s">
        <v>1221</v>
      </c>
      <c r="E642" s="13">
        <f>SUM(E643:E645)</f>
        <v>1631100</v>
      </c>
      <c r="F642" s="13">
        <f>SUM(F643:F645)</f>
        <v>1777770</v>
      </c>
      <c r="G642" s="13">
        <f>SUM(G643:G645)</f>
        <v>1928047</v>
      </c>
      <c r="H642" s="5" t="s">
        <v>1286</v>
      </c>
      <c r="I642" s="7" t="s">
        <v>1268</v>
      </c>
      <c r="J642" s="7" t="s">
        <v>296</v>
      </c>
      <c r="K642" s="7" t="s">
        <v>296</v>
      </c>
      <c r="L642" s="36" t="s">
        <v>296</v>
      </c>
    </row>
    <row r="643" spans="1:12" ht="36" customHeight="1" x14ac:dyDescent="0.3">
      <c r="A643" s="113"/>
      <c r="B643" s="116"/>
      <c r="C643" s="116"/>
      <c r="D643" s="8" t="s">
        <v>36</v>
      </c>
      <c r="E643" s="9">
        <v>1320700</v>
      </c>
      <c r="F643" s="9">
        <v>1452770</v>
      </c>
      <c r="G643" s="9">
        <v>1598047</v>
      </c>
      <c r="H643" s="6" t="s">
        <v>1371</v>
      </c>
      <c r="I643" s="8" t="s">
        <v>1268</v>
      </c>
      <c r="J643" s="8" t="s">
        <v>329</v>
      </c>
      <c r="K643" s="8" t="s">
        <v>329</v>
      </c>
      <c r="L643" s="27" t="s">
        <v>329</v>
      </c>
    </row>
    <row r="644" spans="1:12" ht="54" customHeight="1" x14ac:dyDescent="0.3">
      <c r="A644" s="113"/>
      <c r="B644" s="116"/>
      <c r="C644" s="116"/>
      <c r="D644" s="122" t="s">
        <v>32</v>
      </c>
      <c r="E644" s="109">
        <v>310400</v>
      </c>
      <c r="F644" s="109">
        <v>325000</v>
      </c>
      <c r="G644" s="109">
        <v>330000</v>
      </c>
      <c r="H644" s="6" t="s">
        <v>331</v>
      </c>
      <c r="I644" s="8" t="s">
        <v>1268</v>
      </c>
      <c r="J644" s="8" t="s">
        <v>330</v>
      </c>
      <c r="K644" s="8" t="s">
        <v>330</v>
      </c>
      <c r="L644" s="27" t="s">
        <v>330</v>
      </c>
    </row>
    <row r="645" spans="1:12" ht="20.25" customHeight="1" thickBot="1" x14ac:dyDescent="0.35">
      <c r="A645" s="114"/>
      <c r="B645" s="117"/>
      <c r="C645" s="117"/>
      <c r="D645" s="97"/>
      <c r="E645" s="111"/>
      <c r="F645" s="111"/>
      <c r="G645" s="111"/>
      <c r="H645" s="6" t="s">
        <v>44</v>
      </c>
      <c r="I645" s="8" t="s">
        <v>1269</v>
      </c>
      <c r="J645" s="8" t="s">
        <v>67</v>
      </c>
      <c r="K645" s="8" t="s">
        <v>67</v>
      </c>
      <c r="L645" s="27" t="s">
        <v>67</v>
      </c>
    </row>
    <row r="646" spans="1:12" ht="46.5" customHeight="1" x14ac:dyDescent="0.3">
      <c r="A646" s="112" t="s">
        <v>362</v>
      </c>
      <c r="B646" s="115" t="s">
        <v>363</v>
      </c>
      <c r="C646" s="115" t="s">
        <v>43</v>
      </c>
      <c r="D646" s="7" t="s">
        <v>1221</v>
      </c>
      <c r="E646" s="13">
        <f>SUM(E647:E649)</f>
        <v>816600</v>
      </c>
      <c r="F646" s="13">
        <f>SUM(F647:F649)</f>
        <v>883550</v>
      </c>
      <c r="G646" s="13">
        <f>SUM(G647:G649)</f>
        <v>971395</v>
      </c>
      <c r="H646" s="5" t="s">
        <v>1286</v>
      </c>
      <c r="I646" s="7" t="s">
        <v>1268</v>
      </c>
      <c r="J646" s="7" t="s">
        <v>296</v>
      </c>
      <c r="K646" s="7" t="s">
        <v>296</v>
      </c>
      <c r="L646" s="36" t="s">
        <v>296</v>
      </c>
    </row>
    <row r="647" spans="1:12" ht="39" customHeight="1" x14ac:dyDescent="0.3">
      <c r="A647" s="113"/>
      <c r="B647" s="116"/>
      <c r="C647" s="116"/>
      <c r="D647" s="8" t="s">
        <v>36</v>
      </c>
      <c r="E647" s="9">
        <v>519500</v>
      </c>
      <c r="F647" s="9">
        <v>571450</v>
      </c>
      <c r="G647" s="9">
        <v>628595</v>
      </c>
      <c r="H647" s="6" t="s">
        <v>1371</v>
      </c>
      <c r="I647" s="8" t="s">
        <v>1268</v>
      </c>
      <c r="J647" s="8" t="s">
        <v>329</v>
      </c>
      <c r="K647" s="8" t="s">
        <v>329</v>
      </c>
      <c r="L647" s="27" t="s">
        <v>329</v>
      </c>
    </row>
    <row r="648" spans="1:12" ht="55.5" customHeight="1" x14ac:dyDescent="0.3">
      <c r="A648" s="113"/>
      <c r="B648" s="116"/>
      <c r="C648" s="116"/>
      <c r="D648" s="8" t="s">
        <v>49</v>
      </c>
      <c r="E648" s="9">
        <v>5500</v>
      </c>
      <c r="F648" s="9">
        <v>5500</v>
      </c>
      <c r="G648" s="9">
        <v>5500</v>
      </c>
      <c r="H648" s="6" t="s">
        <v>331</v>
      </c>
      <c r="I648" s="8" t="s">
        <v>1268</v>
      </c>
      <c r="J648" s="8" t="s">
        <v>330</v>
      </c>
      <c r="K648" s="8" t="s">
        <v>330</v>
      </c>
      <c r="L648" s="27" t="s">
        <v>330</v>
      </c>
    </row>
    <row r="649" spans="1:12" ht="24.75" customHeight="1" thickBot="1" x14ac:dyDescent="0.35">
      <c r="A649" s="114"/>
      <c r="B649" s="117"/>
      <c r="C649" s="117"/>
      <c r="D649" s="8" t="s">
        <v>32</v>
      </c>
      <c r="E649" s="9">
        <v>291600</v>
      </c>
      <c r="F649" s="9">
        <v>306600</v>
      </c>
      <c r="G649" s="9">
        <v>337300</v>
      </c>
      <c r="H649" s="6" t="s">
        <v>44</v>
      </c>
      <c r="I649" s="8" t="s">
        <v>1269</v>
      </c>
      <c r="J649" s="8" t="s">
        <v>155</v>
      </c>
      <c r="K649" s="8" t="s">
        <v>155</v>
      </c>
      <c r="L649" s="27" t="s">
        <v>155</v>
      </c>
    </row>
    <row r="650" spans="1:12" ht="39" customHeight="1" x14ac:dyDescent="0.3">
      <c r="A650" s="112" t="s">
        <v>364</v>
      </c>
      <c r="B650" s="115" t="s">
        <v>365</v>
      </c>
      <c r="C650" s="115" t="s">
        <v>43</v>
      </c>
      <c r="D650" s="7" t="s">
        <v>1221</v>
      </c>
      <c r="E650" s="13">
        <f>SUM(E651:E653)</f>
        <v>808500</v>
      </c>
      <c r="F650" s="13">
        <f>SUM(F651:F653)</f>
        <v>932020</v>
      </c>
      <c r="G650" s="13">
        <f>SUM(G651:G653)</f>
        <v>1023792</v>
      </c>
      <c r="H650" s="5" t="s">
        <v>1371</v>
      </c>
      <c r="I650" s="7" t="s">
        <v>1268</v>
      </c>
      <c r="J650" s="7" t="s">
        <v>329</v>
      </c>
      <c r="K650" s="7" t="s">
        <v>329</v>
      </c>
      <c r="L650" s="36" t="s">
        <v>329</v>
      </c>
    </row>
    <row r="651" spans="1:12" ht="54.75" customHeight="1" x14ac:dyDescent="0.3">
      <c r="A651" s="113"/>
      <c r="B651" s="116"/>
      <c r="C651" s="116"/>
      <c r="D651" s="8" t="s">
        <v>32</v>
      </c>
      <c r="E651" s="9">
        <v>249300</v>
      </c>
      <c r="F651" s="9">
        <v>318300</v>
      </c>
      <c r="G651" s="9">
        <v>350100</v>
      </c>
      <c r="H651" s="6" t="s">
        <v>331</v>
      </c>
      <c r="I651" s="8" t="s">
        <v>1268</v>
      </c>
      <c r="J651" s="8" t="s">
        <v>330</v>
      </c>
      <c r="K651" s="8" t="s">
        <v>330</v>
      </c>
      <c r="L651" s="27" t="s">
        <v>330</v>
      </c>
    </row>
    <row r="652" spans="1:12" ht="46.8" x14ac:dyDescent="0.3">
      <c r="A652" s="113"/>
      <c r="B652" s="116"/>
      <c r="C652" s="116"/>
      <c r="D652" s="8" t="s">
        <v>36</v>
      </c>
      <c r="E652" s="9">
        <v>545200</v>
      </c>
      <c r="F652" s="9">
        <v>599720</v>
      </c>
      <c r="G652" s="9">
        <v>659692</v>
      </c>
      <c r="H652" s="6" t="s">
        <v>1286</v>
      </c>
      <c r="I652" s="8" t="s">
        <v>1268</v>
      </c>
      <c r="J652" s="8" t="s">
        <v>296</v>
      </c>
      <c r="K652" s="8" t="s">
        <v>296</v>
      </c>
      <c r="L652" s="27" t="s">
        <v>296</v>
      </c>
    </row>
    <row r="653" spans="1:12" ht="26.25" customHeight="1" thickBot="1" x14ac:dyDescent="0.35">
      <c r="A653" s="114"/>
      <c r="B653" s="117"/>
      <c r="C653" s="117"/>
      <c r="D653" s="8" t="s">
        <v>49</v>
      </c>
      <c r="E653" s="9">
        <v>14000</v>
      </c>
      <c r="F653" s="9">
        <v>14000</v>
      </c>
      <c r="G653" s="9">
        <v>14000</v>
      </c>
      <c r="H653" s="6" t="s">
        <v>44</v>
      </c>
      <c r="I653" s="8" t="s">
        <v>1269</v>
      </c>
      <c r="J653" s="8" t="s">
        <v>275</v>
      </c>
      <c r="K653" s="8" t="s">
        <v>275</v>
      </c>
      <c r="L653" s="27" t="s">
        <v>275</v>
      </c>
    </row>
    <row r="654" spans="1:12" ht="36.75" customHeight="1" x14ac:dyDescent="0.3">
      <c r="A654" s="112" t="s">
        <v>366</v>
      </c>
      <c r="B654" s="115" t="s">
        <v>367</v>
      </c>
      <c r="C654" s="115" t="s">
        <v>43</v>
      </c>
      <c r="D654" s="7" t="s">
        <v>1221</v>
      </c>
      <c r="E654" s="13">
        <f>SUM(E655:E657)</f>
        <v>1519900</v>
      </c>
      <c r="F654" s="13">
        <f>SUM(F655:F657)</f>
        <v>1682000</v>
      </c>
      <c r="G654" s="13">
        <f>SUM(G655:G657)</f>
        <v>1848850</v>
      </c>
      <c r="H654" s="5" t="s">
        <v>1371</v>
      </c>
      <c r="I654" s="7" t="s">
        <v>1268</v>
      </c>
      <c r="J654" s="7" t="s">
        <v>329</v>
      </c>
      <c r="K654" s="7" t="s">
        <v>329</v>
      </c>
      <c r="L654" s="36" t="s">
        <v>329</v>
      </c>
    </row>
    <row r="655" spans="1:12" ht="50.25" customHeight="1" x14ac:dyDescent="0.3">
      <c r="A655" s="113"/>
      <c r="B655" s="116"/>
      <c r="C655" s="116"/>
      <c r="D655" s="8" t="s">
        <v>32</v>
      </c>
      <c r="E655" s="9">
        <v>230900</v>
      </c>
      <c r="F655" s="9">
        <v>265500</v>
      </c>
      <c r="G655" s="9">
        <v>292100</v>
      </c>
      <c r="H655" s="6" t="s">
        <v>1286</v>
      </c>
      <c r="I655" s="8" t="s">
        <v>1268</v>
      </c>
      <c r="J655" s="8" t="s">
        <v>296</v>
      </c>
      <c r="K655" s="8" t="s">
        <v>296</v>
      </c>
      <c r="L655" s="27" t="s">
        <v>296</v>
      </c>
    </row>
    <row r="656" spans="1:12" ht="24.75" customHeight="1" x14ac:dyDescent="0.3">
      <c r="A656" s="113"/>
      <c r="B656" s="116"/>
      <c r="C656" s="116"/>
      <c r="D656" s="8" t="s">
        <v>36</v>
      </c>
      <c r="E656" s="9">
        <v>1275000</v>
      </c>
      <c r="F656" s="9">
        <v>1402500</v>
      </c>
      <c r="G656" s="9">
        <v>1542750</v>
      </c>
      <c r="H656" s="6" t="s">
        <v>44</v>
      </c>
      <c r="I656" s="8" t="s">
        <v>1269</v>
      </c>
      <c r="J656" s="8" t="s">
        <v>86</v>
      </c>
      <c r="K656" s="8" t="s">
        <v>86</v>
      </c>
      <c r="L656" s="27" t="s">
        <v>86</v>
      </c>
    </row>
    <row r="657" spans="1:12" ht="50.25" customHeight="1" thickBot="1" x14ac:dyDescent="0.35">
      <c r="A657" s="114"/>
      <c r="B657" s="117"/>
      <c r="C657" s="117"/>
      <c r="D657" s="8" t="s">
        <v>49</v>
      </c>
      <c r="E657" s="9">
        <v>14000</v>
      </c>
      <c r="F657" s="9">
        <v>14000</v>
      </c>
      <c r="G657" s="9">
        <v>14000</v>
      </c>
      <c r="H657" s="6" t="s">
        <v>331</v>
      </c>
      <c r="I657" s="8" t="s">
        <v>1268</v>
      </c>
      <c r="J657" s="8" t="s">
        <v>330</v>
      </c>
      <c r="K657" s="8" t="s">
        <v>330</v>
      </c>
      <c r="L657" s="27" t="s">
        <v>330</v>
      </c>
    </row>
    <row r="658" spans="1:12" ht="38.25" customHeight="1" x14ac:dyDescent="0.3">
      <c r="A658" s="112" t="s">
        <v>368</v>
      </c>
      <c r="B658" s="115" t="s">
        <v>369</v>
      </c>
      <c r="C658" s="115" t="s">
        <v>43</v>
      </c>
      <c r="D658" s="7" t="s">
        <v>1221</v>
      </c>
      <c r="E658" s="13">
        <f>SUM(E659:E661)</f>
        <v>717600</v>
      </c>
      <c r="F658" s="13">
        <f>SUM(F659:F661)</f>
        <v>797260</v>
      </c>
      <c r="G658" s="13">
        <f>SUM(G659:G661)</f>
        <v>874336</v>
      </c>
      <c r="H658" s="5" t="s">
        <v>1371</v>
      </c>
      <c r="I658" s="7" t="s">
        <v>1268</v>
      </c>
      <c r="J658" s="7" t="s">
        <v>329</v>
      </c>
      <c r="K658" s="7" t="s">
        <v>329</v>
      </c>
      <c r="L658" s="36" t="s">
        <v>329</v>
      </c>
    </row>
    <row r="659" spans="1:12" ht="20.25" customHeight="1" x14ac:dyDescent="0.3">
      <c r="A659" s="113"/>
      <c r="B659" s="116"/>
      <c r="C659" s="116"/>
      <c r="D659" s="8" t="s">
        <v>32</v>
      </c>
      <c r="E659" s="9">
        <v>209700</v>
      </c>
      <c r="F659" s="9">
        <v>241200</v>
      </c>
      <c r="G659" s="9">
        <v>265300</v>
      </c>
      <c r="H659" s="6" t="s">
        <v>44</v>
      </c>
      <c r="I659" s="8" t="s">
        <v>1269</v>
      </c>
      <c r="J659" s="8" t="s">
        <v>237</v>
      </c>
      <c r="K659" s="8" t="s">
        <v>237</v>
      </c>
      <c r="L659" s="27" t="s">
        <v>237</v>
      </c>
    </row>
    <row r="660" spans="1:12" ht="55.5" customHeight="1" x14ac:dyDescent="0.3">
      <c r="A660" s="113"/>
      <c r="B660" s="116"/>
      <c r="C660" s="116"/>
      <c r="D660" s="8" t="s">
        <v>36</v>
      </c>
      <c r="E660" s="9">
        <v>481600</v>
      </c>
      <c r="F660" s="9">
        <v>529760</v>
      </c>
      <c r="G660" s="9">
        <v>582736</v>
      </c>
      <c r="H660" s="6" t="s">
        <v>331</v>
      </c>
      <c r="I660" s="8" t="s">
        <v>1268</v>
      </c>
      <c r="J660" s="8" t="s">
        <v>330</v>
      </c>
      <c r="K660" s="8" t="s">
        <v>330</v>
      </c>
      <c r="L660" s="27" t="s">
        <v>330</v>
      </c>
    </row>
    <row r="661" spans="1:12" ht="52.5" customHeight="1" thickBot="1" x14ac:dyDescent="0.35">
      <c r="A661" s="114"/>
      <c r="B661" s="117"/>
      <c r="C661" s="117"/>
      <c r="D661" s="8" t="s">
        <v>49</v>
      </c>
      <c r="E661" s="9">
        <v>26300</v>
      </c>
      <c r="F661" s="9">
        <v>26300</v>
      </c>
      <c r="G661" s="9">
        <v>26300</v>
      </c>
      <c r="H661" s="6" t="s">
        <v>1286</v>
      </c>
      <c r="I661" s="8" t="s">
        <v>1268</v>
      </c>
      <c r="J661" s="8" t="s">
        <v>296</v>
      </c>
      <c r="K661" s="8" t="s">
        <v>296</v>
      </c>
      <c r="L661" s="27" t="s">
        <v>296</v>
      </c>
    </row>
    <row r="662" spans="1:12" ht="36" customHeight="1" x14ac:dyDescent="0.3">
      <c r="A662" s="112" t="s">
        <v>370</v>
      </c>
      <c r="B662" s="115" t="s">
        <v>371</v>
      </c>
      <c r="C662" s="115" t="s">
        <v>43</v>
      </c>
      <c r="D662" s="7" t="s">
        <v>1221</v>
      </c>
      <c r="E662" s="13">
        <f>SUM(E663:E665)</f>
        <v>841900</v>
      </c>
      <c r="F662" s="13">
        <f>SUM(F663:F665)</f>
        <v>945020</v>
      </c>
      <c r="G662" s="13">
        <f>SUM(G663:G665)</f>
        <v>1027952</v>
      </c>
      <c r="H662" s="5" t="s">
        <v>1371</v>
      </c>
      <c r="I662" s="7" t="s">
        <v>1268</v>
      </c>
      <c r="J662" s="7" t="s">
        <v>329</v>
      </c>
      <c r="K662" s="7" t="s">
        <v>329</v>
      </c>
      <c r="L662" s="36" t="s">
        <v>329</v>
      </c>
    </row>
    <row r="663" spans="1:12" ht="52.5" customHeight="1" x14ac:dyDescent="0.3">
      <c r="A663" s="113"/>
      <c r="B663" s="116"/>
      <c r="C663" s="116"/>
      <c r="D663" s="8" t="s">
        <v>32</v>
      </c>
      <c r="E663" s="9">
        <v>214700</v>
      </c>
      <c r="F663" s="9">
        <v>256700</v>
      </c>
      <c r="G663" s="9">
        <v>272400</v>
      </c>
      <c r="H663" s="6" t="s">
        <v>331</v>
      </c>
      <c r="I663" s="8" t="s">
        <v>1268</v>
      </c>
      <c r="J663" s="8" t="s">
        <v>330</v>
      </c>
      <c r="K663" s="8" t="s">
        <v>330</v>
      </c>
      <c r="L663" s="27" t="s">
        <v>330</v>
      </c>
    </row>
    <row r="664" spans="1:12" ht="50.25" customHeight="1" x14ac:dyDescent="0.3">
      <c r="A664" s="113"/>
      <c r="B664" s="116"/>
      <c r="C664" s="116"/>
      <c r="D664" s="8" t="s">
        <v>36</v>
      </c>
      <c r="E664" s="9">
        <v>611200</v>
      </c>
      <c r="F664" s="9">
        <v>672320</v>
      </c>
      <c r="G664" s="9">
        <v>739552</v>
      </c>
      <c r="H664" s="6" t="s">
        <v>1286</v>
      </c>
      <c r="I664" s="8" t="s">
        <v>1268</v>
      </c>
      <c r="J664" s="8" t="s">
        <v>296</v>
      </c>
      <c r="K664" s="8" t="s">
        <v>296</v>
      </c>
      <c r="L664" s="27" t="s">
        <v>296</v>
      </c>
    </row>
    <row r="665" spans="1:12" ht="20.25" customHeight="1" thickBot="1" x14ac:dyDescent="0.35">
      <c r="A665" s="114"/>
      <c r="B665" s="117"/>
      <c r="C665" s="117"/>
      <c r="D665" s="8" t="s">
        <v>49</v>
      </c>
      <c r="E665" s="9">
        <v>16000</v>
      </c>
      <c r="F665" s="9">
        <v>16000</v>
      </c>
      <c r="G665" s="9">
        <v>16000</v>
      </c>
      <c r="H665" s="6" t="s">
        <v>44</v>
      </c>
      <c r="I665" s="8" t="s">
        <v>1269</v>
      </c>
      <c r="J665" s="8" t="s">
        <v>275</v>
      </c>
      <c r="K665" s="8" t="s">
        <v>275</v>
      </c>
      <c r="L665" s="27" t="s">
        <v>275</v>
      </c>
    </row>
    <row r="666" spans="1:12" ht="37.5" customHeight="1" x14ac:dyDescent="0.3">
      <c r="A666" s="112" t="s">
        <v>372</v>
      </c>
      <c r="B666" s="115" t="s">
        <v>373</v>
      </c>
      <c r="C666" s="115" t="s">
        <v>43</v>
      </c>
      <c r="D666" s="7" t="s">
        <v>1221</v>
      </c>
      <c r="E666" s="13">
        <f>SUM(E667:E669)</f>
        <v>2027300</v>
      </c>
      <c r="F666" s="13">
        <f>SUM(F667:F669)</f>
        <v>2155400</v>
      </c>
      <c r="G666" s="13">
        <f>SUM(G667:G669)</f>
        <v>2289940</v>
      </c>
      <c r="H666" s="5" t="s">
        <v>1371</v>
      </c>
      <c r="I666" s="7" t="s">
        <v>1268</v>
      </c>
      <c r="J666" s="7" t="s">
        <v>329</v>
      </c>
      <c r="K666" s="7" t="s">
        <v>329</v>
      </c>
      <c r="L666" s="36" t="s">
        <v>329</v>
      </c>
    </row>
    <row r="667" spans="1:12" ht="46.8" x14ac:dyDescent="0.3">
      <c r="A667" s="113"/>
      <c r="B667" s="116"/>
      <c r="C667" s="116"/>
      <c r="D667" s="8" t="s">
        <v>32</v>
      </c>
      <c r="E667" s="9">
        <v>813300</v>
      </c>
      <c r="F667" s="9">
        <v>820000</v>
      </c>
      <c r="G667" s="9">
        <v>821000</v>
      </c>
      <c r="H667" s="6" t="s">
        <v>1286</v>
      </c>
      <c r="I667" s="8" t="s">
        <v>1268</v>
      </c>
      <c r="J667" s="8" t="s">
        <v>296</v>
      </c>
      <c r="K667" s="8" t="s">
        <v>296</v>
      </c>
      <c r="L667" s="27" t="s">
        <v>296</v>
      </c>
    </row>
    <row r="668" spans="1:12" ht="20.25" customHeight="1" x14ac:dyDescent="0.3">
      <c r="A668" s="113"/>
      <c r="B668" s="116"/>
      <c r="C668" s="116"/>
      <c r="D668" s="122" t="s">
        <v>36</v>
      </c>
      <c r="E668" s="109">
        <v>1214000</v>
      </c>
      <c r="F668" s="109">
        <v>1335400</v>
      </c>
      <c r="G668" s="109">
        <v>1468940</v>
      </c>
      <c r="H668" s="6" t="s">
        <v>44</v>
      </c>
      <c r="I668" s="8" t="s">
        <v>1269</v>
      </c>
      <c r="J668" s="8" t="s">
        <v>8</v>
      </c>
      <c r="K668" s="8" t="s">
        <v>8</v>
      </c>
      <c r="L668" s="27" t="s">
        <v>8</v>
      </c>
    </row>
    <row r="669" spans="1:12" ht="52.5" customHeight="1" thickBot="1" x14ac:dyDescent="0.35">
      <c r="A669" s="114"/>
      <c r="B669" s="117"/>
      <c r="C669" s="117"/>
      <c r="D669" s="97"/>
      <c r="E669" s="111"/>
      <c r="F669" s="111"/>
      <c r="G669" s="111"/>
      <c r="H669" s="6" t="s">
        <v>331</v>
      </c>
      <c r="I669" s="8" t="s">
        <v>1268</v>
      </c>
      <c r="J669" s="8" t="s">
        <v>330</v>
      </c>
      <c r="K669" s="8" t="s">
        <v>330</v>
      </c>
      <c r="L669" s="27" t="s">
        <v>330</v>
      </c>
    </row>
    <row r="670" spans="1:12" ht="41.25" customHeight="1" x14ac:dyDescent="0.3">
      <c r="A670" s="112" t="s">
        <v>374</v>
      </c>
      <c r="B670" s="115" t="s">
        <v>375</v>
      </c>
      <c r="C670" s="115" t="s">
        <v>43</v>
      </c>
      <c r="D670" s="7" t="s">
        <v>1221</v>
      </c>
      <c r="E670" s="13">
        <f>SUM(E671:E673)</f>
        <v>208600</v>
      </c>
      <c r="F670" s="13">
        <f>SUM(F671:F673)</f>
        <v>224500</v>
      </c>
      <c r="G670" s="13">
        <f>SUM(G671:G673)</f>
        <v>246940</v>
      </c>
      <c r="H670" s="5" t="s">
        <v>1371</v>
      </c>
      <c r="I670" s="7" t="s">
        <v>1268</v>
      </c>
      <c r="J670" s="7" t="s">
        <v>19</v>
      </c>
      <c r="K670" s="7" t="s">
        <v>19</v>
      </c>
      <c r="L670" s="36" t="s">
        <v>19</v>
      </c>
    </row>
    <row r="671" spans="1:12" ht="46.8" x14ac:dyDescent="0.3">
      <c r="A671" s="113"/>
      <c r="B671" s="116"/>
      <c r="C671" s="116"/>
      <c r="D671" s="8" t="s">
        <v>36</v>
      </c>
      <c r="E671" s="9">
        <v>184000</v>
      </c>
      <c r="F671" s="9">
        <v>202400</v>
      </c>
      <c r="G671" s="9">
        <v>222640</v>
      </c>
      <c r="H671" s="6" t="s">
        <v>1286</v>
      </c>
      <c r="I671" s="8" t="s">
        <v>1268</v>
      </c>
      <c r="J671" s="8" t="s">
        <v>13</v>
      </c>
      <c r="K671" s="8" t="s">
        <v>13</v>
      </c>
      <c r="L671" s="27" t="s">
        <v>13</v>
      </c>
    </row>
    <row r="672" spans="1:12" ht="20.25" customHeight="1" x14ac:dyDescent="0.3">
      <c r="A672" s="113"/>
      <c r="B672" s="116"/>
      <c r="C672" s="116"/>
      <c r="D672" s="8" t="s">
        <v>50</v>
      </c>
      <c r="E672" s="9">
        <v>5400</v>
      </c>
      <c r="F672" s="9">
        <v>0</v>
      </c>
      <c r="G672" s="9">
        <v>0</v>
      </c>
      <c r="H672" s="152" t="s">
        <v>44</v>
      </c>
      <c r="I672" s="122" t="s">
        <v>1269</v>
      </c>
      <c r="J672" s="122" t="s">
        <v>9</v>
      </c>
      <c r="K672" s="122" t="s">
        <v>9</v>
      </c>
      <c r="L672" s="123" t="s">
        <v>9</v>
      </c>
    </row>
    <row r="673" spans="1:12" ht="20.25" customHeight="1" thickBot="1" x14ac:dyDescent="0.35">
      <c r="A673" s="114"/>
      <c r="B673" s="117"/>
      <c r="C673" s="117"/>
      <c r="D673" s="8" t="s">
        <v>32</v>
      </c>
      <c r="E673" s="9">
        <v>19200</v>
      </c>
      <c r="F673" s="9">
        <v>22100</v>
      </c>
      <c r="G673" s="9">
        <v>24300</v>
      </c>
      <c r="H673" s="117"/>
      <c r="I673" s="97"/>
      <c r="J673" s="97"/>
      <c r="K673" s="97"/>
      <c r="L673" s="125"/>
    </row>
    <row r="674" spans="1:12" ht="20.25" customHeight="1" x14ac:dyDescent="0.3">
      <c r="A674" s="112" t="s">
        <v>376</v>
      </c>
      <c r="B674" s="115" t="s">
        <v>377</v>
      </c>
      <c r="C674" s="115" t="s">
        <v>43</v>
      </c>
      <c r="D674" s="7" t="s">
        <v>1221</v>
      </c>
      <c r="E674" s="13">
        <f>SUM(E675:E678)</f>
        <v>1198900</v>
      </c>
      <c r="F674" s="13">
        <f>SUM(F675:F678)</f>
        <v>834636</v>
      </c>
      <c r="G674" s="13">
        <f>SUM(G675:G678)</f>
        <v>905030</v>
      </c>
      <c r="H674" s="5" t="s">
        <v>378</v>
      </c>
      <c r="I674" s="7" t="s">
        <v>1269</v>
      </c>
      <c r="J674" s="7" t="s">
        <v>322</v>
      </c>
      <c r="K674" s="7" t="s">
        <v>322</v>
      </c>
      <c r="L674" s="36" t="s">
        <v>322</v>
      </c>
    </row>
    <row r="675" spans="1:12" ht="31.2" x14ac:dyDescent="0.3">
      <c r="A675" s="113"/>
      <c r="B675" s="116"/>
      <c r="C675" s="116"/>
      <c r="D675" s="8" t="s">
        <v>32</v>
      </c>
      <c r="E675" s="9">
        <v>330000</v>
      </c>
      <c r="F675" s="9">
        <v>359306</v>
      </c>
      <c r="G675" s="9">
        <v>384457</v>
      </c>
      <c r="H675" s="6" t="s">
        <v>379</v>
      </c>
      <c r="I675" s="8" t="s">
        <v>1269</v>
      </c>
      <c r="J675" s="8" t="s">
        <v>13</v>
      </c>
      <c r="K675" s="8" t="s">
        <v>13</v>
      </c>
      <c r="L675" s="27" t="s">
        <v>13</v>
      </c>
    </row>
    <row r="676" spans="1:12" ht="31.5" customHeight="1" x14ac:dyDescent="0.3">
      <c r="A676" s="113"/>
      <c r="B676" s="116"/>
      <c r="C676" s="116"/>
      <c r="D676" s="8" t="s">
        <v>36</v>
      </c>
      <c r="E676" s="9">
        <v>411300</v>
      </c>
      <c r="F676" s="9">
        <v>452430</v>
      </c>
      <c r="G676" s="9">
        <v>497673</v>
      </c>
      <c r="H676" s="152" t="s">
        <v>44</v>
      </c>
      <c r="I676" s="122" t="s">
        <v>1269</v>
      </c>
      <c r="J676" s="122" t="s">
        <v>380</v>
      </c>
      <c r="K676" s="122" t="s">
        <v>380</v>
      </c>
      <c r="L676" s="123" t="s">
        <v>380</v>
      </c>
    </row>
    <row r="677" spans="1:12" x14ac:dyDescent="0.3">
      <c r="A677" s="113"/>
      <c r="B677" s="116"/>
      <c r="C677" s="116"/>
      <c r="D677" s="8" t="s">
        <v>49</v>
      </c>
      <c r="E677" s="9">
        <v>22900</v>
      </c>
      <c r="F677" s="9">
        <v>22900</v>
      </c>
      <c r="G677" s="9">
        <v>22900</v>
      </c>
      <c r="H677" s="116"/>
      <c r="I677" s="121"/>
      <c r="J677" s="121"/>
      <c r="K677" s="121"/>
      <c r="L677" s="124"/>
    </row>
    <row r="678" spans="1:12" ht="16.2" thickBot="1" x14ac:dyDescent="0.35">
      <c r="A678" s="114"/>
      <c r="B678" s="117"/>
      <c r="C678" s="117"/>
      <c r="D678" s="8" t="s">
        <v>50</v>
      </c>
      <c r="E678" s="9">
        <v>434700</v>
      </c>
      <c r="F678" s="9">
        <v>0</v>
      </c>
      <c r="G678" s="9">
        <v>0</v>
      </c>
      <c r="H678" s="117"/>
      <c r="I678" s="97"/>
      <c r="J678" s="97"/>
      <c r="K678" s="97"/>
      <c r="L678" s="125"/>
    </row>
    <row r="679" spans="1:12" ht="30.75" customHeight="1" x14ac:dyDescent="0.3">
      <c r="A679" s="112" t="s">
        <v>381</v>
      </c>
      <c r="B679" s="115" t="s">
        <v>382</v>
      </c>
      <c r="C679" s="115" t="s">
        <v>43</v>
      </c>
      <c r="D679" s="7" t="s">
        <v>1221</v>
      </c>
      <c r="E679" s="13">
        <f>SUM(E680:E683)</f>
        <v>679300</v>
      </c>
      <c r="F679" s="13">
        <f>SUM(F680:F683)</f>
        <v>363635</v>
      </c>
      <c r="G679" s="13">
        <f>SUM(G680:G683)</f>
        <v>396947</v>
      </c>
      <c r="H679" s="5" t="s">
        <v>379</v>
      </c>
      <c r="I679" s="7" t="s">
        <v>1269</v>
      </c>
      <c r="J679" s="7" t="s">
        <v>13</v>
      </c>
      <c r="K679" s="7" t="s">
        <v>13</v>
      </c>
      <c r="L679" s="36" t="s">
        <v>13</v>
      </c>
    </row>
    <row r="680" spans="1:12" ht="20.25" customHeight="1" x14ac:dyDescent="0.3">
      <c r="A680" s="113"/>
      <c r="B680" s="116"/>
      <c r="C680" s="116"/>
      <c r="D680" s="8" t="s">
        <v>32</v>
      </c>
      <c r="E680" s="9">
        <v>72500</v>
      </c>
      <c r="F680" s="9">
        <v>85065</v>
      </c>
      <c r="G680" s="9">
        <v>91020</v>
      </c>
      <c r="H680" s="6" t="s">
        <v>44</v>
      </c>
      <c r="I680" s="8" t="s">
        <v>1269</v>
      </c>
      <c r="J680" s="8" t="s">
        <v>380</v>
      </c>
      <c r="K680" s="8" t="s">
        <v>380</v>
      </c>
      <c r="L680" s="27" t="s">
        <v>380</v>
      </c>
    </row>
    <row r="681" spans="1:12" ht="20.25" customHeight="1" x14ac:dyDescent="0.3">
      <c r="A681" s="113"/>
      <c r="B681" s="116"/>
      <c r="C681" s="116"/>
      <c r="D681" s="8" t="s">
        <v>36</v>
      </c>
      <c r="E681" s="9">
        <v>248700</v>
      </c>
      <c r="F681" s="9">
        <v>273570</v>
      </c>
      <c r="G681" s="9">
        <v>300927</v>
      </c>
      <c r="H681" s="152" t="s">
        <v>378</v>
      </c>
      <c r="I681" s="122" t="s">
        <v>1269</v>
      </c>
      <c r="J681" s="122" t="s">
        <v>322</v>
      </c>
      <c r="K681" s="122" t="s">
        <v>322</v>
      </c>
      <c r="L681" s="123" t="s">
        <v>322</v>
      </c>
    </row>
    <row r="682" spans="1:12" ht="20.25" customHeight="1" x14ac:dyDescent="0.3">
      <c r="A682" s="113"/>
      <c r="B682" s="116"/>
      <c r="C682" s="116"/>
      <c r="D682" s="8" t="s">
        <v>49</v>
      </c>
      <c r="E682" s="9">
        <v>4000</v>
      </c>
      <c r="F682" s="9">
        <v>5000</v>
      </c>
      <c r="G682" s="9">
        <v>5000</v>
      </c>
      <c r="H682" s="116"/>
      <c r="I682" s="121"/>
      <c r="J682" s="121"/>
      <c r="K682" s="121"/>
      <c r="L682" s="124"/>
    </row>
    <row r="683" spans="1:12" ht="20.25" customHeight="1" thickBot="1" x14ac:dyDescent="0.35">
      <c r="A683" s="114"/>
      <c r="B683" s="117"/>
      <c r="C683" s="117"/>
      <c r="D683" s="8" t="s">
        <v>50</v>
      </c>
      <c r="E683" s="9">
        <v>354100</v>
      </c>
      <c r="F683" s="9">
        <v>0</v>
      </c>
      <c r="G683" s="9">
        <v>0</v>
      </c>
      <c r="H683" s="117"/>
      <c r="I683" s="97"/>
      <c r="J683" s="97"/>
      <c r="K683" s="97"/>
      <c r="L683" s="125"/>
    </row>
    <row r="684" spans="1:12" ht="31.2" x14ac:dyDescent="0.3">
      <c r="A684" s="112" t="s">
        <v>383</v>
      </c>
      <c r="B684" s="115" t="s">
        <v>384</v>
      </c>
      <c r="C684" s="115" t="s">
        <v>43</v>
      </c>
      <c r="D684" s="7" t="s">
        <v>1221</v>
      </c>
      <c r="E684" s="13">
        <f>SUM(E685:E688)</f>
        <v>1392500</v>
      </c>
      <c r="F684" s="13">
        <f>SUM(F685:F688)</f>
        <v>735255</v>
      </c>
      <c r="G684" s="13">
        <f>SUM(G685:G688)</f>
        <v>806284</v>
      </c>
      <c r="H684" s="5" t="s">
        <v>379</v>
      </c>
      <c r="I684" s="7" t="s">
        <v>1269</v>
      </c>
      <c r="J684" s="7" t="s">
        <v>13</v>
      </c>
      <c r="K684" s="7" t="s">
        <v>13</v>
      </c>
      <c r="L684" s="36" t="s">
        <v>13</v>
      </c>
    </row>
    <row r="685" spans="1:12" x14ac:dyDescent="0.3">
      <c r="A685" s="113"/>
      <c r="B685" s="116"/>
      <c r="C685" s="116"/>
      <c r="D685" s="8" t="s">
        <v>32</v>
      </c>
      <c r="E685" s="9">
        <v>40000</v>
      </c>
      <c r="F685" s="9">
        <v>46545</v>
      </c>
      <c r="G685" s="9">
        <v>49803</v>
      </c>
      <c r="H685" s="6" t="s">
        <v>378</v>
      </c>
      <c r="I685" s="8" t="s">
        <v>1269</v>
      </c>
      <c r="J685" s="8" t="s">
        <v>322</v>
      </c>
      <c r="K685" s="8" t="s">
        <v>322</v>
      </c>
      <c r="L685" s="27" t="s">
        <v>322</v>
      </c>
    </row>
    <row r="686" spans="1:12" ht="21" customHeight="1" x14ac:dyDescent="0.3">
      <c r="A686" s="113"/>
      <c r="B686" s="116"/>
      <c r="C686" s="116"/>
      <c r="D686" s="8" t="s">
        <v>36</v>
      </c>
      <c r="E686" s="9">
        <v>616100</v>
      </c>
      <c r="F686" s="9">
        <v>677710</v>
      </c>
      <c r="G686" s="9">
        <v>745481</v>
      </c>
      <c r="H686" s="152" t="s">
        <v>44</v>
      </c>
      <c r="I686" s="122" t="s">
        <v>1269</v>
      </c>
      <c r="J686" s="122" t="s">
        <v>9</v>
      </c>
      <c r="K686" s="122" t="s">
        <v>9</v>
      </c>
      <c r="L686" s="123" t="s">
        <v>9</v>
      </c>
    </row>
    <row r="687" spans="1:12" x14ac:dyDescent="0.3">
      <c r="A687" s="113"/>
      <c r="B687" s="116"/>
      <c r="C687" s="116"/>
      <c r="D687" s="8" t="s">
        <v>49</v>
      </c>
      <c r="E687" s="9">
        <v>11000</v>
      </c>
      <c r="F687" s="9">
        <v>11000</v>
      </c>
      <c r="G687" s="9">
        <v>11000</v>
      </c>
      <c r="H687" s="116"/>
      <c r="I687" s="121"/>
      <c r="J687" s="121"/>
      <c r="K687" s="121"/>
      <c r="L687" s="124"/>
    </row>
    <row r="688" spans="1:12" ht="16.2" thickBot="1" x14ac:dyDescent="0.35">
      <c r="A688" s="114"/>
      <c r="B688" s="117"/>
      <c r="C688" s="117"/>
      <c r="D688" s="8" t="s">
        <v>50</v>
      </c>
      <c r="E688" s="9">
        <v>725400</v>
      </c>
      <c r="F688" s="9">
        <v>0</v>
      </c>
      <c r="G688" s="9">
        <v>0</v>
      </c>
      <c r="H688" s="117"/>
      <c r="I688" s="97"/>
      <c r="J688" s="97"/>
      <c r="K688" s="97"/>
      <c r="L688" s="125"/>
    </row>
    <row r="689" spans="1:12" ht="31.2" x14ac:dyDescent="0.3">
      <c r="A689" s="112" t="s">
        <v>385</v>
      </c>
      <c r="B689" s="115" t="s">
        <v>386</v>
      </c>
      <c r="C689" s="115" t="s">
        <v>43</v>
      </c>
      <c r="D689" s="7" t="s">
        <v>1221</v>
      </c>
      <c r="E689" s="13">
        <f>SUM(E690:E693)</f>
        <v>1629600</v>
      </c>
      <c r="F689" s="13">
        <f>SUM(F690:F693)</f>
        <v>1150470</v>
      </c>
      <c r="G689" s="13">
        <f>SUM(G690:G693)</f>
        <v>1263957</v>
      </c>
      <c r="H689" s="5" t="s">
        <v>387</v>
      </c>
      <c r="I689" s="7" t="s">
        <v>1269</v>
      </c>
      <c r="J689" s="7" t="s">
        <v>13</v>
      </c>
      <c r="K689" s="7" t="s">
        <v>13</v>
      </c>
      <c r="L689" s="36" t="s">
        <v>13</v>
      </c>
    </row>
    <row r="690" spans="1:12" ht="20.25" customHeight="1" x14ac:dyDescent="0.3">
      <c r="A690" s="113"/>
      <c r="B690" s="116"/>
      <c r="C690" s="116"/>
      <c r="D690" s="8" t="s">
        <v>32</v>
      </c>
      <c r="E690" s="9">
        <v>499700</v>
      </c>
      <c r="F690" s="9">
        <v>574600</v>
      </c>
      <c r="G690" s="9">
        <v>632100</v>
      </c>
      <c r="H690" s="6" t="s">
        <v>44</v>
      </c>
      <c r="I690" s="8" t="s">
        <v>1269</v>
      </c>
      <c r="J690" s="8" t="s">
        <v>380</v>
      </c>
      <c r="K690" s="8" t="s">
        <v>380</v>
      </c>
      <c r="L690" s="27" t="s">
        <v>380</v>
      </c>
    </row>
    <row r="691" spans="1:12" ht="31.2" x14ac:dyDescent="0.3">
      <c r="A691" s="113"/>
      <c r="B691" s="116"/>
      <c r="C691" s="116"/>
      <c r="D691" s="8" t="s">
        <v>36</v>
      </c>
      <c r="E691" s="9">
        <v>511700</v>
      </c>
      <c r="F691" s="9">
        <v>562870</v>
      </c>
      <c r="G691" s="9">
        <v>619157</v>
      </c>
      <c r="H691" s="6" t="s">
        <v>379</v>
      </c>
      <c r="I691" s="8" t="s">
        <v>1269</v>
      </c>
      <c r="J691" s="8" t="s">
        <v>13</v>
      </c>
      <c r="K691" s="8" t="s">
        <v>13</v>
      </c>
      <c r="L691" s="27" t="s">
        <v>13</v>
      </c>
    </row>
    <row r="692" spans="1:12" x14ac:dyDescent="0.3">
      <c r="A692" s="113"/>
      <c r="B692" s="116"/>
      <c r="C692" s="116"/>
      <c r="D692" s="8" t="s">
        <v>49</v>
      </c>
      <c r="E692" s="9">
        <v>12700</v>
      </c>
      <c r="F692" s="9">
        <v>13000</v>
      </c>
      <c r="G692" s="9">
        <v>12700</v>
      </c>
      <c r="H692" s="152" t="s">
        <v>378</v>
      </c>
      <c r="I692" s="122" t="s">
        <v>1269</v>
      </c>
      <c r="J692" s="122" t="s">
        <v>322</v>
      </c>
      <c r="K692" s="122" t="s">
        <v>322</v>
      </c>
      <c r="L692" s="123" t="s">
        <v>322</v>
      </c>
    </row>
    <row r="693" spans="1:12" ht="16.2" thickBot="1" x14ac:dyDescent="0.35">
      <c r="A693" s="114"/>
      <c r="B693" s="117"/>
      <c r="C693" s="117"/>
      <c r="D693" s="8" t="s">
        <v>50</v>
      </c>
      <c r="E693" s="9">
        <v>605500</v>
      </c>
      <c r="F693" s="9">
        <v>0</v>
      </c>
      <c r="G693" s="9">
        <v>0</v>
      </c>
      <c r="H693" s="117"/>
      <c r="I693" s="97"/>
      <c r="J693" s="97"/>
      <c r="K693" s="97"/>
      <c r="L693" s="125"/>
    </row>
    <row r="694" spans="1:12" ht="20.25" customHeight="1" x14ac:dyDescent="0.3">
      <c r="A694" s="112" t="s">
        <v>388</v>
      </c>
      <c r="B694" s="115" t="s">
        <v>389</v>
      </c>
      <c r="C694" s="115" t="s">
        <v>43</v>
      </c>
      <c r="D694" s="7" t="s">
        <v>1221</v>
      </c>
      <c r="E694" s="13">
        <f>SUM(E695:E697)</f>
        <v>141800</v>
      </c>
      <c r="F694" s="13">
        <f>SUM(F695:F697)</f>
        <v>149000</v>
      </c>
      <c r="G694" s="13">
        <f>SUM(G695:G697)</f>
        <v>163870</v>
      </c>
      <c r="H694" s="5" t="s">
        <v>44</v>
      </c>
      <c r="I694" s="7" t="s">
        <v>1269</v>
      </c>
      <c r="J694" s="7" t="s">
        <v>380</v>
      </c>
      <c r="K694" s="7" t="s">
        <v>380</v>
      </c>
      <c r="L694" s="36" t="s">
        <v>380</v>
      </c>
    </row>
    <row r="695" spans="1:12" x14ac:dyDescent="0.3">
      <c r="A695" s="113"/>
      <c r="B695" s="116"/>
      <c r="C695" s="116"/>
      <c r="D695" s="8" t="s">
        <v>32</v>
      </c>
      <c r="E695" s="9">
        <v>8100</v>
      </c>
      <c r="F695" s="9">
        <v>9300</v>
      </c>
      <c r="G695" s="9">
        <v>10200</v>
      </c>
      <c r="H695" s="152" t="s">
        <v>378</v>
      </c>
      <c r="I695" s="122" t="s">
        <v>1269</v>
      </c>
      <c r="J695" s="122" t="s">
        <v>380</v>
      </c>
      <c r="K695" s="122" t="s">
        <v>380</v>
      </c>
      <c r="L695" s="123" t="s">
        <v>380</v>
      </c>
    </row>
    <row r="696" spans="1:12" x14ac:dyDescent="0.3">
      <c r="A696" s="113"/>
      <c r="B696" s="116"/>
      <c r="C696" s="116"/>
      <c r="D696" s="8" t="s">
        <v>36</v>
      </c>
      <c r="E696" s="9">
        <v>127000</v>
      </c>
      <c r="F696" s="9">
        <v>139700</v>
      </c>
      <c r="G696" s="9">
        <v>153670</v>
      </c>
      <c r="H696" s="116"/>
      <c r="I696" s="121"/>
      <c r="J696" s="121"/>
      <c r="K696" s="121"/>
      <c r="L696" s="124"/>
    </row>
    <row r="697" spans="1:12" ht="16.2" thickBot="1" x14ac:dyDescent="0.35">
      <c r="A697" s="114"/>
      <c r="B697" s="117"/>
      <c r="C697" s="117"/>
      <c r="D697" s="8" t="s">
        <v>50</v>
      </c>
      <c r="E697" s="9">
        <v>6700</v>
      </c>
      <c r="F697" s="9">
        <v>0</v>
      </c>
      <c r="G697" s="9">
        <v>0</v>
      </c>
      <c r="H697" s="117"/>
      <c r="I697" s="97"/>
      <c r="J697" s="97"/>
      <c r="K697" s="97"/>
      <c r="L697" s="125"/>
    </row>
    <row r="698" spans="1:12" ht="33" customHeight="1" x14ac:dyDescent="0.3">
      <c r="A698" s="112" t="s">
        <v>390</v>
      </c>
      <c r="B698" s="115" t="s">
        <v>391</v>
      </c>
      <c r="C698" s="115" t="s">
        <v>43</v>
      </c>
      <c r="D698" s="7" t="s">
        <v>1221</v>
      </c>
      <c r="E698" s="13">
        <f>SUM(E699:E701)</f>
        <v>1489400</v>
      </c>
      <c r="F698" s="13">
        <f>SUM(F699:F701)</f>
        <v>1626440</v>
      </c>
      <c r="G698" s="13">
        <f>SUM(G699:G701)</f>
        <v>1777164</v>
      </c>
      <c r="H698" s="5" t="s">
        <v>392</v>
      </c>
      <c r="I698" s="7" t="s">
        <v>1268</v>
      </c>
      <c r="J698" s="7" t="s">
        <v>23</v>
      </c>
      <c r="K698" s="7" t="s">
        <v>23</v>
      </c>
      <c r="L698" s="36" t="s">
        <v>23</v>
      </c>
    </row>
    <row r="699" spans="1:12" ht="31.2" x14ac:dyDescent="0.3">
      <c r="A699" s="113"/>
      <c r="B699" s="116"/>
      <c r="C699" s="116"/>
      <c r="D699" s="8" t="s">
        <v>49</v>
      </c>
      <c r="E699" s="9">
        <v>119100</v>
      </c>
      <c r="F699" s="9">
        <v>119100</v>
      </c>
      <c r="G699" s="9">
        <v>119100</v>
      </c>
      <c r="H699" s="6" t="s">
        <v>1287</v>
      </c>
      <c r="I699" s="8" t="s">
        <v>1269</v>
      </c>
      <c r="J699" s="8" t="s">
        <v>393</v>
      </c>
      <c r="K699" s="8" t="s">
        <v>393</v>
      </c>
      <c r="L699" s="27" t="s">
        <v>393</v>
      </c>
    </row>
    <row r="700" spans="1:12" ht="20.25" customHeight="1" x14ac:dyDescent="0.3">
      <c r="A700" s="113"/>
      <c r="B700" s="116"/>
      <c r="C700" s="116"/>
      <c r="D700" s="8" t="s">
        <v>36</v>
      </c>
      <c r="E700" s="9">
        <v>8400</v>
      </c>
      <c r="F700" s="9">
        <v>9240</v>
      </c>
      <c r="G700" s="9">
        <v>10164</v>
      </c>
      <c r="H700" s="152" t="s">
        <v>44</v>
      </c>
      <c r="I700" s="122" t="s">
        <v>1269</v>
      </c>
      <c r="J700" s="122" t="s">
        <v>237</v>
      </c>
      <c r="K700" s="122" t="s">
        <v>237</v>
      </c>
      <c r="L700" s="123" t="s">
        <v>237</v>
      </c>
    </row>
    <row r="701" spans="1:12" ht="20.25" customHeight="1" thickBot="1" x14ac:dyDescent="0.35">
      <c r="A701" s="114"/>
      <c r="B701" s="117"/>
      <c r="C701" s="117"/>
      <c r="D701" s="8" t="s">
        <v>32</v>
      </c>
      <c r="E701" s="9">
        <v>1361900</v>
      </c>
      <c r="F701" s="9">
        <v>1498100</v>
      </c>
      <c r="G701" s="9">
        <v>1647900</v>
      </c>
      <c r="H701" s="117"/>
      <c r="I701" s="97"/>
      <c r="J701" s="97"/>
      <c r="K701" s="97"/>
      <c r="L701" s="125"/>
    </row>
    <row r="702" spans="1:12" ht="38.25" customHeight="1" x14ac:dyDescent="0.3">
      <c r="A702" s="112" t="s">
        <v>394</v>
      </c>
      <c r="B702" s="115" t="s">
        <v>395</v>
      </c>
      <c r="C702" s="115" t="s">
        <v>43</v>
      </c>
      <c r="D702" s="7" t="s">
        <v>1221</v>
      </c>
      <c r="E702" s="13">
        <f>SUM(E703:E705)</f>
        <v>763600</v>
      </c>
      <c r="F702" s="13">
        <f>SUM(F703:F705)</f>
        <v>834560</v>
      </c>
      <c r="G702" s="13">
        <f>SUM(G703:G705)</f>
        <v>912566</v>
      </c>
      <c r="H702" s="5" t="s">
        <v>392</v>
      </c>
      <c r="I702" s="7" t="s">
        <v>1268</v>
      </c>
      <c r="J702" s="7" t="s">
        <v>23</v>
      </c>
      <c r="K702" s="7" t="s">
        <v>23</v>
      </c>
      <c r="L702" s="36" t="s">
        <v>23</v>
      </c>
    </row>
    <row r="703" spans="1:12" ht="35.25" customHeight="1" x14ac:dyDescent="0.3">
      <c r="A703" s="113"/>
      <c r="B703" s="116"/>
      <c r="C703" s="116"/>
      <c r="D703" s="8" t="s">
        <v>32</v>
      </c>
      <c r="E703" s="9">
        <v>704600</v>
      </c>
      <c r="F703" s="9">
        <v>775100</v>
      </c>
      <c r="G703" s="9">
        <v>852600</v>
      </c>
      <c r="H703" s="6" t="s">
        <v>1287</v>
      </c>
      <c r="I703" s="8" t="s">
        <v>1269</v>
      </c>
      <c r="J703" s="8" t="s">
        <v>396</v>
      </c>
      <c r="K703" s="8" t="s">
        <v>396</v>
      </c>
      <c r="L703" s="27" t="s">
        <v>396</v>
      </c>
    </row>
    <row r="704" spans="1:12" ht="20.25" customHeight="1" x14ac:dyDescent="0.3">
      <c r="A704" s="113"/>
      <c r="B704" s="116"/>
      <c r="C704" s="116"/>
      <c r="D704" s="8" t="s">
        <v>36</v>
      </c>
      <c r="E704" s="9">
        <v>4600</v>
      </c>
      <c r="F704" s="9">
        <v>5060</v>
      </c>
      <c r="G704" s="9">
        <v>5566</v>
      </c>
      <c r="H704" s="152" t="s">
        <v>44</v>
      </c>
      <c r="I704" s="122" t="s">
        <v>1269</v>
      </c>
      <c r="J704" s="122" t="s">
        <v>237</v>
      </c>
      <c r="K704" s="122" t="s">
        <v>237</v>
      </c>
      <c r="L704" s="123" t="s">
        <v>237</v>
      </c>
    </row>
    <row r="705" spans="1:12" ht="20.25" customHeight="1" thickBot="1" x14ac:dyDescent="0.35">
      <c r="A705" s="114"/>
      <c r="B705" s="117"/>
      <c r="C705" s="117"/>
      <c r="D705" s="8" t="s">
        <v>49</v>
      </c>
      <c r="E705" s="9">
        <v>54400</v>
      </c>
      <c r="F705" s="9">
        <v>54400</v>
      </c>
      <c r="G705" s="9">
        <v>54400</v>
      </c>
      <c r="H705" s="117"/>
      <c r="I705" s="97"/>
      <c r="J705" s="97"/>
      <c r="K705" s="97"/>
      <c r="L705" s="125"/>
    </row>
    <row r="706" spans="1:12" ht="36" customHeight="1" x14ac:dyDescent="0.3">
      <c r="A706" s="112" t="s">
        <v>397</v>
      </c>
      <c r="B706" s="115" t="s">
        <v>398</v>
      </c>
      <c r="C706" s="115" t="s">
        <v>43</v>
      </c>
      <c r="D706" s="7" t="s">
        <v>1221</v>
      </c>
      <c r="E706" s="13">
        <f>SUM(E707:E709)</f>
        <v>434300</v>
      </c>
      <c r="F706" s="13">
        <f>SUM(F707:F709)</f>
        <v>495230</v>
      </c>
      <c r="G706" s="13">
        <f>SUM(G707:G709)</f>
        <v>543183</v>
      </c>
      <c r="H706" s="5" t="s">
        <v>1287</v>
      </c>
      <c r="I706" s="7" t="s">
        <v>1269</v>
      </c>
      <c r="J706" s="7" t="s">
        <v>399</v>
      </c>
      <c r="K706" s="7" t="s">
        <v>399</v>
      </c>
      <c r="L706" s="36" t="s">
        <v>399</v>
      </c>
    </row>
    <row r="707" spans="1:12" ht="20.25" customHeight="1" x14ac:dyDescent="0.3">
      <c r="A707" s="113"/>
      <c r="B707" s="116"/>
      <c r="C707" s="116"/>
      <c r="D707" s="8" t="s">
        <v>32</v>
      </c>
      <c r="E707" s="9">
        <v>415800</v>
      </c>
      <c r="F707" s="9">
        <v>476500</v>
      </c>
      <c r="G707" s="9">
        <v>524200</v>
      </c>
      <c r="H707" s="6" t="s">
        <v>44</v>
      </c>
      <c r="I707" s="8" t="s">
        <v>1269</v>
      </c>
      <c r="J707" s="8" t="s">
        <v>12</v>
      </c>
      <c r="K707" s="8" t="s">
        <v>12</v>
      </c>
      <c r="L707" s="27" t="s">
        <v>12</v>
      </c>
    </row>
    <row r="708" spans="1:12" ht="20.25" customHeight="1" x14ac:dyDescent="0.3">
      <c r="A708" s="113"/>
      <c r="B708" s="116"/>
      <c r="C708" s="116"/>
      <c r="D708" s="8" t="s">
        <v>36</v>
      </c>
      <c r="E708" s="9">
        <v>2300</v>
      </c>
      <c r="F708" s="9">
        <v>2530</v>
      </c>
      <c r="G708" s="9">
        <v>2783</v>
      </c>
      <c r="H708" s="152" t="s">
        <v>392</v>
      </c>
      <c r="I708" s="122" t="s">
        <v>1268</v>
      </c>
      <c r="J708" s="122" t="s">
        <v>23</v>
      </c>
      <c r="K708" s="122" t="s">
        <v>23</v>
      </c>
      <c r="L708" s="123" t="s">
        <v>23</v>
      </c>
    </row>
    <row r="709" spans="1:12" ht="20.25" customHeight="1" thickBot="1" x14ac:dyDescent="0.35">
      <c r="A709" s="114"/>
      <c r="B709" s="117"/>
      <c r="C709" s="117"/>
      <c r="D709" s="8" t="s">
        <v>49</v>
      </c>
      <c r="E709" s="9">
        <v>16200</v>
      </c>
      <c r="F709" s="9">
        <v>16200</v>
      </c>
      <c r="G709" s="9">
        <v>16200</v>
      </c>
      <c r="H709" s="117"/>
      <c r="I709" s="97"/>
      <c r="J709" s="97"/>
      <c r="K709" s="97"/>
      <c r="L709" s="125"/>
    </row>
    <row r="710" spans="1:12" ht="37.5" customHeight="1" x14ac:dyDescent="0.3">
      <c r="A710" s="112" t="s">
        <v>400</v>
      </c>
      <c r="B710" s="115" t="s">
        <v>401</v>
      </c>
      <c r="C710" s="115" t="s">
        <v>43</v>
      </c>
      <c r="D710" s="7" t="s">
        <v>1221</v>
      </c>
      <c r="E710" s="13">
        <f>SUM(E711:E713)</f>
        <v>557100</v>
      </c>
      <c r="F710" s="13">
        <f>SUM(F711:F713)</f>
        <v>608670</v>
      </c>
      <c r="G710" s="13">
        <f>SUM(G711:G713)</f>
        <v>665467</v>
      </c>
      <c r="H710" s="5" t="s">
        <v>1287</v>
      </c>
      <c r="I710" s="7" t="s">
        <v>1269</v>
      </c>
      <c r="J710" s="7" t="s">
        <v>402</v>
      </c>
      <c r="K710" s="7" t="s">
        <v>402</v>
      </c>
      <c r="L710" s="36" t="s">
        <v>402</v>
      </c>
    </row>
    <row r="711" spans="1:12" ht="20.25" customHeight="1" x14ac:dyDescent="0.3">
      <c r="A711" s="113"/>
      <c r="B711" s="116"/>
      <c r="C711" s="116"/>
      <c r="D711" s="8" t="s">
        <v>32</v>
      </c>
      <c r="E711" s="9">
        <v>513400</v>
      </c>
      <c r="F711" s="9">
        <v>564700</v>
      </c>
      <c r="G711" s="9">
        <v>621200</v>
      </c>
      <c r="H711" s="6" t="s">
        <v>44</v>
      </c>
      <c r="I711" s="8" t="s">
        <v>1269</v>
      </c>
      <c r="J711" s="8" t="s">
        <v>77</v>
      </c>
      <c r="K711" s="8" t="s">
        <v>77</v>
      </c>
      <c r="L711" s="27" t="s">
        <v>77</v>
      </c>
    </row>
    <row r="712" spans="1:12" ht="20.25" customHeight="1" x14ac:dyDescent="0.3">
      <c r="A712" s="113"/>
      <c r="B712" s="116"/>
      <c r="C712" s="116"/>
      <c r="D712" s="8" t="s">
        <v>36</v>
      </c>
      <c r="E712" s="9">
        <v>2700</v>
      </c>
      <c r="F712" s="9">
        <v>2970</v>
      </c>
      <c r="G712" s="9">
        <v>3267</v>
      </c>
      <c r="H712" s="152" t="s">
        <v>392</v>
      </c>
      <c r="I712" s="122" t="s">
        <v>1268</v>
      </c>
      <c r="J712" s="122" t="s">
        <v>23</v>
      </c>
      <c r="K712" s="122" t="s">
        <v>23</v>
      </c>
      <c r="L712" s="123" t="s">
        <v>23</v>
      </c>
    </row>
    <row r="713" spans="1:12" ht="20.25" customHeight="1" thickBot="1" x14ac:dyDescent="0.35">
      <c r="A713" s="114"/>
      <c r="B713" s="117"/>
      <c r="C713" s="117"/>
      <c r="D713" s="8" t="s">
        <v>49</v>
      </c>
      <c r="E713" s="9">
        <v>41000</v>
      </c>
      <c r="F713" s="9">
        <v>41000</v>
      </c>
      <c r="G713" s="9">
        <v>41000</v>
      </c>
      <c r="H713" s="117"/>
      <c r="I713" s="97"/>
      <c r="J713" s="97"/>
      <c r="K713" s="97"/>
      <c r="L713" s="125"/>
    </row>
    <row r="714" spans="1:12" ht="40.5" customHeight="1" x14ac:dyDescent="0.3">
      <c r="A714" s="112" t="s">
        <v>403</v>
      </c>
      <c r="B714" s="115" t="s">
        <v>404</v>
      </c>
      <c r="C714" s="115" t="s">
        <v>43</v>
      </c>
      <c r="D714" s="7" t="s">
        <v>1221</v>
      </c>
      <c r="E714" s="13">
        <f>SUM(E715:E717)</f>
        <v>2319100</v>
      </c>
      <c r="F714" s="13">
        <f>SUM(F715:F717)</f>
        <v>2536370</v>
      </c>
      <c r="G714" s="13">
        <f>SUM(G715:G717)</f>
        <v>2775387</v>
      </c>
      <c r="H714" s="5" t="s">
        <v>1287</v>
      </c>
      <c r="I714" s="7" t="s">
        <v>1269</v>
      </c>
      <c r="J714" s="7" t="s">
        <v>405</v>
      </c>
      <c r="K714" s="7" t="s">
        <v>405</v>
      </c>
      <c r="L714" s="36" t="s">
        <v>405</v>
      </c>
    </row>
    <row r="715" spans="1:12" ht="20.25" customHeight="1" x14ac:dyDescent="0.3">
      <c r="A715" s="113"/>
      <c r="B715" s="116"/>
      <c r="C715" s="116"/>
      <c r="D715" s="8" t="s">
        <v>49</v>
      </c>
      <c r="E715" s="9">
        <v>146500</v>
      </c>
      <c r="F715" s="9">
        <v>146500</v>
      </c>
      <c r="G715" s="9">
        <v>146500</v>
      </c>
      <c r="H715" s="6" t="s">
        <v>44</v>
      </c>
      <c r="I715" s="8" t="s">
        <v>1269</v>
      </c>
      <c r="J715" s="8" t="s">
        <v>155</v>
      </c>
      <c r="K715" s="8" t="s">
        <v>155</v>
      </c>
      <c r="L715" s="27" t="s">
        <v>155</v>
      </c>
    </row>
    <row r="716" spans="1:12" ht="20.25" customHeight="1" x14ac:dyDescent="0.3">
      <c r="A716" s="113"/>
      <c r="B716" s="116"/>
      <c r="C716" s="116"/>
      <c r="D716" s="8" t="s">
        <v>32</v>
      </c>
      <c r="E716" s="9">
        <v>2157900</v>
      </c>
      <c r="F716" s="9">
        <v>2373700</v>
      </c>
      <c r="G716" s="9">
        <v>2611100</v>
      </c>
      <c r="H716" s="152" t="s">
        <v>392</v>
      </c>
      <c r="I716" s="122" t="s">
        <v>1268</v>
      </c>
      <c r="J716" s="122" t="s">
        <v>23</v>
      </c>
      <c r="K716" s="122" t="s">
        <v>23</v>
      </c>
      <c r="L716" s="123" t="s">
        <v>23</v>
      </c>
    </row>
    <row r="717" spans="1:12" ht="20.25" customHeight="1" thickBot="1" x14ac:dyDescent="0.35">
      <c r="A717" s="114"/>
      <c r="B717" s="117"/>
      <c r="C717" s="117"/>
      <c r="D717" s="8" t="s">
        <v>36</v>
      </c>
      <c r="E717" s="9">
        <v>14700</v>
      </c>
      <c r="F717" s="9">
        <v>16170</v>
      </c>
      <c r="G717" s="9">
        <v>17787</v>
      </c>
      <c r="H717" s="117"/>
      <c r="I717" s="97"/>
      <c r="J717" s="97"/>
      <c r="K717" s="97"/>
      <c r="L717" s="125"/>
    </row>
    <row r="718" spans="1:12" ht="36" customHeight="1" x14ac:dyDescent="0.3">
      <c r="A718" s="112" t="s">
        <v>406</v>
      </c>
      <c r="B718" s="115" t="s">
        <v>407</v>
      </c>
      <c r="C718" s="115" t="s">
        <v>43</v>
      </c>
      <c r="D718" s="7" t="s">
        <v>1221</v>
      </c>
      <c r="E718" s="13">
        <f>SUM(E719:E721)</f>
        <v>521300</v>
      </c>
      <c r="F718" s="13">
        <f>SUM(F719:F721)</f>
        <v>524290</v>
      </c>
      <c r="G718" s="13">
        <f>SUM(G719:G721)</f>
        <v>530159</v>
      </c>
      <c r="H718" s="5" t="s">
        <v>392</v>
      </c>
      <c r="I718" s="7" t="s">
        <v>1268</v>
      </c>
      <c r="J718" s="7" t="s">
        <v>23</v>
      </c>
      <c r="K718" s="7" t="s">
        <v>23</v>
      </c>
      <c r="L718" s="36" t="s">
        <v>23</v>
      </c>
    </row>
    <row r="719" spans="1:12" ht="31.2" x14ac:dyDescent="0.3">
      <c r="A719" s="113"/>
      <c r="B719" s="116"/>
      <c r="C719" s="116"/>
      <c r="D719" s="8" t="s">
        <v>32</v>
      </c>
      <c r="E719" s="9">
        <v>422800</v>
      </c>
      <c r="F719" s="9">
        <v>425000</v>
      </c>
      <c r="G719" s="9">
        <v>430000</v>
      </c>
      <c r="H719" s="6" t="s">
        <v>1287</v>
      </c>
      <c r="I719" s="8" t="s">
        <v>1269</v>
      </c>
      <c r="J719" s="8" t="s">
        <v>408</v>
      </c>
      <c r="K719" s="8" t="s">
        <v>408</v>
      </c>
      <c r="L719" s="27" t="s">
        <v>408</v>
      </c>
    </row>
    <row r="720" spans="1:12" ht="20.25" customHeight="1" x14ac:dyDescent="0.3">
      <c r="A720" s="113"/>
      <c r="B720" s="116"/>
      <c r="C720" s="116"/>
      <c r="D720" s="8" t="s">
        <v>36</v>
      </c>
      <c r="E720" s="9">
        <v>7900</v>
      </c>
      <c r="F720" s="9">
        <v>8690</v>
      </c>
      <c r="G720" s="9">
        <v>9559</v>
      </c>
      <c r="H720" s="152" t="s">
        <v>44</v>
      </c>
      <c r="I720" s="122" t="s">
        <v>1269</v>
      </c>
      <c r="J720" s="122" t="s">
        <v>248</v>
      </c>
      <c r="K720" s="122" t="s">
        <v>248</v>
      </c>
      <c r="L720" s="123" t="s">
        <v>248</v>
      </c>
    </row>
    <row r="721" spans="1:12" ht="20.25" customHeight="1" thickBot="1" x14ac:dyDescent="0.35">
      <c r="A721" s="114"/>
      <c r="B721" s="117"/>
      <c r="C721" s="117"/>
      <c r="D721" s="8" t="s">
        <v>49</v>
      </c>
      <c r="E721" s="9">
        <v>90600</v>
      </c>
      <c r="F721" s="9">
        <v>90600</v>
      </c>
      <c r="G721" s="9">
        <v>90600</v>
      </c>
      <c r="H721" s="117"/>
      <c r="I721" s="97"/>
      <c r="J721" s="97"/>
      <c r="K721" s="97"/>
      <c r="L721" s="125"/>
    </row>
    <row r="722" spans="1:12" ht="31.2" x14ac:dyDescent="0.3">
      <c r="A722" s="112" t="s">
        <v>409</v>
      </c>
      <c r="B722" s="115" t="s">
        <v>410</v>
      </c>
      <c r="C722" s="115" t="s">
        <v>43</v>
      </c>
      <c r="D722" s="7" t="s">
        <v>1221</v>
      </c>
      <c r="E722" s="13">
        <f>SUM(E723:E725)</f>
        <v>312500</v>
      </c>
      <c r="F722" s="13">
        <f>SUM(F723:F725)</f>
        <v>313590</v>
      </c>
      <c r="G722" s="13">
        <f>SUM(G723:G725)</f>
        <v>316019</v>
      </c>
      <c r="H722" s="5" t="s">
        <v>1287</v>
      </c>
      <c r="I722" s="7" t="s">
        <v>1269</v>
      </c>
      <c r="J722" s="7" t="s">
        <v>411</v>
      </c>
      <c r="K722" s="7" t="s">
        <v>411</v>
      </c>
      <c r="L722" s="36" t="s">
        <v>411</v>
      </c>
    </row>
    <row r="723" spans="1:12" ht="20.25" customHeight="1" x14ac:dyDescent="0.3">
      <c r="A723" s="113"/>
      <c r="B723" s="116"/>
      <c r="C723" s="116"/>
      <c r="D723" s="8" t="s">
        <v>32</v>
      </c>
      <c r="E723" s="9">
        <v>263300</v>
      </c>
      <c r="F723" s="9">
        <v>264000</v>
      </c>
      <c r="G723" s="9">
        <v>266000</v>
      </c>
      <c r="H723" s="6" t="s">
        <v>44</v>
      </c>
      <c r="I723" s="8" t="s">
        <v>1269</v>
      </c>
      <c r="J723" s="8" t="s">
        <v>77</v>
      </c>
      <c r="K723" s="8" t="s">
        <v>77</v>
      </c>
      <c r="L723" s="27" t="s">
        <v>77</v>
      </c>
    </row>
    <row r="724" spans="1:12" ht="20.25" customHeight="1" x14ac:dyDescent="0.3">
      <c r="A724" s="113"/>
      <c r="B724" s="116"/>
      <c r="C724" s="116"/>
      <c r="D724" s="8" t="s">
        <v>36</v>
      </c>
      <c r="E724" s="9">
        <v>3900</v>
      </c>
      <c r="F724" s="9">
        <v>4290</v>
      </c>
      <c r="G724" s="9">
        <v>4719</v>
      </c>
      <c r="H724" s="152" t="s">
        <v>392</v>
      </c>
      <c r="I724" s="122" t="s">
        <v>1268</v>
      </c>
      <c r="J724" s="122" t="s">
        <v>23</v>
      </c>
      <c r="K724" s="122" t="s">
        <v>23</v>
      </c>
      <c r="L724" s="123" t="s">
        <v>23</v>
      </c>
    </row>
    <row r="725" spans="1:12" ht="20.25" customHeight="1" thickBot="1" x14ac:dyDescent="0.35">
      <c r="A725" s="114"/>
      <c r="B725" s="117"/>
      <c r="C725" s="117"/>
      <c r="D725" s="8" t="s">
        <v>49</v>
      </c>
      <c r="E725" s="9">
        <v>45300</v>
      </c>
      <c r="F725" s="9">
        <v>45300</v>
      </c>
      <c r="G725" s="9">
        <v>45300</v>
      </c>
      <c r="H725" s="117"/>
      <c r="I725" s="97"/>
      <c r="J725" s="97"/>
      <c r="K725" s="97"/>
      <c r="L725" s="125"/>
    </row>
    <row r="726" spans="1:12" ht="20.25" customHeight="1" x14ac:dyDescent="0.3">
      <c r="A726" s="112" t="s">
        <v>413</v>
      </c>
      <c r="B726" s="115" t="s">
        <v>414</v>
      </c>
      <c r="C726" s="115" t="s">
        <v>43</v>
      </c>
      <c r="D726" s="7" t="s">
        <v>1221</v>
      </c>
      <c r="E726" s="13">
        <f>SUM(E727:E729)</f>
        <v>114410</v>
      </c>
      <c r="F726" s="13">
        <f>SUM(F727:F729)</f>
        <v>112810</v>
      </c>
      <c r="G726" s="13">
        <f>SUM(G727:G729)</f>
        <v>103041</v>
      </c>
      <c r="H726" s="5" t="s">
        <v>44</v>
      </c>
      <c r="I726" s="7" t="s">
        <v>1269</v>
      </c>
      <c r="J726" s="7" t="s">
        <v>21</v>
      </c>
      <c r="K726" s="7" t="s">
        <v>21</v>
      </c>
      <c r="L726" s="36" t="s">
        <v>21</v>
      </c>
    </row>
    <row r="727" spans="1:12" ht="31.2" x14ac:dyDescent="0.3">
      <c r="A727" s="113"/>
      <c r="B727" s="116"/>
      <c r="C727" s="116"/>
      <c r="D727" s="8" t="s">
        <v>36</v>
      </c>
      <c r="E727" s="9">
        <v>2100</v>
      </c>
      <c r="F727" s="9">
        <v>2310</v>
      </c>
      <c r="G727" s="9">
        <v>2541</v>
      </c>
      <c r="H727" s="6" t="s">
        <v>392</v>
      </c>
      <c r="I727" s="8" t="s">
        <v>1268</v>
      </c>
      <c r="J727" s="8" t="s">
        <v>23</v>
      </c>
      <c r="K727" s="8" t="s">
        <v>23</v>
      </c>
      <c r="L727" s="27" t="s">
        <v>23</v>
      </c>
    </row>
    <row r="728" spans="1:12" ht="20.25" customHeight="1" x14ac:dyDescent="0.3">
      <c r="A728" s="113"/>
      <c r="B728" s="116"/>
      <c r="C728" s="116"/>
      <c r="D728" s="8" t="s">
        <v>49</v>
      </c>
      <c r="E728" s="9">
        <v>10500</v>
      </c>
      <c r="F728" s="9">
        <v>10500</v>
      </c>
      <c r="G728" s="9">
        <v>10500</v>
      </c>
      <c r="H728" s="152" t="s">
        <v>1287</v>
      </c>
      <c r="I728" s="122" t="s">
        <v>1269</v>
      </c>
      <c r="J728" s="122" t="s">
        <v>415</v>
      </c>
      <c r="K728" s="122" t="s">
        <v>415</v>
      </c>
      <c r="L728" s="123" t="s">
        <v>415</v>
      </c>
    </row>
    <row r="729" spans="1:12" ht="20.25" customHeight="1" thickBot="1" x14ac:dyDescent="0.35">
      <c r="A729" s="114"/>
      <c r="B729" s="117"/>
      <c r="C729" s="117"/>
      <c r="D729" s="8" t="s">
        <v>32</v>
      </c>
      <c r="E729" s="9">
        <v>101810</v>
      </c>
      <c r="F729" s="9">
        <v>100000</v>
      </c>
      <c r="G729" s="9">
        <v>90000</v>
      </c>
      <c r="H729" s="117"/>
      <c r="I729" s="97"/>
      <c r="J729" s="97"/>
      <c r="K729" s="97"/>
      <c r="L729" s="125"/>
    </row>
    <row r="730" spans="1:12" ht="31.2" x14ac:dyDescent="0.3">
      <c r="A730" s="112" t="s">
        <v>416</v>
      </c>
      <c r="B730" s="115" t="s">
        <v>417</v>
      </c>
      <c r="C730" s="115" t="s">
        <v>43</v>
      </c>
      <c r="D730" s="7" t="s">
        <v>1221</v>
      </c>
      <c r="E730" s="13">
        <f>SUM(E731:E733)</f>
        <v>342300</v>
      </c>
      <c r="F730" s="13">
        <f>SUM(F731:F733)</f>
        <v>342720</v>
      </c>
      <c r="G730" s="13">
        <f>SUM(G731:G733)</f>
        <v>344070</v>
      </c>
      <c r="H730" s="5" t="s">
        <v>1287</v>
      </c>
      <c r="I730" s="7" t="s">
        <v>1269</v>
      </c>
      <c r="J730" s="7" t="s">
        <v>418</v>
      </c>
      <c r="K730" s="7" t="s">
        <v>418</v>
      </c>
      <c r="L730" s="36" t="s">
        <v>418</v>
      </c>
    </row>
    <row r="731" spans="1:12" ht="31.2" x14ac:dyDescent="0.3">
      <c r="A731" s="113"/>
      <c r="B731" s="116"/>
      <c r="C731" s="116"/>
      <c r="D731" s="8" t="s">
        <v>32</v>
      </c>
      <c r="E731" s="9">
        <v>306900</v>
      </c>
      <c r="F731" s="9">
        <v>307000</v>
      </c>
      <c r="G731" s="9">
        <v>308000</v>
      </c>
      <c r="H731" s="6" t="s">
        <v>392</v>
      </c>
      <c r="I731" s="8" t="s">
        <v>1268</v>
      </c>
      <c r="J731" s="8" t="s">
        <v>23</v>
      </c>
      <c r="K731" s="8" t="s">
        <v>23</v>
      </c>
      <c r="L731" s="27" t="s">
        <v>23</v>
      </c>
    </row>
    <row r="732" spans="1:12" ht="20.25" customHeight="1" x14ac:dyDescent="0.3">
      <c r="A732" s="113"/>
      <c r="B732" s="116"/>
      <c r="C732" s="116"/>
      <c r="D732" s="8" t="s">
        <v>36</v>
      </c>
      <c r="E732" s="9">
        <v>3200</v>
      </c>
      <c r="F732" s="9">
        <v>3520</v>
      </c>
      <c r="G732" s="9">
        <v>3870</v>
      </c>
      <c r="H732" s="152" t="s">
        <v>44</v>
      </c>
      <c r="I732" s="122" t="s">
        <v>1269</v>
      </c>
      <c r="J732" s="122" t="s">
        <v>77</v>
      </c>
      <c r="K732" s="122" t="s">
        <v>77</v>
      </c>
      <c r="L732" s="123" t="s">
        <v>77</v>
      </c>
    </row>
    <row r="733" spans="1:12" ht="20.25" customHeight="1" thickBot="1" x14ac:dyDescent="0.35">
      <c r="A733" s="114"/>
      <c r="B733" s="117"/>
      <c r="C733" s="117"/>
      <c r="D733" s="8" t="s">
        <v>49</v>
      </c>
      <c r="E733" s="9">
        <v>32200</v>
      </c>
      <c r="F733" s="9">
        <v>32200</v>
      </c>
      <c r="G733" s="9">
        <v>32200</v>
      </c>
      <c r="H733" s="117"/>
      <c r="I733" s="97"/>
      <c r="J733" s="97"/>
      <c r="K733" s="97"/>
      <c r="L733" s="125"/>
    </row>
    <row r="734" spans="1:12" ht="37.5" customHeight="1" x14ac:dyDescent="0.3">
      <c r="A734" s="112" t="s">
        <v>419</v>
      </c>
      <c r="B734" s="115" t="s">
        <v>420</v>
      </c>
      <c r="C734" s="115" t="s">
        <v>43</v>
      </c>
      <c r="D734" s="7" t="s">
        <v>1221</v>
      </c>
      <c r="E734" s="13">
        <f>SUM(E735:E737)</f>
        <v>365500</v>
      </c>
      <c r="F734" s="13">
        <f>SUM(F735:F737)</f>
        <v>360860</v>
      </c>
      <c r="G734" s="13">
        <f>SUM(G735:G737)</f>
        <v>366146</v>
      </c>
      <c r="H734" s="5" t="s">
        <v>1287</v>
      </c>
      <c r="I734" s="7" t="s">
        <v>1269</v>
      </c>
      <c r="J734" s="7" t="s">
        <v>421</v>
      </c>
      <c r="K734" s="7" t="s">
        <v>422</v>
      </c>
      <c r="L734" s="36" t="s">
        <v>422</v>
      </c>
    </row>
    <row r="735" spans="1:12" ht="20.25" customHeight="1" x14ac:dyDescent="0.3">
      <c r="A735" s="113"/>
      <c r="B735" s="116"/>
      <c r="C735" s="116"/>
      <c r="D735" s="8" t="s">
        <v>32</v>
      </c>
      <c r="E735" s="9">
        <v>354900</v>
      </c>
      <c r="F735" s="9">
        <v>350000</v>
      </c>
      <c r="G735" s="9">
        <v>355000</v>
      </c>
      <c r="H735" s="6" t="s">
        <v>44</v>
      </c>
      <c r="I735" s="8" t="s">
        <v>1269</v>
      </c>
      <c r="J735" s="8" t="s">
        <v>146</v>
      </c>
      <c r="K735" s="8" t="s">
        <v>146</v>
      </c>
      <c r="L735" s="27" t="s">
        <v>146</v>
      </c>
    </row>
    <row r="736" spans="1:12" ht="20.25" customHeight="1" x14ac:dyDescent="0.3">
      <c r="A736" s="113"/>
      <c r="B736" s="116"/>
      <c r="C736" s="116"/>
      <c r="D736" s="8" t="s">
        <v>36</v>
      </c>
      <c r="E736" s="9">
        <v>2600</v>
      </c>
      <c r="F736" s="9">
        <v>2860</v>
      </c>
      <c r="G736" s="9">
        <v>3146</v>
      </c>
      <c r="H736" s="152" t="s">
        <v>392</v>
      </c>
      <c r="I736" s="122" t="s">
        <v>1268</v>
      </c>
      <c r="J736" s="122" t="s">
        <v>23</v>
      </c>
      <c r="K736" s="122" t="s">
        <v>23</v>
      </c>
      <c r="L736" s="123" t="s">
        <v>23</v>
      </c>
    </row>
    <row r="737" spans="1:12" ht="20.25" customHeight="1" thickBot="1" x14ac:dyDescent="0.35">
      <c r="A737" s="114"/>
      <c r="B737" s="117"/>
      <c r="C737" s="117"/>
      <c r="D737" s="8" t="s">
        <v>49</v>
      </c>
      <c r="E737" s="9">
        <v>8000</v>
      </c>
      <c r="F737" s="9">
        <v>8000</v>
      </c>
      <c r="G737" s="9">
        <v>8000</v>
      </c>
      <c r="H737" s="117"/>
      <c r="I737" s="97"/>
      <c r="J737" s="97"/>
      <c r="K737" s="97"/>
      <c r="L737" s="125"/>
    </row>
    <row r="738" spans="1:12" ht="35.25" customHeight="1" x14ac:dyDescent="0.3">
      <c r="A738" s="112" t="s">
        <v>423</v>
      </c>
      <c r="B738" s="115" t="s">
        <v>424</v>
      </c>
      <c r="C738" s="115" t="s">
        <v>43</v>
      </c>
      <c r="D738" s="7" t="s">
        <v>1221</v>
      </c>
      <c r="E738" s="13">
        <f>SUM(E739:E741)</f>
        <v>553300</v>
      </c>
      <c r="F738" s="13">
        <f>SUM(F739:F741)</f>
        <v>560980</v>
      </c>
      <c r="G738" s="13">
        <f>SUM(G739:G741)</f>
        <v>566398</v>
      </c>
      <c r="H738" s="5" t="s">
        <v>1287</v>
      </c>
      <c r="I738" s="7" t="s">
        <v>1269</v>
      </c>
      <c r="J738" s="7" t="s">
        <v>425</v>
      </c>
      <c r="K738" s="7" t="s">
        <v>425</v>
      </c>
      <c r="L738" s="36" t="s">
        <v>425</v>
      </c>
    </row>
    <row r="739" spans="1:12" ht="31.2" x14ac:dyDescent="0.3">
      <c r="A739" s="113"/>
      <c r="B739" s="116"/>
      <c r="C739" s="116"/>
      <c r="D739" s="8" t="s">
        <v>32</v>
      </c>
      <c r="E739" s="9">
        <v>507700</v>
      </c>
      <c r="F739" s="9">
        <v>515000</v>
      </c>
      <c r="G739" s="9">
        <v>520000</v>
      </c>
      <c r="H739" s="6" t="s">
        <v>392</v>
      </c>
      <c r="I739" s="8" t="s">
        <v>1268</v>
      </c>
      <c r="J739" s="8" t="s">
        <v>426</v>
      </c>
      <c r="K739" s="8" t="s">
        <v>426</v>
      </c>
      <c r="L739" s="27" t="s">
        <v>426</v>
      </c>
    </row>
    <row r="740" spans="1:12" ht="20.25" customHeight="1" x14ac:dyDescent="0.3">
      <c r="A740" s="113"/>
      <c r="B740" s="116"/>
      <c r="C740" s="116"/>
      <c r="D740" s="8" t="s">
        <v>36</v>
      </c>
      <c r="E740" s="9">
        <v>3800</v>
      </c>
      <c r="F740" s="9">
        <v>4180</v>
      </c>
      <c r="G740" s="9">
        <v>4598</v>
      </c>
      <c r="H740" s="152" t="s">
        <v>44</v>
      </c>
      <c r="I740" s="122" t="s">
        <v>1269</v>
      </c>
      <c r="J740" s="122" t="s">
        <v>16</v>
      </c>
      <c r="K740" s="122" t="s">
        <v>16</v>
      </c>
      <c r="L740" s="123" t="s">
        <v>16</v>
      </c>
    </row>
    <row r="741" spans="1:12" ht="20.25" customHeight="1" thickBot="1" x14ac:dyDescent="0.35">
      <c r="A741" s="114"/>
      <c r="B741" s="117"/>
      <c r="C741" s="117"/>
      <c r="D741" s="8" t="s">
        <v>49</v>
      </c>
      <c r="E741" s="9">
        <v>41800</v>
      </c>
      <c r="F741" s="9">
        <v>41800</v>
      </c>
      <c r="G741" s="9">
        <v>41800</v>
      </c>
      <c r="H741" s="117"/>
      <c r="I741" s="97"/>
      <c r="J741" s="97"/>
      <c r="K741" s="97"/>
      <c r="L741" s="125"/>
    </row>
    <row r="742" spans="1:12" ht="31.2" x14ac:dyDescent="0.3">
      <c r="A742" s="112" t="s">
        <v>427</v>
      </c>
      <c r="B742" s="115" t="s">
        <v>428</v>
      </c>
      <c r="C742" s="115" t="s">
        <v>43</v>
      </c>
      <c r="D742" s="7" t="s">
        <v>1221</v>
      </c>
      <c r="E742" s="13">
        <f>SUM(E743:E745)</f>
        <v>471900</v>
      </c>
      <c r="F742" s="13">
        <f>SUM(F743:F745)</f>
        <v>472520</v>
      </c>
      <c r="G742" s="13">
        <f>SUM(G743:G745)</f>
        <v>476092</v>
      </c>
      <c r="H742" s="5" t="s">
        <v>392</v>
      </c>
      <c r="I742" s="7" t="s">
        <v>1268</v>
      </c>
      <c r="J742" s="7" t="s">
        <v>23</v>
      </c>
      <c r="K742" s="7" t="s">
        <v>23</v>
      </c>
      <c r="L742" s="36" t="s">
        <v>23</v>
      </c>
    </row>
    <row r="743" spans="1:12" ht="31.2" x14ac:dyDescent="0.3">
      <c r="A743" s="113"/>
      <c r="B743" s="116"/>
      <c r="C743" s="116"/>
      <c r="D743" s="8" t="s">
        <v>32</v>
      </c>
      <c r="E743" s="9">
        <v>441900</v>
      </c>
      <c r="F743" s="9">
        <v>442000</v>
      </c>
      <c r="G743" s="9">
        <v>445000</v>
      </c>
      <c r="H743" s="6" t="s">
        <v>1287</v>
      </c>
      <c r="I743" s="8" t="s">
        <v>1269</v>
      </c>
      <c r="J743" s="8" t="s">
        <v>429</v>
      </c>
      <c r="K743" s="8" t="s">
        <v>429</v>
      </c>
      <c r="L743" s="27" t="s">
        <v>429</v>
      </c>
    </row>
    <row r="744" spans="1:12" ht="20.25" customHeight="1" x14ac:dyDescent="0.3">
      <c r="A744" s="113"/>
      <c r="B744" s="116"/>
      <c r="C744" s="116"/>
      <c r="D744" s="8" t="s">
        <v>36</v>
      </c>
      <c r="E744" s="9">
        <v>5200</v>
      </c>
      <c r="F744" s="9">
        <v>5720</v>
      </c>
      <c r="G744" s="9">
        <v>6292</v>
      </c>
      <c r="H744" s="152" t="s">
        <v>44</v>
      </c>
      <c r="I744" s="122" t="s">
        <v>1269</v>
      </c>
      <c r="J744" s="122" t="s">
        <v>77</v>
      </c>
      <c r="K744" s="122" t="s">
        <v>77</v>
      </c>
      <c r="L744" s="123" t="s">
        <v>77</v>
      </c>
    </row>
    <row r="745" spans="1:12" ht="20.25" customHeight="1" thickBot="1" x14ac:dyDescent="0.35">
      <c r="A745" s="114"/>
      <c r="B745" s="117"/>
      <c r="C745" s="117"/>
      <c r="D745" s="8" t="s">
        <v>49</v>
      </c>
      <c r="E745" s="9">
        <v>24800</v>
      </c>
      <c r="F745" s="9">
        <v>24800</v>
      </c>
      <c r="G745" s="9">
        <v>24800</v>
      </c>
      <c r="H745" s="117"/>
      <c r="I745" s="97"/>
      <c r="J745" s="97"/>
      <c r="K745" s="97"/>
      <c r="L745" s="125"/>
    </row>
    <row r="746" spans="1:12" ht="36.75" customHeight="1" x14ac:dyDescent="0.3">
      <c r="A746" s="112" t="s">
        <v>430</v>
      </c>
      <c r="B746" s="115" t="s">
        <v>431</v>
      </c>
      <c r="C746" s="115" t="s">
        <v>43</v>
      </c>
      <c r="D746" s="7" t="s">
        <v>1221</v>
      </c>
      <c r="E746" s="13">
        <f>SUM(E747:E749)</f>
        <v>608700</v>
      </c>
      <c r="F746" s="13">
        <f>SUM(F747:F749)</f>
        <v>610780</v>
      </c>
      <c r="G746" s="13">
        <f>SUM(G747:G749)</f>
        <v>613308</v>
      </c>
      <c r="H746" s="5" t="s">
        <v>1287</v>
      </c>
      <c r="I746" s="7" t="s">
        <v>1269</v>
      </c>
      <c r="J746" s="7" t="s">
        <v>432</v>
      </c>
      <c r="K746" s="7" t="s">
        <v>432</v>
      </c>
      <c r="L746" s="36" t="s">
        <v>432</v>
      </c>
    </row>
    <row r="747" spans="1:12" ht="31.2" x14ac:dyDescent="0.3">
      <c r="A747" s="113"/>
      <c r="B747" s="116"/>
      <c r="C747" s="116"/>
      <c r="D747" s="8" t="s">
        <v>32</v>
      </c>
      <c r="E747" s="9">
        <v>551400</v>
      </c>
      <c r="F747" s="9">
        <v>553000</v>
      </c>
      <c r="G747" s="9">
        <v>555000</v>
      </c>
      <c r="H747" s="6" t="s">
        <v>392</v>
      </c>
      <c r="I747" s="8" t="s">
        <v>1268</v>
      </c>
      <c r="J747" s="8" t="s">
        <v>23</v>
      </c>
      <c r="K747" s="8" t="s">
        <v>23</v>
      </c>
      <c r="L747" s="27" t="s">
        <v>23</v>
      </c>
    </row>
    <row r="748" spans="1:12" ht="20.25" customHeight="1" x14ac:dyDescent="0.3">
      <c r="A748" s="113"/>
      <c r="B748" s="116"/>
      <c r="C748" s="116"/>
      <c r="D748" s="8" t="s">
        <v>36</v>
      </c>
      <c r="E748" s="9">
        <v>4800</v>
      </c>
      <c r="F748" s="9">
        <v>5280</v>
      </c>
      <c r="G748" s="9">
        <v>5808</v>
      </c>
      <c r="H748" s="152" t="s">
        <v>44</v>
      </c>
      <c r="I748" s="122" t="s">
        <v>1269</v>
      </c>
      <c r="J748" s="122" t="s">
        <v>433</v>
      </c>
      <c r="K748" s="122" t="s">
        <v>433</v>
      </c>
      <c r="L748" s="123" t="s">
        <v>433</v>
      </c>
    </row>
    <row r="749" spans="1:12" ht="20.25" customHeight="1" thickBot="1" x14ac:dyDescent="0.35">
      <c r="A749" s="114"/>
      <c r="B749" s="117"/>
      <c r="C749" s="117"/>
      <c r="D749" s="8" t="s">
        <v>49</v>
      </c>
      <c r="E749" s="9">
        <v>52500</v>
      </c>
      <c r="F749" s="9">
        <v>52500</v>
      </c>
      <c r="G749" s="9">
        <v>52500</v>
      </c>
      <c r="H749" s="117"/>
      <c r="I749" s="97"/>
      <c r="J749" s="97"/>
      <c r="K749" s="97"/>
      <c r="L749" s="125"/>
    </row>
    <row r="750" spans="1:12" ht="20.25" customHeight="1" x14ac:dyDescent="0.3">
      <c r="A750" s="112" t="s">
        <v>434</v>
      </c>
      <c r="B750" s="115" t="s">
        <v>435</v>
      </c>
      <c r="C750" s="96" t="s">
        <v>43</v>
      </c>
      <c r="D750" s="7" t="s">
        <v>1221</v>
      </c>
      <c r="E750" s="13">
        <f>SUM(E751:E753)</f>
        <v>128600</v>
      </c>
      <c r="F750" s="13">
        <f>SUM(F751:F753)</f>
        <v>129330</v>
      </c>
      <c r="G750" s="13">
        <f>SUM(G751:G753)</f>
        <v>22363</v>
      </c>
      <c r="H750" s="5" t="s">
        <v>44</v>
      </c>
      <c r="I750" s="7" t="s">
        <v>1269</v>
      </c>
      <c r="J750" s="7" t="s">
        <v>436</v>
      </c>
      <c r="K750" s="7" t="s">
        <v>436</v>
      </c>
      <c r="L750" s="36" t="s">
        <v>436</v>
      </c>
    </row>
    <row r="751" spans="1:12" ht="31.2" x14ac:dyDescent="0.3">
      <c r="A751" s="113"/>
      <c r="B751" s="116"/>
      <c r="C751" s="121"/>
      <c r="D751" s="8" t="s">
        <v>36</v>
      </c>
      <c r="E751" s="9">
        <v>300</v>
      </c>
      <c r="F751" s="9">
        <v>330</v>
      </c>
      <c r="G751" s="9">
        <v>363</v>
      </c>
      <c r="H751" s="6" t="s">
        <v>392</v>
      </c>
      <c r="I751" s="8" t="s">
        <v>1268</v>
      </c>
      <c r="J751" s="8" t="s">
        <v>22</v>
      </c>
      <c r="K751" s="8" t="s">
        <v>22</v>
      </c>
      <c r="L751" s="27" t="s">
        <v>22</v>
      </c>
    </row>
    <row r="752" spans="1:12" ht="20.25" customHeight="1" x14ac:dyDescent="0.3">
      <c r="A752" s="113"/>
      <c r="B752" s="116"/>
      <c r="C752" s="121"/>
      <c r="D752" s="8" t="s">
        <v>49</v>
      </c>
      <c r="E752" s="9">
        <v>10000</v>
      </c>
      <c r="F752" s="9">
        <v>10000</v>
      </c>
      <c r="G752" s="9">
        <v>10000</v>
      </c>
      <c r="H752" s="152" t="s">
        <v>1287</v>
      </c>
      <c r="I752" s="122" t="s">
        <v>1269</v>
      </c>
      <c r="J752" s="122" t="s">
        <v>47</v>
      </c>
      <c r="K752" s="122" t="s">
        <v>47</v>
      </c>
      <c r="L752" s="123" t="s">
        <v>47</v>
      </c>
    </row>
    <row r="753" spans="1:12" ht="20.25" customHeight="1" thickBot="1" x14ac:dyDescent="0.35">
      <c r="A753" s="114"/>
      <c r="B753" s="117"/>
      <c r="C753" s="97"/>
      <c r="D753" s="8" t="s">
        <v>32</v>
      </c>
      <c r="E753" s="9">
        <v>118300</v>
      </c>
      <c r="F753" s="9">
        <v>119000</v>
      </c>
      <c r="G753" s="9">
        <v>12000</v>
      </c>
      <c r="H753" s="117"/>
      <c r="I753" s="97"/>
      <c r="J753" s="97"/>
      <c r="K753" s="97"/>
      <c r="L753" s="125"/>
    </row>
    <row r="754" spans="1:12" ht="20.25" customHeight="1" x14ac:dyDescent="0.3">
      <c r="A754" s="112" t="s">
        <v>437</v>
      </c>
      <c r="B754" s="115" t="s">
        <v>438</v>
      </c>
      <c r="C754" s="115" t="s">
        <v>43</v>
      </c>
      <c r="D754" s="7" t="s">
        <v>1221</v>
      </c>
      <c r="E754" s="13">
        <f>SUM(E755:E757)</f>
        <v>336900</v>
      </c>
      <c r="F754" s="13">
        <f>SUM(F755:F757)</f>
        <v>340060</v>
      </c>
      <c r="G754" s="13">
        <f>SUM(G755:G757)</f>
        <v>341236</v>
      </c>
      <c r="H754" s="5" t="s">
        <v>439</v>
      </c>
      <c r="I754" s="7" t="s">
        <v>1269</v>
      </c>
      <c r="J754" s="7" t="s">
        <v>380</v>
      </c>
      <c r="K754" s="7" t="s">
        <v>380</v>
      </c>
      <c r="L754" s="36" t="s">
        <v>380</v>
      </c>
    </row>
    <row r="755" spans="1:12" ht="20.25" customHeight="1" x14ac:dyDescent="0.3">
      <c r="A755" s="113"/>
      <c r="B755" s="116"/>
      <c r="C755" s="116"/>
      <c r="D755" s="8" t="s">
        <v>32</v>
      </c>
      <c r="E755" s="9">
        <v>317000</v>
      </c>
      <c r="F755" s="9">
        <v>320000</v>
      </c>
      <c r="G755" s="9">
        <v>321000</v>
      </c>
      <c r="H755" s="6" t="s">
        <v>44</v>
      </c>
      <c r="I755" s="8" t="s">
        <v>1269</v>
      </c>
      <c r="J755" s="8" t="s">
        <v>440</v>
      </c>
      <c r="K755" s="8" t="s">
        <v>440</v>
      </c>
      <c r="L755" s="27" t="s">
        <v>440</v>
      </c>
    </row>
    <row r="756" spans="1:12" ht="20.25" customHeight="1" x14ac:dyDescent="0.3">
      <c r="A756" s="113"/>
      <c r="B756" s="116"/>
      <c r="C756" s="116"/>
      <c r="D756" s="8" t="s">
        <v>36</v>
      </c>
      <c r="E756" s="9">
        <v>1600</v>
      </c>
      <c r="F756" s="9">
        <v>1760</v>
      </c>
      <c r="G756" s="9">
        <v>1936</v>
      </c>
      <c r="H756" s="152" t="s">
        <v>1287</v>
      </c>
      <c r="I756" s="122" t="s">
        <v>1269</v>
      </c>
      <c r="J756" s="122" t="s">
        <v>441</v>
      </c>
      <c r="K756" s="122" t="s">
        <v>441</v>
      </c>
      <c r="L756" s="123" t="s">
        <v>441</v>
      </c>
    </row>
    <row r="757" spans="1:12" ht="20.25" customHeight="1" thickBot="1" x14ac:dyDescent="0.35">
      <c r="A757" s="114"/>
      <c r="B757" s="117"/>
      <c r="C757" s="117"/>
      <c r="D757" s="8" t="s">
        <v>49</v>
      </c>
      <c r="E757" s="9">
        <v>18300</v>
      </c>
      <c r="F757" s="9">
        <v>18300</v>
      </c>
      <c r="G757" s="9">
        <v>18300</v>
      </c>
      <c r="H757" s="117"/>
      <c r="I757" s="97"/>
      <c r="J757" s="97"/>
      <c r="K757" s="97"/>
      <c r="L757" s="125"/>
    </row>
    <row r="758" spans="1:12" ht="34.5" customHeight="1" x14ac:dyDescent="0.3">
      <c r="A758" s="112" t="s">
        <v>442</v>
      </c>
      <c r="B758" s="115" t="s">
        <v>443</v>
      </c>
      <c r="C758" s="115" t="s">
        <v>43</v>
      </c>
      <c r="D758" s="7" t="s">
        <v>1221</v>
      </c>
      <c r="E758" s="13">
        <f>SUM(E759:E760)</f>
        <v>463300</v>
      </c>
      <c r="F758" s="13">
        <f>SUM(F759:F760)</f>
        <v>714500</v>
      </c>
      <c r="G758" s="13">
        <f>SUM(G759:G760)</f>
        <v>716500</v>
      </c>
      <c r="H758" s="5" t="s">
        <v>1288</v>
      </c>
      <c r="I758" s="7" t="s">
        <v>444</v>
      </c>
      <c r="J758" s="7" t="s">
        <v>1223</v>
      </c>
      <c r="K758" s="7" t="s">
        <v>1223</v>
      </c>
      <c r="L758" s="36" t="s">
        <v>1223</v>
      </c>
    </row>
    <row r="759" spans="1:12" ht="20.25" customHeight="1" x14ac:dyDescent="0.3">
      <c r="A759" s="113"/>
      <c r="B759" s="116"/>
      <c r="C759" s="116"/>
      <c r="D759" s="8" t="s">
        <v>32</v>
      </c>
      <c r="E759" s="9">
        <v>248800</v>
      </c>
      <c r="F759" s="9">
        <v>500000</v>
      </c>
      <c r="G759" s="9">
        <v>502000</v>
      </c>
      <c r="H759" s="152" t="s">
        <v>1289</v>
      </c>
      <c r="I759" s="152" t="s">
        <v>1269</v>
      </c>
      <c r="J759" s="122" t="s">
        <v>1222</v>
      </c>
      <c r="K759" s="122" t="s">
        <v>1222</v>
      </c>
      <c r="L759" s="123" t="s">
        <v>1222</v>
      </c>
    </row>
    <row r="760" spans="1:12" ht="20.25" customHeight="1" thickBot="1" x14ac:dyDescent="0.35">
      <c r="A760" s="114"/>
      <c r="B760" s="117"/>
      <c r="C760" s="117"/>
      <c r="D760" s="8" t="s">
        <v>49</v>
      </c>
      <c r="E760" s="9">
        <v>214500</v>
      </c>
      <c r="F760" s="9">
        <v>214500</v>
      </c>
      <c r="G760" s="9">
        <v>214500</v>
      </c>
      <c r="H760" s="117"/>
      <c r="I760" s="117"/>
      <c r="J760" s="97"/>
      <c r="K760" s="97"/>
      <c r="L760" s="125"/>
    </row>
    <row r="761" spans="1:12" ht="45" customHeight="1" x14ac:dyDescent="0.3">
      <c r="A761" s="112" t="s">
        <v>445</v>
      </c>
      <c r="B761" s="115" t="s">
        <v>446</v>
      </c>
      <c r="C761" s="115" t="s">
        <v>43</v>
      </c>
      <c r="D761" s="7" t="s">
        <v>1221</v>
      </c>
      <c r="E761" s="13">
        <f>SUM(E762:E764)</f>
        <v>489600</v>
      </c>
      <c r="F761" s="13">
        <f>SUM(F762:F764)</f>
        <v>542790</v>
      </c>
      <c r="G761" s="13">
        <f>SUM(G762:G764)</f>
        <v>591969</v>
      </c>
      <c r="H761" s="5" t="s">
        <v>1290</v>
      </c>
      <c r="I761" s="7" t="s">
        <v>1269</v>
      </c>
      <c r="J761" s="7" t="s">
        <v>447</v>
      </c>
      <c r="K761" s="7" t="s">
        <v>447</v>
      </c>
      <c r="L761" s="36" t="s">
        <v>447</v>
      </c>
    </row>
    <row r="762" spans="1:12" ht="31.2" x14ac:dyDescent="0.3">
      <c r="A762" s="113"/>
      <c r="B762" s="116"/>
      <c r="C762" s="116"/>
      <c r="D762" s="8" t="s">
        <v>32</v>
      </c>
      <c r="E762" s="9">
        <v>59700</v>
      </c>
      <c r="F762" s="9">
        <v>70000</v>
      </c>
      <c r="G762" s="9">
        <v>72000</v>
      </c>
      <c r="H762" s="6" t="s">
        <v>448</v>
      </c>
      <c r="I762" s="8" t="s">
        <v>1269</v>
      </c>
      <c r="J762" s="8" t="s">
        <v>449</v>
      </c>
      <c r="K762" s="8" t="s">
        <v>449</v>
      </c>
      <c r="L762" s="27" t="s">
        <v>449</v>
      </c>
    </row>
    <row r="763" spans="1:12" ht="20.25" customHeight="1" x14ac:dyDescent="0.3">
      <c r="A763" s="113"/>
      <c r="B763" s="116"/>
      <c r="C763" s="116"/>
      <c r="D763" s="8" t="s">
        <v>36</v>
      </c>
      <c r="E763" s="9">
        <v>428900</v>
      </c>
      <c r="F763" s="9">
        <v>471790</v>
      </c>
      <c r="G763" s="9">
        <v>518969</v>
      </c>
      <c r="H763" s="152" t="s">
        <v>450</v>
      </c>
      <c r="I763" s="122" t="s">
        <v>1269</v>
      </c>
      <c r="J763" s="122" t="s">
        <v>451</v>
      </c>
      <c r="K763" s="122" t="s">
        <v>451</v>
      </c>
      <c r="L763" s="123" t="s">
        <v>451</v>
      </c>
    </row>
    <row r="764" spans="1:12" ht="20.25" customHeight="1" thickBot="1" x14ac:dyDescent="0.35">
      <c r="A764" s="114"/>
      <c r="B764" s="117"/>
      <c r="C764" s="117"/>
      <c r="D764" s="8" t="s">
        <v>49</v>
      </c>
      <c r="E764" s="9">
        <v>1000</v>
      </c>
      <c r="F764" s="9">
        <v>1000</v>
      </c>
      <c r="G764" s="9">
        <v>1000</v>
      </c>
      <c r="H764" s="117"/>
      <c r="I764" s="97"/>
      <c r="J764" s="97"/>
      <c r="K764" s="97"/>
      <c r="L764" s="125"/>
    </row>
    <row r="765" spans="1:12" ht="20.25" customHeight="1" x14ac:dyDescent="0.3">
      <c r="A765" s="112" t="s">
        <v>452</v>
      </c>
      <c r="B765" s="115" t="s">
        <v>453</v>
      </c>
      <c r="C765" s="115" t="s">
        <v>43</v>
      </c>
      <c r="D765" s="7" t="s">
        <v>1221</v>
      </c>
      <c r="E765" s="13">
        <f>SUM(E766:E769)</f>
        <v>392600</v>
      </c>
      <c r="F765" s="13">
        <f>SUM(F766:F769)</f>
        <v>427400</v>
      </c>
      <c r="G765" s="13">
        <f>SUM(G766:G769)</f>
        <v>465680</v>
      </c>
      <c r="H765" s="5" t="s">
        <v>1292</v>
      </c>
      <c r="I765" s="7" t="s">
        <v>1268</v>
      </c>
      <c r="J765" s="7" t="s">
        <v>13</v>
      </c>
      <c r="K765" s="7" t="s">
        <v>13</v>
      </c>
      <c r="L765" s="36" t="s">
        <v>13</v>
      </c>
    </row>
    <row r="766" spans="1:12" ht="20.25" customHeight="1" x14ac:dyDescent="0.3">
      <c r="A766" s="113"/>
      <c r="B766" s="116"/>
      <c r="C766" s="116"/>
      <c r="D766" s="8" t="s">
        <v>32</v>
      </c>
      <c r="E766" s="9">
        <v>256700</v>
      </c>
      <c r="F766" s="9">
        <v>282370</v>
      </c>
      <c r="G766" s="9">
        <v>310607</v>
      </c>
      <c r="H766" s="6" t="s">
        <v>44</v>
      </c>
      <c r="I766" s="8" t="s">
        <v>1269</v>
      </c>
      <c r="J766" s="8" t="s">
        <v>45</v>
      </c>
      <c r="K766" s="8" t="s">
        <v>45</v>
      </c>
      <c r="L766" s="27" t="s">
        <v>45</v>
      </c>
    </row>
    <row r="767" spans="1:12" ht="20.25" customHeight="1" x14ac:dyDescent="0.3">
      <c r="A767" s="113"/>
      <c r="B767" s="116"/>
      <c r="C767" s="116"/>
      <c r="D767" s="8" t="s">
        <v>36</v>
      </c>
      <c r="E767" s="9">
        <v>91300</v>
      </c>
      <c r="F767" s="9">
        <v>100430</v>
      </c>
      <c r="G767" s="9">
        <v>110473</v>
      </c>
      <c r="H767" s="6" t="s">
        <v>1291</v>
      </c>
      <c r="I767" s="8" t="s">
        <v>1268</v>
      </c>
      <c r="J767" s="8" t="s">
        <v>45</v>
      </c>
      <c r="K767" s="8" t="s">
        <v>45</v>
      </c>
      <c r="L767" s="27" t="s">
        <v>45</v>
      </c>
    </row>
    <row r="768" spans="1:12" ht="20.25" customHeight="1" x14ac:dyDescent="0.3">
      <c r="A768" s="113"/>
      <c r="B768" s="116"/>
      <c r="C768" s="116"/>
      <c r="D768" s="122" t="s">
        <v>49</v>
      </c>
      <c r="E768" s="109">
        <v>44600</v>
      </c>
      <c r="F768" s="109">
        <v>44600</v>
      </c>
      <c r="G768" s="109">
        <v>44600</v>
      </c>
      <c r="H768" s="6" t="s">
        <v>46</v>
      </c>
      <c r="I768" s="8" t="s">
        <v>1268</v>
      </c>
      <c r="J768" s="8" t="s">
        <v>47</v>
      </c>
      <c r="K768" s="8" t="s">
        <v>47</v>
      </c>
      <c r="L768" s="27" t="s">
        <v>47</v>
      </c>
    </row>
    <row r="769" spans="1:12" ht="20.25" customHeight="1" thickBot="1" x14ac:dyDescent="0.35">
      <c r="A769" s="114"/>
      <c r="B769" s="117"/>
      <c r="C769" s="117"/>
      <c r="D769" s="97"/>
      <c r="E769" s="111"/>
      <c r="F769" s="111"/>
      <c r="G769" s="111"/>
      <c r="H769" s="6" t="s">
        <v>1279</v>
      </c>
      <c r="I769" s="8" t="s">
        <v>1269</v>
      </c>
      <c r="J769" s="8" t="s">
        <v>55</v>
      </c>
      <c r="K769" s="8" t="s">
        <v>55</v>
      </c>
      <c r="L769" s="27" t="s">
        <v>55</v>
      </c>
    </row>
    <row r="770" spans="1:12" ht="34.5" customHeight="1" x14ac:dyDescent="0.3">
      <c r="A770" s="112" t="s">
        <v>454</v>
      </c>
      <c r="B770" s="115" t="s">
        <v>455</v>
      </c>
      <c r="C770" s="115" t="s">
        <v>456</v>
      </c>
      <c r="D770" s="7" t="s">
        <v>1221</v>
      </c>
      <c r="E770" s="13">
        <f>SUM(E771:E773)</f>
        <v>275968</v>
      </c>
      <c r="F770" s="13">
        <f>SUM(F771:F773)</f>
        <v>275968</v>
      </c>
      <c r="G770" s="13">
        <f>SUM(G771:G773)</f>
        <v>275970</v>
      </c>
      <c r="H770" s="5" t="s">
        <v>457</v>
      </c>
      <c r="I770" s="7" t="s">
        <v>1268</v>
      </c>
      <c r="J770" s="7" t="s">
        <v>20</v>
      </c>
      <c r="K770" s="7" t="s">
        <v>8</v>
      </c>
      <c r="L770" s="36" t="s">
        <v>67</v>
      </c>
    </row>
    <row r="771" spans="1:12" ht="20.25" customHeight="1" x14ac:dyDescent="0.3">
      <c r="A771" s="113"/>
      <c r="B771" s="116"/>
      <c r="C771" s="116"/>
      <c r="D771" s="8" t="s">
        <v>459</v>
      </c>
      <c r="E771" s="9">
        <v>230316</v>
      </c>
      <c r="F771" s="9">
        <v>230316</v>
      </c>
      <c r="G771" s="9">
        <v>230317</v>
      </c>
      <c r="H771" s="152" t="s">
        <v>458</v>
      </c>
      <c r="I771" s="122" t="s">
        <v>1268</v>
      </c>
      <c r="J771" s="122" t="s">
        <v>155</v>
      </c>
      <c r="K771" s="122" t="s">
        <v>31</v>
      </c>
      <c r="L771" s="123" t="s">
        <v>299</v>
      </c>
    </row>
    <row r="772" spans="1:12" ht="20.25" customHeight="1" x14ac:dyDescent="0.3">
      <c r="A772" s="113"/>
      <c r="B772" s="116"/>
      <c r="C772" s="116"/>
      <c r="D772" s="8" t="s">
        <v>33</v>
      </c>
      <c r="E772" s="9">
        <v>25330</v>
      </c>
      <c r="F772" s="9">
        <v>25330</v>
      </c>
      <c r="G772" s="9">
        <v>25331</v>
      </c>
      <c r="H772" s="116"/>
      <c r="I772" s="121"/>
      <c r="J772" s="121"/>
      <c r="K772" s="121"/>
      <c r="L772" s="124"/>
    </row>
    <row r="773" spans="1:12" ht="45" customHeight="1" thickBot="1" x14ac:dyDescent="0.35">
      <c r="A773" s="114"/>
      <c r="B773" s="117"/>
      <c r="C773" s="117"/>
      <c r="D773" s="8" t="s">
        <v>460</v>
      </c>
      <c r="E773" s="9">
        <v>20322</v>
      </c>
      <c r="F773" s="9">
        <v>20322</v>
      </c>
      <c r="G773" s="9">
        <v>20322</v>
      </c>
      <c r="H773" s="117"/>
      <c r="I773" s="97"/>
      <c r="J773" s="97"/>
      <c r="K773" s="97"/>
      <c r="L773" s="125"/>
    </row>
    <row r="774" spans="1:12" ht="31.5" customHeight="1" x14ac:dyDescent="0.3">
      <c r="A774" s="112" t="s">
        <v>461</v>
      </c>
      <c r="B774" s="115" t="s">
        <v>462</v>
      </c>
      <c r="C774" s="115" t="s">
        <v>456</v>
      </c>
      <c r="D774" s="7" t="s">
        <v>1221</v>
      </c>
      <c r="E774" s="13">
        <f>SUM(E775:E777)</f>
        <v>316837</v>
      </c>
      <c r="F774" s="13">
        <f>SUM(F775:F777)</f>
        <v>569976</v>
      </c>
      <c r="G774" s="13">
        <f>SUM(G775:G777)</f>
        <v>0</v>
      </c>
      <c r="H774" s="5" t="s">
        <v>457</v>
      </c>
      <c r="I774" s="7" t="s">
        <v>1268</v>
      </c>
      <c r="J774" s="7" t="s">
        <v>20</v>
      </c>
      <c r="K774" s="7" t="s">
        <v>31</v>
      </c>
      <c r="L774" s="36"/>
    </row>
    <row r="775" spans="1:12" ht="20.25" customHeight="1" x14ac:dyDescent="0.3">
      <c r="A775" s="113"/>
      <c r="B775" s="116"/>
      <c r="C775" s="116"/>
      <c r="D775" s="8" t="s">
        <v>459</v>
      </c>
      <c r="E775" s="9">
        <v>224258</v>
      </c>
      <c r="F775" s="9">
        <v>425907</v>
      </c>
      <c r="G775" s="9">
        <v>0</v>
      </c>
      <c r="H775" s="152" t="s">
        <v>458</v>
      </c>
      <c r="I775" s="122" t="s">
        <v>1268</v>
      </c>
      <c r="J775" s="122" t="s">
        <v>17</v>
      </c>
      <c r="K775" s="122" t="s">
        <v>17</v>
      </c>
      <c r="L775" s="123"/>
    </row>
    <row r="776" spans="1:12" ht="20.25" customHeight="1" x14ac:dyDescent="0.3">
      <c r="A776" s="113"/>
      <c r="B776" s="116"/>
      <c r="C776" s="116"/>
      <c r="D776" s="8" t="s">
        <v>33</v>
      </c>
      <c r="E776" s="9">
        <v>72790</v>
      </c>
      <c r="F776" s="9">
        <v>106490</v>
      </c>
      <c r="G776" s="9">
        <v>0</v>
      </c>
      <c r="H776" s="116"/>
      <c r="I776" s="121"/>
      <c r="J776" s="121"/>
      <c r="K776" s="121"/>
      <c r="L776" s="124"/>
    </row>
    <row r="777" spans="1:12" ht="69" customHeight="1" thickBot="1" x14ac:dyDescent="0.35">
      <c r="A777" s="114"/>
      <c r="B777" s="117"/>
      <c r="C777" s="117"/>
      <c r="D777" s="8" t="s">
        <v>460</v>
      </c>
      <c r="E777" s="9">
        <v>19789</v>
      </c>
      <c r="F777" s="9">
        <v>37579</v>
      </c>
      <c r="G777" s="9">
        <v>0</v>
      </c>
      <c r="H777" s="117"/>
      <c r="I777" s="97"/>
      <c r="J777" s="97"/>
      <c r="K777" s="97"/>
      <c r="L777" s="125"/>
    </row>
    <row r="778" spans="1:12" ht="24" customHeight="1" x14ac:dyDescent="0.3">
      <c r="A778" s="112" t="s">
        <v>463</v>
      </c>
      <c r="B778" s="115" t="s">
        <v>464</v>
      </c>
      <c r="C778" s="115" t="s">
        <v>465</v>
      </c>
      <c r="D778" s="96" t="s">
        <v>32</v>
      </c>
      <c r="E778" s="98">
        <v>556000</v>
      </c>
      <c r="F778" s="98">
        <f>SUM(F779:F779)</f>
        <v>0</v>
      </c>
      <c r="G778" s="98">
        <f>SUM(G779:G779)</f>
        <v>0</v>
      </c>
      <c r="H778" s="115" t="s">
        <v>457</v>
      </c>
      <c r="I778" s="96" t="s">
        <v>1268</v>
      </c>
      <c r="J778" s="96" t="s">
        <v>47</v>
      </c>
      <c r="K778" s="96"/>
      <c r="L778" s="153"/>
    </row>
    <row r="779" spans="1:12" ht="48.75" customHeight="1" thickBot="1" x14ac:dyDescent="0.35">
      <c r="A779" s="114"/>
      <c r="B779" s="117"/>
      <c r="C779" s="117"/>
      <c r="D779" s="97"/>
      <c r="E779" s="99"/>
      <c r="F779" s="99"/>
      <c r="G779" s="99"/>
      <c r="H779" s="117"/>
      <c r="I779" s="97"/>
      <c r="J779" s="97"/>
      <c r="K779" s="97"/>
      <c r="L779" s="125"/>
    </row>
    <row r="780" spans="1:12" ht="34.5" customHeight="1" x14ac:dyDescent="0.3">
      <c r="A780" s="112" t="s">
        <v>466</v>
      </c>
      <c r="B780" s="115" t="s">
        <v>467</v>
      </c>
      <c r="C780" s="115" t="s">
        <v>456</v>
      </c>
      <c r="D780" s="7" t="s">
        <v>1221</v>
      </c>
      <c r="E780" s="13">
        <f>SUM(E781:E783)</f>
        <v>280000</v>
      </c>
      <c r="F780" s="13">
        <f>SUM(F781:F783)</f>
        <v>57164</v>
      </c>
      <c r="G780" s="13">
        <f>SUM(G781:G783)</f>
        <v>0</v>
      </c>
      <c r="H780" s="5" t="s">
        <v>457</v>
      </c>
      <c r="I780" s="7" t="s">
        <v>1268</v>
      </c>
      <c r="J780" s="7" t="s">
        <v>440</v>
      </c>
      <c r="K780" s="7" t="s">
        <v>67</v>
      </c>
      <c r="L780" s="36" t="s">
        <v>426</v>
      </c>
    </row>
    <row r="781" spans="1:12" ht="23.25" customHeight="1" x14ac:dyDescent="0.3">
      <c r="A781" s="113"/>
      <c r="B781" s="116"/>
      <c r="C781" s="116"/>
      <c r="D781" s="8" t="s">
        <v>460</v>
      </c>
      <c r="E781" s="9">
        <v>15000</v>
      </c>
      <c r="F781" s="9">
        <v>4478</v>
      </c>
      <c r="G781" s="9">
        <v>0</v>
      </c>
      <c r="H781" s="152" t="s">
        <v>458</v>
      </c>
      <c r="I781" s="122" t="s">
        <v>1268</v>
      </c>
      <c r="J781" s="122" t="s">
        <v>22</v>
      </c>
      <c r="K781" s="122" t="s">
        <v>155</v>
      </c>
      <c r="L781" s="123" t="s">
        <v>426</v>
      </c>
    </row>
    <row r="782" spans="1:12" x14ac:dyDescent="0.3">
      <c r="A782" s="113"/>
      <c r="B782" s="116"/>
      <c r="C782" s="116"/>
      <c r="D782" s="8" t="s">
        <v>459</v>
      </c>
      <c r="E782" s="9">
        <v>180000</v>
      </c>
      <c r="F782" s="9">
        <v>40750</v>
      </c>
      <c r="G782" s="9">
        <v>0</v>
      </c>
      <c r="H782" s="116"/>
      <c r="I782" s="121"/>
      <c r="J782" s="121"/>
      <c r="K782" s="121"/>
      <c r="L782" s="124"/>
    </row>
    <row r="783" spans="1:12" ht="16.2" thickBot="1" x14ac:dyDescent="0.35">
      <c r="A783" s="114"/>
      <c r="B783" s="117"/>
      <c r="C783" s="117"/>
      <c r="D783" s="8" t="s">
        <v>33</v>
      </c>
      <c r="E783" s="9">
        <v>85000</v>
      </c>
      <c r="F783" s="9">
        <v>11936</v>
      </c>
      <c r="G783" s="9">
        <v>0</v>
      </c>
      <c r="H783" s="117"/>
      <c r="I783" s="97"/>
      <c r="J783" s="97"/>
      <c r="K783" s="97"/>
      <c r="L783" s="125"/>
    </row>
    <row r="784" spans="1:12" s="54" customFormat="1" ht="27.75" customHeight="1" x14ac:dyDescent="0.3">
      <c r="A784" s="186" t="s">
        <v>468</v>
      </c>
      <c r="B784" s="184" t="s">
        <v>469</v>
      </c>
      <c r="C784" s="184" t="s">
        <v>456</v>
      </c>
      <c r="D784" s="51" t="s">
        <v>1221</v>
      </c>
      <c r="E784" s="57">
        <f>SUM(E785:E787)</f>
        <v>417744</v>
      </c>
      <c r="F784" s="57">
        <f>SUM(F785:F787)</f>
        <v>278496</v>
      </c>
      <c r="G784" s="57">
        <f>SUM(G785:G787)</f>
        <v>0</v>
      </c>
      <c r="H784" s="50" t="s">
        <v>457</v>
      </c>
      <c r="I784" s="51" t="s">
        <v>1268</v>
      </c>
      <c r="J784" s="51">
        <v>60</v>
      </c>
      <c r="K784" s="51">
        <v>40</v>
      </c>
      <c r="L784" s="53"/>
    </row>
    <row r="785" spans="1:12" s="54" customFormat="1" ht="31.5" customHeight="1" x14ac:dyDescent="0.3">
      <c r="A785" s="195"/>
      <c r="B785" s="194"/>
      <c r="C785" s="194"/>
      <c r="D785" s="58" t="s">
        <v>33</v>
      </c>
      <c r="E785" s="59">
        <v>135510</v>
      </c>
      <c r="F785" s="59">
        <v>90340</v>
      </c>
      <c r="G785" s="59">
        <v>0</v>
      </c>
      <c r="H785" s="196" t="s">
        <v>458</v>
      </c>
      <c r="I785" s="188" t="s">
        <v>1268</v>
      </c>
      <c r="J785" s="188">
        <v>65</v>
      </c>
      <c r="K785" s="188">
        <v>12</v>
      </c>
      <c r="L785" s="192"/>
    </row>
    <row r="786" spans="1:12" s="54" customFormat="1" x14ac:dyDescent="0.3">
      <c r="A786" s="195"/>
      <c r="B786" s="194"/>
      <c r="C786" s="194"/>
      <c r="D786" s="58" t="s">
        <v>460</v>
      </c>
      <c r="E786" s="59">
        <v>22884</v>
      </c>
      <c r="F786" s="59">
        <v>15256</v>
      </c>
      <c r="G786" s="59">
        <v>0</v>
      </c>
      <c r="H786" s="194"/>
      <c r="I786" s="191"/>
      <c r="J786" s="191"/>
      <c r="K786" s="191"/>
      <c r="L786" s="193"/>
    </row>
    <row r="787" spans="1:12" s="54" customFormat="1" ht="16.2" thickBot="1" x14ac:dyDescent="0.35">
      <c r="A787" s="187"/>
      <c r="B787" s="185"/>
      <c r="C787" s="185"/>
      <c r="D787" s="58" t="s">
        <v>459</v>
      </c>
      <c r="E787" s="59">
        <v>259350</v>
      </c>
      <c r="F787" s="59">
        <v>172900</v>
      </c>
      <c r="G787" s="59">
        <v>0</v>
      </c>
      <c r="H787" s="185"/>
      <c r="I787" s="181"/>
      <c r="J787" s="181"/>
      <c r="K787" s="181"/>
      <c r="L787" s="183"/>
    </row>
    <row r="788" spans="1:12" ht="34.5" customHeight="1" x14ac:dyDescent="0.3">
      <c r="A788" s="112" t="s">
        <v>470</v>
      </c>
      <c r="B788" s="115" t="s">
        <v>471</v>
      </c>
      <c r="C788" s="115" t="s">
        <v>456</v>
      </c>
      <c r="D788" s="7" t="s">
        <v>1221</v>
      </c>
      <c r="E788" s="13">
        <f>SUM(E789:E790)</f>
        <v>41059</v>
      </c>
      <c r="F788" s="13">
        <f>SUM(F789:F790)</f>
        <v>0</v>
      </c>
      <c r="G788" s="13">
        <f>SUM(G789:G790)</f>
        <v>0</v>
      </c>
      <c r="H788" s="5" t="s">
        <v>457</v>
      </c>
      <c r="I788" s="7" t="s">
        <v>1268</v>
      </c>
      <c r="J788" s="7" t="s">
        <v>47</v>
      </c>
      <c r="K788" s="7"/>
      <c r="L788" s="36"/>
    </row>
    <row r="789" spans="1:12" ht="27.75" customHeight="1" x14ac:dyDescent="0.3">
      <c r="A789" s="113"/>
      <c r="B789" s="116"/>
      <c r="C789" s="116"/>
      <c r="D789" s="8" t="s">
        <v>33</v>
      </c>
      <c r="E789" s="9">
        <v>6159</v>
      </c>
      <c r="F789" s="9">
        <v>0</v>
      </c>
      <c r="G789" s="9">
        <v>0</v>
      </c>
      <c r="H789" s="152" t="s">
        <v>472</v>
      </c>
      <c r="I789" s="122" t="s">
        <v>1269</v>
      </c>
      <c r="J789" s="122" t="s">
        <v>299</v>
      </c>
      <c r="K789" s="122"/>
      <c r="L789" s="123"/>
    </row>
    <row r="790" spans="1:12" ht="50.25" customHeight="1" thickBot="1" x14ac:dyDescent="0.35">
      <c r="A790" s="114"/>
      <c r="B790" s="117"/>
      <c r="C790" s="117"/>
      <c r="D790" s="8" t="s">
        <v>459</v>
      </c>
      <c r="E790" s="9">
        <v>34900</v>
      </c>
      <c r="F790" s="9">
        <v>0</v>
      </c>
      <c r="G790" s="9">
        <v>0</v>
      </c>
      <c r="H790" s="117"/>
      <c r="I790" s="97"/>
      <c r="J790" s="97"/>
      <c r="K790" s="97"/>
      <c r="L790" s="125"/>
    </row>
    <row r="791" spans="1:12" ht="31.5" customHeight="1" x14ac:dyDescent="0.3">
      <c r="A791" s="112" t="s">
        <v>473</v>
      </c>
      <c r="B791" s="115" t="s">
        <v>474</v>
      </c>
      <c r="C791" s="115" t="s">
        <v>456</v>
      </c>
      <c r="D791" s="7" t="s">
        <v>1221</v>
      </c>
      <c r="E791" s="13">
        <f>SUM(E792:E794)</f>
        <v>259695</v>
      </c>
      <c r="F791" s="13">
        <f>SUM(F792:F794)</f>
        <v>179158</v>
      </c>
      <c r="G791" s="13">
        <f>SUM(G792:G794)</f>
        <v>0</v>
      </c>
      <c r="H791" s="5" t="s">
        <v>457</v>
      </c>
      <c r="I791" s="7" t="s">
        <v>1268</v>
      </c>
      <c r="J791" s="7" t="s">
        <v>17</v>
      </c>
      <c r="K791" s="7"/>
      <c r="L791" s="36"/>
    </row>
    <row r="792" spans="1:12" ht="23.25" customHeight="1" x14ac:dyDescent="0.3">
      <c r="A792" s="113"/>
      <c r="B792" s="116"/>
      <c r="C792" s="116"/>
      <c r="D792" s="8" t="s">
        <v>459</v>
      </c>
      <c r="E792" s="9">
        <v>213056</v>
      </c>
      <c r="F792" s="9">
        <v>142038</v>
      </c>
      <c r="G792" s="9">
        <v>0</v>
      </c>
      <c r="H792" s="152" t="s">
        <v>475</v>
      </c>
      <c r="I792" s="122" t="s">
        <v>1268</v>
      </c>
      <c r="J792" s="122" t="s">
        <v>17</v>
      </c>
      <c r="K792" s="122" t="s">
        <v>20</v>
      </c>
      <c r="L792" s="123"/>
    </row>
    <row r="793" spans="1:12" x14ac:dyDescent="0.3">
      <c r="A793" s="113"/>
      <c r="B793" s="116"/>
      <c r="C793" s="116"/>
      <c r="D793" s="8" t="s">
        <v>33</v>
      </c>
      <c r="E793" s="9">
        <v>27840</v>
      </c>
      <c r="F793" s="9">
        <v>18560</v>
      </c>
      <c r="G793" s="9">
        <v>0</v>
      </c>
      <c r="H793" s="116"/>
      <c r="I793" s="121"/>
      <c r="J793" s="121"/>
      <c r="K793" s="121"/>
      <c r="L793" s="124"/>
    </row>
    <row r="794" spans="1:12" ht="16.2" thickBot="1" x14ac:dyDescent="0.35">
      <c r="A794" s="114"/>
      <c r="B794" s="117"/>
      <c r="C794" s="117"/>
      <c r="D794" s="8" t="s">
        <v>460</v>
      </c>
      <c r="E794" s="9">
        <v>18799</v>
      </c>
      <c r="F794" s="9">
        <v>18560</v>
      </c>
      <c r="G794" s="9">
        <v>0</v>
      </c>
      <c r="H794" s="117"/>
      <c r="I794" s="97"/>
      <c r="J794" s="97"/>
      <c r="K794" s="97"/>
      <c r="L794" s="125"/>
    </row>
    <row r="795" spans="1:12" ht="46.8" x14ac:dyDescent="0.3">
      <c r="A795" s="112" t="s">
        <v>476</v>
      </c>
      <c r="B795" s="115" t="s">
        <v>477</v>
      </c>
      <c r="C795" s="115" t="s">
        <v>43</v>
      </c>
      <c r="D795" s="96" t="s">
        <v>412</v>
      </c>
      <c r="E795" s="78">
        <f>SUM(E796:E796)</f>
        <v>1154815</v>
      </c>
      <c r="F795" s="78">
        <f>SUM(F796:F796)</f>
        <v>1155000</v>
      </c>
      <c r="G795" s="78">
        <f>SUM(G796:G796)</f>
        <v>1155000</v>
      </c>
      <c r="H795" s="5" t="s">
        <v>1293</v>
      </c>
      <c r="I795" s="7" t="s">
        <v>1268</v>
      </c>
      <c r="J795" s="7" t="s">
        <v>478</v>
      </c>
      <c r="K795" s="7" t="s">
        <v>479</v>
      </c>
      <c r="L795" s="36" t="s">
        <v>480</v>
      </c>
    </row>
    <row r="796" spans="1:12" ht="31.8" thickBot="1" x14ac:dyDescent="0.35">
      <c r="A796" s="114"/>
      <c r="B796" s="117"/>
      <c r="C796" s="117"/>
      <c r="D796" s="97"/>
      <c r="E796" s="77">
        <v>1154815</v>
      </c>
      <c r="F796" s="76">
        <v>1155000</v>
      </c>
      <c r="G796" s="76">
        <v>1155000</v>
      </c>
      <c r="H796" s="6" t="s">
        <v>481</v>
      </c>
      <c r="I796" s="8" t="s">
        <v>1269</v>
      </c>
      <c r="J796" s="8" t="s">
        <v>1234</v>
      </c>
      <c r="K796" s="8" t="s">
        <v>1234</v>
      </c>
      <c r="L796" s="27" t="s">
        <v>1234</v>
      </c>
    </row>
    <row r="797" spans="1:12" ht="81" customHeight="1" thickBot="1" x14ac:dyDescent="0.35">
      <c r="A797" s="72" t="s">
        <v>482</v>
      </c>
      <c r="B797" s="5" t="s">
        <v>483</v>
      </c>
      <c r="C797" s="5" t="s">
        <v>43</v>
      </c>
      <c r="D797" s="7" t="s">
        <v>32</v>
      </c>
      <c r="E797" s="67">
        <v>675500</v>
      </c>
      <c r="F797" s="14">
        <v>700000</v>
      </c>
      <c r="G797" s="14">
        <v>750000</v>
      </c>
      <c r="H797" s="5" t="s">
        <v>484</v>
      </c>
      <c r="I797" s="7" t="s">
        <v>1269</v>
      </c>
      <c r="J797" s="7" t="s">
        <v>485</v>
      </c>
      <c r="K797" s="7" t="s">
        <v>485</v>
      </c>
      <c r="L797" s="36" t="s">
        <v>485</v>
      </c>
    </row>
    <row r="798" spans="1:12" ht="47.25" customHeight="1" x14ac:dyDescent="0.3">
      <c r="A798" s="112" t="s">
        <v>486</v>
      </c>
      <c r="B798" s="115" t="s">
        <v>487</v>
      </c>
      <c r="C798" s="115" t="s">
        <v>43</v>
      </c>
      <c r="D798" s="7" t="s">
        <v>1221</v>
      </c>
      <c r="E798" s="13">
        <f>SUM(E799:E800)</f>
        <v>4096800</v>
      </c>
      <c r="F798" s="13">
        <f>SUM(F799:F800)</f>
        <v>3500000</v>
      </c>
      <c r="G798" s="13">
        <f>SUM(G799:G800)</f>
        <v>3500000</v>
      </c>
      <c r="H798" s="115" t="s">
        <v>488</v>
      </c>
      <c r="I798" s="96" t="s">
        <v>1269</v>
      </c>
      <c r="J798" s="96" t="s">
        <v>310</v>
      </c>
      <c r="K798" s="96" t="s">
        <v>310</v>
      </c>
      <c r="L798" s="153" t="s">
        <v>310</v>
      </c>
    </row>
    <row r="799" spans="1:12" x14ac:dyDescent="0.3">
      <c r="A799" s="113"/>
      <c r="B799" s="116"/>
      <c r="C799" s="116"/>
      <c r="D799" s="8" t="s">
        <v>36</v>
      </c>
      <c r="E799" s="9">
        <v>3048700</v>
      </c>
      <c r="F799" s="9">
        <v>3000000</v>
      </c>
      <c r="G799" s="9">
        <v>3000000</v>
      </c>
      <c r="H799" s="116"/>
      <c r="I799" s="121"/>
      <c r="J799" s="121"/>
      <c r="K799" s="121"/>
      <c r="L799" s="124"/>
    </row>
    <row r="800" spans="1:12" ht="16.2" thickBot="1" x14ac:dyDescent="0.35">
      <c r="A800" s="114"/>
      <c r="B800" s="117"/>
      <c r="C800" s="117"/>
      <c r="D800" s="8" t="s">
        <v>32</v>
      </c>
      <c r="E800" s="9">
        <v>1048100</v>
      </c>
      <c r="F800" s="9">
        <v>500000</v>
      </c>
      <c r="G800" s="9">
        <v>500000</v>
      </c>
      <c r="H800" s="116"/>
      <c r="I800" s="121"/>
      <c r="J800" s="121"/>
      <c r="K800" s="121"/>
      <c r="L800" s="124"/>
    </row>
    <row r="801" spans="1:12" ht="33" customHeight="1" x14ac:dyDescent="0.3">
      <c r="A801" s="112" t="s">
        <v>489</v>
      </c>
      <c r="B801" s="115" t="s">
        <v>490</v>
      </c>
      <c r="C801" s="115" t="s">
        <v>465</v>
      </c>
      <c r="D801" s="7" t="s">
        <v>1221</v>
      </c>
      <c r="E801" s="13">
        <f>SUM(E802:E803)</f>
        <v>1422634</v>
      </c>
      <c r="F801" s="13">
        <f>SUM(F802:F803)</f>
        <v>0</v>
      </c>
      <c r="G801" s="13">
        <f>SUM(G802:G803)</f>
        <v>0</v>
      </c>
      <c r="H801" s="5" t="s">
        <v>491</v>
      </c>
      <c r="I801" s="7" t="s">
        <v>1268</v>
      </c>
      <c r="J801" s="7" t="s">
        <v>492</v>
      </c>
      <c r="K801" s="7"/>
      <c r="L801" s="36"/>
    </row>
    <row r="802" spans="1:12" ht="19.5" customHeight="1" x14ac:dyDescent="0.3">
      <c r="A802" s="113"/>
      <c r="B802" s="116"/>
      <c r="C802" s="116"/>
      <c r="D802" s="8" t="s">
        <v>33</v>
      </c>
      <c r="E802" s="9">
        <v>1085034</v>
      </c>
      <c r="F802" s="9">
        <v>0</v>
      </c>
      <c r="G802" s="9">
        <v>0</v>
      </c>
      <c r="H802" s="152" t="s">
        <v>457</v>
      </c>
      <c r="I802" s="122" t="s">
        <v>1268</v>
      </c>
      <c r="J802" s="122" t="s">
        <v>24</v>
      </c>
      <c r="K802" s="122"/>
      <c r="L802" s="123"/>
    </row>
    <row r="803" spans="1:12" ht="21" customHeight="1" thickBot="1" x14ac:dyDescent="0.35">
      <c r="A803" s="114"/>
      <c r="B803" s="117"/>
      <c r="C803" s="117"/>
      <c r="D803" s="8" t="s">
        <v>32</v>
      </c>
      <c r="E803" s="9">
        <v>337600</v>
      </c>
      <c r="F803" s="9">
        <v>0</v>
      </c>
      <c r="G803" s="9">
        <v>0</v>
      </c>
      <c r="H803" s="117"/>
      <c r="I803" s="97"/>
      <c r="J803" s="97"/>
      <c r="K803" s="97"/>
      <c r="L803" s="125"/>
    </row>
    <row r="804" spans="1:12" ht="32.25" customHeight="1" x14ac:dyDescent="0.3">
      <c r="A804" s="112" t="s">
        <v>493</v>
      </c>
      <c r="B804" s="115" t="s">
        <v>494</v>
      </c>
      <c r="C804" s="115" t="s">
        <v>465</v>
      </c>
      <c r="D804" s="96" t="s">
        <v>32</v>
      </c>
      <c r="E804" s="98">
        <v>1800000</v>
      </c>
      <c r="F804" s="98">
        <v>400000</v>
      </c>
      <c r="G804" s="98"/>
      <c r="H804" s="5" t="s">
        <v>491</v>
      </c>
      <c r="I804" s="7" t="s">
        <v>1268</v>
      </c>
      <c r="J804" s="7" t="s">
        <v>426</v>
      </c>
      <c r="K804" s="7" t="s">
        <v>8</v>
      </c>
      <c r="L804" s="36"/>
    </row>
    <row r="805" spans="1:12" ht="31.5" customHeight="1" thickBot="1" x14ac:dyDescent="0.35">
      <c r="A805" s="114"/>
      <c r="B805" s="117"/>
      <c r="C805" s="117"/>
      <c r="D805" s="97"/>
      <c r="E805" s="99"/>
      <c r="F805" s="99"/>
      <c r="G805" s="99"/>
      <c r="H805" s="6" t="s">
        <v>457</v>
      </c>
      <c r="I805" s="8" t="s">
        <v>1268</v>
      </c>
      <c r="J805" s="8" t="s">
        <v>19</v>
      </c>
      <c r="K805" s="8" t="s">
        <v>19</v>
      </c>
      <c r="L805" s="27"/>
    </row>
    <row r="806" spans="1:12" ht="81.75" customHeight="1" thickBot="1" x14ac:dyDescent="0.35">
      <c r="A806" s="72" t="s">
        <v>495</v>
      </c>
      <c r="B806" s="5" t="s">
        <v>496</v>
      </c>
      <c r="C806" s="5" t="s">
        <v>28</v>
      </c>
      <c r="D806" s="7" t="s">
        <v>32</v>
      </c>
      <c r="E806" s="14">
        <v>127200</v>
      </c>
      <c r="F806" s="14">
        <v>0</v>
      </c>
      <c r="G806" s="14">
        <v>0</v>
      </c>
      <c r="H806" s="5" t="s">
        <v>497</v>
      </c>
      <c r="I806" s="7" t="s">
        <v>1268</v>
      </c>
      <c r="J806" s="7" t="s">
        <v>310</v>
      </c>
      <c r="K806" s="7"/>
      <c r="L806" s="36"/>
    </row>
    <row r="807" spans="1:12" ht="31.5" customHeight="1" x14ac:dyDescent="0.3">
      <c r="A807" s="112" t="s">
        <v>498</v>
      </c>
      <c r="B807" s="115" t="s">
        <v>499</v>
      </c>
      <c r="C807" s="115" t="s">
        <v>456</v>
      </c>
      <c r="D807" s="7" t="s">
        <v>1221</v>
      </c>
      <c r="E807" s="13">
        <f>SUM(E808:E809)</f>
        <v>41059</v>
      </c>
      <c r="F807" s="13">
        <f>SUM(F808:F809)</f>
        <v>0</v>
      </c>
      <c r="G807" s="13">
        <f>SUM(G808:G809)</f>
        <v>0</v>
      </c>
      <c r="H807" s="5" t="s">
        <v>500</v>
      </c>
      <c r="I807" s="7" t="s">
        <v>501</v>
      </c>
      <c r="J807" s="7" t="s">
        <v>155</v>
      </c>
      <c r="K807" s="7"/>
      <c r="L807" s="36"/>
    </row>
    <row r="808" spans="1:12" ht="31.5" customHeight="1" x14ac:dyDescent="0.3">
      <c r="A808" s="113"/>
      <c r="B808" s="116"/>
      <c r="C808" s="116"/>
      <c r="D808" s="8" t="s">
        <v>33</v>
      </c>
      <c r="E808" s="9">
        <v>6159</v>
      </c>
      <c r="F808" s="9">
        <v>0</v>
      </c>
      <c r="G808" s="9">
        <v>0</v>
      </c>
      <c r="H808" s="152" t="s">
        <v>457</v>
      </c>
      <c r="I808" s="122" t="s">
        <v>1268</v>
      </c>
      <c r="J808" s="122" t="s">
        <v>47</v>
      </c>
      <c r="K808" s="122"/>
      <c r="L808" s="123"/>
    </row>
    <row r="809" spans="1:12" ht="54.75" customHeight="1" thickBot="1" x14ac:dyDescent="0.35">
      <c r="A809" s="114"/>
      <c r="B809" s="117"/>
      <c r="C809" s="117"/>
      <c r="D809" s="8" t="s">
        <v>459</v>
      </c>
      <c r="E809" s="9">
        <v>34900</v>
      </c>
      <c r="F809" s="9">
        <v>0</v>
      </c>
      <c r="G809" s="9">
        <v>0</v>
      </c>
      <c r="H809" s="117"/>
      <c r="I809" s="97"/>
      <c r="J809" s="97"/>
      <c r="K809" s="97"/>
      <c r="L809" s="125"/>
    </row>
    <row r="810" spans="1:12" ht="57" customHeight="1" x14ac:dyDescent="0.3">
      <c r="A810" s="112" t="s">
        <v>502</v>
      </c>
      <c r="B810" s="115" t="s">
        <v>503</v>
      </c>
      <c r="C810" s="115" t="s">
        <v>465</v>
      </c>
      <c r="D810" s="7" t="s">
        <v>1221</v>
      </c>
      <c r="E810" s="13">
        <f>SUM(E811:E811)</f>
        <v>52000</v>
      </c>
      <c r="F810" s="13">
        <f>SUM(F811:F811)</f>
        <v>700000</v>
      </c>
      <c r="G810" s="13">
        <f>SUM(G811:G811)</f>
        <v>1355000</v>
      </c>
      <c r="H810" s="115" t="s">
        <v>457</v>
      </c>
      <c r="I810" s="96" t="s">
        <v>1268</v>
      </c>
      <c r="J810" s="96" t="s">
        <v>329</v>
      </c>
      <c r="K810" s="96" t="s">
        <v>19</v>
      </c>
      <c r="L810" s="153"/>
    </row>
    <row r="811" spans="1:12" ht="16.2" thickBot="1" x14ac:dyDescent="0.35">
      <c r="A811" s="114"/>
      <c r="B811" s="117"/>
      <c r="C811" s="117"/>
      <c r="D811" s="8" t="s">
        <v>32</v>
      </c>
      <c r="E811" s="9">
        <v>52000</v>
      </c>
      <c r="F811" s="9">
        <v>700000</v>
      </c>
      <c r="G811" s="9">
        <v>1355000</v>
      </c>
      <c r="H811" s="117"/>
      <c r="I811" s="97"/>
      <c r="J811" s="97"/>
      <c r="K811" s="97"/>
      <c r="L811" s="125"/>
    </row>
    <row r="812" spans="1:12" ht="31.8" thickBot="1" x14ac:dyDescent="0.35">
      <c r="A812" s="72" t="s">
        <v>504</v>
      </c>
      <c r="B812" s="5" t="s">
        <v>505</v>
      </c>
      <c r="C812" s="5" t="s">
        <v>28</v>
      </c>
      <c r="D812" s="7" t="s">
        <v>32</v>
      </c>
      <c r="E812" s="14">
        <v>3000000</v>
      </c>
      <c r="F812" s="14">
        <v>3010376</v>
      </c>
      <c r="G812" s="14">
        <v>3000000</v>
      </c>
      <c r="H812" s="5" t="s">
        <v>506</v>
      </c>
      <c r="I812" s="7" t="s">
        <v>1269</v>
      </c>
      <c r="J812" s="7" t="s">
        <v>380</v>
      </c>
      <c r="K812" s="7" t="s">
        <v>380</v>
      </c>
      <c r="L812" s="36" t="s">
        <v>380</v>
      </c>
    </row>
    <row r="813" spans="1:12" ht="53.25" customHeight="1" thickBot="1" x14ac:dyDescent="0.35">
      <c r="A813" s="72" t="s">
        <v>507</v>
      </c>
      <c r="B813" s="5" t="s">
        <v>508</v>
      </c>
      <c r="C813" s="5" t="s">
        <v>43</v>
      </c>
      <c r="D813" s="7"/>
      <c r="E813" s="14">
        <v>0</v>
      </c>
      <c r="F813" s="14">
        <v>0</v>
      </c>
      <c r="G813" s="14">
        <v>0</v>
      </c>
      <c r="H813" s="5" t="s">
        <v>509</v>
      </c>
      <c r="I813" s="7" t="s">
        <v>1268</v>
      </c>
      <c r="J813" s="7" t="s">
        <v>47</v>
      </c>
      <c r="K813" s="7" t="s">
        <v>18</v>
      </c>
      <c r="L813" s="36" t="s">
        <v>13</v>
      </c>
    </row>
    <row r="814" spans="1:12" ht="32.25" customHeight="1" thickBot="1" x14ac:dyDescent="0.35">
      <c r="A814" s="73" t="s">
        <v>510</v>
      </c>
      <c r="B814" s="103" t="s">
        <v>511</v>
      </c>
      <c r="C814" s="104"/>
      <c r="D814" s="105"/>
      <c r="E814" s="12">
        <f>E815+E816+E818+E820+E821+E822+E823+E824+E825+E826+E827+E828+E829+E830+E832+E834</f>
        <v>1377300</v>
      </c>
      <c r="F814" s="12">
        <f t="shared" ref="F814:G814" si="2">F815+F816+F818+F820+F821+F822+F823+F824+F825+F826+F827+F828+F829+F830+F832+F834</f>
        <v>1597844</v>
      </c>
      <c r="G814" s="12">
        <f t="shared" si="2"/>
        <v>3023644</v>
      </c>
      <c r="H814" s="93"/>
      <c r="I814" s="94"/>
      <c r="J814" s="94"/>
      <c r="K814" s="94"/>
      <c r="L814" s="95"/>
    </row>
    <row r="815" spans="1:12" ht="88.5" customHeight="1" thickBot="1" x14ac:dyDescent="0.35">
      <c r="A815" s="72" t="s">
        <v>513</v>
      </c>
      <c r="B815" s="5" t="s">
        <v>514</v>
      </c>
      <c r="C815" s="5" t="s">
        <v>43</v>
      </c>
      <c r="D815" s="7" t="s">
        <v>32</v>
      </c>
      <c r="E815" s="14">
        <v>85550</v>
      </c>
      <c r="F815" s="14">
        <v>89500</v>
      </c>
      <c r="G815" s="14">
        <v>89500</v>
      </c>
      <c r="H815" s="5" t="s">
        <v>515</v>
      </c>
      <c r="I815" s="7" t="s">
        <v>1269</v>
      </c>
      <c r="J815" s="79">
        <v>15600</v>
      </c>
      <c r="K815" s="79">
        <v>15600</v>
      </c>
      <c r="L815" s="80">
        <v>15600</v>
      </c>
    </row>
    <row r="816" spans="1:12" ht="47.25" customHeight="1" x14ac:dyDescent="0.3">
      <c r="A816" s="186" t="s">
        <v>516</v>
      </c>
      <c r="B816" s="184" t="s">
        <v>517</v>
      </c>
      <c r="C816" s="184" t="s">
        <v>456</v>
      </c>
      <c r="D816" s="188" t="s">
        <v>32</v>
      </c>
      <c r="E816" s="189">
        <v>810000</v>
      </c>
      <c r="F816" s="189">
        <v>840000</v>
      </c>
      <c r="G816" s="189">
        <v>2350000</v>
      </c>
      <c r="H816" s="184" t="s">
        <v>457</v>
      </c>
      <c r="I816" s="180" t="s">
        <v>1268</v>
      </c>
      <c r="J816" s="180" t="s">
        <v>22</v>
      </c>
      <c r="K816" s="180" t="s">
        <v>23</v>
      </c>
      <c r="L816" s="182" t="s">
        <v>23</v>
      </c>
    </row>
    <row r="817" spans="1:12" ht="16.2" thickBot="1" x14ac:dyDescent="0.35">
      <c r="A817" s="187"/>
      <c r="B817" s="185"/>
      <c r="C817" s="185"/>
      <c r="D817" s="181"/>
      <c r="E817" s="190"/>
      <c r="F817" s="190"/>
      <c r="G817" s="190"/>
      <c r="H817" s="185"/>
      <c r="I817" s="181"/>
      <c r="J817" s="181"/>
      <c r="K817" s="181"/>
      <c r="L817" s="183"/>
    </row>
    <row r="818" spans="1:12" ht="47.25" customHeight="1" x14ac:dyDescent="0.3">
      <c r="A818" s="112" t="s">
        <v>518</v>
      </c>
      <c r="B818" s="115" t="s">
        <v>519</v>
      </c>
      <c r="C818" s="115" t="s">
        <v>43</v>
      </c>
      <c r="D818" s="96" t="s">
        <v>32</v>
      </c>
      <c r="E818" s="98">
        <v>95200</v>
      </c>
      <c r="F818" s="98">
        <f>SUM(F819:F819)+127750</f>
        <v>127750</v>
      </c>
      <c r="G818" s="98">
        <f>SUM(G819:G819)+69450</f>
        <v>69450</v>
      </c>
      <c r="H818" s="5" t="s">
        <v>515</v>
      </c>
      <c r="I818" s="7" t="s">
        <v>1269</v>
      </c>
      <c r="J818" s="7" t="s">
        <v>1235</v>
      </c>
      <c r="K818" s="7" t="s">
        <v>1236</v>
      </c>
      <c r="L818" s="36" t="s">
        <v>1236</v>
      </c>
    </row>
    <row r="819" spans="1:12" ht="31.8" thickBot="1" x14ac:dyDescent="0.35">
      <c r="A819" s="114"/>
      <c r="B819" s="117"/>
      <c r="C819" s="117"/>
      <c r="D819" s="97"/>
      <c r="E819" s="99"/>
      <c r="F819" s="99"/>
      <c r="G819" s="99"/>
      <c r="H819" s="6" t="s">
        <v>520</v>
      </c>
      <c r="I819" s="8" t="s">
        <v>1269</v>
      </c>
      <c r="J819" s="8" t="s">
        <v>322</v>
      </c>
      <c r="K819" s="8" t="s">
        <v>299</v>
      </c>
      <c r="L819" s="27" t="s">
        <v>299</v>
      </c>
    </row>
    <row r="820" spans="1:12" ht="61.5" customHeight="1" thickBot="1" x14ac:dyDescent="0.35">
      <c r="A820" s="72" t="s">
        <v>521</v>
      </c>
      <c r="B820" s="5" t="s">
        <v>522</v>
      </c>
      <c r="C820" s="5" t="s">
        <v>43</v>
      </c>
      <c r="D820" s="7" t="s">
        <v>32</v>
      </c>
      <c r="E820" s="14">
        <v>2500</v>
      </c>
      <c r="F820" s="14">
        <v>2500</v>
      </c>
      <c r="G820" s="14">
        <v>2500</v>
      </c>
      <c r="H820" s="5" t="s">
        <v>515</v>
      </c>
      <c r="I820" s="7" t="s">
        <v>1269</v>
      </c>
      <c r="J820" s="7" t="s">
        <v>405</v>
      </c>
      <c r="K820" s="7" t="s">
        <v>405</v>
      </c>
      <c r="L820" s="36" t="s">
        <v>405</v>
      </c>
    </row>
    <row r="821" spans="1:12" ht="66" customHeight="1" x14ac:dyDescent="0.3">
      <c r="A821" s="72" t="s">
        <v>523</v>
      </c>
      <c r="B821" s="5" t="s">
        <v>524</v>
      </c>
      <c r="C821" s="5" t="s">
        <v>43</v>
      </c>
      <c r="D821" s="7" t="s">
        <v>32</v>
      </c>
      <c r="E821" s="14">
        <v>23900</v>
      </c>
      <c r="F821" s="14">
        <v>25700</v>
      </c>
      <c r="G821" s="14">
        <v>25700</v>
      </c>
      <c r="H821" s="5" t="s">
        <v>515</v>
      </c>
      <c r="I821" s="7" t="s">
        <v>1269</v>
      </c>
      <c r="J821" s="7" t="s">
        <v>1237</v>
      </c>
      <c r="K821" s="7" t="s">
        <v>1237</v>
      </c>
      <c r="L821" s="36" t="s">
        <v>1237</v>
      </c>
    </row>
    <row r="822" spans="1:12" ht="102.75" customHeight="1" x14ac:dyDescent="0.3">
      <c r="A822" s="72" t="s">
        <v>525</v>
      </c>
      <c r="B822" s="5" t="s">
        <v>526</v>
      </c>
      <c r="C822" s="5" t="s">
        <v>43</v>
      </c>
      <c r="D822" s="7" t="s">
        <v>32</v>
      </c>
      <c r="E822" s="14">
        <v>1000</v>
      </c>
      <c r="F822" s="14">
        <v>1500</v>
      </c>
      <c r="G822" s="14">
        <v>1500</v>
      </c>
      <c r="H822" s="5" t="s">
        <v>515</v>
      </c>
      <c r="I822" s="7" t="s">
        <v>1269</v>
      </c>
      <c r="J822" s="7" t="s">
        <v>527</v>
      </c>
      <c r="K822" s="7" t="s">
        <v>527</v>
      </c>
      <c r="L822" s="36" t="s">
        <v>527</v>
      </c>
    </row>
    <row r="823" spans="1:12" ht="75" customHeight="1" x14ac:dyDescent="0.3">
      <c r="A823" s="72" t="s">
        <v>528</v>
      </c>
      <c r="B823" s="5" t="s">
        <v>529</v>
      </c>
      <c r="C823" s="5" t="s">
        <v>43</v>
      </c>
      <c r="D823" s="7" t="s">
        <v>32</v>
      </c>
      <c r="E823" s="14">
        <v>3000</v>
      </c>
      <c r="F823" s="14">
        <v>28900</v>
      </c>
      <c r="G823" s="14">
        <v>3000</v>
      </c>
      <c r="H823" s="5" t="s">
        <v>515</v>
      </c>
      <c r="I823" s="7" t="s">
        <v>1269</v>
      </c>
      <c r="J823" s="7" t="s">
        <v>451</v>
      </c>
      <c r="K823" s="7" t="s">
        <v>451</v>
      </c>
      <c r="L823" s="36" t="s">
        <v>451</v>
      </c>
    </row>
    <row r="824" spans="1:12" ht="83.25" customHeight="1" x14ac:dyDescent="0.3">
      <c r="A824" s="72" t="s">
        <v>530</v>
      </c>
      <c r="B824" s="5" t="s">
        <v>531</v>
      </c>
      <c r="C824" s="5" t="s">
        <v>43</v>
      </c>
      <c r="D824" s="7" t="s">
        <v>32</v>
      </c>
      <c r="E824" s="14">
        <v>14600</v>
      </c>
      <c r="F824" s="14">
        <v>13700</v>
      </c>
      <c r="G824" s="14">
        <v>13700</v>
      </c>
      <c r="H824" s="5" t="s">
        <v>532</v>
      </c>
      <c r="I824" s="7" t="s">
        <v>1268</v>
      </c>
      <c r="J824" s="7" t="s">
        <v>9</v>
      </c>
      <c r="K824" s="7" t="s">
        <v>9</v>
      </c>
      <c r="L824" s="36" t="s">
        <v>9</v>
      </c>
    </row>
    <row r="825" spans="1:12" ht="97.5" customHeight="1" x14ac:dyDescent="0.3">
      <c r="A825" s="72" t="s">
        <v>533</v>
      </c>
      <c r="B825" s="5" t="s">
        <v>534</v>
      </c>
      <c r="C825" s="5" t="s">
        <v>43</v>
      </c>
      <c r="D825" s="7" t="s">
        <v>32</v>
      </c>
      <c r="E825" s="14">
        <v>6000</v>
      </c>
      <c r="F825" s="14">
        <v>9000</v>
      </c>
      <c r="G825" s="14">
        <v>9000</v>
      </c>
      <c r="H825" s="5" t="s">
        <v>515</v>
      </c>
      <c r="I825" s="7" t="s">
        <v>1269</v>
      </c>
      <c r="J825" s="7" t="s">
        <v>535</v>
      </c>
      <c r="K825" s="7" t="s">
        <v>535</v>
      </c>
      <c r="L825" s="36" t="s">
        <v>535</v>
      </c>
    </row>
    <row r="826" spans="1:12" ht="62.4" x14ac:dyDescent="0.3">
      <c r="A826" s="72" t="s">
        <v>536</v>
      </c>
      <c r="B826" s="5" t="s">
        <v>537</v>
      </c>
      <c r="C826" s="5" t="s">
        <v>43</v>
      </c>
      <c r="D826" s="7" t="s">
        <v>32</v>
      </c>
      <c r="E826" s="14">
        <v>7600</v>
      </c>
      <c r="F826" s="14">
        <v>8000</v>
      </c>
      <c r="G826" s="14">
        <v>8000</v>
      </c>
      <c r="H826" s="5" t="s">
        <v>515</v>
      </c>
      <c r="I826" s="7" t="s">
        <v>1269</v>
      </c>
      <c r="J826" s="7" t="s">
        <v>538</v>
      </c>
      <c r="K826" s="7" t="s">
        <v>538</v>
      </c>
      <c r="L826" s="36" t="s">
        <v>538</v>
      </c>
    </row>
    <row r="827" spans="1:12" ht="54.75" customHeight="1" x14ac:dyDescent="0.3">
      <c r="A827" s="72" t="s">
        <v>539</v>
      </c>
      <c r="B827" s="5" t="s">
        <v>540</v>
      </c>
      <c r="C827" s="5" t="s">
        <v>43</v>
      </c>
      <c r="D827" s="7" t="s">
        <v>32</v>
      </c>
      <c r="E827" s="14">
        <v>1800</v>
      </c>
      <c r="F827" s="14">
        <v>1800</v>
      </c>
      <c r="G827" s="14">
        <v>1800</v>
      </c>
      <c r="H827" s="5" t="s">
        <v>515</v>
      </c>
      <c r="I827" s="7" t="s">
        <v>1269</v>
      </c>
      <c r="J827" s="7" t="s">
        <v>541</v>
      </c>
      <c r="K827" s="7" t="s">
        <v>541</v>
      </c>
      <c r="L827" s="36" t="s">
        <v>541</v>
      </c>
    </row>
    <row r="828" spans="1:12" ht="87.75" customHeight="1" x14ac:dyDescent="0.3">
      <c r="A828" s="72" t="s">
        <v>542</v>
      </c>
      <c r="B828" s="5" t="s">
        <v>543</v>
      </c>
      <c r="C828" s="5" t="s">
        <v>43</v>
      </c>
      <c r="D828" s="7" t="s">
        <v>32</v>
      </c>
      <c r="E828" s="14">
        <v>10000</v>
      </c>
      <c r="F828" s="14">
        <v>13000</v>
      </c>
      <c r="G828" s="14">
        <v>13000</v>
      </c>
      <c r="H828" s="5" t="s">
        <v>515</v>
      </c>
      <c r="I828" s="7" t="s">
        <v>1269</v>
      </c>
      <c r="J828" s="7" t="s">
        <v>544</v>
      </c>
      <c r="K828" s="7" t="s">
        <v>544</v>
      </c>
      <c r="L828" s="36" t="s">
        <v>544</v>
      </c>
    </row>
    <row r="829" spans="1:12" ht="89.25" customHeight="1" thickBot="1" x14ac:dyDescent="0.35">
      <c r="A829" s="72" t="s">
        <v>545</v>
      </c>
      <c r="B829" s="5" t="s">
        <v>546</v>
      </c>
      <c r="C829" s="5" t="s">
        <v>43</v>
      </c>
      <c r="D829" s="7" t="s">
        <v>32</v>
      </c>
      <c r="E829" s="14">
        <v>86800</v>
      </c>
      <c r="F829" s="14">
        <v>100800</v>
      </c>
      <c r="G829" s="14">
        <v>100800</v>
      </c>
      <c r="H829" s="5" t="s">
        <v>515</v>
      </c>
      <c r="I829" s="7" t="s">
        <v>1269</v>
      </c>
      <c r="J829" s="7" t="s">
        <v>547</v>
      </c>
      <c r="K829" s="7" t="s">
        <v>547</v>
      </c>
      <c r="L829" s="36" t="s">
        <v>547</v>
      </c>
    </row>
    <row r="830" spans="1:12" ht="36.75" customHeight="1" x14ac:dyDescent="0.3">
      <c r="A830" s="112" t="s">
        <v>548</v>
      </c>
      <c r="B830" s="115" t="s">
        <v>549</v>
      </c>
      <c r="C830" s="115" t="s">
        <v>43</v>
      </c>
      <c r="D830" s="96" t="s">
        <v>32</v>
      </c>
      <c r="E830" s="98">
        <f>SUM(E831:E831)+89000</f>
        <v>89000</v>
      </c>
      <c r="F830" s="98">
        <f>SUM(F831:F831)+104494</f>
        <v>104494</v>
      </c>
      <c r="G830" s="98">
        <f>SUM(G831:G831)+104494</f>
        <v>104494</v>
      </c>
      <c r="H830" s="5" t="s">
        <v>1294</v>
      </c>
      <c r="I830" s="7" t="s">
        <v>1269</v>
      </c>
      <c r="J830" s="7" t="s">
        <v>155</v>
      </c>
      <c r="K830" s="7" t="s">
        <v>17</v>
      </c>
      <c r="L830" s="36" t="s">
        <v>17</v>
      </c>
    </row>
    <row r="831" spans="1:12" ht="22.5" customHeight="1" thickBot="1" x14ac:dyDescent="0.35">
      <c r="A831" s="114"/>
      <c r="B831" s="117"/>
      <c r="C831" s="117"/>
      <c r="D831" s="97"/>
      <c r="E831" s="99"/>
      <c r="F831" s="99"/>
      <c r="G831" s="99"/>
      <c r="H831" s="6" t="s">
        <v>550</v>
      </c>
      <c r="I831" s="8" t="s">
        <v>1269</v>
      </c>
      <c r="J831" s="8" t="s">
        <v>396</v>
      </c>
      <c r="K831" s="8" t="s">
        <v>396</v>
      </c>
      <c r="L831" s="27" t="s">
        <v>396</v>
      </c>
    </row>
    <row r="832" spans="1:12" ht="33.75" customHeight="1" x14ac:dyDescent="0.3">
      <c r="A832" s="112" t="s">
        <v>551</v>
      </c>
      <c r="B832" s="115" t="s">
        <v>552</v>
      </c>
      <c r="C832" s="115" t="s">
        <v>43</v>
      </c>
      <c r="D832" s="96" t="s">
        <v>32</v>
      </c>
      <c r="E832" s="98">
        <f>SUM(E833:E833)+20350</f>
        <v>20350</v>
      </c>
      <c r="F832" s="98">
        <f>SUM(F833:F833)+16200</f>
        <v>16200</v>
      </c>
      <c r="G832" s="98">
        <f>SUM(G833:G833)+16200</f>
        <v>16200</v>
      </c>
      <c r="H832" s="5" t="s">
        <v>553</v>
      </c>
      <c r="I832" s="7" t="s">
        <v>1269</v>
      </c>
      <c r="J832" s="7" t="s">
        <v>411</v>
      </c>
      <c r="K832" s="7" t="s">
        <v>554</v>
      </c>
      <c r="L832" s="36" t="s">
        <v>555</v>
      </c>
    </row>
    <row r="833" spans="1:12" ht="27.75" customHeight="1" thickBot="1" x14ac:dyDescent="0.35">
      <c r="A833" s="114"/>
      <c r="B833" s="117"/>
      <c r="C833" s="117"/>
      <c r="D833" s="97"/>
      <c r="E833" s="99"/>
      <c r="F833" s="99"/>
      <c r="G833" s="99"/>
      <c r="H833" s="6" t="s">
        <v>556</v>
      </c>
      <c r="I833" s="8" t="s">
        <v>1269</v>
      </c>
      <c r="J833" s="8" t="s">
        <v>557</v>
      </c>
      <c r="K833" s="8" t="s">
        <v>558</v>
      </c>
      <c r="L833" s="27" t="s">
        <v>559</v>
      </c>
    </row>
    <row r="834" spans="1:12" ht="31.5" customHeight="1" x14ac:dyDescent="0.3">
      <c r="A834" s="112" t="s">
        <v>560</v>
      </c>
      <c r="B834" s="115" t="s">
        <v>561</v>
      </c>
      <c r="C834" s="96" t="s">
        <v>43</v>
      </c>
      <c r="D834" s="96" t="s">
        <v>32</v>
      </c>
      <c r="E834" s="98">
        <f>SUM(E835:E835)+120000</f>
        <v>120000</v>
      </c>
      <c r="F834" s="98">
        <f>SUM(F835:F835)+215000</f>
        <v>215000</v>
      </c>
      <c r="G834" s="98">
        <f>SUM(G835:G835)+215000</f>
        <v>215000</v>
      </c>
      <c r="H834" s="5" t="s">
        <v>562</v>
      </c>
      <c r="I834" s="7" t="s">
        <v>1269</v>
      </c>
      <c r="J834" s="7" t="s">
        <v>299</v>
      </c>
      <c r="K834" s="7" t="s">
        <v>299</v>
      </c>
      <c r="L834" s="36" t="s">
        <v>299</v>
      </c>
    </row>
    <row r="835" spans="1:12" ht="39" customHeight="1" thickBot="1" x14ac:dyDescent="0.35">
      <c r="A835" s="114"/>
      <c r="B835" s="117"/>
      <c r="C835" s="97"/>
      <c r="D835" s="97"/>
      <c r="E835" s="99"/>
      <c r="F835" s="99"/>
      <c r="G835" s="99"/>
      <c r="H835" s="6" t="s">
        <v>563</v>
      </c>
      <c r="I835" s="8" t="s">
        <v>1269</v>
      </c>
      <c r="J835" s="8" t="s">
        <v>12</v>
      </c>
      <c r="K835" s="8" t="s">
        <v>299</v>
      </c>
      <c r="L835" s="27" t="s">
        <v>322</v>
      </c>
    </row>
    <row r="836" spans="1:12" ht="16.2" thickBot="1" x14ac:dyDescent="0.35">
      <c r="A836" s="73" t="s">
        <v>564</v>
      </c>
      <c r="B836" s="118" t="s">
        <v>565</v>
      </c>
      <c r="C836" s="119"/>
      <c r="D836" s="120"/>
      <c r="E836" s="12">
        <f>E837+E843+E844</f>
        <v>291400</v>
      </c>
      <c r="F836" s="12">
        <f t="shared" ref="F836:G836" si="3">F837+F843+F844</f>
        <v>195329</v>
      </c>
      <c r="G836" s="12">
        <f t="shared" si="3"/>
        <v>195329</v>
      </c>
      <c r="H836" s="93"/>
      <c r="I836" s="94"/>
      <c r="J836" s="94"/>
      <c r="K836" s="94"/>
      <c r="L836" s="95"/>
    </row>
    <row r="837" spans="1:12" ht="39" customHeight="1" x14ac:dyDescent="0.3">
      <c r="A837" s="112" t="s">
        <v>566</v>
      </c>
      <c r="B837" s="115" t="s">
        <v>567</v>
      </c>
      <c r="C837" s="115" t="s">
        <v>456</v>
      </c>
      <c r="D837" s="96" t="s">
        <v>32</v>
      </c>
      <c r="E837" s="98">
        <f>SUM(E838:E842)+175000</f>
        <v>175000</v>
      </c>
      <c r="F837" s="98">
        <f>SUM(F838:F842)+175000</f>
        <v>175000</v>
      </c>
      <c r="G837" s="98">
        <f>SUM(G838:G842)+175000</f>
        <v>175000</v>
      </c>
      <c r="H837" s="5" t="s">
        <v>568</v>
      </c>
      <c r="I837" s="7" t="s">
        <v>1269</v>
      </c>
      <c r="J837" s="7" t="s">
        <v>232</v>
      </c>
      <c r="K837" s="7" t="s">
        <v>237</v>
      </c>
      <c r="L837" s="36" t="s">
        <v>275</v>
      </c>
    </row>
    <row r="838" spans="1:12" ht="38.25" customHeight="1" x14ac:dyDescent="0.3">
      <c r="A838" s="113"/>
      <c r="B838" s="116"/>
      <c r="C838" s="116"/>
      <c r="D838" s="121"/>
      <c r="E838" s="151"/>
      <c r="F838" s="151"/>
      <c r="G838" s="151"/>
      <c r="H838" s="6" t="s">
        <v>569</v>
      </c>
      <c r="I838" s="8" t="s">
        <v>1269</v>
      </c>
      <c r="J838" s="8" t="s">
        <v>570</v>
      </c>
      <c r="K838" s="8" t="s">
        <v>570</v>
      </c>
      <c r="L838" s="27" t="s">
        <v>570</v>
      </c>
    </row>
    <row r="839" spans="1:12" ht="20.25" customHeight="1" x14ac:dyDescent="0.3">
      <c r="A839" s="113"/>
      <c r="B839" s="116"/>
      <c r="C839" s="116"/>
      <c r="D839" s="121"/>
      <c r="E839" s="151"/>
      <c r="F839" s="151"/>
      <c r="G839" s="151"/>
      <c r="H839" s="6" t="s">
        <v>571</v>
      </c>
      <c r="I839" s="8" t="s">
        <v>1269</v>
      </c>
      <c r="J839" s="8" t="s">
        <v>570</v>
      </c>
      <c r="K839" s="8" t="s">
        <v>426</v>
      </c>
      <c r="L839" s="27" t="s">
        <v>426</v>
      </c>
    </row>
    <row r="840" spans="1:12" ht="20.25" customHeight="1" x14ac:dyDescent="0.3">
      <c r="A840" s="113"/>
      <c r="B840" s="116"/>
      <c r="C840" s="116"/>
      <c r="D840" s="121"/>
      <c r="E840" s="151"/>
      <c r="F840" s="151"/>
      <c r="G840" s="151"/>
      <c r="H840" s="6" t="s">
        <v>572</v>
      </c>
      <c r="I840" s="8" t="s">
        <v>1269</v>
      </c>
      <c r="J840" s="8" t="s">
        <v>380</v>
      </c>
      <c r="K840" s="8" t="s">
        <v>426</v>
      </c>
      <c r="L840" s="27" t="s">
        <v>426</v>
      </c>
    </row>
    <row r="841" spans="1:12" ht="31.2" x14ac:dyDescent="0.3">
      <c r="A841" s="113"/>
      <c r="B841" s="116"/>
      <c r="C841" s="116"/>
      <c r="D841" s="121"/>
      <c r="E841" s="151"/>
      <c r="F841" s="151"/>
      <c r="G841" s="151"/>
      <c r="H841" s="6" t="s">
        <v>573</v>
      </c>
      <c r="I841" s="8" t="s">
        <v>1269</v>
      </c>
      <c r="J841" s="8" t="s">
        <v>447</v>
      </c>
      <c r="K841" s="8" t="s">
        <v>574</v>
      </c>
      <c r="L841" s="27" t="s">
        <v>575</v>
      </c>
    </row>
    <row r="842" spans="1:12" ht="20.25" customHeight="1" thickBot="1" x14ac:dyDescent="0.35">
      <c r="A842" s="114"/>
      <c r="B842" s="117"/>
      <c r="C842" s="117"/>
      <c r="D842" s="97"/>
      <c r="E842" s="99"/>
      <c r="F842" s="99"/>
      <c r="G842" s="99"/>
      <c r="H842" s="6" t="s">
        <v>576</v>
      </c>
      <c r="I842" s="8" t="s">
        <v>1269</v>
      </c>
      <c r="J842" s="8" t="s">
        <v>1224</v>
      </c>
      <c r="K842" s="8" t="s">
        <v>1224</v>
      </c>
      <c r="L842" s="27" t="s">
        <v>1224</v>
      </c>
    </row>
    <row r="843" spans="1:12" ht="50.25" customHeight="1" thickBot="1" x14ac:dyDescent="0.35">
      <c r="A843" s="72" t="s">
        <v>577</v>
      </c>
      <c r="B843" s="5" t="s">
        <v>578</v>
      </c>
      <c r="C843" s="5" t="s">
        <v>456</v>
      </c>
      <c r="D843" s="7" t="s">
        <v>579</v>
      </c>
      <c r="E843" s="14">
        <v>16400</v>
      </c>
      <c r="F843" s="14">
        <v>20329</v>
      </c>
      <c r="G843" s="14">
        <v>20329</v>
      </c>
      <c r="H843" s="5" t="s">
        <v>580</v>
      </c>
      <c r="I843" s="7" t="s">
        <v>1269</v>
      </c>
      <c r="J843" s="7" t="s">
        <v>1238</v>
      </c>
      <c r="K843" s="7" t="s">
        <v>1239</v>
      </c>
      <c r="L843" s="36" t="s">
        <v>1239</v>
      </c>
    </row>
    <row r="844" spans="1:12" ht="71.25" customHeight="1" thickBot="1" x14ac:dyDescent="0.35">
      <c r="A844" s="72" t="s">
        <v>581</v>
      </c>
      <c r="B844" s="5" t="s">
        <v>582</v>
      </c>
      <c r="C844" s="5" t="s">
        <v>456</v>
      </c>
      <c r="D844" s="7" t="s">
        <v>32</v>
      </c>
      <c r="E844" s="14">
        <v>100000</v>
      </c>
      <c r="F844" s="14">
        <v>0</v>
      </c>
      <c r="G844" s="14">
        <v>0</v>
      </c>
      <c r="H844" s="5" t="s">
        <v>583</v>
      </c>
      <c r="I844" s="7" t="s">
        <v>1269</v>
      </c>
      <c r="J844" s="7" t="s">
        <v>1228</v>
      </c>
      <c r="K844" s="7" t="s">
        <v>1228</v>
      </c>
      <c r="L844" s="36" t="s">
        <v>1228</v>
      </c>
    </row>
    <row r="845" spans="1:12" ht="32.25" customHeight="1" thickBot="1" x14ac:dyDescent="0.35">
      <c r="A845" s="74" t="s">
        <v>584</v>
      </c>
      <c r="B845" s="100" t="s">
        <v>585</v>
      </c>
      <c r="C845" s="101"/>
      <c r="D845" s="102"/>
      <c r="E845" s="11">
        <f>E846+E895</f>
        <v>26028817</v>
      </c>
      <c r="F845" s="11">
        <f t="shared" ref="F845:G845" si="4">F846+F895</f>
        <v>44266889</v>
      </c>
      <c r="G845" s="11">
        <f t="shared" si="4"/>
        <v>21972092</v>
      </c>
      <c r="H845" s="106"/>
      <c r="I845" s="107"/>
      <c r="J845" s="107"/>
      <c r="K845" s="107"/>
      <c r="L845" s="108"/>
    </row>
    <row r="846" spans="1:12" ht="48" customHeight="1" thickBot="1" x14ac:dyDescent="0.35">
      <c r="A846" s="73" t="s">
        <v>586</v>
      </c>
      <c r="B846" s="103" t="s">
        <v>587</v>
      </c>
      <c r="C846" s="104"/>
      <c r="D846" s="105"/>
      <c r="E846" s="12">
        <f>E847+E853+E860+E867+E874+E881+E888</f>
        <v>8555800</v>
      </c>
      <c r="F846" s="12">
        <f t="shared" ref="F846:G846" si="5">F847+F853+F860+F867+F874+F881+F888</f>
        <v>7965020</v>
      </c>
      <c r="G846" s="12">
        <f t="shared" si="5"/>
        <v>8052036</v>
      </c>
      <c r="H846" s="93"/>
      <c r="I846" s="94"/>
      <c r="J846" s="94"/>
      <c r="K846" s="94"/>
      <c r="L846" s="95"/>
    </row>
    <row r="847" spans="1:12" ht="37.5" customHeight="1" x14ac:dyDescent="0.3">
      <c r="A847" s="112" t="s">
        <v>588</v>
      </c>
      <c r="B847" s="115" t="s">
        <v>1252</v>
      </c>
      <c r="C847" s="115" t="s">
        <v>589</v>
      </c>
      <c r="D847" s="7" t="s">
        <v>1221</v>
      </c>
      <c r="E847" s="13">
        <f>SUM(E848:E852)</f>
        <v>1680800</v>
      </c>
      <c r="F847" s="13">
        <f>SUM(F848:F852)</f>
        <v>1735820</v>
      </c>
      <c r="G847" s="13">
        <f>SUM(G848:G852)</f>
        <v>1821836</v>
      </c>
      <c r="H847" s="5" t="s">
        <v>590</v>
      </c>
      <c r="I847" s="7" t="s">
        <v>444</v>
      </c>
      <c r="J847" s="7" t="s">
        <v>591</v>
      </c>
      <c r="K847" s="7"/>
      <c r="L847" s="36"/>
    </row>
    <row r="848" spans="1:12" ht="52.5" customHeight="1" x14ac:dyDescent="0.3">
      <c r="A848" s="113"/>
      <c r="B848" s="116"/>
      <c r="C848" s="116"/>
      <c r="D848" s="8" t="s">
        <v>49</v>
      </c>
      <c r="E848" s="9">
        <v>42400</v>
      </c>
      <c r="F848" s="9">
        <v>15500</v>
      </c>
      <c r="G848" s="9">
        <v>15500</v>
      </c>
      <c r="H848" s="6" t="s">
        <v>1295</v>
      </c>
      <c r="I848" s="8" t="s">
        <v>1268</v>
      </c>
      <c r="J848" s="8" t="s">
        <v>22</v>
      </c>
      <c r="K848" s="8" t="s">
        <v>22</v>
      </c>
      <c r="L848" s="27" t="s">
        <v>22</v>
      </c>
    </row>
    <row r="849" spans="1:12" ht="31.2" x14ac:dyDescent="0.3">
      <c r="A849" s="113"/>
      <c r="B849" s="116"/>
      <c r="C849" s="116"/>
      <c r="D849" s="122" t="s">
        <v>32</v>
      </c>
      <c r="E849" s="109">
        <v>1638400</v>
      </c>
      <c r="F849" s="109">
        <v>1720320</v>
      </c>
      <c r="G849" s="109">
        <v>1806336</v>
      </c>
      <c r="H849" s="6" t="s">
        <v>592</v>
      </c>
      <c r="I849" s="8" t="s">
        <v>444</v>
      </c>
      <c r="J849" s="8" t="s">
        <v>593</v>
      </c>
      <c r="K849" s="8" t="s">
        <v>593</v>
      </c>
      <c r="L849" s="27" t="s">
        <v>593</v>
      </c>
    </row>
    <row r="850" spans="1:12" ht="31.2" x14ac:dyDescent="0.3">
      <c r="A850" s="113"/>
      <c r="B850" s="116"/>
      <c r="C850" s="116"/>
      <c r="D850" s="121"/>
      <c r="E850" s="110"/>
      <c r="F850" s="110"/>
      <c r="G850" s="110"/>
      <c r="H850" s="6" t="s">
        <v>594</v>
      </c>
      <c r="I850" s="8" t="s">
        <v>1269</v>
      </c>
      <c r="J850" s="8" t="s">
        <v>451</v>
      </c>
      <c r="K850" s="8" t="s">
        <v>595</v>
      </c>
      <c r="L850" s="27" t="s">
        <v>596</v>
      </c>
    </row>
    <row r="851" spans="1:12" ht="31.2" x14ac:dyDescent="0.3">
      <c r="A851" s="113"/>
      <c r="B851" s="116"/>
      <c r="C851" s="116"/>
      <c r="D851" s="121"/>
      <c r="E851" s="110"/>
      <c r="F851" s="110"/>
      <c r="G851" s="110"/>
      <c r="H851" s="6" t="s">
        <v>597</v>
      </c>
      <c r="I851" s="8" t="s">
        <v>1269</v>
      </c>
      <c r="J851" s="8" t="s">
        <v>598</v>
      </c>
      <c r="K851" s="8" t="s">
        <v>598</v>
      </c>
      <c r="L851" s="27" t="s">
        <v>598</v>
      </c>
    </row>
    <row r="852" spans="1:12" ht="24" customHeight="1" thickBot="1" x14ac:dyDescent="0.35">
      <c r="A852" s="114"/>
      <c r="B852" s="117"/>
      <c r="C852" s="117"/>
      <c r="D852" s="97"/>
      <c r="E852" s="111"/>
      <c r="F852" s="111"/>
      <c r="G852" s="111"/>
      <c r="H852" s="6" t="s">
        <v>599</v>
      </c>
      <c r="I852" s="8" t="s">
        <v>444</v>
      </c>
      <c r="J852" s="8" t="s">
        <v>1224</v>
      </c>
      <c r="K852" s="8" t="s">
        <v>1224</v>
      </c>
      <c r="L852" s="27" t="s">
        <v>1224</v>
      </c>
    </row>
    <row r="853" spans="1:12" ht="37.5" customHeight="1" x14ac:dyDescent="0.3">
      <c r="A853" s="112" t="s">
        <v>600</v>
      </c>
      <c r="B853" s="115" t="s">
        <v>1253</v>
      </c>
      <c r="C853" s="115" t="s">
        <v>589</v>
      </c>
      <c r="D853" s="7" t="s">
        <v>1221</v>
      </c>
      <c r="E853" s="13">
        <f>SUM(E854:E859)</f>
        <v>1814100</v>
      </c>
      <c r="F853" s="13">
        <f>SUM(F854:F859)</f>
        <v>1820000</v>
      </c>
      <c r="G853" s="13">
        <f>SUM(G854:G859)</f>
        <v>1820000</v>
      </c>
      <c r="H853" s="5" t="s">
        <v>590</v>
      </c>
      <c r="I853" s="7" t="s">
        <v>444</v>
      </c>
      <c r="J853" s="7" t="s">
        <v>1231</v>
      </c>
      <c r="K853" s="7"/>
      <c r="L853" s="36"/>
    </row>
    <row r="854" spans="1:12" ht="53.25" customHeight="1" x14ac:dyDescent="0.3">
      <c r="A854" s="113"/>
      <c r="B854" s="116"/>
      <c r="C854" s="116"/>
      <c r="D854" s="8" t="s">
        <v>49</v>
      </c>
      <c r="E854" s="9">
        <v>200000</v>
      </c>
      <c r="F854" s="9">
        <v>200000</v>
      </c>
      <c r="G854" s="9">
        <v>200000</v>
      </c>
      <c r="H854" s="6" t="s">
        <v>1295</v>
      </c>
      <c r="I854" s="8" t="s">
        <v>1268</v>
      </c>
      <c r="J854" s="8" t="s">
        <v>22</v>
      </c>
      <c r="K854" s="8" t="s">
        <v>22</v>
      </c>
      <c r="L854" s="27" t="s">
        <v>22</v>
      </c>
    </row>
    <row r="855" spans="1:12" ht="42" customHeight="1" x14ac:dyDescent="0.3">
      <c r="A855" s="113"/>
      <c r="B855" s="116"/>
      <c r="C855" s="116"/>
      <c r="D855" s="122" t="s">
        <v>32</v>
      </c>
      <c r="E855" s="109">
        <v>1614100</v>
      </c>
      <c r="F855" s="109">
        <v>1620000</v>
      </c>
      <c r="G855" s="109">
        <v>1620000</v>
      </c>
      <c r="H855" s="6" t="s">
        <v>594</v>
      </c>
      <c r="I855" s="8" t="s">
        <v>1269</v>
      </c>
      <c r="J855" s="8" t="s">
        <v>601</v>
      </c>
      <c r="K855" s="8" t="s">
        <v>601</v>
      </c>
      <c r="L855" s="27" t="s">
        <v>601</v>
      </c>
    </row>
    <row r="856" spans="1:12" ht="66.75" customHeight="1" x14ac:dyDescent="0.3">
      <c r="A856" s="113"/>
      <c r="B856" s="116"/>
      <c r="C856" s="116"/>
      <c r="D856" s="121"/>
      <c r="E856" s="110"/>
      <c r="F856" s="110"/>
      <c r="G856" s="110"/>
      <c r="H856" s="6" t="s">
        <v>602</v>
      </c>
      <c r="I856" s="8" t="s">
        <v>1269</v>
      </c>
      <c r="J856" s="8" t="s">
        <v>23</v>
      </c>
      <c r="K856" s="8" t="s">
        <v>23</v>
      </c>
      <c r="L856" s="27" t="s">
        <v>23</v>
      </c>
    </row>
    <row r="857" spans="1:12" ht="36.75" customHeight="1" x14ac:dyDescent="0.3">
      <c r="A857" s="113"/>
      <c r="B857" s="116"/>
      <c r="C857" s="116"/>
      <c r="D857" s="121"/>
      <c r="E857" s="110"/>
      <c r="F857" s="110"/>
      <c r="G857" s="110"/>
      <c r="H857" s="6" t="s">
        <v>592</v>
      </c>
      <c r="I857" s="8" t="s">
        <v>444</v>
      </c>
      <c r="J857" s="8" t="s">
        <v>418</v>
      </c>
      <c r="K857" s="8" t="s">
        <v>418</v>
      </c>
      <c r="L857" s="27" t="s">
        <v>418</v>
      </c>
    </row>
    <row r="858" spans="1:12" ht="27" customHeight="1" x14ac:dyDescent="0.3">
      <c r="A858" s="113"/>
      <c r="B858" s="116"/>
      <c r="C858" s="116"/>
      <c r="D858" s="121"/>
      <c r="E858" s="110"/>
      <c r="F858" s="110"/>
      <c r="G858" s="110"/>
      <c r="H858" s="6" t="s">
        <v>599</v>
      </c>
      <c r="I858" s="8" t="s">
        <v>444</v>
      </c>
      <c r="J858" s="8" t="s">
        <v>1224</v>
      </c>
      <c r="K858" s="8" t="s">
        <v>1224</v>
      </c>
      <c r="L858" s="27" t="s">
        <v>1224</v>
      </c>
    </row>
    <row r="859" spans="1:12" ht="31.8" thickBot="1" x14ac:dyDescent="0.35">
      <c r="A859" s="178"/>
      <c r="B859" s="179"/>
      <c r="C859" s="179"/>
      <c r="D859" s="97"/>
      <c r="E859" s="111"/>
      <c r="F859" s="111"/>
      <c r="G859" s="111"/>
      <c r="H859" s="6" t="s">
        <v>597</v>
      </c>
      <c r="I859" s="8" t="s">
        <v>1269</v>
      </c>
      <c r="J859" s="8" t="s">
        <v>155</v>
      </c>
      <c r="K859" s="8" t="s">
        <v>155</v>
      </c>
      <c r="L859" s="27" t="s">
        <v>155</v>
      </c>
    </row>
    <row r="860" spans="1:12" ht="34.5" customHeight="1" x14ac:dyDescent="0.3">
      <c r="A860" s="112" t="s">
        <v>603</v>
      </c>
      <c r="B860" s="115" t="s">
        <v>1254</v>
      </c>
      <c r="C860" s="115" t="s">
        <v>589</v>
      </c>
      <c r="D860" s="7" t="s">
        <v>1221</v>
      </c>
      <c r="E860" s="13">
        <f>SUM(E861:E866)</f>
        <v>780900</v>
      </c>
      <c r="F860" s="13">
        <f>SUM(F861:F866)</f>
        <v>589800</v>
      </c>
      <c r="G860" s="13">
        <f>SUM(G861:G866)</f>
        <v>590800</v>
      </c>
      <c r="H860" s="5" t="s">
        <v>590</v>
      </c>
      <c r="I860" s="7" t="s">
        <v>444</v>
      </c>
      <c r="J860" s="7" t="s">
        <v>1225</v>
      </c>
      <c r="K860" s="7"/>
      <c r="L860" s="36"/>
    </row>
    <row r="861" spans="1:12" ht="31.2" x14ac:dyDescent="0.3">
      <c r="A861" s="113"/>
      <c r="B861" s="116"/>
      <c r="C861" s="116"/>
      <c r="D861" s="8" t="s">
        <v>32</v>
      </c>
      <c r="E861" s="9">
        <v>742100</v>
      </c>
      <c r="F861" s="9">
        <v>550000</v>
      </c>
      <c r="G861" s="9">
        <v>550000</v>
      </c>
      <c r="H861" s="6" t="s">
        <v>592</v>
      </c>
      <c r="I861" s="8" t="s">
        <v>444</v>
      </c>
      <c r="J861" s="8" t="s">
        <v>604</v>
      </c>
      <c r="K861" s="8" t="s">
        <v>604</v>
      </c>
      <c r="L861" s="27" t="s">
        <v>604</v>
      </c>
    </row>
    <row r="862" spans="1:12" x14ac:dyDescent="0.3">
      <c r="A862" s="113"/>
      <c r="B862" s="116"/>
      <c r="C862" s="116"/>
      <c r="D862" s="122" t="s">
        <v>49</v>
      </c>
      <c r="E862" s="109">
        <v>38800</v>
      </c>
      <c r="F862" s="109">
        <v>39800</v>
      </c>
      <c r="G862" s="109">
        <v>40800</v>
      </c>
      <c r="H862" s="6" t="s">
        <v>599</v>
      </c>
      <c r="I862" s="8" t="s">
        <v>444</v>
      </c>
      <c r="J862" s="8" t="s">
        <v>1224</v>
      </c>
      <c r="K862" s="8"/>
      <c r="L862" s="27"/>
    </row>
    <row r="863" spans="1:12" ht="31.2" x14ac:dyDescent="0.3">
      <c r="A863" s="113"/>
      <c r="B863" s="116"/>
      <c r="C863" s="116"/>
      <c r="D863" s="121"/>
      <c r="E863" s="110"/>
      <c r="F863" s="110"/>
      <c r="G863" s="110"/>
      <c r="H863" s="6" t="s">
        <v>597</v>
      </c>
      <c r="I863" s="8" t="s">
        <v>1269</v>
      </c>
      <c r="J863" s="8" t="s">
        <v>299</v>
      </c>
      <c r="K863" s="8" t="s">
        <v>299</v>
      </c>
      <c r="L863" s="27" t="s">
        <v>299</v>
      </c>
    </row>
    <row r="864" spans="1:12" ht="53.25" customHeight="1" x14ac:dyDescent="0.3">
      <c r="A864" s="113"/>
      <c r="B864" s="116"/>
      <c r="C864" s="116"/>
      <c r="D864" s="121"/>
      <c r="E864" s="110"/>
      <c r="F864" s="110"/>
      <c r="G864" s="110"/>
      <c r="H864" s="6" t="s">
        <v>1295</v>
      </c>
      <c r="I864" s="8" t="s">
        <v>1268</v>
      </c>
      <c r="J864" s="8" t="s">
        <v>22</v>
      </c>
      <c r="K864" s="8" t="s">
        <v>22</v>
      </c>
      <c r="L864" s="27" t="s">
        <v>22</v>
      </c>
    </row>
    <row r="865" spans="1:12" ht="33.75" customHeight="1" x14ac:dyDescent="0.3">
      <c r="A865" s="113"/>
      <c r="B865" s="116"/>
      <c r="C865" s="116"/>
      <c r="D865" s="121"/>
      <c r="E865" s="110"/>
      <c r="F865" s="110"/>
      <c r="G865" s="110"/>
      <c r="H865" s="6" t="s">
        <v>594</v>
      </c>
      <c r="I865" s="8" t="s">
        <v>1269</v>
      </c>
      <c r="J865" s="8" t="s">
        <v>447</v>
      </c>
      <c r="K865" s="8" t="s">
        <v>447</v>
      </c>
      <c r="L865" s="27" t="s">
        <v>447</v>
      </c>
    </row>
    <row r="866" spans="1:12" ht="69" customHeight="1" thickBot="1" x14ac:dyDescent="0.35">
      <c r="A866" s="114"/>
      <c r="B866" s="117"/>
      <c r="C866" s="117"/>
      <c r="D866" s="97"/>
      <c r="E866" s="111"/>
      <c r="F866" s="111"/>
      <c r="G866" s="111"/>
      <c r="H866" s="6" t="s">
        <v>602</v>
      </c>
      <c r="I866" s="8" t="s">
        <v>1269</v>
      </c>
      <c r="J866" s="8" t="s">
        <v>23</v>
      </c>
      <c r="K866" s="8" t="s">
        <v>23</v>
      </c>
      <c r="L866" s="27" t="s">
        <v>23</v>
      </c>
    </row>
    <row r="867" spans="1:12" ht="33" customHeight="1" x14ac:dyDescent="0.3">
      <c r="A867" s="112" t="s">
        <v>605</v>
      </c>
      <c r="B867" s="115" t="s">
        <v>1255</v>
      </c>
      <c r="C867" s="115" t="s">
        <v>589</v>
      </c>
      <c r="D867" s="7" t="s">
        <v>1221</v>
      </c>
      <c r="E867" s="13">
        <f>SUM(E868:E873)</f>
        <v>845100</v>
      </c>
      <c r="F867" s="13">
        <f>SUM(F868:F873)</f>
        <v>873000</v>
      </c>
      <c r="G867" s="13">
        <f>SUM(G868:G873)</f>
        <v>873000</v>
      </c>
      <c r="H867" s="5" t="s">
        <v>590</v>
      </c>
      <c r="I867" s="7" t="s">
        <v>444</v>
      </c>
      <c r="J867" s="7" t="s">
        <v>606</v>
      </c>
      <c r="K867" s="7"/>
      <c r="L867" s="36"/>
    </row>
    <row r="868" spans="1:12" ht="31.2" x14ac:dyDescent="0.3">
      <c r="A868" s="113"/>
      <c r="B868" s="116"/>
      <c r="C868" s="116"/>
      <c r="D868" s="8" t="s">
        <v>49</v>
      </c>
      <c r="E868" s="9">
        <v>23000</v>
      </c>
      <c r="F868" s="9">
        <v>23000</v>
      </c>
      <c r="G868" s="9">
        <v>23000</v>
      </c>
      <c r="H868" s="6" t="s">
        <v>592</v>
      </c>
      <c r="I868" s="8" t="s">
        <v>444</v>
      </c>
      <c r="J868" s="8" t="s">
        <v>607</v>
      </c>
      <c r="K868" s="8" t="s">
        <v>607</v>
      </c>
      <c r="L868" s="27" t="s">
        <v>607</v>
      </c>
    </row>
    <row r="869" spans="1:12" ht="31.2" x14ac:dyDescent="0.3">
      <c r="A869" s="113"/>
      <c r="B869" s="116"/>
      <c r="C869" s="116"/>
      <c r="D869" s="122" t="s">
        <v>32</v>
      </c>
      <c r="E869" s="109">
        <v>822100</v>
      </c>
      <c r="F869" s="109">
        <v>850000</v>
      </c>
      <c r="G869" s="109">
        <v>850000</v>
      </c>
      <c r="H869" s="6" t="s">
        <v>1295</v>
      </c>
      <c r="I869" s="8" t="s">
        <v>1268</v>
      </c>
      <c r="J869" s="8" t="s">
        <v>22</v>
      </c>
      <c r="K869" s="8" t="s">
        <v>22</v>
      </c>
      <c r="L869" s="27" t="s">
        <v>22</v>
      </c>
    </row>
    <row r="870" spans="1:12" ht="31.2" x14ac:dyDescent="0.3">
      <c r="A870" s="113"/>
      <c r="B870" s="116"/>
      <c r="C870" s="116"/>
      <c r="D870" s="121"/>
      <c r="E870" s="110"/>
      <c r="F870" s="110"/>
      <c r="G870" s="110"/>
      <c r="H870" s="6" t="s">
        <v>597</v>
      </c>
      <c r="I870" s="8" t="s">
        <v>1269</v>
      </c>
      <c r="J870" s="8" t="s">
        <v>24</v>
      </c>
      <c r="K870" s="8" t="s">
        <v>24</v>
      </c>
      <c r="L870" s="27" t="s">
        <v>24</v>
      </c>
    </row>
    <row r="871" spans="1:12" ht="36" customHeight="1" x14ac:dyDescent="0.3">
      <c r="A871" s="113"/>
      <c r="B871" s="116"/>
      <c r="C871" s="116"/>
      <c r="D871" s="121"/>
      <c r="E871" s="110"/>
      <c r="F871" s="110"/>
      <c r="G871" s="110"/>
      <c r="H871" s="6" t="s">
        <v>594</v>
      </c>
      <c r="I871" s="8" t="s">
        <v>1269</v>
      </c>
      <c r="J871" s="8" t="s">
        <v>411</v>
      </c>
      <c r="K871" s="8" t="s">
        <v>411</v>
      </c>
      <c r="L871" s="27" t="s">
        <v>411</v>
      </c>
    </row>
    <row r="872" spans="1:12" ht="68.25" customHeight="1" x14ac:dyDescent="0.3">
      <c r="A872" s="113"/>
      <c r="B872" s="116"/>
      <c r="C872" s="116"/>
      <c r="D872" s="121"/>
      <c r="E872" s="110"/>
      <c r="F872" s="110"/>
      <c r="G872" s="110"/>
      <c r="H872" s="6" t="s">
        <v>602</v>
      </c>
      <c r="I872" s="8" t="s">
        <v>1269</v>
      </c>
      <c r="J872" s="8" t="s">
        <v>23</v>
      </c>
      <c r="K872" s="8" t="s">
        <v>23</v>
      </c>
      <c r="L872" s="27" t="s">
        <v>23</v>
      </c>
    </row>
    <row r="873" spans="1:12" ht="24" customHeight="1" thickBot="1" x14ac:dyDescent="0.35">
      <c r="A873" s="114"/>
      <c r="B873" s="117"/>
      <c r="C873" s="117"/>
      <c r="D873" s="97"/>
      <c r="E873" s="111"/>
      <c r="F873" s="111"/>
      <c r="G873" s="111"/>
      <c r="H873" s="6" t="s">
        <v>599</v>
      </c>
      <c r="I873" s="8" t="s">
        <v>444</v>
      </c>
      <c r="J873" s="8" t="s">
        <v>1224</v>
      </c>
      <c r="K873" s="8" t="s">
        <v>1224</v>
      </c>
      <c r="L873" s="27" t="s">
        <v>1224</v>
      </c>
    </row>
    <row r="874" spans="1:12" ht="35.25" customHeight="1" x14ac:dyDescent="0.3">
      <c r="A874" s="112" t="s">
        <v>608</v>
      </c>
      <c r="B874" s="115" t="s">
        <v>1256</v>
      </c>
      <c r="C874" s="115" t="s">
        <v>589</v>
      </c>
      <c r="D874" s="7"/>
      <c r="E874" s="13">
        <f>SUM(E875:E880)</f>
        <v>500600</v>
      </c>
      <c r="F874" s="13">
        <f>SUM(F875:F880)</f>
        <v>0</v>
      </c>
      <c r="G874" s="13">
        <f>SUM(G875:G880)</f>
        <v>0</v>
      </c>
      <c r="H874" s="5" t="s">
        <v>590</v>
      </c>
      <c r="I874" s="7" t="s">
        <v>444</v>
      </c>
      <c r="J874" s="7" t="s">
        <v>1227</v>
      </c>
      <c r="K874" s="7"/>
      <c r="L874" s="36"/>
    </row>
    <row r="875" spans="1:12" ht="50.25" customHeight="1" x14ac:dyDescent="0.3">
      <c r="A875" s="113"/>
      <c r="B875" s="116"/>
      <c r="C875" s="116"/>
      <c r="D875" s="8" t="s">
        <v>49</v>
      </c>
      <c r="E875" s="9">
        <v>45600</v>
      </c>
      <c r="F875" s="9">
        <v>0</v>
      </c>
      <c r="G875" s="9">
        <v>0</v>
      </c>
      <c r="H875" s="6" t="s">
        <v>597</v>
      </c>
      <c r="I875" s="8" t="s">
        <v>1269</v>
      </c>
      <c r="J875" s="8" t="s">
        <v>67</v>
      </c>
      <c r="K875" s="8" t="s">
        <v>67</v>
      </c>
      <c r="L875" s="27" t="s">
        <v>67</v>
      </c>
    </row>
    <row r="876" spans="1:12" ht="69" customHeight="1" x14ac:dyDescent="0.3">
      <c r="A876" s="113"/>
      <c r="B876" s="116"/>
      <c r="C876" s="116"/>
      <c r="D876" s="122" t="s">
        <v>32</v>
      </c>
      <c r="E876" s="109">
        <v>455000</v>
      </c>
      <c r="F876" s="109">
        <v>0</v>
      </c>
      <c r="G876" s="109">
        <v>0</v>
      </c>
      <c r="H876" s="6" t="s">
        <v>602</v>
      </c>
      <c r="I876" s="8" t="s">
        <v>1269</v>
      </c>
      <c r="J876" s="8" t="s">
        <v>23</v>
      </c>
      <c r="K876" s="8" t="s">
        <v>23</v>
      </c>
      <c r="L876" s="27" t="s">
        <v>23</v>
      </c>
    </row>
    <row r="877" spans="1:12" ht="37.5" customHeight="1" x14ac:dyDescent="0.3">
      <c r="A877" s="113"/>
      <c r="B877" s="116"/>
      <c r="C877" s="116"/>
      <c r="D877" s="121"/>
      <c r="E877" s="110"/>
      <c r="F877" s="110"/>
      <c r="G877" s="110"/>
      <c r="H877" s="6" t="s">
        <v>594</v>
      </c>
      <c r="I877" s="8" t="s">
        <v>1269</v>
      </c>
      <c r="J877" s="8" t="s">
        <v>544</v>
      </c>
      <c r="K877" s="8" t="s">
        <v>544</v>
      </c>
      <c r="L877" s="27" t="s">
        <v>544</v>
      </c>
    </row>
    <row r="878" spans="1:12" ht="22.5" customHeight="1" x14ac:dyDescent="0.3">
      <c r="A878" s="113"/>
      <c r="B878" s="116"/>
      <c r="C878" s="116"/>
      <c r="D878" s="121"/>
      <c r="E878" s="110"/>
      <c r="F878" s="110"/>
      <c r="G878" s="110"/>
      <c r="H878" s="6" t="s">
        <v>599</v>
      </c>
      <c r="I878" s="8" t="s">
        <v>444</v>
      </c>
      <c r="J878" s="8" t="s">
        <v>1226</v>
      </c>
      <c r="K878" s="8" t="s">
        <v>1226</v>
      </c>
      <c r="L878" s="27" t="s">
        <v>1226</v>
      </c>
    </row>
    <row r="879" spans="1:12" ht="31.2" x14ac:dyDescent="0.3">
      <c r="A879" s="113"/>
      <c r="B879" s="116"/>
      <c r="C879" s="116"/>
      <c r="D879" s="121"/>
      <c r="E879" s="110"/>
      <c r="F879" s="110"/>
      <c r="G879" s="110"/>
      <c r="H879" s="6" t="s">
        <v>1295</v>
      </c>
      <c r="I879" s="8" t="s">
        <v>1268</v>
      </c>
      <c r="J879" s="8" t="s">
        <v>22</v>
      </c>
      <c r="K879" s="8" t="s">
        <v>22</v>
      </c>
      <c r="L879" s="27" t="s">
        <v>22</v>
      </c>
    </row>
    <row r="880" spans="1:12" ht="31.8" thickBot="1" x14ac:dyDescent="0.35">
      <c r="A880" s="114"/>
      <c r="B880" s="117"/>
      <c r="C880" s="117"/>
      <c r="D880" s="97"/>
      <c r="E880" s="111"/>
      <c r="F880" s="111"/>
      <c r="G880" s="111"/>
      <c r="H880" s="6" t="s">
        <v>592</v>
      </c>
      <c r="I880" s="8" t="s">
        <v>444</v>
      </c>
      <c r="J880" s="8" t="s">
        <v>393</v>
      </c>
      <c r="K880" s="8" t="s">
        <v>393</v>
      </c>
      <c r="L880" s="27" t="s">
        <v>393</v>
      </c>
    </row>
    <row r="881" spans="1:12" ht="35.25" customHeight="1" x14ac:dyDescent="0.3">
      <c r="A881" s="112" t="s">
        <v>609</v>
      </c>
      <c r="B881" s="115" t="s">
        <v>1257</v>
      </c>
      <c r="C881" s="115" t="s">
        <v>589</v>
      </c>
      <c r="D881" s="7" t="s">
        <v>1221</v>
      </c>
      <c r="E881" s="13">
        <f>SUM(E882:E887)</f>
        <v>789300</v>
      </c>
      <c r="F881" s="13">
        <f>SUM(F882:F887)</f>
        <v>800000</v>
      </c>
      <c r="G881" s="13">
        <f>SUM(G882:G887)</f>
        <v>800000</v>
      </c>
      <c r="H881" s="5" t="s">
        <v>590</v>
      </c>
      <c r="I881" s="7" t="s">
        <v>444</v>
      </c>
      <c r="J881" s="7" t="s">
        <v>1228</v>
      </c>
      <c r="K881" s="7" t="s">
        <v>1229</v>
      </c>
      <c r="L881" s="36" t="s">
        <v>1229</v>
      </c>
    </row>
    <row r="882" spans="1:12" ht="48.75" customHeight="1" x14ac:dyDescent="0.3">
      <c r="A882" s="113"/>
      <c r="B882" s="116"/>
      <c r="C882" s="116"/>
      <c r="D882" s="8" t="s">
        <v>49</v>
      </c>
      <c r="E882" s="9">
        <v>45000</v>
      </c>
      <c r="F882" s="9">
        <v>50000</v>
      </c>
      <c r="G882" s="9">
        <v>50000</v>
      </c>
      <c r="H882" s="6" t="s">
        <v>597</v>
      </c>
      <c r="I882" s="8" t="s">
        <v>1269</v>
      </c>
      <c r="J882" s="8" t="s">
        <v>23</v>
      </c>
      <c r="K882" s="8" t="s">
        <v>23</v>
      </c>
      <c r="L882" s="27" t="s">
        <v>23</v>
      </c>
    </row>
    <row r="883" spans="1:12" ht="21.75" customHeight="1" x14ac:dyDescent="0.3">
      <c r="A883" s="113"/>
      <c r="B883" s="116"/>
      <c r="C883" s="116"/>
      <c r="D883" s="122" t="s">
        <v>32</v>
      </c>
      <c r="E883" s="109">
        <v>744300</v>
      </c>
      <c r="F883" s="109">
        <v>750000</v>
      </c>
      <c r="G883" s="109">
        <v>750000</v>
      </c>
      <c r="H883" s="6" t="s">
        <v>599</v>
      </c>
      <c r="I883" s="8" t="s">
        <v>444</v>
      </c>
      <c r="J883" s="8" t="s">
        <v>1224</v>
      </c>
      <c r="K883" s="8" t="s">
        <v>1224</v>
      </c>
      <c r="L883" s="27" t="s">
        <v>1224</v>
      </c>
    </row>
    <row r="884" spans="1:12" ht="67.5" customHeight="1" x14ac:dyDescent="0.3">
      <c r="A884" s="113"/>
      <c r="B884" s="116"/>
      <c r="C884" s="116"/>
      <c r="D884" s="121"/>
      <c r="E884" s="110"/>
      <c r="F884" s="110"/>
      <c r="G884" s="110"/>
      <c r="H884" s="6" t="s">
        <v>602</v>
      </c>
      <c r="I884" s="8" t="s">
        <v>1269</v>
      </c>
      <c r="J884" s="8" t="s">
        <v>22</v>
      </c>
      <c r="K884" s="8" t="s">
        <v>22</v>
      </c>
      <c r="L884" s="27" t="s">
        <v>22</v>
      </c>
    </row>
    <row r="885" spans="1:12" ht="31.2" x14ac:dyDescent="0.3">
      <c r="A885" s="113"/>
      <c r="B885" s="116"/>
      <c r="C885" s="116"/>
      <c r="D885" s="121"/>
      <c r="E885" s="110"/>
      <c r="F885" s="110"/>
      <c r="G885" s="110"/>
      <c r="H885" s="6" t="s">
        <v>594</v>
      </c>
      <c r="I885" s="8" t="s">
        <v>1269</v>
      </c>
      <c r="J885" s="8" t="s">
        <v>610</v>
      </c>
      <c r="K885" s="8" t="s">
        <v>610</v>
      </c>
      <c r="L885" s="27" t="s">
        <v>610</v>
      </c>
    </row>
    <row r="886" spans="1:12" ht="31.2" x14ac:dyDescent="0.3">
      <c r="A886" s="113"/>
      <c r="B886" s="116"/>
      <c r="C886" s="116"/>
      <c r="D886" s="121"/>
      <c r="E886" s="110"/>
      <c r="F886" s="110"/>
      <c r="G886" s="110"/>
      <c r="H886" s="6" t="s">
        <v>1295</v>
      </c>
      <c r="I886" s="8" t="s">
        <v>1268</v>
      </c>
      <c r="J886" s="8" t="s">
        <v>22</v>
      </c>
      <c r="K886" s="8" t="s">
        <v>22</v>
      </c>
      <c r="L886" s="27" t="s">
        <v>22</v>
      </c>
    </row>
    <row r="887" spans="1:12" ht="40.5" customHeight="1" thickBot="1" x14ac:dyDescent="0.35">
      <c r="A887" s="114"/>
      <c r="B887" s="117"/>
      <c r="C887" s="117"/>
      <c r="D887" s="97"/>
      <c r="E887" s="111"/>
      <c r="F887" s="111"/>
      <c r="G887" s="111"/>
      <c r="H887" s="6" t="s">
        <v>592</v>
      </c>
      <c r="I887" s="8" t="s">
        <v>444</v>
      </c>
      <c r="J887" s="8" t="s">
        <v>429</v>
      </c>
      <c r="K887" s="8" t="s">
        <v>429</v>
      </c>
      <c r="L887" s="27" t="s">
        <v>429</v>
      </c>
    </row>
    <row r="888" spans="1:12" ht="38.25" customHeight="1" x14ac:dyDescent="0.3">
      <c r="A888" s="112" t="s">
        <v>611</v>
      </c>
      <c r="B888" s="115" t="s">
        <v>1258</v>
      </c>
      <c r="C888" s="115" t="s">
        <v>589</v>
      </c>
      <c r="D888" s="7"/>
      <c r="E888" s="13">
        <f>SUM(E889:E894)</f>
        <v>2145000</v>
      </c>
      <c r="F888" s="13">
        <f>SUM(F889:F894)</f>
        <v>2146400</v>
      </c>
      <c r="G888" s="13">
        <f>SUM(G889:G894)</f>
        <v>2146400</v>
      </c>
      <c r="H888" s="5" t="s">
        <v>590</v>
      </c>
      <c r="I888" s="7" t="s">
        <v>444</v>
      </c>
      <c r="J888" s="7" t="s">
        <v>1230</v>
      </c>
      <c r="K888" s="7"/>
      <c r="L888" s="36"/>
    </row>
    <row r="889" spans="1:12" ht="56.25" customHeight="1" x14ac:dyDescent="0.3">
      <c r="A889" s="113"/>
      <c r="B889" s="116"/>
      <c r="C889" s="116"/>
      <c r="D889" s="8" t="s">
        <v>49</v>
      </c>
      <c r="E889" s="9">
        <v>166400</v>
      </c>
      <c r="F889" s="9">
        <v>166400</v>
      </c>
      <c r="G889" s="9">
        <v>166400</v>
      </c>
      <c r="H889" s="6" t="s">
        <v>1295</v>
      </c>
      <c r="I889" s="8" t="s">
        <v>1268</v>
      </c>
      <c r="J889" s="8" t="s">
        <v>22</v>
      </c>
      <c r="K889" s="8" t="s">
        <v>22</v>
      </c>
      <c r="L889" s="27" t="s">
        <v>22</v>
      </c>
    </row>
    <row r="890" spans="1:12" ht="67.5" customHeight="1" x14ac:dyDescent="0.3">
      <c r="A890" s="113"/>
      <c r="B890" s="116"/>
      <c r="C890" s="116"/>
      <c r="D890" s="122" t="s">
        <v>32</v>
      </c>
      <c r="E890" s="109">
        <v>1978600</v>
      </c>
      <c r="F890" s="109">
        <v>1980000</v>
      </c>
      <c r="G890" s="109">
        <v>1980000</v>
      </c>
      <c r="H890" s="6" t="s">
        <v>602</v>
      </c>
      <c r="I890" s="8" t="s">
        <v>1269</v>
      </c>
      <c r="J890" s="8" t="s">
        <v>23</v>
      </c>
      <c r="K890" s="8" t="s">
        <v>23</v>
      </c>
      <c r="L890" s="27" t="s">
        <v>23</v>
      </c>
    </row>
    <row r="891" spans="1:12" ht="31.2" x14ac:dyDescent="0.3">
      <c r="A891" s="113"/>
      <c r="B891" s="116"/>
      <c r="C891" s="116"/>
      <c r="D891" s="121"/>
      <c r="E891" s="110"/>
      <c r="F891" s="110"/>
      <c r="G891" s="110"/>
      <c r="H891" s="6" t="s">
        <v>592</v>
      </c>
      <c r="I891" s="8" t="s">
        <v>444</v>
      </c>
      <c r="J891" s="8" t="s">
        <v>612</v>
      </c>
      <c r="K891" s="8" t="s">
        <v>612</v>
      </c>
      <c r="L891" s="27" t="s">
        <v>426</v>
      </c>
    </row>
    <row r="892" spans="1:12" ht="36" customHeight="1" x14ac:dyDescent="0.3">
      <c r="A892" s="113"/>
      <c r="B892" s="116"/>
      <c r="C892" s="116"/>
      <c r="D892" s="121"/>
      <c r="E892" s="110"/>
      <c r="F892" s="110"/>
      <c r="G892" s="110"/>
      <c r="H892" s="6" t="s">
        <v>594</v>
      </c>
      <c r="I892" s="8" t="s">
        <v>1269</v>
      </c>
      <c r="J892" s="8" t="s">
        <v>613</v>
      </c>
      <c r="K892" s="8" t="s">
        <v>613</v>
      </c>
      <c r="L892" s="27" t="s">
        <v>613</v>
      </c>
    </row>
    <row r="893" spans="1:12" ht="23.25" customHeight="1" x14ac:dyDescent="0.3">
      <c r="A893" s="113"/>
      <c r="B893" s="116"/>
      <c r="C893" s="116"/>
      <c r="D893" s="121"/>
      <c r="E893" s="110"/>
      <c r="F893" s="110"/>
      <c r="G893" s="110"/>
      <c r="H893" s="6" t="s">
        <v>599</v>
      </c>
      <c r="I893" s="8" t="s">
        <v>444</v>
      </c>
      <c r="J893" s="8" t="s">
        <v>1224</v>
      </c>
      <c r="K893" s="8" t="s">
        <v>1224</v>
      </c>
      <c r="L893" s="27" t="s">
        <v>1224</v>
      </c>
    </row>
    <row r="894" spans="1:12" ht="48.75" customHeight="1" thickBot="1" x14ac:dyDescent="0.35">
      <c r="A894" s="114"/>
      <c r="B894" s="117"/>
      <c r="C894" s="117"/>
      <c r="D894" s="97"/>
      <c r="E894" s="111"/>
      <c r="F894" s="111"/>
      <c r="G894" s="111"/>
      <c r="H894" s="6" t="s">
        <v>597</v>
      </c>
      <c r="I894" s="8" t="s">
        <v>1269</v>
      </c>
      <c r="J894" s="8" t="s">
        <v>17</v>
      </c>
      <c r="K894" s="8" t="s">
        <v>17</v>
      </c>
      <c r="L894" s="27" t="s">
        <v>17</v>
      </c>
    </row>
    <row r="895" spans="1:12" ht="45" customHeight="1" thickBot="1" x14ac:dyDescent="0.35">
      <c r="A895" s="73" t="s">
        <v>614</v>
      </c>
      <c r="B895" s="103" t="s">
        <v>615</v>
      </c>
      <c r="C895" s="104"/>
      <c r="D895" s="105"/>
      <c r="E895" s="12">
        <f>E896+E900+E902+E906+E908+E915+E918+E921+E923+E925+E926+E928+E930+E932+E934+E937+E938+E939+E940+E944</f>
        <v>17473017</v>
      </c>
      <c r="F895" s="12">
        <f t="shared" ref="F895:G895" si="6">F896+F900+F902+F906+F908+F915+F918+F921+F923+F925+F926+F928+F930+F932+F934+F937+F938+F939+F940+F944</f>
        <v>36301869</v>
      </c>
      <c r="G895" s="12">
        <f t="shared" si="6"/>
        <v>13920056</v>
      </c>
      <c r="H895" s="93"/>
      <c r="I895" s="94"/>
      <c r="J895" s="94"/>
      <c r="K895" s="94"/>
      <c r="L895" s="95"/>
    </row>
    <row r="896" spans="1:12" ht="40.5" customHeight="1" x14ac:dyDescent="0.3">
      <c r="A896" s="112" t="s">
        <v>618</v>
      </c>
      <c r="B896" s="115" t="s">
        <v>619</v>
      </c>
      <c r="C896" s="115" t="s">
        <v>589</v>
      </c>
      <c r="D896" s="96" t="s">
        <v>32</v>
      </c>
      <c r="E896" s="98">
        <f>SUM(E897:E899)+350000</f>
        <v>350000</v>
      </c>
      <c r="F896" s="98">
        <f>SUM(F897:F899)+360000</f>
        <v>360000</v>
      </c>
      <c r="G896" s="98">
        <f>SUM(G897:G899)+370000</f>
        <v>370000</v>
      </c>
      <c r="H896" s="5" t="s">
        <v>620</v>
      </c>
      <c r="I896" s="7" t="s">
        <v>1269</v>
      </c>
      <c r="J896" s="7" t="s">
        <v>16</v>
      </c>
      <c r="K896" s="7" t="s">
        <v>22</v>
      </c>
      <c r="L896" s="36" t="s">
        <v>22</v>
      </c>
    </row>
    <row r="897" spans="1:12" ht="54" customHeight="1" x14ac:dyDescent="0.3">
      <c r="A897" s="113"/>
      <c r="B897" s="116"/>
      <c r="C897" s="116"/>
      <c r="D897" s="121"/>
      <c r="E897" s="151"/>
      <c r="F897" s="151"/>
      <c r="G897" s="151"/>
      <c r="H897" s="6" t="s">
        <v>621</v>
      </c>
      <c r="I897" s="8" t="s">
        <v>444</v>
      </c>
      <c r="J897" s="8" t="s">
        <v>622</v>
      </c>
      <c r="K897" s="8" t="s">
        <v>623</v>
      </c>
      <c r="L897" s="27" t="s">
        <v>624</v>
      </c>
    </row>
    <row r="898" spans="1:12" ht="35.25" customHeight="1" x14ac:dyDescent="0.3">
      <c r="A898" s="113"/>
      <c r="B898" s="116"/>
      <c r="C898" s="116"/>
      <c r="D898" s="121"/>
      <c r="E898" s="151"/>
      <c r="F898" s="151"/>
      <c r="G898" s="151"/>
      <c r="H898" s="6" t="s">
        <v>625</v>
      </c>
      <c r="I898" s="8" t="s">
        <v>1269</v>
      </c>
      <c r="J898" s="8" t="s">
        <v>626</v>
      </c>
      <c r="K898" s="8" t="s">
        <v>627</v>
      </c>
      <c r="L898" s="27" t="s">
        <v>616</v>
      </c>
    </row>
    <row r="899" spans="1:12" ht="37.5" customHeight="1" thickBot="1" x14ac:dyDescent="0.35">
      <c r="A899" s="114"/>
      <c r="B899" s="117"/>
      <c r="C899" s="117"/>
      <c r="D899" s="97"/>
      <c r="E899" s="99"/>
      <c r="F899" s="99"/>
      <c r="G899" s="99"/>
      <c r="H899" s="6" t="s">
        <v>628</v>
      </c>
      <c r="I899" s="8" t="s">
        <v>1269</v>
      </c>
      <c r="J899" s="8" t="s">
        <v>598</v>
      </c>
      <c r="K899" s="8" t="s">
        <v>310</v>
      </c>
      <c r="L899" s="27" t="s">
        <v>310</v>
      </c>
    </row>
    <row r="900" spans="1:12" ht="85.5" customHeight="1" x14ac:dyDescent="0.3">
      <c r="A900" s="112" t="s">
        <v>629</v>
      </c>
      <c r="B900" s="115" t="s">
        <v>630</v>
      </c>
      <c r="C900" s="115" t="s">
        <v>28</v>
      </c>
      <c r="D900" s="7" t="s">
        <v>1221</v>
      </c>
      <c r="E900" s="13">
        <f>SUM(E901:E901)</f>
        <v>2450000</v>
      </c>
      <c r="F900" s="13">
        <f>SUM(F901:F901)</f>
        <v>2450000</v>
      </c>
      <c r="G900" s="13">
        <f>SUM(G901:G901)</f>
        <v>2450000</v>
      </c>
      <c r="H900" s="96" t="s">
        <v>1296</v>
      </c>
      <c r="I900" s="96" t="s">
        <v>1269</v>
      </c>
      <c r="J900" s="96" t="s">
        <v>322</v>
      </c>
      <c r="K900" s="96" t="s">
        <v>322</v>
      </c>
      <c r="L900" s="153" t="s">
        <v>322</v>
      </c>
    </row>
    <row r="901" spans="1:12" ht="16.2" thickBot="1" x14ac:dyDescent="0.35">
      <c r="A901" s="114"/>
      <c r="B901" s="117"/>
      <c r="C901" s="117"/>
      <c r="D901" s="8" t="s">
        <v>32</v>
      </c>
      <c r="E901" s="9">
        <v>2450000</v>
      </c>
      <c r="F901" s="9">
        <v>2450000</v>
      </c>
      <c r="G901" s="9">
        <v>2450000</v>
      </c>
      <c r="H901" s="97"/>
      <c r="I901" s="97"/>
      <c r="J901" s="97"/>
      <c r="K901" s="97"/>
      <c r="L901" s="125"/>
    </row>
    <row r="902" spans="1:12" ht="57" customHeight="1" x14ac:dyDescent="0.3">
      <c r="A902" s="112" t="s">
        <v>631</v>
      </c>
      <c r="B902" s="115" t="s">
        <v>632</v>
      </c>
      <c r="C902" s="115" t="s">
        <v>456</v>
      </c>
      <c r="D902" s="7" t="s">
        <v>1221</v>
      </c>
      <c r="E902" s="13">
        <f>SUM(E903:E905)</f>
        <v>2491970</v>
      </c>
      <c r="F902" s="13">
        <f>SUM(F903:F905)</f>
        <v>4173984</v>
      </c>
      <c r="G902" s="13">
        <f>SUM(G903:G905)</f>
        <v>0</v>
      </c>
      <c r="H902" s="5" t="s">
        <v>633</v>
      </c>
      <c r="I902" s="7" t="s">
        <v>1268</v>
      </c>
      <c r="J902" s="7" t="s">
        <v>426</v>
      </c>
      <c r="K902" s="7" t="s">
        <v>634</v>
      </c>
      <c r="L902" s="36"/>
    </row>
    <row r="903" spans="1:12" ht="21.75" customHeight="1" x14ac:dyDescent="0.3">
      <c r="A903" s="113"/>
      <c r="B903" s="116"/>
      <c r="C903" s="116"/>
      <c r="D903" s="8" t="s">
        <v>460</v>
      </c>
      <c r="E903" s="9">
        <v>172872</v>
      </c>
      <c r="F903" s="9">
        <v>172873</v>
      </c>
      <c r="G903" s="9">
        <v>0</v>
      </c>
      <c r="H903" s="152" t="s">
        <v>457</v>
      </c>
      <c r="I903" s="122" t="s">
        <v>1268</v>
      </c>
      <c r="J903" s="122" t="s">
        <v>58</v>
      </c>
      <c r="K903" s="122" t="s">
        <v>45</v>
      </c>
      <c r="L903" s="123"/>
    </row>
    <row r="904" spans="1:12" ht="18.75" customHeight="1" x14ac:dyDescent="0.3">
      <c r="A904" s="113"/>
      <c r="B904" s="116"/>
      <c r="C904" s="116"/>
      <c r="D904" s="8" t="s">
        <v>459</v>
      </c>
      <c r="E904" s="9">
        <v>2132209</v>
      </c>
      <c r="F904" s="9">
        <v>2132210</v>
      </c>
      <c r="G904" s="9">
        <v>0</v>
      </c>
      <c r="H904" s="116"/>
      <c r="I904" s="121"/>
      <c r="J904" s="121"/>
      <c r="K904" s="121"/>
      <c r="L904" s="124"/>
    </row>
    <row r="905" spans="1:12" ht="20.25" customHeight="1" thickBot="1" x14ac:dyDescent="0.35">
      <c r="A905" s="114"/>
      <c r="B905" s="117"/>
      <c r="C905" s="117"/>
      <c r="D905" s="8" t="s">
        <v>33</v>
      </c>
      <c r="E905" s="9">
        <v>186889</v>
      </c>
      <c r="F905" s="9">
        <v>1868901</v>
      </c>
      <c r="G905" s="9">
        <v>0</v>
      </c>
      <c r="H905" s="117"/>
      <c r="I905" s="97"/>
      <c r="J905" s="97"/>
      <c r="K905" s="97"/>
      <c r="L905" s="125"/>
    </row>
    <row r="906" spans="1:12" ht="42.75" customHeight="1" x14ac:dyDescent="0.3">
      <c r="A906" s="112" t="s">
        <v>635</v>
      </c>
      <c r="B906" s="115" t="s">
        <v>636</v>
      </c>
      <c r="C906" s="96" t="s">
        <v>589</v>
      </c>
      <c r="D906" s="96" t="s">
        <v>32</v>
      </c>
      <c r="E906" s="98">
        <f>SUM(E907:E907)+300000</f>
        <v>300000</v>
      </c>
      <c r="F906" s="98">
        <f>SUM(F907:F907)+733000</f>
        <v>733000</v>
      </c>
      <c r="G906" s="98">
        <f>SUM(G907:G907)</f>
        <v>0</v>
      </c>
      <c r="H906" s="5" t="s">
        <v>637</v>
      </c>
      <c r="I906" s="7" t="s">
        <v>1268</v>
      </c>
      <c r="J906" s="7" t="s">
        <v>23</v>
      </c>
      <c r="K906" s="7" t="s">
        <v>310</v>
      </c>
      <c r="L906" s="36"/>
    </row>
    <row r="907" spans="1:12" ht="37.5" customHeight="1" thickBot="1" x14ac:dyDescent="0.35">
      <c r="A907" s="114"/>
      <c r="B907" s="117"/>
      <c r="C907" s="97"/>
      <c r="D907" s="97"/>
      <c r="E907" s="99"/>
      <c r="F907" s="99"/>
      <c r="G907" s="99"/>
      <c r="H907" s="6" t="s">
        <v>457</v>
      </c>
      <c r="I907" s="8" t="s">
        <v>1268</v>
      </c>
      <c r="J907" s="8" t="s">
        <v>23</v>
      </c>
      <c r="K907" s="8" t="s">
        <v>310</v>
      </c>
      <c r="L907" s="27"/>
    </row>
    <row r="908" spans="1:12" ht="20.25" customHeight="1" x14ac:dyDescent="0.3">
      <c r="A908" s="112" t="s">
        <v>638</v>
      </c>
      <c r="B908" s="115" t="s">
        <v>639</v>
      </c>
      <c r="C908" s="115" t="s">
        <v>589</v>
      </c>
      <c r="D908" s="96" t="s">
        <v>32</v>
      </c>
      <c r="E908" s="98">
        <f>SUM(E909:E914)+3400000</f>
        <v>3400000</v>
      </c>
      <c r="F908" s="98">
        <f>SUM(F909:F914)+3400000</f>
        <v>3400000</v>
      </c>
      <c r="G908" s="98">
        <f>SUM(G909:G914)+3400000</f>
        <v>3400000</v>
      </c>
      <c r="H908" s="5" t="s">
        <v>640</v>
      </c>
      <c r="I908" s="7" t="s">
        <v>1269</v>
      </c>
      <c r="J908" s="7" t="s">
        <v>9</v>
      </c>
      <c r="K908" s="7" t="s">
        <v>9</v>
      </c>
      <c r="L908" s="36" t="s">
        <v>9</v>
      </c>
    </row>
    <row r="909" spans="1:12" ht="37.5" customHeight="1" x14ac:dyDescent="0.3">
      <c r="A909" s="113"/>
      <c r="B909" s="116"/>
      <c r="C909" s="116"/>
      <c r="D909" s="121"/>
      <c r="E909" s="151"/>
      <c r="F909" s="151"/>
      <c r="G909" s="151"/>
      <c r="H909" s="6" t="s">
        <v>641</v>
      </c>
      <c r="I909" s="8" t="s">
        <v>1269</v>
      </c>
      <c r="J909" s="8" t="s">
        <v>555</v>
      </c>
      <c r="K909" s="8" t="s">
        <v>555</v>
      </c>
      <c r="L909" s="27" t="s">
        <v>555</v>
      </c>
    </row>
    <row r="910" spans="1:12" ht="36" customHeight="1" x14ac:dyDescent="0.3">
      <c r="A910" s="113"/>
      <c r="B910" s="116"/>
      <c r="C910" s="116"/>
      <c r="D910" s="121"/>
      <c r="E910" s="151"/>
      <c r="F910" s="151"/>
      <c r="G910" s="151"/>
      <c r="H910" s="6" t="s">
        <v>642</v>
      </c>
      <c r="I910" s="8" t="s">
        <v>1269</v>
      </c>
      <c r="J910" s="8" t="s">
        <v>299</v>
      </c>
      <c r="K910" s="8" t="s">
        <v>299</v>
      </c>
      <c r="L910" s="27" t="s">
        <v>299</v>
      </c>
    </row>
    <row r="911" spans="1:12" ht="63.75" customHeight="1" x14ac:dyDescent="0.3">
      <c r="A911" s="113"/>
      <c r="B911" s="116"/>
      <c r="C911" s="116"/>
      <c r="D911" s="121"/>
      <c r="E911" s="151"/>
      <c r="F911" s="151"/>
      <c r="G911" s="151"/>
      <c r="H911" s="6" t="s">
        <v>643</v>
      </c>
      <c r="I911" s="8" t="s">
        <v>1269</v>
      </c>
      <c r="J911" s="8" t="s">
        <v>12</v>
      </c>
      <c r="K911" s="8" t="s">
        <v>12</v>
      </c>
      <c r="L911" s="27" t="s">
        <v>12</v>
      </c>
    </row>
    <row r="912" spans="1:12" ht="34.5" customHeight="1" x14ac:dyDescent="0.3">
      <c r="A912" s="113"/>
      <c r="B912" s="116"/>
      <c r="C912" s="116"/>
      <c r="D912" s="121"/>
      <c r="E912" s="151"/>
      <c r="F912" s="151"/>
      <c r="G912" s="151"/>
      <c r="H912" s="6" t="s">
        <v>644</v>
      </c>
      <c r="I912" s="8" t="s">
        <v>1269</v>
      </c>
      <c r="J912" s="8" t="s">
        <v>23</v>
      </c>
      <c r="K912" s="8" t="s">
        <v>23</v>
      </c>
      <c r="L912" s="27" t="s">
        <v>23</v>
      </c>
    </row>
    <row r="913" spans="1:12" ht="32.25" customHeight="1" x14ac:dyDescent="0.3">
      <c r="A913" s="113"/>
      <c r="B913" s="116"/>
      <c r="C913" s="116"/>
      <c r="D913" s="121"/>
      <c r="E913" s="151"/>
      <c r="F913" s="151"/>
      <c r="G913" s="151"/>
      <c r="H913" s="6" t="s">
        <v>645</v>
      </c>
      <c r="I913" s="8" t="s">
        <v>1269</v>
      </c>
      <c r="J913" s="8" t="s">
        <v>322</v>
      </c>
      <c r="K913" s="8"/>
      <c r="L913" s="27"/>
    </row>
    <row r="914" spans="1:12" ht="20.25" customHeight="1" thickBot="1" x14ac:dyDescent="0.35">
      <c r="A914" s="114"/>
      <c r="B914" s="117"/>
      <c r="C914" s="117"/>
      <c r="D914" s="97"/>
      <c r="E914" s="99"/>
      <c r="F914" s="99"/>
      <c r="G914" s="99"/>
      <c r="H914" s="6" t="s">
        <v>646</v>
      </c>
      <c r="I914" s="8" t="s">
        <v>1269</v>
      </c>
      <c r="J914" s="8" t="s">
        <v>1233</v>
      </c>
      <c r="K914" s="8" t="s">
        <v>1233</v>
      </c>
      <c r="L914" s="27" t="s">
        <v>1233</v>
      </c>
    </row>
    <row r="915" spans="1:12" ht="47.25" customHeight="1" x14ac:dyDescent="0.3">
      <c r="A915" s="112" t="s">
        <v>647</v>
      </c>
      <c r="B915" s="115" t="s">
        <v>648</v>
      </c>
      <c r="C915" s="96" t="s">
        <v>589</v>
      </c>
      <c r="D915" s="7" t="s">
        <v>1221</v>
      </c>
      <c r="E915" s="13">
        <f>SUM(E916:E917)</f>
        <v>149461</v>
      </c>
      <c r="F915" s="13">
        <f>SUM(F916:F917)</f>
        <v>150000</v>
      </c>
      <c r="G915" s="13">
        <f>SUM(G916:G917)</f>
        <v>150000</v>
      </c>
      <c r="H915" s="5" t="s">
        <v>649</v>
      </c>
      <c r="I915" s="7" t="s">
        <v>444</v>
      </c>
      <c r="J915" s="7" t="s">
        <v>650</v>
      </c>
      <c r="K915" s="7"/>
      <c r="L915" s="36"/>
    </row>
    <row r="916" spans="1:12" ht="25.5" customHeight="1" x14ac:dyDescent="0.3">
      <c r="A916" s="113"/>
      <c r="B916" s="116"/>
      <c r="C916" s="121"/>
      <c r="D916" s="8" t="s">
        <v>32</v>
      </c>
      <c r="E916" s="9">
        <v>100000</v>
      </c>
      <c r="F916" s="9">
        <v>100000</v>
      </c>
      <c r="G916" s="9">
        <v>100000</v>
      </c>
      <c r="H916" s="152" t="s">
        <v>651</v>
      </c>
      <c r="I916" s="122" t="s">
        <v>1269</v>
      </c>
      <c r="J916" s="122" t="s">
        <v>544</v>
      </c>
      <c r="K916" s="122" t="s">
        <v>544</v>
      </c>
      <c r="L916" s="123" t="s">
        <v>544</v>
      </c>
    </row>
    <row r="917" spans="1:12" ht="16.2" thickBot="1" x14ac:dyDescent="0.35">
      <c r="A917" s="114"/>
      <c r="B917" s="117"/>
      <c r="C917" s="97"/>
      <c r="D917" s="8" t="s">
        <v>460</v>
      </c>
      <c r="E917" s="9">
        <v>49461</v>
      </c>
      <c r="F917" s="9">
        <v>50000</v>
      </c>
      <c r="G917" s="9">
        <v>50000</v>
      </c>
      <c r="H917" s="117"/>
      <c r="I917" s="97"/>
      <c r="J917" s="97"/>
      <c r="K917" s="97"/>
      <c r="L917" s="125"/>
    </row>
    <row r="918" spans="1:12" ht="38.25" customHeight="1" x14ac:dyDescent="0.3">
      <c r="A918" s="112" t="s">
        <v>652</v>
      </c>
      <c r="B918" s="115" t="s">
        <v>653</v>
      </c>
      <c r="C918" s="115" t="s">
        <v>456</v>
      </c>
      <c r="D918" s="7" t="s">
        <v>1221</v>
      </c>
      <c r="E918" s="13">
        <f>SUM(E919:E920)</f>
        <v>1085779</v>
      </c>
      <c r="F918" s="13">
        <f>SUM(F919:F920)</f>
        <v>1073135</v>
      </c>
      <c r="G918" s="13">
        <f>SUM(G919:G920)</f>
        <v>0</v>
      </c>
      <c r="H918" s="5" t="s">
        <v>457</v>
      </c>
      <c r="I918" s="7" t="s">
        <v>1268</v>
      </c>
      <c r="J918" s="7" t="s">
        <v>24</v>
      </c>
      <c r="K918" s="7" t="s">
        <v>155</v>
      </c>
      <c r="L918" s="36"/>
    </row>
    <row r="919" spans="1:12" ht="29.25" customHeight="1" x14ac:dyDescent="0.3">
      <c r="A919" s="113"/>
      <c r="B919" s="116"/>
      <c r="C919" s="116"/>
      <c r="D919" s="8" t="s">
        <v>459</v>
      </c>
      <c r="E919" s="9">
        <v>292803</v>
      </c>
      <c r="F919" s="9">
        <v>289257</v>
      </c>
      <c r="G919" s="9">
        <v>0</v>
      </c>
      <c r="H919" s="152" t="s">
        <v>637</v>
      </c>
      <c r="I919" s="122" t="s">
        <v>1268</v>
      </c>
      <c r="J919" s="122" t="s">
        <v>155</v>
      </c>
      <c r="K919" s="122" t="s">
        <v>55</v>
      </c>
      <c r="L919" s="123"/>
    </row>
    <row r="920" spans="1:12" ht="29.25" customHeight="1" thickBot="1" x14ac:dyDescent="0.35">
      <c r="A920" s="114"/>
      <c r="B920" s="117"/>
      <c r="C920" s="117"/>
      <c r="D920" s="8" t="s">
        <v>33</v>
      </c>
      <c r="E920" s="9">
        <v>792976</v>
      </c>
      <c r="F920" s="9">
        <v>783878</v>
      </c>
      <c r="G920" s="9">
        <v>0</v>
      </c>
      <c r="H920" s="117"/>
      <c r="I920" s="97"/>
      <c r="J920" s="97"/>
      <c r="K920" s="97"/>
      <c r="L920" s="125"/>
    </row>
    <row r="921" spans="1:12" ht="40.5" customHeight="1" x14ac:dyDescent="0.3">
      <c r="A921" s="112" t="s">
        <v>654</v>
      </c>
      <c r="B921" s="115" t="s">
        <v>655</v>
      </c>
      <c r="C921" s="115" t="s">
        <v>465</v>
      </c>
      <c r="D921" s="96" t="s">
        <v>32</v>
      </c>
      <c r="E921" s="98">
        <f>SUM(E922:E922)+850000</f>
        <v>850000</v>
      </c>
      <c r="F921" s="98">
        <f>SUM(F922:F922)</f>
        <v>0</v>
      </c>
      <c r="G921" s="98">
        <f>SUM(G922:G922)</f>
        <v>0</v>
      </c>
      <c r="H921" s="115" t="s">
        <v>457</v>
      </c>
      <c r="I921" s="96" t="s">
        <v>1268</v>
      </c>
      <c r="J921" s="96" t="s">
        <v>310</v>
      </c>
      <c r="K921" s="96"/>
      <c r="L921" s="153"/>
    </row>
    <row r="922" spans="1:12" ht="16.2" thickBot="1" x14ac:dyDescent="0.35">
      <c r="A922" s="114"/>
      <c r="B922" s="117"/>
      <c r="C922" s="117"/>
      <c r="D922" s="97"/>
      <c r="E922" s="99"/>
      <c r="F922" s="99"/>
      <c r="G922" s="99"/>
      <c r="H922" s="117"/>
      <c r="I922" s="97"/>
      <c r="J922" s="97"/>
      <c r="K922" s="97"/>
      <c r="L922" s="125"/>
    </row>
    <row r="923" spans="1:12" ht="43.5" customHeight="1" x14ac:dyDescent="0.3">
      <c r="A923" s="112" t="s">
        <v>656</v>
      </c>
      <c r="B923" s="115" t="s">
        <v>657</v>
      </c>
      <c r="C923" s="115" t="s">
        <v>589</v>
      </c>
      <c r="D923" s="96" t="s">
        <v>32</v>
      </c>
      <c r="E923" s="98">
        <f>SUM(E924:E924)</f>
        <v>0</v>
      </c>
      <c r="F923" s="98">
        <f>SUM(F924:F924)+1000000</f>
        <v>1000000</v>
      </c>
      <c r="G923" s="98">
        <f>SUM(G924:G924)+2400000</f>
        <v>2400000</v>
      </c>
      <c r="H923" s="5" t="s">
        <v>637</v>
      </c>
      <c r="I923" s="7" t="s">
        <v>1268</v>
      </c>
      <c r="J923" s="7"/>
      <c r="K923" s="7" t="s">
        <v>23</v>
      </c>
      <c r="L923" s="36" t="s">
        <v>13</v>
      </c>
    </row>
    <row r="924" spans="1:12" ht="36.75" customHeight="1" thickBot="1" x14ac:dyDescent="0.35">
      <c r="A924" s="114"/>
      <c r="B924" s="117"/>
      <c r="C924" s="117"/>
      <c r="D924" s="97"/>
      <c r="E924" s="99"/>
      <c r="F924" s="99"/>
      <c r="G924" s="99"/>
      <c r="H924" s="6" t="s">
        <v>457</v>
      </c>
      <c r="I924" s="8" t="s">
        <v>1268</v>
      </c>
      <c r="J924" s="8"/>
      <c r="K924" s="8" t="s">
        <v>23</v>
      </c>
      <c r="L924" s="27" t="s">
        <v>13</v>
      </c>
    </row>
    <row r="925" spans="1:12" ht="64.5" customHeight="1" thickBot="1" x14ac:dyDescent="0.35">
      <c r="A925" s="72" t="s">
        <v>658</v>
      </c>
      <c r="B925" s="5" t="s">
        <v>659</v>
      </c>
      <c r="C925" s="5" t="s">
        <v>589</v>
      </c>
      <c r="D925" s="7" t="s">
        <v>32</v>
      </c>
      <c r="E925" s="14">
        <v>644000</v>
      </c>
      <c r="F925" s="14">
        <v>0</v>
      </c>
      <c r="G925" s="14">
        <v>0</v>
      </c>
      <c r="H925" s="5" t="s">
        <v>660</v>
      </c>
      <c r="I925" s="7" t="s">
        <v>1269</v>
      </c>
      <c r="J925" s="7"/>
      <c r="K925" s="7" t="s">
        <v>570</v>
      </c>
      <c r="L925" s="36"/>
    </row>
    <row r="926" spans="1:12" ht="38.4" customHeight="1" x14ac:dyDescent="0.3">
      <c r="A926" s="112" t="s">
        <v>661</v>
      </c>
      <c r="B926" s="115" t="s">
        <v>662</v>
      </c>
      <c r="C926" s="115" t="s">
        <v>589</v>
      </c>
      <c r="D926" s="96" t="s">
        <v>33</v>
      </c>
      <c r="E926" s="98">
        <f>SUM(E927:E927)+893586</f>
        <v>893586</v>
      </c>
      <c r="F926" s="13">
        <f>SUM(F927:F927)</f>
        <v>0</v>
      </c>
      <c r="G926" s="13">
        <f>SUM(G927:G927)</f>
        <v>0</v>
      </c>
      <c r="H926" s="5" t="s">
        <v>663</v>
      </c>
      <c r="I926" s="7" t="s">
        <v>501</v>
      </c>
      <c r="J926" s="7">
        <v>20</v>
      </c>
      <c r="K926" s="7">
        <v>80</v>
      </c>
      <c r="L926" s="36"/>
    </row>
    <row r="927" spans="1:12" ht="24" customHeight="1" thickBot="1" x14ac:dyDescent="0.35">
      <c r="A927" s="114"/>
      <c r="B927" s="117"/>
      <c r="C927" s="117"/>
      <c r="D927" s="97"/>
      <c r="E927" s="99"/>
      <c r="F927" s="9">
        <v>0</v>
      </c>
      <c r="G927" s="9">
        <v>0</v>
      </c>
      <c r="H927" s="6" t="s">
        <v>457</v>
      </c>
      <c r="I927" s="8" t="s">
        <v>1268</v>
      </c>
      <c r="J927" s="8" t="s">
        <v>310</v>
      </c>
      <c r="K927" s="8"/>
      <c r="L927" s="27"/>
    </row>
    <row r="928" spans="1:12" ht="35.4" customHeight="1" x14ac:dyDescent="0.3">
      <c r="A928" s="112" t="s">
        <v>664</v>
      </c>
      <c r="B928" s="115" t="s">
        <v>665</v>
      </c>
      <c r="C928" s="96" t="s">
        <v>589</v>
      </c>
      <c r="D928" s="96" t="s">
        <v>33</v>
      </c>
      <c r="E928" s="98">
        <f>SUM(E929:E929)+481221</f>
        <v>481221</v>
      </c>
      <c r="F928" s="98">
        <f>SUM(F929:F929)</f>
        <v>0</v>
      </c>
      <c r="G928" s="98">
        <f>SUM(G929:G929)</f>
        <v>0</v>
      </c>
      <c r="H928" s="5" t="s">
        <v>666</v>
      </c>
      <c r="I928" s="7" t="s">
        <v>1268</v>
      </c>
      <c r="J928" s="7" t="s">
        <v>19</v>
      </c>
      <c r="K928" s="7" t="s">
        <v>13</v>
      </c>
      <c r="L928" s="36"/>
    </row>
    <row r="929" spans="1:12" ht="42" customHeight="1" thickBot="1" x14ac:dyDescent="0.35">
      <c r="A929" s="114"/>
      <c r="B929" s="117"/>
      <c r="C929" s="97"/>
      <c r="D929" s="97"/>
      <c r="E929" s="99"/>
      <c r="F929" s="99"/>
      <c r="G929" s="99"/>
      <c r="H929" s="6" t="s">
        <v>457</v>
      </c>
      <c r="I929" s="8" t="s">
        <v>1268</v>
      </c>
      <c r="J929" s="8" t="s">
        <v>19</v>
      </c>
      <c r="K929" s="8" t="s">
        <v>310</v>
      </c>
      <c r="L929" s="27"/>
    </row>
    <row r="930" spans="1:12" ht="25.5" customHeight="1" x14ac:dyDescent="0.3">
      <c r="A930" s="112" t="s">
        <v>667</v>
      </c>
      <c r="B930" s="115" t="s">
        <v>668</v>
      </c>
      <c r="C930" s="115" t="s">
        <v>589</v>
      </c>
      <c r="D930" s="96" t="s">
        <v>32</v>
      </c>
      <c r="E930" s="98">
        <f>SUM(E931:E931)+115000</f>
        <v>115000</v>
      </c>
      <c r="F930" s="98">
        <f>SUM(F931:F931)</f>
        <v>0</v>
      </c>
      <c r="G930" s="98">
        <f>SUM(G931:G931)</f>
        <v>0</v>
      </c>
      <c r="H930" s="5" t="s">
        <v>669</v>
      </c>
      <c r="I930" s="7" t="s">
        <v>501</v>
      </c>
      <c r="J930" s="7"/>
      <c r="K930" s="7" t="s">
        <v>19</v>
      </c>
      <c r="L930" s="36" t="s">
        <v>310</v>
      </c>
    </row>
    <row r="931" spans="1:12" ht="44.25" customHeight="1" thickBot="1" x14ac:dyDescent="0.35">
      <c r="A931" s="114"/>
      <c r="B931" s="117"/>
      <c r="C931" s="117"/>
      <c r="D931" s="97"/>
      <c r="E931" s="99"/>
      <c r="F931" s="99"/>
      <c r="G931" s="99"/>
      <c r="H931" s="6" t="s">
        <v>457</v>
      </c>
      <c r="I931" s="8" t="s">
        <v>1268</v>
      </c>
      <c r="J931" s="8" t="s">
        <v>23</v>
      </c>
      <c r="K931" s="8" t="s">
        <v>18</v>
      </c>
      <c r="L931" s="27" t="s">
        <v>310</v>
      </c>
    </row>
    <row r="932" spans="1:12" ht="31.5" customHeight="1" x14ac:dyDescent="0.3">
      <c r="A932" s="112" t="s">
        <v>670</v>
      </c>
      <c r="B932" s="115" t="s">
        <v>671</v>
      </c>
      <c r="C932" s="115" t="s">
        <v>465</v>
      </c>
      <c r="D932" s="7" t="s">
        <v>1221</v>
      </c>
      <c r="E932" s="13">
        <f>SUM(E933:E933)</f>
        <v>3000000</v>
      </c>
      <c r="F932" s="13">
        <f>SUM(F933:F933)</f>
        <v>16000000</v>
      </c>
      <c r="G932" s="13">
        <f>SUM(G933:G933)</f>
        <v>0</v>
      </c>
      <c r="H932" s="115" t="s">
        <v>457</v>
      </c>
      <c r="I932" s="96" t="s">
        <v>1268</v>
      </c>
      <c r="J932" s="96" t="s">
        <v>23</v>
      </c>
      <c r="K932" s="96" t="s">
        <v>24</v>
      </c>
      <c r="L932" s="153"/>
    </row>
    <row r="933" spans="1:12" ht="26.25" customHeight="1" thickBot="1" x14ac:dyDescent="0.35">
      <c r="A933" s="114"/>
      <c r="B933" s="117"/>
      <c r="C933" s="117"/>
      <c r="D933" s="8" t="s">
        <v>32</v>
      </c>
      <c r="E933" s="9">
        <v>3000000</v>
      </c>
      <c r="F933" s="9">
        <v>16000000</v>
      </c>
      <c r="G933" s="9">
        <v>0</v>
      </c>
      <c r="H933" s="117"/>
      <c r="I933" s="97"/>
      <c r="J933" s="97"/>
      <c r="K933" s="97"/>
      <c r="L933" s="125"/>
    </row>
    <row r="934" spans="1:12" ht="53.4" customHeight="1" x14ac:dyDescent="0.3">
      <c r="A934" s="112" t="s">
        <v>672</v>
      </c>
      <c r="B934" s="115" t="s">
        <v>673</v>
      </c>
      <c r="C934" s="115" t="s">
        <v>589</v>
      </c>
      <c r="D934" s="96" t="s">
        <v>32</v>
      </c>
      <c r="E934" s="98">
        <f>SUM(E935:E936)+87000</f>
        <v>87000</v>
      </c>
      <c r="F934" s="98">
        <f>SUM(F935:F936)+87000</f>
        <v>87000</v>
      </c>
      <c r="G934" s="98">
        <f>SUM(G935:G936)+87000</f>
        <v>87000</v>
      </c>
      <c r="H934" s="5" t="s">
        <v>1297</v>
      </c>
      <c r="I934" s="7" t="s">
        <v>1268</v>
      </c>
      <c r="J934" s="7" t="s">
        <v>299</v>
      </c>
      <c r="K934" s="7" t="s">
        <v>299</v>
      </c>
      <c r="L934" s="36" t="s">
        <v>299</v>
      </c>
    </row>
    <row r="935" spans="1:12" ht="55.5" customHeight="1" x14ac:dyDescent="0.3">
      <c r="A935" s="113"/>
      <c r="B935" s="116"/>
      <c r="C935" s="116"/>
      <c r="D935" s="121"/>
      <c r="E935" s="151"/>
      <c r="F935" s="151"/>
      <c r="G935" s="151"/>
      <c r="H935" s="6" t="s">
        <v>1298</v>
      </c>
      <c r="I935" s="8" t="s">
        <v>1268</v>
      </c>
      <c r="J935" s="8" t="s">
        <v>9</v>
      </c>
      <c r="K935" s="8" t="s">
        <v>9</v>
      </c>
      <c r="L935" s="27" t="s">
        <v>9</v>
      </c>
    </row>
    <row r="936" spans="1:12" ht="68.25" customHeight="1" thickBot="1" x14ac:dyDescent="0.35">
      <c r="A936" s="114"/>
      <c r="B936" s="117"/>
      <c r="C936" s="117"/>
      <c r="D936" s="97"/>
      <c r="E936" s="99"/>
      <c r="F936" s="99"/>
      <c r="G936" s="99"/>
      <c r="H936" s="6" t="s">
        <v>1299</v>
      </c>
      <c r="I936" s="8" t="s">
        <v>1269</v>
      </c>
      <c r="J936" s="8" t="s">
        <v>425</v>
      </c>
      <c r="K936" s="8" t="s">
        <v>425</v>
      </c>
      <c r="L936" s="27" t="s">
        <v>425</v>
      </c>
    </row>
    <row r="937" spans="1:12" ht="42.6" customHeight="1" thickBot="1" x14ac:dyDescent="0.35">
      <c r="A937" s="72" t="s">
        <v>674</v>
      </c>
      <c r="B937" s="5" t="s">
        <v>675</v>
      </c>
      <c r="C937" s="5" t="s">
        <v>43</v>
      </c>
      <c r="D937" s="7"/>
      <c r="E937" s="14">
        <v>0</v>
      </c>
      <c r="F937" s="14">
        <v>0</v>
      </c>
      <c r="G937" s="14">
        <v>0</v>
      </c>
      <c r="H937" s="5" t="s">
        <v>676</v>
      </c>
      <c r="I937" s="7" t="s">
        <v>1268</v>
      </c>
      <c r="J937" s="7" t="s">
        <v>13</v>
      </c>
      <c r="K937" s="7" t="s">
        <v>598</v>
      </c>
      <c r="L937" s="36" t="s">
        <v>310</v>
      </c>
    </row>
    <row r="938" spans="1:12" ht="46.8" x14ac:dyDescent="0.3">
      <c r="A938" s="72" t="s">
        <v>677</v>
      </c>
      <c r="B938" s="5" t="s">
        <v>678</v>
      </c>
      <c r="C938" s="5" t="s">
        <v>589</v>
      </c>
      <c r="D938" s="7" t="s">
        <v>32</v>
      </c>
      <c r="E938" s="14">
        <v>670000</v>
      </c>
      <c r="F938" s="14">
        <v>6800000</v>
      </c>
      <c r="G938" s="14">
        <v>5000000</v>
      </c>
      <c r="H938" s="5" t="s">
        <v>1300</v>
      </c>
      <c r="I938" s="7" t="s">
        <v>1269</v>
      </c>
      <c r="J938" s="7" t="s">
        <v>570</v>
      </c>
      <c r="K938" s="7"/>
      <c r="L938" s="36"/>
    </row>
    <row r="939" spans="1:12" ht="54.6" customHeight="1" thickBot="1" x14ac:dyDescent="0.35">
      <c r="A939" s="72" t="s">
        <v>679</v>
      </c>
      <c r="B939" s="5" t="s">
        <v>680</v>
      </c>
      <c r="C939" s="5" t="s">
        <v>465</v>
      </c>
      <c r="D939" s="7" t="s">
        <v>32</v>
      </c>
      <c r="E939" s="14">
        <v>85000</v>
      </c>
      <c r="F939" s="14">
        <v>0</v>
      </c>
      <c r="G939" s="14">
        <v>0</v>
      </c>
      <c r="H939" s="5" t="s">
        <v>457</v>
      </c>
      <c r="I939" s="7" t="s">
        <v>1268</v>
      </c>
      <c r="J939" s="7" t="s">
        <v>310</v>
      </c>
      <c r="K939" s="7"/>
      <c r="L939" s="36"/>
    </row>
    <row r="940" spans="1:12" ht="47.25" customHeight="1" x14ac:dyDescent="0.3">
      <c r="A940" s="112" t="s">
        <v>681</v>
      </c>
      <c r="B940" s="115" t="s">
        <v>682</v>
      </c>
      <c r="C940" s="115" t="s">
        <v>456</v>
      </c>
      <c r="D940" s="7"/>
      <c r="E940" s="13">
        <f>SUM(E941:E943)</f>
        <v>70000</v>
      </c>
      <c r="F940" s="13">
        <f>SUM(F941:F943)</f>
        <v>74750</v>
      </c>
      <c r="G940" s="13">
        <f>SUM(G941:G943)</f>
        <v>63056</v>
      </c>
      <c r="H940" s="115" t="s">
        <v>457</v>
      </c>
      <c r="I940" s="96" t="s">
        <v>1268</v>
      </c>
      <c r="J940" s="96" t="s">
        <v>19</v>
      </c>
      <c r="K940" s="96" t="s">
        <v>24</v>
      </c>
      <c r="L940" s="153" t="s">
        <v>155</v>
      </c>
    </row>
    <row r="941" spans="1:12" x14ac:dyDescent="0.3">
      <c r="A941" s="113"/>
      <c r="B941" s="116"/>
      <c r="C941" s="116"/>
      <c r="D941" s="8" t="s">
        <v>33</v>
      </c>
      <c r="E941" s="9">
        <v>60000</v>
      </c>
      <c r="F941" s="9">
        <v>10500</v>
      </c>
      <c r="G941" s="9">
        <v>0</v>
      </c>
      <c r="H941" s="116"/>
      <c r="I941" s="121"/>
      <c r="J941" s="121"/>
      <c r="K941" s="121"/>
      <c r="L941" s="124"/>
    </row>
    <row r="942" spans="1:12" x14ac:dyDescent="0.3">
      <c r="A942" s="113"/>
      <c r="B942" s="116"/>
      <c r="C942" s="116"/>
      <c r="D942" s="8" t="s">
        <v>459</v>
      </c>
      <c r="E942" s="9">
        <v>0</v>
      </c>
      <c r="F942" s="9">
        <v>60000</v>
      </c>
      <c r="G942" s="9">
        <v>63056</v>
      </c>
      <c r="H942" s="116"/>
      <c r="I942" s="121"/>
      <c r="J942" s="121"/>
      <c r="K942" s="121"/>
      <c r="L942" s="124"/>
    </row>
    <row r="943" spans="1:12" ht="16.2" thickBot="1" x14ac:dyDescent="0.35">
      <c r="A943" s="114"/>
      <c r="B943" s="117"/>
      <c r="C943" s="117"/>
      <c r="D943" s="8" t="s">
        <v>32</v>
      </c>
      <c r="E943" s="9">
        <v>10000</v>
      </c>
      <c r="F943" s="9">
        <v>4250</v>
      </c>
      <c r="G943" s="9">
        <v>0</v>
      </c>
      <c r="H943" s="117"/>
      <c r="I943" s="97"/>
      <c r="J943" s="97"/>
      <c r="K943" s="97"/>
      <c r="L943" s="125"/>
    </row>
    <row r="944" spans="1:12" ht="63.75" customHeight="1" thickBot="1" x14ac:dyDescent="0.35">
      <c r="A944" s="72" t="s">
        <v>683</v>
      </c>
      <c r="B944" s="5" t="s">
        <v>684</v>
      </c>
      <c r="C944" s="5" t="s">
        <v>465</v>
      </c>
      <c r="D944" s="7" t="s">
        <v>32</v>
      </c>
      <c r="E944" s="14">
        <v>350000</v>
      </c>
      <c r="F944" s="14">
        <v>0</v>
      </c>
      <c r="G944" s="14">
        <v>0</v>
      </c>
      <c r="H944" s="5" t="s">
        <v>685</v>
      </c>
      <c r="I944" s="7" t="s">
        <v>1268</v>
      </c>
      <c r="J944" s="7" t="s">
        <v>23</v>
      </c>
      <c r="K944" s="7"/>
      <c r="L944" s="36"/>
    </row>
    <row r="945" spans="1:12" ht="45" customHeight="1" thickBot="1" x14ac:dyDescent="0.35">
      <c r="A945" s="74" t="s">
        <v>686</v>
      </c>
      <c r="B945" s="157" t="s">
        <v>687</v>
      </c>
      <c r="C945" s="158"/>
      <c r="D945" s="159"/>
      <c r="E945" s="11">
        <f>E946+E976+E994+E1019</f>
        <v>84103898</v>
      </c>
      <c r="F945" s="11">
        <f t="shared" ref="F945:G945" si="7">F946+F976+F994+F1019</f>
        <v>82255699</v>
      </c>
      <c r="G945" s="11">
        <f t="shared" si="7"/>
        <v>77441962</v>
      </c>
      <c r="H945" s="106"/>
      <c r="I945" s="107"/>
      <c r="J945" s="107"/>
      <c r="K945" s="107"/>
      <c r="L945" s="108"/>
    </row>
    <row r="946" spans="1:12" ht="32.25" customHeight="1" thickBot="1" x14ac:dyDescent="0.35">
      <c r="A946" s="73" t="s">
        <v>693</v>
      </c>
      <c r="B946" s="103" t="s">
        <v>694</v>
      </c>
      <c r="C946" s="104"/>
      <c r="D946" s="105"/>
      <c r="E946" s="12">
        <f>E947+E950+E951+E952+E953+E955+E958+E960+E961+E963+E967+E971+E975</f>
        <v>2364804</v>
      </c>
      <c r="F946" s="12">
        <f t="shared" ref="F946:G946" si="8">F947+F950+F951+F952+F953+F955+F958+F960+F961+F963+F967+F971+F975</f>
        <v>3167128</v>
      </c>
      <c r="G946" s="12">
        <f t="shared" si="8"/>
        <v>2027746</v>
      </c>
      <c r="H946" s="93"/>
      <c r="I946" s="94"/>
      <c r="J946" s="94"/>
      <c r="K946" s="94"/>
      <c r="L946" s="95"/>
    </row>
    <row r="947" spans="1:12" ht="58.5" customHeight="1" x14ac:dyDescent="0.3">
      <c r="A947" s="112" t="s">
        <v>695</v>
      </c>
      <c r="B947" s="115" t="s">
        <v>696</v>
      </c>
      <c r="C947" s="115" t="s">
        <v>697</v>
      </c>
      <c r="D947" s="96" t="s">
        <v>32</v>
      </c>
      <c r="E947" s="98">
        <f>SUM(E948:E949)+462056</f>
        <v>462056</v>
      </c>
      <c r="F947" s="98">
        <f>SUM(F948:F949)+898625</f>
        <v>898625</v>
      </c>
      <c r="G947" s="98">
        <f>SUM(G948:G949)+6000</f>
        <v>6000</v>
      </c>
      <c r="H947" s="5" t="s">
        <v>698</v>
      </c>
      <c r="I947" s="7" t="s">
        <v>1268</v>
      </c>
      <c r="J947" s="7" t="s">
        <v>23</v>
      </c>
      <c r="K947" s="7" t="s">
        <v>688</v>
      </c>
      <c r="L947" s="36" t="s">
        <v>688</v>
      </c>
    </row>
    <row r="948" spans="1:12" ht="24.75" customHeight="1" x14ac:dyDescent="0.3">
      <c r="A948" s="113"/>
      <c r="B948" s="116"/>
      <c r="C948" s="116"/>
      <c r="D948" s="121"/>
      <c r="E948" s="151"/>
      <c r="F948" s="151"/>
      <c r="G948" s="151"/>
      <c r="H948" s="6" t="s">
        <v>699</v>
      </c>
      <c r="I948" s="8" t="s">
        <v>1268</v>
      </c>
      <c r="J948" s="8" t="s">
        <v>24</v>
      </c>
      <c r="K948" s="8" t="s">
        <v>47</v>
      </c>
      <c r="L948" s="27" t="s">
        <v>426</v>
      </c>
    </row>
    <row r="949" spans="1:12" ht="50.25" customHeight="1" thickBot="1" x14ac:dyDescent="0.35">
      <c r="A949" s="114"/>
      <c r="B949" s="117"/>
      <c r="C949" s="117"/>
      <c r="D949" s="97"/>
      <c r="E949" s="99"/>
      <c r="F949" s="99"/>
      <c r="G949" s="99"/>
      <c r="H949" s="6" t="s">
        <v>1301</v>
      </c>
      <c r="I949" s="8" t="s">
        <v>1269</v>
      </c>
      <c r="J949" s="8" t="s">
        <v>700</v>
      </c>
      <c r="K949" s="8" t="s">
        <v>418</v>
      </c>
      <c r="L949" s="27" t="s">
        <v>418</v>
      </c>
    </row>
    <row r="950" spans="1:12" ht="114" customHeight="1" thickBot="1" x14ac:dyDescent="0.35">
      <c r="A950" s="72" t="s">
        <v>701</v>
      </c>
      <c r="B950" s="5" t="s">
        <v>702</v>
      </c>
      <c r="C950" s="5" t="s">
        <v>697</v>
      </c>
      <c r="D950" s="7" t="s">
        <v>32</v>
      </c>
      <c r="E950" s="14">
        <v>360000</v>
      </c>
      <c r="F950" s="14">
        <v>152000</v>
      </c>
      <c r="G950" s="14">
        <v>152000</v>
      </c>
      <c r="H950" s="5" t="s">
        <v>703</v>
      </c>
      <c r="I950" s="7" t="s">
        <v>1268</v>
      </c>
      <c r="J950" s="7" t="s">
        <v>13</v>
      </c>
      <c r="K950" s="7" t="s">
        <v>227</v>
      </c>
      <c r="L950" s="36" t="s">
        <v>598</v>
      </c>
    </row>
    <row r="951" spans="1:12" ht="54.75" customHeight="1" x14ac:dyDescent="0.3">
      <c r="A951" s="72" t="s">
        <v>704</v>
      </c>
      <c r="B951" s="5" t="s">
        <v>705</v>
      </c>
      <c r="C951" s="5" t="s">
        <v>706</v>
      </c>
      <c r="D951" s="7" t="s">
        <v>32</v>
      </c>
      <c r="E951" s="14">
        <v>4000</v>
      </c>
      <c r="F951" s="14">
        <v>4000</v>
      </c>
      <c r="G951" s="14">
        <v>4000</v>
      </c>
      <c r="H951" s="5" t="s">
        <v>707</v>
      </c>
      <c r="I951" s="7" t="s">
        <v>501</v>
      </c>
      <c r="J951" s="7" t="s">
        <v>613</v>
      </c>
      <c r="K951" s="7" t="s">
        <v>613</v>
      </c>
      <c r="L951" s="36" t="s">
        <v>613</v>
      </c>
    </row>
    <row r="952" spans="1:12" ht="56.25" customHeight="1" thickBot="1" x14ac:dyDescent="0.35">
      <c r="A952" s="72" t="s">
        <v>708</v>
      </c>
      <c r="B952" s="5" t="s">
        <v>709</v>
      </c>
      <c r="C952" s="5" t="s">
        <v>697</v>
      </c>
      <c r="D952" s="7" t="s">
        <v>32</v>
      </c>
      <c r="E952" s="14">
        <v>5350</v>
      </c>
      <c r="F952" s="14">
        <v>5350</v>
      </c>
      <c r="G952" s="14">
        <v>5350</v>
      </c>
      <c r="H952" s="5" t="s">
        <v>710</v>
      </c>
      <c r="I952" s="7" t="s">
        <v>1269</v>
      </c>
      <c r="J952" s="7" t="s">
        <v>22</v>
      </c>
      <c r="K952" s="7" t="s">
        <v>22</v>
      </c>
      <c r="L952" s="36" t="s">
        <v>22</v>
      </c>
    </row>
    <row r="953" spans="1:12" ht="63" customHeight="1" x14ac:dyDescent="0.3">
      <c r="A953" s="112" t="s">
        <v>711</v>
      </c>
      <c r="B953" s="115" t="s">
        <v>712</v>
      </c>
      <c r="C953" s="115" t="s">
        <v>697</v>
      </c>
      <c r="D953" s="7" t="s">
        <v>1221</v>
      </c>
      <c r="E953" s="13">
        <f>SUM(E954:E954)</f>
        <v>4339</v>
      </c>
      <c r="F953" s="13">
        <f>SUM(F954:F954)</f>
        <v>4339</v>
      </c>
      <c r="G953" s="13">
        <f>SUM(G954:G954)</f>
        <v>4339</v>
      </c>
      <c r="H953" s="115" t="s">
        <v>1302</v>
      </c>
      <c r="I953" s="96" t="s">
        <v>1268</v>
      </c>
      <c r="J953" s="96" t="s">
        <v>47</v>
      </c>
      <c r="K953" s="96" t="s">
        <v>47</v>
      </c>
      <c r="L953" s="153" t="s">
        <v>47</v>
      </c>
    </row>
    <row r="954" spans="1:12" ht="16.2" thickBot="1" x14ac:dyDescent="0.35">
      <c r="A954" s="114"/>
      <c r="B954" s="117"/>
      <c r="C954" s="117"/>
      <c r="D954" s="8" t="s">
        <v>579</v>
      </c>
      <c r="E954" s="9">
        <v>4339</v>
      </c>
      <c r="F954" s="9">
        <v>4339</v>
      </c>
      <c r="G954" s="9">
        <v>4339</v>
      </c>
      <c r="H954" s="117"/>
      <c r="I954" s="97"/>
      <c r="J954" s="97"/>
      <c r="K954" s="97"/>
      <c r="L954" s="125"/>
    </row>
    <row r="955" spans="1:12" ht="37.5" customHeight="1" x14ac:dyDescent="0.3">
      <c r="A955" s="112" t="s">
        <v>713</v>
      </c>
      <c r="B955" s="115" t="s">
        <v>714</v>
      </c>
      <c r="C955" s="115" t="s">
        <v>697</v>
      </c>
      <c r="D955" s="7" t="s">
        <v>1221</v>
      </c>
      <c r="E955" s="13">
        <f>SUM(E956:E957)</f>
        <v>726182</v>
      </c>
      <c r="F955" s="13">
        <f>SUM(F956:F957)</f>
        <v>726182</v>
      </c>
      <c r="G955" s="13">
        <f>SUM(G956:G957)</f>
        <v>695200</v>
      </c>
      <c r="H955" s="115" t="s">
        <v>1304</v>
      </c>
      <c r="I955" s="96" t="s">
        <v>1268</v>
      </c>
      <c r="J955" s="96" t="s">
        <v>19</v>
      </c>
      <c r="K955" s="96" t="s">
        <v>19</v>
      </c>
      <c r="L955" s="153" t="s">
        <v>19</v>
      </c>
    </row>
    <row r="956" spans="1:12" x14ac:dyDescent="0.3">
      <c r="A956" s="113"/>
      <c r="B956" s="116"/>
      <c r="C956" s="116"/>
      <c r="D956" s="8" t="s">
        <v>579</v>
      </c>
      <c r="E956" s="9">
        <v>662000</v>
      </c>
      <c r="F956" s="9">
        <v>662000</v>
      </c>
      <c r="G956" s="9">
        <v>662000</v>
      </c>
      <c r="H956" s="116"/>
      <c r="I956" s="121"/>
      <c r="J956" s="121"/>
      <c r="K956" s="121"/>
      <c r="L956" s="124"/>
    </row>
    <row r="957" spans="1:12" ht="16.2" thickBot="1" x14ac:dyDescent="0.35">
      <c r="A957" s="114"/>
      <c r="B957" s="117"/>
      <c r="C957" s="117"/>
      <c r="D957" s="8" t="s">
        <v>32</v>
      </c>
      <c r="E957" s="9">
        <v>64182</v>
      </c>
      <c r="F957" s="9">
        <v>64182</v>
      </c>
      <c r="G957" s="9">
        <v>33200</v>
      </c>
      <c r="H957" s="117"/>
      <c r="I957" s="97"/>
      <c r="J957" s="97"/>
      <c r="K957" s="97"/>
      <c r="L957" s="125"/>
    </row>
    <row r="958" spans="1:12" ht="56.25" customHeight="1" x14ac:dyDescent="0.3">
      <c r="A958" s="112" t="s">
        <v>715</v>
      </c>
      <c r="B958" s="115" t="s">
        <v>716</v>
      </c>
      <c r="C958" s="115" t="s">
        <v>697</v>
      </c>
      <c r="D958" s="96" t="s">
        <v>1221</v>
      </c>
      <c r="E958" s="98">
        <v>162000</v>
      </c>
      <c r="F958" s="98">
        <v>162000</v>
      </c>
      <c r="G958" s="98">
        <v>160000</v>
      </c>
      <c r="H958" s="115" t="s">
        <v>1303</v>
      </c>
      <c r="I958" s="96" t="s">
        <v>1268</v>
      </c>
      <c r="J958" s="96" t="s">
        <v>237</v>
      </c>
      <c r="K958" s="96" t="s">
        <v>155</v>
      </c>
      <c r="L958" s="36" t="s">
        <v>67</v>
      </c>
    </row>
    <row r="959" spans="1:12" ht="16.2" thickBot="1" x14ac:dyDescent="0.35">
      <c r="A959" s="113"/>
      <c r="B959" s="116"/>
      <c r="C959" s="116"/>
      <c r="D959" s="97"/>
      <c r="E959" s="99"/>
      <c r="F959" s="99"/>
      <c r="G959" s="99"/>
      <c r="H959" s="117"/>
      <c r="I959" s="97"/>
      <c r="J959" s="97"/>
      <c r="K959" s="97"/>
      <c r="L959" s="27"/>
    </row>
    <row r="960" spans="1:12" ht="54" customHeight="1" thickBot="1" x14ac:dyDescent="0.35">
      <c r="A960" s="72" t="s">
        <v>717</v>
      </c>
      <c r="B960" s="5" t="s">
        <v>718</v>
      </c>
      <c r="C960" s="5" t="s">
        <v>697</v>
      </c>
      <c r="D960" s="7" t="s">
        <v>32</v>
      </c>
      <c r="E960" s="14">
        <v>11140</v>
      </c>
      <c r="F960" s="14">
        <v>11140</v>
      </c>
      <c r="G960" s="14">
        <v>11140</v>
      </c>
      <c r="H960" s="5" t="s">
        <v>719</v>
      </c>
      <c r="I960" s="7" t="s">
        <v>1269</v>
      </c>
      <c r="J960" s="7" t="s">
        <v>58</v>
      </c>
      <c r="K960" s="7" t="s">
        <v>58</v>
      </c>
      <c r="L960" s="36" t="s">
        <v>58</v>
      </c>
    </row>
    <row r="961" spans="1:12" ht="31.5" customHeight="1" x14ac:dyDescent="0.3">
      <c r="A961" s="112" t="s">
        <v>720</v>
      </c>
      <c r="B961" s="115" t="s">
        <v>721</v>
      </c>
      <c r="C961" s="115" t="s">
        <v>697</v>
      </c>
      <c r="D961" s="96" t="s">
        <v>32</v>
      </c>
      <c r="E961" s="98">
        <v>17000</v>
      </c>
      <c r="F961" s="98">
        <f>SUM(F962:F962)</f>
        <v>0</v>
      </c>
      <c r="G961" s="98">
        <f>SUM(G962:G962)</f>
        <v>0</v>
      </c>
      <c r="H961" s="115" t="s">
        <v>722</v>
      </c>
      <c r="I961" s="96" t="s">
        <v>1269</v>
      </c>
      <c r="J961" s="96" t="s">
        <v>570</v>
      </c>
      <c r="K961" s="96"/>
      <c r="L961" s="153"/>
    </row>
    <row r="962" spans="1:12" ht="16.2" thickBot="1" x14ac:dyDescent="0.35">
      <c r="A962" s="114"/>
      <c r="B962" s="117"/>
      <c r="C962" s="117"/>
      <c r="D962" s="97"/>
      <c r="E962" s="99"/>
      <c r="F962" s="99"/>
      <c r="G962" s="99"/>
      <c r="H962" s="117"/>
      <c r="I962" s="97"/>
      <c r="J962" s="97"/>
      <c r="K962" s="97"/>
      <c r="L962" s="125"/>
    </row>
    <row r="963" spans="1:12" ht="33" customHeight="1" x14ac:dyDescent="0.3">
      <c r="A963" s="112" t="s">
        <v>723</v>
      </c>
      <c r="B963" s="115" t="s">
        <v>724</v>
      </c>
      <c r="C963" s="115" t="s">
        <v>456</v>
      </c>
      <c r="D963" s="7" t="s">
        <v>1221</v>
      </c>
      <c r="E963" s="13">
        <f>SUM(E964:E966)</f>
        <v>467000</v>
      </c>
      <c r="F963" s="13">
        <f>SUM(F964:F966)</f>
        <v>959000</v>
      </c>
      <c r="G963" s="13">
        <f>SUM(G964:G966)</f>
        <v>779876</v>
      </c>
      <c r="H963" s="5" t="s">
        <v>685</v>
      </c>
      <c r="I963" s="7" t="s">
        <v>1268</v>
      </c>
      <c r="J963" s="7" t="s">
        <v>155</v>
      </c>
      <c r="K963" s="7" t="s">
        <v>19</v>
      </c>
      <c r="L963" s="36" t="s">
        <v>24</v>
      </c>
    </row>
    <row r="964" spans="1:12" ht="28.5" customHeight="1" x14ac:dyDescent="0.3">
      <c r="A964" s="113"/>
      <c r="B964" s="116"/>
      <c r="C964" s="116"/>
      <c r="D964" s="8" t="s">
        <v>33</v>
      </c>
      <c r="E964" s="9">
        <v>250000</v>
      </c>
      <c r="F964" s="9">
        <v>439000</v>
      </c>
      <c r="G964" s="9">
        <v>336330</v>
      </c>
      <c r="H964" s="152" t="s">
        <v>725</v>
      </c>
      <c r="I964" s="122" t="s">
        <v>1269</v>
      </c>
      <c r="J964" s="122"/>
      <c r="K964" s="122"/>
      <c r="L964" s="123">
        <v>1</v>
      </c>
    </row>
    <row r="965" spans="1:12" x14ac:dyDescent="0.3">
      <c r="A965" s="113"/>
      <c r="B965" s="116"/>
      <c r="C965" s="116"/>
      <c r="D965" s="8" t="s">
        <v>460</v>
      </c>
      <c r="E965" s="9">
        <v>17000</v>
      </c>
      <c r="F965" s="9">
        <v>40000</v>
      </c>
      <c r="G965" s="9">
        <v>38720</v>
      </c>
      <c r="H965" s="116"/>
      <c r="I965" s="121"/>
      <c r="J965" s="121"/>
      <c r="K965" s="121"/>
      <c r="L965" s="124"/>
    </row>
    <row r="966" spans="1:12" ht="16.2" thickBot="1" x14ac:dyDescent="0.35">
      <c r="A966" s="114"/>
      <c r="B966" s="117"/>
      <c r="C966" s="117"/>
      <c r="D966" s="8" t="s">
        <v>459</v>
      </c>
      <c r="E966" s="9">
        <v>200000</v>
      </c>
      <c r="F966" s="9">
        <v>480000</v>
      </c>
      <c r="G966" s="9">
        <v>404826</v>
      </c>
      <c r="H966" s="117"/>
      <c r="I966" s="97"/>
      <c r="J966" s="97"/>
      <c r="K966" s="97"/>
      <c r="L966" s="125"/>
    </row>
    <row r="967" spans="1:12" ht="30.75" customHeight="1" x14ac:dyDescent="0.3">
      <c r="A967" s="112" t="s">
        <v>726</v>
      </c>
      <c r="B967" s="115" t="s">
        <v>727</v>
      </c>
      <c r="C967" s="115" t="s">
        <v>456</v>
      </c>
      <c r="D967" s="7" t="s">
        <v>1221</v>
      </c>
      <c r="E967" s="13">
        <f>SUM(E968:E970)</f>
        <v>106085</v>
      </c>
      <c r="F967" s="13">
        <f>SUM(F968:F970)</f>
        <v>209841</v>
      </c>
      <c r="G967" s="13">
        <f>SUM(G968:G970)</f>
        <v>209841</v>
      </c>
      <c r="H967" s="5" t="s">
        <v>685</v>
      </c>
      <c r="I967" s="7" t="s">
        <v>1268</v>
      </c>
      <c r="J967" s="7" t="s">
        <v>24</v>
      </c>
      <c r="K967" s="7" t="s">
        <v>248</v>
      </c>
      <c r="L967" s="36" t="s">
        <v>22</v>
      </c>
    </row>
    <row r="968" spans="1:12" ht="20.25" customHeight="1" x14ac:dyDescent="0.3">
      <c r="A968" s="113"/>
      <c r="B968" s="116"/>
      <c r="C968" s="116"/>
      <c r="D968" s="8" t="s">
        <v>460</v>
      </c>
      <c r="E968" s="9">
        <v>7869</v>
      </c>
      <c r="F968" s="9">
        <v>15738</v>
      </c>
      <c r="G968" s="9">
        <v>15738</v>
      </c>
      <c r="H968" s="152" t="s">
        <v>728</v>
      </c>
      <c r="I968" s="122" t="s">
        <v>1269</v>
      </c>
      <c r="J968" s="122" t="s">
        <v>449</v>
      </c>
      <c r="K968" s="122" t="s">
        <v>613</v>
      </c>
      <c r="L968" s="123" t="s">
        <v>729</v>
      </c>
    </row>
    <row r="969" spans="1:12" x14ac:dyDescent="0.3">
      <c r="A969" s="113"/>
      <c r="B969" s="116"/>
      <c r="C969" s="116"/>
      <c r="D969" s="8" t="s">
        <v>459</v>
      </c>
      <c r="E969" s="9">
        <v>89182</v>
      </c>
      <c r="F969" s="9">
        <v>178365</v>
      </c>
      <c r="G969" s="9">
        <v>178365</v>
      </c>
      <c r="H969" s="116"/>
      <c r="I969" s="121"/>
      <c r="J969" s="121"/>
      <c r="K969" s="121"/>
      <c r="L969" s="124"/>
    </row>
    <row r="970" spans="1:12" ht="20.25" customHeight="1" thickBot="1" x14ac:dyDescent="0.35">
      <c r="A970" s="114"/>
      <c r="B970" s="117"/>
      <c r="C970" s="117"/>
      <c r="D970" s="8" t="s">
        <v>32</v>
      </c>
      <c r="E970" s="9">
        <v>9034</v>
      </c>
      <c r="F970" s="9">
        <v>15738</v>
      </c>
      <c r="G970" s="9">
        <v>15738</v>
      </c>
      <c r="H970" s="117"/>
      <c r="I970" s="97"/>
      <c r="J970" s="97"/>
      <c r="K970" s="97"/>
      <c r="L970" s="125"/>
    </row>
    <row r="971" spans="1:12" ht="62.25" customHeight="1" x14ac:dyDescent="0.3">
      <c r="A971" s="112" t="s">
        <v>730</v>
      </c>
      <c r="B971" s="115" t="s">
        <v>731</v>
      </c>
      <c r="C971" s="115" t="s">
        <v>456</v>
      </c>
      <c r="D971" s="7" t="s">
        <v>1221</v>
      </c>
      <c r="E971" s="13">
        <f>SUM(E972:E974)</f>
        <v>34652</v>
      </c>
      <c r="F971" s="13">
        <f>SUM(F972:F974)</f>
        <v>34651</v>
      </c>
      <c r="G971" s="13">
        <f>SUM(G972:G974)</f>
        <v>0</v>
      </c>
      <c r="H971" s="5" t="s">
        <v>1305</v>
      </c>
      <c r="I971" s="7" t="s">
        <v>1269</v>
      </c>
      <c r="J971" s="7" t="s">
        <v>23</v>
      </c>
      <c r="K971" s="7" t="s">
        <v>19</v>
      </c>
      <c r="L971" s="36" t="s">
        <v>22</v>
      </c>
    </row>
    <row r="972" spans="1:12" ht="23.25" customHeight="1" x14ac:dyDescent="0.3">
      <c r="A972" s="113"/>
      <c r="B972" s="116"/>
      <c r="C972" s="116"/>
      <c r="D972" s="8" t="s">
        <v>460</v>
      </c>
      <c r="E972" s="9">
        <v>2599</v>
      </c>
      <c r="F972" s="9">
        <v>2599</v>
      </c>
      <c r="G972" s="9">
        <v>0</v>
      </c>
      <c r="H972" s="152" t="s">
        <v>685</v>
      </c>
      <c r="I972" s="122" t="s">
        <v>1268</v>
      </c>
      <c r="J972" s="122" t="s">
        <v>23</v>
      </c>
      <c r="K972" s="122" t="s">
        <v>24</v>
      </c>
      <c r="L972" s="123" t="s">
        <v>23</v>
      </c>
    </row>
    <row r="973" spans="1:12" x14ac:dyDescent="0.3">
      <c r="A973" s="113"/>
      <c r="B973" s="116"/>
      <c r="C973" s="116"/>
      <c r="D973" s="8" t="s">
        <v>459</v>
      </c>
      <c r="E973" s="9">
        <v>29454</v>
      </c>
      <c r="F973" s="9">
        <v>29453</v>
      </c>
      <c r="G973" s="9">
        <v>0</v>
      </c>
      <c r="H973" s="116"/>
      <c r="I973" s="121"/>
      <c r="J973" s="121"/>
      <c r="K973" s="121"/>
      <c r="L973" s="124"/>
    </row>
    <row r="974" spans="1:12" ht="20.25" customHeight="1" thickBot="1" x14ac:dyDescent="0.35">
      <c r="A974" s="114"/>
      <c r="B974" s="117"/>
      <c r="C974" s="117"/>
      <c r="D974" s="8" t="s">
        <v>32</v>
      </c>
      <c r="E974" s="9">
        <v>2599</v>
      </c>
      <c r="F974" s="9">
        <v>2599</v>
      </c>
      <c r="G974" s="9">
        <v>0</v>
      </c>
      <c r="H974" s="117"/>
      <c r="I974" s="97"/>
      <c r="J974" s="97"/>
      <c r="K974" s="97"/>
      <c r="L974" s="125"/>
    </row>
    <row r="975" spans="1:12" ht="82.5" customHeight="1" thickBot="1" x14ac:dyDescent="0.35">
      <c r="A975" s="72" t="s">
        <v>732</v>
      </c>
      <c r="B975" s="5" t="s">
        <v>733</v>
      </c>
      <c r="C975" s="5" t="s">
        <v>697</v>
      </c>
      <c r="D975" s="7" t="s">
        <v>32</v>
      </c>
      <c r="E975" s="14">
        <v>5000</v>
      </c>
      <c r="F975" s="14">
        <v>0</v>
      </c>
      <c r="G975" s="14">
        <v>0</v>
      </c>
      <c r="H975" s="5" t="s">
        <v>734</v>
      </c>
      <c r="I975" s="7" t="s">
        <v>1268</v>
      </c>
      <c r="J975" s="7" t="s">
        <v>155</v>
      </c>
      <c r="K975" s="7"/>
      <c r="L975" s="36"/>
    </row>
    <row r="976" spans="1:12" ht="47.25" customHeight="1" thickBot="1" x14ac:dyDescent="0.35">
      <c r="A976" s="73" t="s">
        <v>735</v>
      </c>
      <c r="B976" s="160" t="s">
        <v>736</v>
      </c>
      <c r="C976" s="161"/>
      <c r="D976" s="162"/>
      <c r="E976" s="12">
        <f>E977+E979+E982+E986+E990+E993</f>
        <v>5056560</v>
      </c>
      <c r="F976" s="12">
        <f t="shared" ref="F976:G976" si="9">F977+F979+F982+F986+F990+F993</f>
        <v>4567894</v>
      </c>
      <c r="G976" s="12">
        <f t="shared" si="9"/>
        <v>4394371</v>
      </c>
      <c r="H976" s="93"/>
      <c r="I976" s="94"/>
      <c r="J976" s="94"/>
      <c r="K976" s="94"/>
      <c r="L976" s="95"/>
    </row>
    <row r="977" spans="1:12" ht="47.25" customHeight="1" x14ac:dyDescent="0.3">
      <c r="A977" s="112" t="s">
        <v>737</v>
      </c>
      <c r="B977" s="115" t="s">
        <v>738</v>
      </c>
      <c r="C977" s="96" t="s">
        <v>739</v>
      </c>
      <c r="D977" s="122" t="s">
        <v>32</v>
      </c>
      <c r="E977" s="98">
        <v>727700</v>
      </c>
      <c r="F977" s="98">
        <v>727700</v>
      </c>
      <c r="G977" s="98">
        <v>727700</v>
      </c>
      <c r="H977" s="5" t="s">
        <v>1306</v>
      </c>
      <c r="I977" s="7" t="s">
        <v>1268</v>
      </c>
      <c r="J977" s="7" t="s">
        <v>23</v>
      </c>
      <c r="K977" s="7" t="s">
        <v>688</v>
      </c>
      <c r="L977" s="36" t="s">
        <v>24</v>
      </c>
    </row>
    <row r="978" spans="1:12" ht="81" customHeight="1" thickBot="1" x14ac:dyDescent="0.35">
      <c r="A978" s="114"/>
      <c r="B978" s="117"/>
      <c r="C978" s="97"/>
      <c r="D978" s="97"/>
      <c r="E978" s="99"/>
      <c r="F978" s="99"/>
      <c r="G978" s="99"/>
      <c r="H978" s="6" t="s">
        <v>740</v>
      </c>
      <c r="I978" s="8" t="s">
        <v>1268</v>
      </c>
      <c r="J978" s="8" t="s">
        <v>47</v>
      </c>
      <c r="K978" s="8" t="s">
        <v>440</v>
      </c>
      <c r="L978" s="27" t="s">
        <v>18</v>
      </c>
    </row>
    <row r="979" spans="1:12" ht="37.5" customHeight="1" x14ac:dyDescent="0.3">
      <c r="A979" s="112" t="s">
        <v>741</v>
      </c>
      <c r="B979" s="115" t="s">
        <v>742</v>
      </c>
      <c r="C979" s="96" t="s">
        <v>739</v>
      </c>
      <c r="D979" s="7" t="s">
        <v>1221</v>
      </c>
      <c r="E979" s="13">
        <f>SUM(E980:E981)</f>
        <v>1348900</v>
      </c>
      <c r="F979" s="13">
        <f>SUM(F980:F981)</f>
        <v>1348900</v>
      </c>
      <c r="G979" s="13">
        <f>SUM(G980:G981)</f>
        <v>1348900</v>
      </c>
      <c r="H979" s="115" t="s">
        <v>1307</v>
      </c>
      <c r="I979" s="96" t="s">
        <v>1268</v>
      </c>
      <c r="J979" s="96" t="s">
        <v>22</v>
      </c>
      <c r="K979" s="96" t="s">
        <v>31</v>
      </c>
      <c r="L979" s="153" t="s">
        <v>23</v>
      </c>
    </row>
    <row r="980" spans="1:12" ht="41.25" customHeight="1" x14ac:dyDescent="0.3">
      <c r="A980" s="113"/>
      <c r="B980" s="116"/>
      <c r="C980" s="121"/>
      <c r="D980" s="8" t="s">
        <v>32</v>
      </c>
      <c r="E980" s="9">
        <v>1326500</v>
      </c>
      <c r="F980" s="9">
        <v>1326500</v>
      </c>
      <c r="G980" s="9">
        <v>1326500</v>
      </c>
      <c r="H980" s="116"/>
      <c r="I980" s="121"/>
      <c r="J980" s="121"/>
      <c r="K980" s="121"/>
      <c r="L980" s="124"/>
    </row>
    <row r="981" spans="1:12" ht="21" customHeight="1" thickBot="1" x14ac:dyDescent="0.35">
      <c r="A981" s="114"/>
      <c r="B981" s="117"/>
      <c r="C981" s="97"/>
      <c r="D981" s="8" t="s">
        <v>50</v>
      </c>
      <c r="E981" s="9">
        <v>22400</v>
      </c>
      <c r="F981" s="9">
        <v>22400</v>
      </c>
      <c r="G981" s="9">
        <v>22400</v>
      </c>
      <c r="H981" s="117"/>
      <c r="I981" s="97"/>
      <c r="J981" s="97"/>
      <c r="K981" s="97"/>
      <c r="L981" s="125"/>
    </row>
    <row r="982" spans="1:12" ht="88.5" customHeight="1" x14ac:dyDescent="0.3">
      <c r="A982" s="112" t="s">
        <v>743</v>
      </c>
      <c r="B982" s="115" t="s">
        <v>1308</v>
      </c>
      <c r="C982" s="96" t="s">
        <v>739</v>
      </c>
      <c r="D982" s="7" t="s">
        <v>1221</v>
      </c>
      <c r="E982" s="13">
        <f>SUM(E983:E985)</f>
        <v>1675934</v>
      </c>
      <c r="F982" s="13">
        <f>SUM(F983:F985)</f>
        <v>276334</v>
      </c>
      <c r="G982" s="13">
        <f>SUM(G983:G985)</f>
        <v>120100</v>
      </c>
      <c r="H982" s="5" t="s">
        <v>744</v>
      </c>
      <c r="I982" s="7" t="s">
        <v>1268</v>
      </c>
      <c r="J982" s="7" t="s">
        <v>299</v>
      </c>
      <c r="K982" s="7" t="s">
        <v>299</v>
      </c>
      <c r="L982" s="36" t="s">
        <v>299</v>
      </c>
    </row>
    <row r="983" spans="1:12" ht="58.5" customHeight="1" x14ac:dyDescent="0.3">
      <c r="A983" s="113"/>
      <c r="B983" s="116"/>
      <c r="C983" s="121"/>
      <c r="D983" s="8" t="s">
        <v>459</v>
      </c>
      <c r="E983" s="9">
        <v>156234</v>
      </c>
      <c r="F983" s="9">
        <v>156234</v>
      </c>
      <c r="G983" s="9">
        <v>0</v>
      </c>
      <c r="H983" s="6" t="s">
        <v>745</v>
      </c>
      <c r="I983" s="8" t="s">
        <v>1268</v>
      </c>
      <c r="J983" s="8" t="s">
        <v>47</v>
      </c>
      <c r="K983" s="8" t="s">
        <v>440</v>
      </c>
      <c r="L983" s="27" t="s">
        <v>18</v>
      </c>
    </row>
    <row r="984" spans="1:12" ht="97.5" customHeight="1" x14ac:dyDescent="0.3">
      <c r="A984" s="113"/>
      <c r="B984" s="116"/>
      <c r="C984" s="121"/>
      <c r="D984" s="8" t="s">
        <v>49</v>
      </c>
      <c r="E984" s="9">
        <v>120100</v>
      </c>
      <c r="F984" s="9">
        <v>120100</v>
      </c>
      <c r="G984" s="9">
        <v>120100</v>
      </c>
      <c r="H984" s="6" t="s">
        <v>746</v>
      </c>
      <c r="I984" s="8" t="s">
        <v>1269</v>
      </c>
      <c r="J984" s="8" t="s">
        <v>747</v>
      </c>
      <c r="K984" s="8" t="s">
        <v>748</v>
      </c>
      <c r="L984" s="27" t="s">
        <v>749</v>
      </c>
    </row>
    <row r="985" spans="1:12" ht="69" customHeight="1" thickBot="1" x14ac:dyDescent="0.35">
      <c r="A985" s="114"/>
      <c r="B985" s="117"/>
      <c r="C985" s="97"/>
      <c r="D985" s="8" t="s">
        <v>32</v>
      </c>
      <c r="E985" s="9">
        <v>1399600</v>
      </c>
      <c r="F985" s="9">
        <v>0</v>
      </c>
      <c r="G985" s="9">
        <v>0</v>
      </c>
      <c r="H985" s="6" t="s">
        <v>1309</v>
      </c>
      <c r="I985" s="8" t="s">
        <v>1268</v>
      </c>
      <c r="J985" s="8" t="s">
        <v>22</v>
      </c>
      <c r="K985" s="8" t="s">
        <v>31</v>
      </c>
      <c r="L985" s="27" t="s">
        <v>23</v>
      </c>
    </row>
    <row r="986" spans="1:12" ht="71.25" customHeight="1" x14ac:dyDescent="0.3">
      <c r="A986" s="112" t="s">
        <v>750</v>
      </c>
      <c r="B986" s="115" t="s">
        <v>751</v>
      </c>
      <c r="C986" s="96" t="s">
        <v>739</v>
      </c>
      <c r="D986" s="7" t="s">
        <v>1221</v>
      </c>
      <c r="E986" s="13">
        <f>SUM(E987:E989)</f>
        <v>742126</v>
      </c>
      <c r="F986" s="13">
        <f>SUM(F987:F989)</f>
        <v>809960</v>
      </c>
      <c r="G986" s="13">
        <f>SUM(G987:G989)</f>
        <v>792671</v>
      </c>
      <c r="H986" s="5" t="s">
        <v>1310</v>
      </c>
      <c r="I986" s="7" t="s">
        <v>1268</v>
      </c>
      <c r="J986" s="7" t="s">
        <v>155</v>
      </c>
      <c r="K986" s="7" t="s">
        <v>17</v>
      </c>
      <c r="L986" s="36" t="s">
        <v>22</v>
      </c>
    </row>
    <row r="987" spans="1:12" ht="33.75" customHeight="1" x14ac:dyDescent="0.3">
      <c r="A987" s="113"/>
      <c r="B987" s="116"/>
      <c r="C987" s="121"/>
      <c r="D987" s="8" t="s">
        <v>459</v>
      </c>
      <c r="E987" s="9">
        <v>87026</v>
      </c>
      <c r="F987" s="9">
        <v>89350</v>
      </c>
      <c r="G987" s="9">
        <v>0</v>
      </c>
      <c r="H987" s="152" t="s">
        <v>752</v>
      </c>
      <c r="I987" s="122" t="s">
        <v>1268</v>
      </c>
      <c r="J987" s="122" t="s">
        <v>22</v>
      </c>
      <c r="K987" s="122" t="s">
        <v>31</v>
      </c>
      <c r="L987" s="123" t="s">
        <v>23</v>
      </c>
    </row>
    <row r="988" spans="1:12" ht="17.25" customHeight="1" x14ac:dyDescent="0.3">
      <c r="A988" s="113"/>
      <c r="B988" s="116"/>
      <c r="C988" s="121"/>
      <c r="D988" s="8" t="s">
        <v>49</v>
      </c>
      <c r="E988" s="9">
        <v>42000</v>
      </c>
      <c r="F988" s="9">
        <v>46200</v>
      </c>
      <c r="G988" s="9">
        <v>50820</v>
      </c>
      <c r="H988" s="116"/>
      <c r="I988" s="121"/>
      <c r="J988" s="121"/>
      <c r="K988" s="121"/>
      <c r="L988" s="124"/>
    </row>
    <row r="989" spans="1:12" ht="21" customHeight="1" thickBot="1" x14ac:dyDescent="0.35">
      <c r="A989" s="114"/>
      <c r="B989" s="117"/>
      <c r="C989" s="97"/>
      <c r="D989" s="8" t="s">
        <v>32</v>
      </c>
      <c r="E989" s="9">
        <v>613100</v>
      </c>
      <c r="F989" s="9">
        <v>674410</v>
      </c>
      <c r="G989" s="9">
        <v>741851</v>
      </c>
      <c r="H989" s="117"/>
      <c r="I989" s="97"/>
      <c r="J989" s="97"/>
      <c r="K989" s="97"/>
      <c r="L989" s="125"/>
    </row>
    <row r="990" spans="1:12" ht="99.75" customHeight="1" x14ac:dyDescent="0.3">
      <c r="A990" s="112" t="s">
        <v>753</v>
      </c>
      <c r="B990" s="115" t="s">
        <v>1311</v>
      </c>
      <c r="C990" s="96" t="s">
        <v>739</v>
      </c>
      <c r="D990" s="7"/>
      <c r="E990" s="13">
        <f>SUM(E991:E992)</f>
        <v>405000</v>
      </c>
      <c r="F990" s="13">
        <f>SUM(F991:F992)</f>
        <v>405000</v>
      </c>
      <c r="G990" s="13">
        <f>SUM(G991:G992)</f>
        <v>405000</v>
      </c>
      <c r="H990" s="5" t="s">
        <v>754</v>
      </c>
      <c r="I990" s="7" t="s">
        <v>1268</v>
      </c>
      <c r="J990" s="7" t="s">
        <v>22</v>
      </c>
      <c r="K990" s="7" t="s">
        <v>31</v>
      </c>
      <c r="L990" s="36" t="s">
        <v>23</v>
      </c>
    </row>
    <row r="991" spans="1:12" ht="47.25" customHeight="1" x14ac:dyDescent="0.3">
      <c r="A991" s="113"/>
      <c r="B991" s="116"/>
      <c r="C991" s="121"/>
      <c r="D991" s="8" t="s">
        <v>49</v>
      </c>
      <c r="E991" s="9">
        <v>100000</v>
      </c>
      <c r="F991" s="9">
        <v>100000</v>
      </c>
      <c r="G991" s="9">
        <v>100000</v>
      </c>
      <c r="H991" s="152" t="s">
        <v>1312</v>
      </c>
      <c r="I991" s="122" t="s">
        <v>1268</v>
      </c>
      <c r="J991" s="122" t="s">
        <v>47</v>
      </c>
      <c r="K991" s="122" t="s">
        <v>440</v>
      </c>
      <c r="L991" s="123" t="s">
        <v>18</v>
      </c>
    </row>
    <row r="992" spans="1:12" ht="16.2" thickBot="1" x14ac:dyDescent="0.35">
      <c r="A992" s="114"/>
      <c r="B992" s="117"/>
      <c r="C992" s="97"/>
      <c r="D992" s="8" t="s">
        <v>32</v>
      </c>
      <c r="E992" s="9">
        <v>305000</v>
      </c>
      <c r="F992" s="9">
        <v>305000</v>
      </c>
      <c r="G992" s="9">
        <v>305000</v>
      </c>
      <c r="H992" s="117"/>
      <c r="I992" s="97"/>
      <c r="J992" s="97"/>
      <c r="K992" s="97"/>
      <c r="L992" s="125"/>
    </row>
    <row r="993" spans="1:12" ht="39.75" customHeight="1" thickBot="1" x14ac:dyDescent="0.35">
      <c r="A993" s="72" t="s">
        <v>755</v>
      </c>
      <c r="B993" s="5" t="s">
        <v>756</v>
      </c>
      <c r="C993" s="5" t="s">
        <v>28</v>
      </c>
      <c r="D993" s="7" t="s">
        <v>32</v>
      </c>
      <c r="E993" s="14">
        <v>156900</v>
      </c>
      <c r="F993" s="14">
        <v>1000000</v>
      </c>
      <c r="G993" s="14">
        <v>1000000</v>
      </c>
      <c r="H993" s="5" t="s">
        <v>757</v>
      </c>
      <c r="I993" s="7" t="s">
        <v>1269</v>
      </c>
      <c r="J993" s="7" t="s">
        <v>9</v>
      </c>
      <c r="K993" s="7" t="s">
        <v>9</v>
      </c>
      <c r="L993" s="36" t="s">
        <v>9</v>
      </c>
    </row>
    <row r="994" spans="1:12" ht="52.2" customHeight="1" thickBot="1" x14ac:dyDescent="0.35">
      <c r="A994" s="73" t="s">
        <v>758</v>
      </c>
      <c r="B994" s="103" t="s">
        <v>759</v>
      </c>
      <c r="C994" s="104"/>
      <c r="D994" s="105"/>
      <c r="E994" s="12">
        <f>SUM(E995:E1018)</f>
        <v>66334200</v>
      </c>
      <c r="F994" s="12">
        <f t="shared" ref="F994:G994" si="10">SUM(F995:F1018)</f>
        <v>64000970</v>
      </c>
      <c r="G994" s="12">
        <f t="shared" si="10"/>
        <v>63879036</v>
      </c>
      <c r="H994" s="93"/>
      <c r="I994" s="94"/>
      <c r="J994" s="94"/>
      <c r="K994" s="94"/>
      <c r="L994" s="95"/>
    </row>
    <row r="995" spans="1:12" ht="50.25" customHeight="1" thickBot="1" x14ac:dyDescent="0.35">
      <c r="A995" s="72" t="s">
        <v>760</v>
      </c>
      <c r="B995" s="5" t="s">
        <v>761</v>
      </c>
      <c r="C995" s="5" t="s">
        <v>762</v>
      </c>
      <c r="D995" s="7" t="s">
        <v>32</v>
      </c>
      <c r="E995" s="14">
        <v>100000</v>
      </c>
      <c r="F995" s="14">
        <v>120000</v>
      </c>
      <c r="G995" s="14">
        <v>125000</v>
      </c>
      <c r="H995" s="5" t="s">
        <v>763</v>
      </c>
      <c r="I995" s="7" t="s">
        <v>1269</v>
      </c>
      <c r="J995" s="7" t="s">
        <v>764</v>
      </c>
      <c r="K995" s="7" t="s">
        <v>765</v>
      </c>
      <c r="L995" s="36" t="s">
        <v>613</v>
      </c>
    </row>
    <row r="996" spans="1:12" ht="54" customHeight="1" x14ac:dyDescent="0.3">
      <c r="A996" s="72" t="s">
        <v>766</v>
      </c>
      <c r="B996" s="5" t="s">
        <v>767</v>
      </c>
      <c r="C996" s="5" t="s">
        <v>762</v>
      </c>
      <c r="D996" s="7" t="s">
        <v>32</v>
      </c>
      <c r="E996" s="14">
        <v>4800000</v>
      </c>
      <c r="F996" s="14">
        <v>4600000</v>
      </c>
      <c r="G996" s="14">
        <v>4500000</v>
      </c>
      <c r="H996" s="5" t="s">
        <v>768</v>
      </c>
      <c r="I996" s="7" t="s">
        <v>1269</v>
      </c>
      <c r="J996" s="7" t="s">
        <v>1240</v>
      </c>
      <c r="K996" s="7" t="s">
        <v>1241</v>
      </c>
      <c r="L996" s="36" t="s">
        <v>1234</v>
      </c>
    </row>
    <row r="997" spans="1:12" ht="36.75" customHeight="1" x14ac:dyDescent="0.3">
      <c r="A997" s="72" t="s">
        <v>769</v>
      </c>
      <c r="B997" s="5" t="s">
        <v>770</v>
      </c>
      <c r="C997" s="5" t="s">
        <v>762</v>
      </c>
      <c r="D997" s="7" t="s">
        <v>460</v>
      </c>
      <c r="E997" s="14">
        <v>27873200</v>
      </c>
      <c r="F997" s="14">
        <v>26341000</v>
      </c>
      <c r="G997" s="14">
        <v>26348000</v>
      </c>
      <c r="H997" s="5" t="s">
        <v>771</v>
      </c>
      <c r="I997" s="7" t="s">
        <v>1269</v>
      </c>
      <c r="J997" s="7" t="s">
        <v>1242</v>
      </c>
      <c r="K997" s="7" t="s">
        <v>1243</v>
      </c>
      <c r="L997" s="36" t="s">
        <v>1244</v>
      </c>
    </row>
    <row r="998" spans="1:12" ht="54" customHeight="1" x14ac:dyDescent="0.3">
      <c r="A998" s="72" t="s">
        <v>772</v>
      </c>
      <c r="B998" s="5" t="s">
        <v>773</v>
      </c>
      <c r="C998" s="5" t="s">
        <v>762</v>
      </c>
      <c r="D998" s="7" t="s">
        <v>460</v>
      </c>
      <c r="E998" s="14">
        <v>557500</v>
      </c>
      <c r="F998" s="14">
        <v>579502</v>
      </c>
      <c r="G998" s="14">
        <v>579656</v>
      </c>
      <c r="H998" s="5" t="s">
        <v>771</v>
      </c>
      <c r="I998" s="7" t="s">
        <v>1269</v>
      </c>
      <c r="J998" s="7" t="s">
        <v>1242</v>
      </c>
      <c r="K998" s="7" t="s">
        <v>1243</v>
      </c>
      <c r="L998" s="36" t="s">
        <v>1244</v>
      </c>
    </row>
    <row r="999" spans="1:12" ht="84.75" customHeight="1" x14ac:dyDescent="0.3">
      <c r="A999" s="72" t="s">
        <v>774</v>
      </c>
      <c r="B999" s="5" t="s">
        <v>775</v>
      </c>
      <c r="C999" s="5" t="s">
        <v>762</v>
      </c>
      <c r="D999" s="7" t="s">
        <v>460</v>
      </c>
      <c r="E999" s="14">
        <v>82750</v>
      </c>
      <c r="F999" s="14">
        <v>82977</v>
      </c>
      <c r="G999" s="14">
        <v>84205</v>
      </c>
      <c r="H999" s="5" t="s">
        <v>776</v>
      </c>
      <c r="I999" s="7" t="s">
        <v>1269</v>
      </c>
      <c r="J999" s="7" t="s">
        <v>777</v>
      </c>
      <c r="K999" s="7" t="s">
        <v>778</v>
      </c>
      <c r="L999" s="36" t="s">
        <v>779</v>
      </c>
    </row>
    <row r="1000" spans="1:12" ht="83.4" customHeight="1" x14ac:dyDescent="0.3">
      <c r="A1000" s="72" t="s">
        <v>780</v>
      </c>
      <c r="B1000" s="5" t="s">
        <v>781</v>
      </c>
      <c r="C1000" s="5" t="s">
        <v>762</v>
      </c>
      <c r="D1000" s="7" t="s">
        <v>460</v>
      </c>
      <c r="E1000" s="14">
        <v>2280</v>
      </c>
      <c r="F1000" s="14">
        <v>2280</v>
      </c>
      <c r="G1000" s="14">
        <v>3040</v>
      </c>
      <c r="H1000" s="5" t="s">
        <v>782</v>
      </c>
      <c r="I1000" s="7" t="s">
        <v>1269</v>
      </c>
      <c r="J1000" s="7" t="s">
        <v>9</v>
      </c>
      <c r="K1000" s="7" t="s">
        <v>9</v>
      </c>
      <c r="L1000" s="36" t="s">
        <v>322</v>
      </c>
    </row>
    <row r="1001" spans="1:12" ht="65.400000000000006" customHeight="1" x14ac:dyDescent="0.3">
      <c r="A1001" s="72" t="s">
        <v>783</v>
      </c>
      <c r="B1001" s="5" t="s">
        <v>1316</v>
      </c>
      <c r="C1001" s="5" t="s">
        <v>762</v>
      </c>
      <c r="D1001" s="7" t="s">
        <v>460</v>
      </c>
      <c r="E1001" s="14">
        <v>2505</v>
      </c>
      <c r="F1001" s="14">
        <v>835</v>
      </c>
      <c r="G1001" s="14">
        <v>0</v>
      </c>
      <c r="H1001" s="5" t="s">
        <v>776</v>
      </c>
      <c r="I1001" s="7" t="s">
        <v>1269</v>
      </c>
      <c r="J1001" s="7" t="s">
        <v>9</v>
      </c>
      <c r="K1001" s="7" t="s">
        <v>570</v>
      </c>
      <c r="L1001" s="36"/>
    </row>
    <row r="1002" spans="1:12" ht="36" customHeight="1" x14ac:dyDescent="0.3">
      <c r="A1002" s="72" t="s">
        <v>784</v>
      </c>
      <c r="B1002" s="5" t="s">
        <v>785</v>
      </c>
      <c r="C1002" s="5" t="s">
        <v>762</v>
      </c>
      <c r="D1002" s="7" t="s">
        <v>460</v>
      </c>
      <c r="E1002" s="14">
        <v>26285300</v>
      </c>
      <c r="F1002" s="14">
        <v>26285300</v>
      </c>
      <c r="G1002" s="14">
        <v>26285300</v>
      </c>
      <c r="H1002" s="5" t="s">
        <v>782</v>
      </c>
      <c r="I1002" s="7" t="s">
        <v>1269</v>
      </c>
      <c r="J1002" s="7" t="s">
        <v>1245</v>
      </c>
      <c r="K1002" s="7" t="s">
        <v>1246</v>
      </c>
      <c r="L1002" s="36" t="s">
        <v>1247</v>
      </c>
    </row>
    <row r="1003" spans="1:12" ht="52.2" customHeight="1" x14ac:dyDescent="0.3">
      <c r="A1003" s="72" t="s">
        <v>786</v>
      </c>
      <c r="B1003" s="5" t="s">
        <v>787</v>
      </c>
      <c r="C1003" s="5" t="s">
        <v>762</v>
      </c>
      <c r="D1003" s="7" t="s">
        <v>460</v>
      </c>
      <c r="E1003" s="14">
        <v>525700</v>
      </c>
      <c r="F1003" s="14">
        <v>525800</v>
      </c>
      <c r="G1003" s="14">
        <v>526000</v>
      </c>
      <c r="H1003" s="5" t="s">
        <v>788</v>
      </c>
      <c r="I1003" s="7" t="s">
        <v>1269</v>
      </c>
      <c r="J1003" s="7" t="s">
        <v>1245</v>
      </c>
      <c r="K1003" s="7" t="s">
        <v>1246</v>
      </c>
      <c r="L1003" s="36" t="s">
        <v>1247</v>
      </c>
    </row>
    <row r="1004" spans="1:12" ht="57" customHeight="1" x14ac:dyDescent="0.3">
      <c r="A1004" s="72" t="s">
        <v>789</v>
      </c>
      <c r="B1004" s="5" t="s">
        <v>790</v>
      </c>
      <c r="C1004" s="5" t="s">
        <v>762</v>
      </c>
      <c r="D1004" s="7" t="s">
        <v>460</v>
      </c>
      <c r="E1004" s="14">
        <v>365</v>
      </c>
      <c r="F1004" s="14">
        <v>274</v>
      </c>
      <c r="G1004" s="14">
        <v>274</v>
      </c>
      <c r="H1004" s="5" t="s">
        <v>782</v>
      </c>
      <c r="I1004" s="7" t="s">
        <v>1269</v>
      </c>
      <c r="J1004" s="7" t="s">
        <v>322</v>
      </c>
      <c r="K1004" s="7" t="s">
        <v>9</v>
      </c>
      <c r="L1004" s="36" t="s">
        <v>9</v>
      </c>
    </row>
    <row r="1005" spans="1:12" ht="69.75" customHeight="1" x14ac:dyDescent="0.3">
      <c r="A1005" s="72" t="s">
        <v>791</v>
      </c>
      <c r="B1005" s="5" t="s">
        <v>1317</v>
      </c>
      <c r="C1005" s="5" t="s">
        <v>762</v>
      </c>
      <c r="D1005" s="7" t="s">
        <v>579</v>
      </c>
      <c r="E1005" s="14">
        <v>970200</v>
      </c>
      <c r="F1005" s="14">
        <v>540000</v>
      </c>
      <c r="G1005" s="14">
        <v>530000</v>
      </c>
      <c r="H1005" s="5" t="s">
        <v>1313</v>
      </c>
      <c r="I1005" s="7" t="s">
        <v>1268</v>
      </c>
      <c r="J1005" s="7" t="s">
        <v>792</v>
      </c>
      <c r="K1005" s="7" t="s">
        <v>793</v>
      </c>
      <c r="L1005" s="36" t="s">
        <v>794</v>
      </c>
    </row>
    <row r="1006" spans="1:12" ht="54.75" customHeight="1" x14ac:dyDescent="0.3">
      <c r="A1006" s="72" t="s">
        <v>795</v>
      </c>
      <c r="B1006" s="5" t="s">
        <v>1314</v>
      </c>
      <c r="C1006" s="5" t="s">
        <v>762</v>
      </c>
      <c r="D1006" s="7" t="s">
        <v>579</v>
      </c>
      <c r="E1006" s="14">
        <v>45000</v>
      </c>
      <c r="F1006" s="14">
        <v>17550</v>
      </c>
      <c r="G1006" s="14">
        <v>17225</v>
      </c>
      <c r="H1006" s="5" t="s">
        <v>1315</v>
      </c>
      <c r="I1006" s="7" t="s">
        <v>1269</v>
      </c>
      <c r="J1006" s="7" t="s">
        <v>796</v>
      </c>
      <c r="K1006" s="7" t="s">
        <v>797</v>
      </c>
      <c r="L1006" s="36" t="s">
        <v>798</v>
      </c>
    </row>
    <row r="1007" spans="1:12" ht="101.25" customHeight="1" x14ac:dyDescent="0.3">
      <c r="A1007" s="72" t="s">
        <v>799</v>
      </c>
      <c r="B1007" s="5" t="s">
        <v>800</v>
      </c>
      <c r="C1007" s="5" t="s">
        <v>762</v>
      </c>
      <c r="D1007" s="7" t="s">
        <v>579</v>
      </c>
      <c r="E1007" s="14">
        <v>10000</v>
      </c>
      <c r="F1007" s="14">
        <v>10000</v>
      </c>
      <c r="G1007" s="14">
        <v>9000</v>
      </c>
      <c r="H1007" s="5" t="s">
        <v>782</v>
      </c>
      <c r="I1007" s="7" t="s">
        <v>1269</v>
      </c>
      <c r="J1007" s="7" t="s">
        <v>801</v>
      </c>
      <c r="K1007" s="7" t="s">
        <v>801</v>
      </c>
      <c r="L1007" s="36" t="s">
        <v>802</v>
      </c>
    </row>
    <row r="1008" spans="1:12" ht="42.75" customHeight="1" x14ac:dyDescent="0.3">
      <c r="A1008" s="72" t="s">
        <v>803</v>
      </c>
      <c r="B1008" s="5" t="s">
        <v>804</v>
      </c>
      <c r="C1008" s="5" t="s">
        <v>762</v>
      </c>
      <c r="D1008" s="7" t="s">
        <v>579</v>
      </c>
      <c r="E1008" s="14">
        <v>1309700</v>
      </c>
      <c r="F1008" s="14">
        <v>1292152</v>
      </c>
      <c r="G1008" s="14">
        <v>1290936</v>
      </c>
      <c r="H1008" s="5" t="s">
        <v>782</v>
      </c>
      <c r="I1008" s="7" t="s">
        <v>1269</v>
      </c>
      <c r="J1008" s="7" t="s">
        <v>805</v>
      </c>
      <c r="K1008" s="7" t="s">
        <v>806</v>
      </c>
      <c r="L1008" s="36" t="s">
        <v>807</v>
      </c>
    </row>
    <row r="1009" spans="1:12" ht="69" customHeight="1" x14ac:dyDescent="0.3">
      <c r="A1009" s="72" t="s">
        <v>808</v>
      </c>
      <c r="B1009" s="5" t="s">
        <v>809</v>
      </c>
      <c r="C1009" s="5" t="s">
        <v>762</v>
      </c>
      <c r="D1009" s="7" t="s">
        <v>579</v>
      </c>
      <c r="E1009" s="14">
        <v>26000</v>
      </c>
      <c r="F1009" s="14">
        <v>31000</v>
      </c>
      <c r="G1009" s="14">
        <v>3100</v>
      </c>
      <c r="H1009" s="5" t="s">
        <v>782</v>
      </c>
      <c r="I1009" s="7" t="s">
        <v>1269</v>
      </c>
      <c r="J1009" s="7" t="s">
        <v>810</v>
      </c>
      <c r="K1009" s="7" t="s">
        <v>811</v>
      </c>
      <c r="L1009" s="36" t="s">
        <v>812</v>
      </c>
    </row>
    <row r="1010" spans="1:12" ht="46.8" x14ac:dyDescent="0.3">
      <c r="A1010" s="72" t="s">
        <v>813</v>
      </c>
      <c r="B1010" s="5" t="s">
        <v>1318</v>
      </c>
      <c r="C1010" s="5" t="s">
        <v>762</v>
      </c>
      <c r="D1010" s="7" t="s">
        <v>579</v>
      </c>
      <c r="E1010" s="14">
        <v>196700</v>
      </c>
      <c r="F1010" s="14">
        <v>108300</v>
      </c>
      <c r="G1010" s="14">
        <v>108300</v>
      </c>
      <c r="H1010" s="5" t="s">
        <v>814</v>
      </c>
      <c r="I1010" s="7" t="s">
        <v>1268</v>
      </c>
      <c r="J1010" s="7" t="s">
        <v>815</v>
      </c>
      <c r="K1010" s="7" t="s">
        <v>816</v>
      </c>
      <c r="L1010" s="36" t="s">
        <v>816</v>
      </c>
    </row>
    <row r="1011" spans="1:12" s="54" customFormat="1" ht="62.25" customHeight="1" x14ac:dyDescent="0.3">
      <c r="A1011" s="75" t="s">
        <v>817</v>
      </c>
      <c r="B1011" s="50" t="s">
        <v>1319</v>
      </c>
      <c r="C1011" s="50" t="s">
        <v>762</v>
      </c>
      <c r="D1011" s="51" t="s">
        <v>32</v>
      </c>
      <c r="E1011" s="52">
        <v>12000</v>
      </c>
      <c r="F1011" s="52">
        <v>11000</v>
      </c>
      <c r="G1011" s="52">
        <v>11000</v>
      </c>
      <c r="H1011" s="50" t="s">
        <v>782</v>
      </c>
      <c r="I1011" s="51" t="s">
        <v>1269</v>
      </c>
      <c r="J1011" s="51">
        <v>900</v>
      </c>
      <c r="K1011" s="51">
        <v>950</v>
      </c>
      <c r="L1011" s="53">
        <v>970</v>
      </c>
    </row>
    <row r="1012" spans="1:12" ht="65.25" customHeight="1" x14ac:dyDescent="0.3">
      <c r="A1012" s="72" t="s">
        <v>818</v>
      </c>
      <c r="B1012" s="5" t="s">
        <v>819</v>
      </c>
      <c r="C1012" s="5" t="s">
        <v>762</v>
      </c>
      <c r="D1012" s="7" t="s">
        <v>32</v>
      </c>
      <c r="E1012" s="14">
        <v>25000</v>
      </c>
      <c r="F1012" s="14">
        <v>23000</v>
      </c>
      <c r="G1012" s="14">
        <v>23000</v>
      </c>
      <c r="H1012" s="5" t="s">
        <v>1320</v>
      </c>
      <c r="I1012" s="7" t="s">
        <v>1269</v>
      </c>
      <c r="J1012" s="7" t="s">
        <v>820</v>
      </c>
      <c r="K1012" s="7" t="s">
        <v>821</v>
      </c>
      <c r="L1012" s="36" t="s">
        <v>822</v>
      </c>
    </row>
    <row r="1013" spans="1:12" ht="112.5" customHeight="1" x14ac:dyDescent="0.3">
      <c r="A1013" s="72" t="s">
        <v>823</v>
      </c>
      <c r="B1013" s="5" t="s">
        <v>824</v>
      </c>
      <c r="C1013" s="5" t="s">
        <v>762</v>
      </c>
      <c r="D1013" s="7" t="s">
        <v>32</v>
      </c>
      <c r="E1013" s="14">
        <v>2000000</v>
      </c>
      <c r="F1013" s="14">
        <v>1800000</v>
      </c>
      <c r="G1013" s="14">
        <v>1700000</v>
      </c>
      <c r="H1013" s="5" t="s">
        <v>1320</v>
      </c>
      <c r="I1013" s="7" t="s">
        <v>1269</v>
      </c>
      <c r="J1013" s="7" t="s">
        <v>825</v>
      </c>
      <c r="K1013" s="7" t="s">
        <v>826</v>
      </c>
      <c r="L1013" s="36" t="s">
        <v>827</v>
      </c>
    </row>
    <row r="1014" spans="1:12" ht="102" customHeight="1" x14ac:dyDescent="0.3">
      <c r="A1014" s="72" t="s">
        <v>828</v>
      </c>
      <c r="B1014" s="5" t="s">
        <v>1321</v>
      </c>
      <c r="C1014" s="5" t="s">
        <v>762</v>
      </c>
      <c r="D1014" s="7" t="s">
        <v>32</v>
      </c>
      <c r="E1014" s="14">
        <v>200000</v>
      </c>
      <c r="F1014" s="14">
        <v>190000</v>
      </c>
      <c r="G1014" s="14">
        <v>180000</v>
      </c>
      <c r="H1014" s="5" t="s">
        <v>1320</v>
      </c>
      <c r="I1014" s="7" t="s">
        <v>1269</v>
      </c>
      <c r="J1014" s="7" t="s">
        <v>829</v>
      </c>
      <c r="K1014" s="7" t="s">
        <v>830</v>
      </c>
      <c r="L1014" s="36" t="s">
        <v>831</v>
      </c>
    </row>
    <row r="1015" spans="1:12" ht="75.75" customHeight="1" thickBot="1" x14ac:dyDescent="0.35">
      <c r="A1015" s="72" t="s">
        <v>832</v>
      </c>
      <c r="B1015" s="5" t="s">
        <v>833</v>
      </c>
      <c r="C1015" s="5" t="s">
        <v>762</v>
      </c>
      <c r="D1015" s="7" t="s">
        <v>32</v>
      </c>
      <c r="E1015" s="14">
        <v>120000</v>
      </c>
      <c r="F1015" s="14">
        <v>115000</v>
      </c>
      <c r="G1015" s="14">
        <v>105000</v>
      </c>
      <c r="H1015" s="5" t="s">
        <v>1320</v>
      </c>
      <c r="I1015" s="7" t="s">
        <v>1269</v>
      </c>
      <c r="J1015" s="7" t="s">
        <v>834</v>
      </c>
      <c r="K1015" s="7" t="s">
        <v>835</v>
      </c>
      <c r="L1015" s="36" t="s">
        <v>836</v>
      </c>
    </row>
    <row r="1016" spans="1:12" ht="107.25" customHeight="1" thickBot="1" x14ac:dyDescent="0.35">
      <c r="A1016" s="72" t="s">
        <v>837</v>
      </c>
      <c r="B1016" s="5" t="s">
        <v>838</v>
      </c>
      <c r="C1016" s="5" t="s">
        <v>762</v>
      </c>
      <c r="D1016" s="7" t="s">
        <v>32</v>
      </c>
      <c r="E1016" s="14">
        <v>300000</v>
      </c>
      <c r="F1016" s="14">
        <v>350000</v>
      </c>
      <c r="G1016" s="14">
        <v>400000</v>
      </c>
      <c r="H1016" s="5" t="s">
        <v>1320</v>
      </c>
      <c r="I1016" s="7" t="s">
        <v>1269</v>
      </c>
      <c r="J1016" s="7" t="s">
        <v>839</v>
      </c>
      <c r="K1016" s="7" t="s">
        <v>840</v>
      </c>
      <c r="L1016" s="36" t="s">
        <v>841</v>
      </c>
    </row>
    <row r="1017" spans="1:12" ht="90.75" customHeight="1" thickBot="1" x14ac:dyDescent="0.35">
      <c r="A1017" s="72" t="s">
        <v>842</v>
      </c>
      <c r="B1017" s="5" t="s">
        <v>1322</v>
      </c>
      <c r="C1017" s="5" t="s">
        <v>762</v>
      </c>
      <c r="D1017" s="7" t="s">
        <v>32</v>
      </c>
      <c r="E1017" s="14">
        <v>190000</v>
      </c>
      <c r="F1017" s="14">
        <v>185000</v>
      </c>
      <c r="G1017" s="14">
        <v>180000</v>
      </c>
      <c r="H1017" s="5" t="s">
        <v>843</v>
      </c>
      <c r="I1017" s="7" t="s">
        <v>1268</v>
      </c>
      <c r="J1017" s="7" t="s">
        <v>844</v>
      </c>
      <c r="K1017" s="7" t="s">
        <v>845</v>
      </c>
      <c r="L1017" s="36" t="s">
        <v>846</v>
      </c>
    </row>
    <row r="1018" spans="1:12" ht="59.25" customHeight="1" thickBot="1" x14ac:dyDescent="0.35">
      <c r="A1018" s="72" t="s">
        <v>847</v>
      </c>
      <c r="B1018" s="5" t="s">
        <v>848</v>
      </c>
      <c r="C1018" s="5" t="s">
        <v>762</v>
      </c>
      <c r="D1018" s="7" t="s">
        <v>32</v>
      </c>
      <c r="E1018" s="14">
        <v>700000</v>
      </c>
      <c r="F1018" s="14">
        <v>790000</v>
      </c>
      <c r="G1018" s="14">
        <v>870000</v>
      </c>
      <c r="H1018" s="5" t="s">
        <v>1323</v>
      </c>
      <c r="I1018" s="7" t="s">
        <v>1268</v>
      </c>
      <c r="J1018" s="7" t="s">
        <v>512</v>
      </c>
      <c r="K1018" s="7" t="s">
        <v>262</v>
      </c>
      <c r="L1018" s="36" t="s">
        <v>849</v>
      </c>
    </row>
    <row r="1019" spans="1:12" ht="48" customHeight="1" thickBot="1" x14ac:dyDescent="0.35">
      <c r="A1019" s="73" t="s">
        <v>850</v>
      </c>
      <c r="B1019" s="118" t="s">
        <v>851</v>
      </c>
      <c r="C1019" s="119"/>
      <c r="D1019" s="120"/>
      <c r="E1019" s="12">
        <f>E1020+E1023+E1025+E1029+E1030+E1031+E1032+E1033+E1034+E1035+E1038+E1039+E1042+E1045+E1048+E1051+E1052+E1056</f>
        <v>10348334</v>
      </c>
      <c r="F1019" s="12">
        <f t="shared" ref="F1019:G1019" si="11">F1020+F1023+F1025+F1029+F1030+F1031+F1032+F1033+F1034+F1035+F1038+F1039+F1042+F1045+F1048+F1051+F1052+F1056</f>
        <v>10519707</v>
      </c>
      <c r="G1019" s="12">
        <f t="shared" si="11"/>
        <v>7140809</v>
      </c>
      <c r="H1019" s="93"/>
      <c r="I1019" s="94"/>
      <c r="J1019" s="94"/>
      <c r="K1019" s="94"/>
      <c r="L1019" s="95"/>
    </row>
    <row r="1020" spans="1:12" ht="28.5" customHeight="1" x14ac:dyDescent="0.3">
      <c r="A1020" s="112" t="s">
        <v>852</v>
      </c>
      <c r="B1020" s="115" t="s">
        <v>853</v>
      </c>
      <c r="C1020" s="115" t="s">
        <v>739</v>
      </c>
      <c r="D1020" s="7" t="s">
        <v>1221</v>
      </c>
      <c r="E1020" s="13">
        <f>SUM(E1021:E1022)</f>
        <v>399585</v>
      </c>
      <c r="F1020" s="13">
        <f>SUM(F1021:F1022)</f>
        <v>399585</v>
      </c>
      <c r="G1020" s="13">
        <f>SUM(G1021:G1022)</f>
        <v>399585</v>
      </c>
      <c r="H1020" s="115" t="s">
        <v>854</v>
      </c>
      <c r="I1020" s="96" t="s">
        <v>1269</v>
      </c>
      <c r="J1020" s="96" t="s">
        <v>30</v>
      </c>
      <c r="K1020" s="96"/>
      <c r="L1020" s="153"/>
    </row>
    <row r="1021" spans="1:12" ht="21" customHeight="1" x14ac:dyDescent="0.3">
      <c r="A1021" s="113"/>
      <c r="B1021" s="116"/>
      <c r="C1021" s="116"/>
      <c r="D1021" s="8" t="s">
        <v>579</v>
      </c>
      <c r="E1021" s="9">
        <v>170610</v>
      </c>
      <c r="F1021" s="9">
        <v>170610</v>
      </c>
      <c r="G1021" s="9">
        <v>170610</v>
      </c>
      <c r="H1021" s="116"/>
      <c r="I1021" s="121"/>
      <c r="J1021" s="121"/>
      <c r="K1021" s="121"/>
      <c r="L1021" s="124"/>
    </row>
    <row r="1022" spans="1:12" ht="30" customHeight="1" thickBot="1" x14ac:dyDescent="0.35">
      <c r="A1022" s="114"/>
      <c r="B1022" s="117"/>
      <c r="C1022" s="117"/>
      <c r="D1022" s="8" t="s">
        <v>32</v>
      </c>
      <c r="E1022" s="9">
        <v>228975</v>
      </c>
      <c r="F1022" s="9">
        <v>228975</v>
      </c>
      <c r="G1022" s="9">
        <v>228975</v>
      </c>
      <c r="H1022" s="117"/>
      <c r="I1022" s="97"/>
      <c r="J1022" s="97"/>
      <c r="K1022" s="97"/>
      <c r="L1022" s="125"/>
    </row>
    <row r="1023" spans="1:12" ht="37.5" customHeight="1" x14ac:dyDescent="0.3">
      <c r="A1023" s="112" t="s">
        <v>855</v>
      </c>
      <c r="B1023" s="115" t="s">
        <v>856</v>
      </c>
      <c r="C1023" s="96" t="s">
        <v>739</v>
      </c>
      <c r="D1023" s="96">
        <v>2</v>
      </c>
      <c r="E1023" s="98">
        <v>400000</v>
      </c>
      <c r="F1023" s="98">
        <v>550000</v>
      </c>
      <c r="G1023" s="98">
        <v>600000</v>
      </c>
      <c r="H1023" s="5" t="s">
        <v>457</v>
      </c>
      <c r="I1023" s="7" t="s">
        <v>1268</v>
      </c>
      <c r="J1023" s="7" t="s">
        <v>22</v>
      </c>
      <c r="K1023" s="7" t="s">
        <v>23</v>
      </c>
      <c r="L1023" s="36" t="s">
        <v>23</v>
      </c>
    </row>
    <row r="1024" spans="1:12" ht="36" customHeight="1" thickBot="1" x14ac:dyDescent="0.35">
      <c r="A1024" s="113"/>
      <c r="B1024" s="116"/>
      <c r="C1024" s="121"/>
      <c r="D1024" s="97"/>
      <c r="E1024" s="99"/>
      <c r="F1024" s="99"/>
      <c r="G1024" s="99"/>
      <c r="H1024" s="6" t="s">
        <v>857</v>
      </c>
      <c r="I1024" s="8" t="s">
        <v>1269</v>
      </c>
      <c r="J1024" s="8" t="s">
        <v>447</v>
      </c>
      <c r="K1024" s="8" t="s">
        <v>555</v>
      </c>
      <c r="L1024" s="27" t="s">
        <v>748</v>
      </c>
    </row>
    <row r="1025" spans="1:12" ht="42" customHeight="1" x14ac:dyDescent="0.3">
      <c r="A1025" s="112" t="s">
        <v>858</v>
      </c>
      <c r="B1025" s="115" t="s">
        <v>859</v>
      </c>
      <c r="C1025" s="96" t="s">
        <v>456</v>
      </c>
      <c r="D1025" s="7" t="s">
        <v>1221</v>
      </c>
      <c r="E1025" s="13">
        <f>SUM(E1026:E1027)</f>
        <v>3211132</v>
      </c>
      <c r="F1025" s="13">
        <f>SUM(F1026:F1027)</f>
        <v>3211132</v>
      </c>
      <c r="G1025" s="13">
        <f>SUM(G1026:G1027)</f>
        <v>0</v>
      </c>
      <c r="H1025" s="5" t="s">
        <v>457</v>
      </c>
      <c r="I1025" s="7" t="s">
        <v>1268</v>
      </c>
      <c r="J1025" s="7" t="s">
        <v>860</v>
      </c>
      <c r="K1025" s="7" t="s">
        <v>426</v>
      </c>
      <c r="L1025" s="36"/>
    </row>
    <row r="1026" spans="1:12" ht="46.8" x14ac:dyDescent="0.3">
      <c r="A1026" s="113"/>
      <c r="B1026" s="116"/>
      <c r="C1026" s="121"/>
      <c r="D1026" s="24" t="s">
        <v>459</v>
      </c>
      <c r="E1026" s="15">
        <v>2707534</v>
      </c>
      <c r="F1026" s="15">
        <v>2707534</v>
      </c>
      <c r="G1026" s="15">
        <v>0</v>
      </c>
      <c r="H1026" s="6" t="s">
        <v>1324</v>
      </c>
      <c r="I1026" s="8" t="s">
        <v>1268</v>
      </c>
      <c r="J1026" s="8" t="s">
        <v>7</v>
      </c>
      <c r="K1026" s="8" t="s">
        <v>7</v>
      </c>
      <c r="L1026" s="27"/>
    </row>
    <row r="1027" spans="1:12" x14ac:dyDescent="0.3">
      <c r="A1027" s="113"/>
      <c r="B1027" s="116"/>
      <c r="C1027" s="173"/>
      <c r="D1027" s="171" t="s">
        <v>33</v>
      </c>
      <c r="E1027" s="172">
        <v>503598</v>
      </c>
      <c r="F1027" s="172">
        <v>503598</v>
      </c>
      <c r="G1027" s="172">
        <v>0</v>
      </c>
      <c r="H1027" s="175" t="s">
        <v>861</v>
      </c>
      <c r="I1027" s="122" t="s">
        <v>1269</v>
      </c>
      <c r="J1027" s="122" t="s">
        <v>862</v>
      </c>
      <c r="K1027" s="122"/>
      <c r="L1027" s="123"/>
    </row>
    <row r="1028" spans="1:12" ht="16.2" thickBot="1" x14ac:dyDescent="0.35">
      <c r="A1028" s="114"/>
      <c r="B1028" s="117"/>
      <c r="C1028" s="174"/>
      <c r="D1028" s="171"/>
      <c r="E1028" s="172"/>
      <c r="F1028" s="172"/>
      <c r="G1028" s="172"/>
      <c r="H1028" s="176"/>
      <c r="I1028" s="97"/>
      <c r="J1028" s="97"/>
      <c r="K1028" s="97"/>
      <c r="L1028" s="125"/>
    </row>
    <row r="1029" spans="1:12" ht="58.2" customHeight="1" thickBot="1" x14ac:dyDescent="0.35">
      <c r="A1029" s="72" t="s">
        <v>863</v>
      </c>
      <c r="B1029" s="5" t="s">
        <v>864</v>
      </c>
      <c r="C1029" s="5" t="s">
        <v>762</v>
      </c>
      <c r="D1029" s="25" t="s">
        <v>579</v>
      </c>
      <c r="E1029" s="41">
        <v>36400</v>
      </c>
      <c r="F1029" s="41">
        <v>38000</v>
      </c>
      <c r="G1029" s="41">
        <v>40858</v>
      </c>
      <c r="H1029" s="5" t="s">
        <v>865</v>
      </c>
      <c r="I1029" s="7" t="s">
        <v>1269</v>
      </c>
      <c r="J1029" s="7" t="s">
        <v>866</v>
      </c>
      <c r="K1029" s="7" t="s">
        <v>867</v>
      </c>
      <c r="L1029" s="36" t="s">
        <v>868</v>
      </c>
    </row>
    <row r="1030" spans="1:12" ht="72" customHeight="1" thickBot="1" x14ac:dyDescent="0.35">
      <c r="A1030" s="72" t="s">
        <v>869</v>
      </c>
      <c r="B1030" s="5" t="s">
        <v>870</v>
      </c>
      <c r="C1030" s="5" t="s">
        <v>739</v>
      </c>
      <c r="D1030" s="7" t="s">
        <v>579</v>
      </c>
      <c r="E1030" s="14">
        <v>458400</v>
      </c>
      <c r="F1030" s="14">
        <v>451980</v>
      </c>
      <c r="G1030" s="14">
        <v>451980</v>
      </c>
      <c r="H1030" s="5" t="s">
        <v>871</v>
      </c>
      <c r="I1030" s="7" t="s">
        <v>1269</v>
      </c>
      <c r="J1030" s="7" t="s">
        <v>749</v>
      </c>
      <c r="K1030" s="7" t="s">
        <v>749</v>
      </c>
      <c r="L1030" s="36" t="s">
        <v>749</v>
      </c>
    </row>
    <row r="1031" spans="1:12" ht="55.2" customHeight="1" thickBot="1" x14ac:dyDescent="0.35">
      <c r="A1031" s="72" t="s">
        <v>872</v>
      </c>
      <c r="B1031" s="5" t="s">
        <v>1325</v>
      </c>
      <c r="C1031" s="5" t="s">
        <v>739</v>
      </c>
      <c r="D1031" s="7" t="s">
        <v>32</v>
      </c>
      <c r="E1031" s="14">
        <v>0</v>
      </c>
      <c r="F1031" s="14">
        <v>54500</v>
      </c>
      <c r="G1031" s="14">
        <v>0</v>
      </c>
      <c r="H1031" s="5" t="s">
        <v>873</v>
      </c>
      <c r="I1031" s="7" t="s">
        <v>1269</v>
      </c>
      <c r="J1031" s="7" t="s">
        <v>874</v>
      </c>
      <c r="K1031" s="7" t="s">
        <v>801</v>
      </c>
      <c r="L1031" s="36" t="s">
        <v>801</v>
      </c>
    </row>
    <row r="1032" spans="1:12" ht="78.75" customHeight="1" thickBot="1" x14ac:dyDescent="0.35">
      <c r="A1032" s="72" t="s">
        <v>875</v>
      </c>
      <c r="B1032" s="5" t="s">
        <v>876</v>
      </c>
      <c r="C1032" s="5" t="s">
        <v>739</v>
      </c>
      <c r="D1032" s="7" t="s">
        <v>579</v>
      </c>
      <c r="E1032" s="14">
        <v>273500</v>
      </c>
      <c r="F1032" s="14">
        <v>297589</v>
      </c>
      <c r="G1032" s="14">
        <v>327347</v>
      </c>
      <c r="H1032" s="5" t="s">
        <v>1326</v>
      </c>
      <c r="I1032" s="7" t="s">
        <v>1268</v>
      </c>
      <c r="J1032" s="7" t="s">
        <v>22</v>
      </c>
      <c r="K1032" s="7" t="s">
        <v>31</v>
      </c>
      <c r="L1032" s="36" t="s">
        <v>23</v>
      </c>
    </row>
    <row r="1033" spans="1:12" ht="59.25" customHeight="1" thickBot="1" x14ac:dyDescent="0.35">
      <c r="A1033" s="72" t="s">
        <v>877</v>
      </c>
      <c r="B1033" s="5" t="s">
        <v>878</v>
      </c>
      <c r="C1033" s="5" t="s">
        <v>739</v>
      </c>
      <c r="D1033" s="7" t="s">
        <v>579</v>
      </c>
      <c r="E1033" s="14">
        <v>41200</v>
      </c>
      <c r="F1033" s="14">
        <v>40580</v>
      </c>
      <c r="G1033" s="14">
        <v>40580</v>
      </c>
      <c r="H1033" s="5" t="s">
        <v>854</v>
      </c>
      <c r="I1033" s="7" t="s">
        <v>1269</v>
      </c>
      <c r="J1033" s="7" t="s">
        <v>67</v>
      </c>
      <c r="K1033" s="7" t="s">
        <v>67</v>
      </c>
      <c r="L1033" s="36" t="s">
        <v>67</v>
      </c>
    </row>
    <row r="1034" spans="1:12" ht="75.75" customHeight="1" thickBot="1" x14ac:dyDescent="0.35">
      <c r="A1034" s="72" t="s">
        <v>879</v>
      </c>
      <c r="B1034" s="5" t="s">
        <v>880</v>
      </c>
      <c r="C1034" s="5" t="s">
        <v>739</v>
      </c>
      <c r="D1034" s="7" t="s">
        <v>579</v>
      </c>
      <c r="E1034" s="14">
        <v>260400</v>
      </c>
      <c r="F1034" s="14">
        <v>219810</v>
      </c>
      <c r="G1034" s="14">
        <v>219810</v>
      </c>
      <c r="H1034" s="5" t="s">
        <v>881</v>
      </c>
      <c r="I1034" s="7" t="s">
        <v>1268</v>
      </c>
      <c r="J1034" s="7" t="s">
        <v>22</v>
      </c>
      <c r="K1034" s="7" t="s">
        <v>31</v>
      </c>
      <c r="L1034" s="36" t="s">
        <v>23</v>
      </c>
    </row>
    <row r="1035" spans="1:12" ht="28.5" customHeight="1" x14ac:dyDescent="0.3">
      <c r="A1035" s="112" t="s">
        <v>882</v>
      </c>
      <c r="B1035" s="115" t="s">
        <v>883</v>
      </c>
      <c r="C1035" s="115" t="s">
        <v>456</v>
      </c>
      <c r="D1035" s="7" t="s">
        <v>1221</v>
      </c>
      <c r="E1035" s="13">
        <f>SUM(E1036:E1037)</f>
        <v>709210</v>
      </c>
      <c r="F1035" s="13">
        <f>SUM(F1036:F1037)</f>
        <v>580287</v>
      </c>
      <c r="G1035" s="13">
        <f>SUM(G1036:G1037)</f>
        <v>0</v>
      </c>
      <c r="H1035" s="5" t="s">
        <v>884</v>
      </c>
      <c r="I1035" s="7" t="s">
        <v>1269</v>
      </c>
      <c r="J1035" s="7" t="s">
        <v>802</v>
      </c>
      <c r="K1035" s="7" t="s">
        <v>24</v>
      </c>
      <c r="L1035" s="36" t="s">
        <v>24</v>
      </c>
    </row>
    <row r="1036" spans="1:12" x14ac:dyDescent="0.3">
      <c r="A1036" s="113"/>
      <c r="B1036" s="116"/>
      <c r="C1036" s="116"/>
      <c r="D1036" s="8" t="s">
        <v>33</v>
      </c>
      <c r="E1036" s="9">
        <v>106382</v>
      </c>
      <c r="F1036" s="9">
        <v>87043</v>
      </c>
      <c r="G1036" s="9">
        <v>0</v>
      </c>
      <c r="H1036" s="6" t="s">
        <v>457</v>
      </c>
      <c r="I1036" s="8" t="s">
        <v>1268</v>
      </c>
      <c r="J1036" s="8" t="s">
        <v>155</v>
      </c>
      <c r="K1036" s="8" t="s">
        <v>22</v>
      </c>
      <c r="L1036" s="27"/>
    </row>
    <row r="1037" spans="1:12" ht="16.2" thickBot="1" x14ac:dyDescent="0.35">
      <c r="A1037" s="114"/>
      <c r="B1037" s="117"/>
      <c r="C1037" s="117"/>
      <c r="D1037" s="8" t="s">
        <v>459</v>
      </c>
      <c r="E1037" s="9">
        <v>602828</v>
      </c>
      <c r="F1037" s="9">
        <v>493244</v>
      </c>
      <c r="G1037" s="9">
        <v>0</v>
      </c>
      <c r="H1037" s="6" t="s">
        <v>885</v>
      </c>
      <c r="I1037" s="8" t="s">
        <v>501</v>
      </c>
      <c r="J1037" s="8" t="s">
        <v>447</v>
      </c>
      <c r="K1037" s="8" t="s">
        <v>748</v>
      </c>
      <c r="L1037" s="27"/>
    </row>
    <row r="1038" spans="1:12" ht="63" thickBot="1" x14ac:dyDescent="0.35">
      <c r="A1038" s="72" t="s">
        <v>886</v>
      </c>
      <c r="B1038" s="5" t="s">
        <v>887</v>
      </c>
      <c r="C1038" s="5" t="s">
        <v>739</v>
      </c>
      <c r="D1038" s="7" t="s">
        <v>579</v>
      </c>
      <c r="E1038" s="14">
        <v>103500</v>
      </c>
      <c r="F1038" s="14">
        <v>101860</v>
      </c>
      <c r="G1038" s="14">
        <v>101860</v>
      </c>
      <c r="H1038" s="5" t="s">
        <v>1327</v>
      </c>
      <c r="I1038" s="7" t="s">
        <v>1268</v>
      </c>
      <c r="J1038" s="7" t="s">
        <v>18</v>
      </c>
      <c r="K1038" s="7" t="s">
        <v>692</v>
      </c>
      <c r="L1038" s="36" t="s">
        <v>13</v>
      </c>
    </row>
    <row r="1039" spans="1:12" ht="31.2" x14ac:dyDescent="0.3">
      <c r="A1039" s="112" t="s">
        <v>888</v>
      </c>
      <c r="B1039" s="115" t="s">
        <v>889</v>
      </c>
      <c r="C1039" s="115" t="s">
        <v>739</v>
      </c>
      <c r="D1039" s="7" t="s">
        <v>1221</v>
      </c>
      <c r="E1039" s="13">
        <f>SUM(E1040:E1041)</f>
        <v>888060</v>
      </c>
      <c r="F1039" s="13">
        <f>SUM(F1040:F1041)</f>
        <v>986632</v>
      </c>
      <c r="G1039" s="13">
        <f>SUM(G1040:G1041)</f>
        <v>891560</v>
      </c>
      <c r="H1039" s="5" t="s">
        <v>890</v>
      </c>
      <c r="I1039" s="7" t="s">
        <v>1268</v>
      </c>
      <c r="J1039" s="7" t="s">
        <v>570</v>
      </c>
      <c r="K1039" s="7" t="s">
        <v>570</v>
      </c>
      <c r="L1039" s="36" t="s">
        <v>570</v>
      </c>
    </row>
    <row r="1040" spans="1:12" ht="56.25" customHeight="1" x14ac:dyDescent="0.3">
      <c r="A1040" s="113"/>
      <c r="B1040" s="116"/>
      <c r="C1040" s="116"/>
      <c r="D1040" s="8" t="s">
        <v>32</v>
      </c>
      <c r="E1040" s="9">
        <v>801560</v>
      </c>
      <c r="F1040" s="9">
        <v>891560</v>
      </c>
      <c r="G1040" s="9">
        <v>891560</v>
      </c>
      <c r="H1040" s="6" t="s">
        <v>1328</v>
      </c>
      <c r="I1040" s="8" t="s">
        <v>1268</v>
      </c>
      <c r="J1040" s="8" t="s">
        <v>22</v>
      </c>
      <c r="K1040" s="8" t="s">
        <v>31</v>
      </c>
      <c r="L1040" s="27" t="s">
        <v>23</v>
      </c>
    </row>
    <row r="1041" spans="1:12" ht="57" customHeight="1" thickBot="1" x14ac:dyDescent="0.35">
      <c r="A1041" s="114"/>
      <c r="B1041" s="117"/>
      <c r="C1041" s="117"/>
      <c r="D1041" s="8" t="s">
        <v>579</v>
      </c>
      <c r="E1041" s="9">
        <v>86500</v>
      </c>
      <c r="F1041" s="9">
        <v>95072</v>
      </c>
      <c r="G1041" s="9">
        <v>0</v>
      </c>
      <c r="H1041" s="6" t="s">
        <v>891</v>
      </c>
      <c r="I1041" s="8" t="s">
        <v>1268</v>
      </c>
      <c r="J1041" s="8" t="s">
        <v>47</v>
      </c>
      <c r="K1041" s="8" t="s">
        <v>440</v>
      </c>
      <c r="L1041" s="27" t="s">
        <v>18</v>
      </c>
    </row>
    <row r="1042" spans="1:12" ht="31.2" x14ac:dyDescent="0.3">
      <c r="A1042" s="112" t="s">
        <v>892</v>
      </c>
      <c r="B1042" s="115" t="s">
        <v>893</v>
      </c>
      <c r="C1042" s="115" t="s">
        <v>739</v>
      </c>
      <c r="D1042" s="7" t="s">
        <v>1221</v>
      </c>
      <c r="E1042" s="13">
        <f>SUM(E1043:E1044)</f>
        <v>926729</v>
      </c>
      <c r="F1042" s="13">
        <f>SUM(F1043:F1044)</f>
        <v>944929</v>
      </c>
      <c r="G1042" s="13">
        <f>SUM(G1043:G1044)</f>
        <v>944929</v>
      </c>
      <c r="H1042" s="5" t="s">
        <v>689</v>
      </c>
      <c r="I1042" s="7" t="s">
        <v>1268</v>
      </c>
      <c r="J1042" s="7" t="s">
        <v>894</v>
      </c>
      <c r="K1042" s="7" t="s">
        <v>690</v>
      </c>
      <c r="L1042" s="36" t="s">
        <v>691</v>
      </c>
    </row>
    <row r="1043" spans="1:12" ht="31.5" customHeight="1" x14ac:dyDescent="0.3">
      <c r="A1043" s="113"/>
      <c r="B1043" s="116"/>
      <c r="C1043" s="116"/>
      <c r="D1043" s="8" t="s">
        <v>32</v>
      </c>
      <c r="E1043" s="9">
        <v>494929</v>
      </c>
      <c r="F1043" s="9">
        <v>494929</v>
      </c>
      <c r="G1043" s="9">
        <v>494929</v>
      </c>
      <c r="H1043" s="152" t="s">
        <v>895</v>
      </c>
      <c r="I1043" s="122" t="s">
        <v>1269</v>
      </c>
      <c r="J1043" s="122" t="s">
        <v>896</v>
      </c>
      <c r="K1043" s="122" t="s">
        <v>897</v>
      </c>
      <c r="L1043" s="123" t="s">
        <v>898</v>
      </c>
    </row>
    <row r="1044" spans="1:12" ht="16.2" thickBot="1" x14ac:dyDescent="0.35">
      <c r="A1044" s="114"/>
      <c r="B1044" s="117"/>
      <c r="C1044" s="117"/>
      <c r="D1044" s="8" t="s">
        <v>579</v>
      </c>
      <c r="E1044" s="9">
        <v>431800</v>
      </c>
      <c r="F1044" s="9">
        <v>450000</v>
      </c>
      <c r="G1044" s="9">
        <v>450000</v>
      </c>
      <c r="H1044" s="117"/>
      <c r="I1044" s="97"/>
      <c r="J1044" s="97"/>
      <c r="K1044" s="97"/>
      <c r="L1044" s="125"/>
    </row>
    <row r="1045" spans="1:12" ht="106.5" customHeight="1" x14ac:dyDescent="0.3">
      <c r="A1045" s="112" t="s">
        <v>899</v>
      </c>
      <c r="B1045" s="115" t="s">
        <v>900</v>
      </c>
      <c r="C1045" s="115" t="s">
        <v>739</v>
      </c>
      <c r="D1045" s="96" t="s">
        <v>32</v>
      </c>
      <c r="E1045" s="98">
        <f>SUM(E1046:E1047)+148000</f>
        <v>148000</v>
      </c>
      <c r="F1045" s="98">
        <f>SUM(F1046:F1047)+148000</f>
        <v>148000</v>
      </c>
      <c r="G1045" s="98">
        <f>SUM(G1046:G1047)+193000</f>
        <v>193000</v>
      </c>
      <c r="H1045" s="5" t="s">
        <v>1259</v>
      </c>
      <c r="I1045" s="7" t="s">
        <v>1268</v>
      </c>
      <c r="J1045" s="7" t="s">
        <v>155</v>
      </c>
      <c r="K1045" s="7" t="s">
        <v>17</v>
      </c>
      <c r="L1045" s="36" t="s">
        <v>74</v>
      </c>
    </row>
    <row r="1046" spans="1:12" ht="102.75" customHeight="1" x14ac:dyDescent="0.3">
      <c r="A1046" s="113"/>
      <c r="B1046" s="116"/>
      <c r="C1046" s="116"/>
      <c r="D1046" s="121"/>
      <c r="E1046" s="151"/>
      <c r="F1046" s="151"/>
      <c r="G1046" s="151"/>
      <c r="H1046" s="6" t="s">
        <v>1329</v>
      </c>
      <c r="I1046" s="8" t="s">
        <v>1268</v>
      </c>
      <c r="J1046" s="8" t="s">
        <v>155</v>
      </c>
      <c r="K1046" s="8" t="s">
        <v>17</v>
      </c>
      <c r="L1046" s="27" t="s">
        <v>74</v>
      </c>
    </row>
    <row r="1047" spans="1:12" ht="53.25" customHeight="1" thickBot="1" x14ac:dyDescent="0.35">
      <c r="A1047" s="114"/>
      <c r="B1047" s="117"/>
      <c r="C1047" s="117"/>
      <c r="D1047" s="97"/>
      <c r="E1047" s="99"/>
      <c r="F1047" s="99"/>
      <c r="G1047" s="99"/>
      <c r="H1047" s="6" t="s">
        <v>901</v>
      </c>
      <c r="I1047" s="8" t="s">
        <v>1269</v>
      </c>
      <c r="J1047" s="8" t="s">
        <v>902</v>
      </c>
      <c r="K1047" s="8" t="s">
        <v>902</v>
      </c>
      <c r="L1047" s="27" t="s">
        <v>902</v>
      </c>
    </row>
    <row r="1048" spans="1:12" ht="51" customHeight="1" x14ac:dyDescent="0.3">
      <c r="A1048" s="112" t="s">
        <v>903</v>
      </c>
      <c r="B1048" s="115" t="s">
        <v>904</v>
      </c>
      <c r="C1048" s="115" t="s">
        <v>739</v>
      </c>
      <c r="D1048" s="7" t="s">
        <v>1221</v>
      </c>
      <c r="E1048" s="13">
        <f>SUM(E1049:E1050)</f>
        <v>295132</v>
      </c>
      <c r="F1048" s="13">
        <f>SUM(F1049:F1050)</f>
        <v>295152</v>
      </c>
      <c r="G1048" s="13">
        <f>SUM(G1049:G1050)</f>
        <v>166632</v>
      </c>
      <c r="H1048" s="115" t="s">
        <v>905</v>
      </c>
      <c r="I1048" s="96" t="s">
        <v>1268</v>
      </c>
      <c r="J1048" s="96" t="s">
        <v>31</v>
      </c>
      <c r="K1048" s="96" t="s">
        <v>23</v>
      </c>
      <c r="L1048" s="153" t="s">
        <v>688</v>
      </c>
    </row>
    <row r="1049" spans="1:12" x14ac:dyDescent="0.3">
      <c r="A1049" s="113"/>
      <c r="B1049" s="116"/>
      <c r="C1049" s="116"/>
      <c r="D1049" s="8" t="s">
        <v>32</v>
      </c>
      <c r="E1049" s="9">
        <v>166632</v>
      </c>
      <c r="F1049" s="9">
        <v>166632</v>
      </c>
      <c r="G1049" s="9">
        <v>166632</v>
      </c>
      <c r="H1049" s="116"/>
      <c r="I1049" s="121"/>
      <c r="J1049" s="121"/>
      <c r="K1049" s="121"/>
      <c r="L1049" s="124"/>
    </row>
    <row r="1050" spans="1:12" ht="23.25" customHeight="1" thickBot="1" x14ac:dyDescent="0.35">
      <c r="A1050" s="114"/>
      <c r="B1050" s="117"/>
      <c r="C1050" s="117"/>
      <c r="D1050" s="8" t="s">
        <v>579</v>
      </c>
      <c r="E1050" s="9">
        <v>128500</v>
      </c>
      <c r="F1050" s="9">
        <v>128520</v>
      </c>
      <c r="G1050" s="9">
        <v>0</v>
      </c>
      <c r="H1050" s="117"/>
      <c r="I1050" s="97"/>
      <c r="J1050" s="97"/>
      <c r="K1050" s="97"/>
      <c r="L1050" s="125"/>
    </row>
    <row r="1051" spans="1:12" ht="81" customHeight="1" thickBot="1" x14ac:dyDescent="0.35">
      <c r="A1051" s="72" t="s">
        <v>906</v>
      </c>
      <c r="B1051" s="5" t="s">
        <v>907</v>
      </c>
      <c r="C1051" s="5" t="s">
        <v>739</v>
      </c>
      <c r="D1051" s="7" t="s">
        <v>579</v>
      </c>
      <c r="E1051" s="14">
        <v>527800</v>
      </c>
      <c r="F1051" s="14">
        <v>527800</v>
      </c>
      <c r="G1051" s="14">
        <v>1080797</v>
      </c>
      <c r="H1051" s="5" t="s">
        <v>908</v>
      </c>
      <c r="I1051" s="7" t="s">
        <v>1268</v>
      </c>
      <c r="J1051" s="7" t="s">
        <v>19</v>
      </c>
      <c r="K1051" s="7" t="s">
        <v>19</v>
      </c>
      <c r="L1051" s="36" t="s">
        <v>19</v>
      </c>
    </row>
    <row r="1052" spans="1:12" ht="62.4" x14ac:dyDescent="0.3">
      <c r="A1052" s="112" t="s">
        <v>909</v>
      </c>
      <c r="B1052" s="115" t="s">
        <v>910</v>
      </c>
      <c r="C1052" s="96" t="s">
        <v>739</v>
      </c>
      <c r="D1052" s="7"/>
      <c r="E1052" s="13">
        <f>SUM(E1053:E1055)</f>
        <v>1619286</v>
      </c>
      <c r="F1052" s="13">
        <f>SUM(F1053:F1055)</f>
        <v>1621871</v>
      </c>
      <c r="G1052" s="13">
        <f>SUM(G1053:G1055)</f>
        <v>1631871</v>
      </c>
      <c r="H1052" s="5" t="s">
        <v>1260</v>
      </c>
      <c r="I1052" s="7" t="s">
        <v>1268</v>
      </c>
      <c r="J1052" s="7" t="s">
        <v>155</v>
      </c>
      <c r="K1052" s="7" t="s">
        <v>17</v>
      </c>
      <c r="L1052" s="36" t="s">
        <v>22</v>
      </c>
    </row>
    <row r="1053" spans="1:12" ht="80.400000000000006" customHeight="1" x14ac:dyDescent="0.3">
      <c r="A1053" s="113"/>
      <c r="B1053" s="116"/>
      <c r="C1053" s="121"/>
      <c r="D1053" s="8" t="s">
        <v>32</v>
      </c>
      <c r="E1053" s="9">
        <v>506871</v>
      </c>
      <c r="F1053" s="9">
        <v>506871</v>
      </c>
      <c r="G1053" s="9">
        <v>506871</v>
      </c>
      <c r="H1053" s="152" t="s">
        <v>1261</v>
      </c>
      <c r="I1053" s="122" t="s">
        <v>1268</v>
      </c>
      <c r="J1053" s="122" t="s">
        <v>22</v>
      </c>
      <c r="K1053" s="122" t="s">
        <v>31</v>
      </c>
      <c r="L1053" s="123" t="s">
        <v>23</v>
      </c>
    </row>
    <row r="1054" spans="1:12" ht="12.6" customHeight="1" x14ac:dyDescent="0.3">
      <c r="A1054" s="113"/>
      <c r="B1054" s="116"/>
      <c r="C1054" s="121"/>
      <c r="D1054" s="8" t="s">
        <v>460</v>
      </c>
      <c r="E1054" s="9">
        <v>524725</v>
      </c>
      <c r="F1054" s="9">
        <v>525000</v>
      </c>
      <c r="G1054" s="9">
        <v>535000</v>
      </c>
      <c r="H1054" s="116"/>
      <c r="I1054" s="121"/>
      <c r="J1054" s="121"/>
      <c r="K1054" s="121"/>
      <c r="L1054" s="124"/>
    </row>
    <row r="1055" spans="1:12" ht="16.2" thickBot="1" x14ac:dyDescent="0.35">
      <c r="A1055" s="114"/>
      <c r="B1055" s="117"/>
      <c r="C1055" s="97"/>
      <c r="D1055" s="8" t="s">
        <v>579</v>
      </c>
      <c r="E1055" s="9">
        <v>587690</v>
      </c>
      <c r="F1055" s="9">
        <v>590000</v>
      </c>
      <c r="G1055" s="9">
        <v>590000</v>
      </c>
      <c r="H1055" s="117"/>
      <c r="I1055" s="97"/>
      <c r="J1055" s="97"/>
      <c r="K1055" s="97"/>
      <c r="L1055" s="125"/>
    </row>
    <row r="1056" spans="1:12" ht="31.2" x14ac:dyDescent="0.3">
      <c r="A1056" s="84" t="s">
        <v>911</v>
      </c>
      <c r="B1056" s="85" t="s">
        <v>912</v>
      </c>
      <c r="C1056" s="85" t="s">
        <v>739</v>
      </c>
      <c r="D1056" s="83" t="s">
        <v>32</v>
      </c>
      <c r="E1056" s="89">
        <v>50000</v>
      </c>
      <c r="F1056" s="89">
        <v>50000</v>
      </c>
      <c r="G1056" s="89">
        <v>50000</v>
      </c>
      <c r="H1056" s="85" t="s">
        <v>913</v>
      </c>
      <c r="I1056" s="83" t="s">
        <v>1269</v>
      </c>
      <c r="J1056" s="83" t="s">
        <v>570</v>
      </c>
      <c r="K1056" s="83"/>
      <c r="L1056" s="86"/>
    </row>
    <row r="1057" spans="1:12" ht="62.4" x14ac:dyDescent="0.3">
      <c r="A1057" s="92" t="s">
        <v>1377</v>
      </c>
      <c r="B1057" s="92" t="s">
        <v>1373</v>
      </c>
      <c r="C1057" s="92" t="s">
        <v>739</v>
      </c>
      <c r="D1057" s="87" t="s">
        <v>32</v>
      </c>
      <c r="E1057" s="88">
        <v>100000</v>
      </c>
      <c r="F1057" s="88"/>
      <c r="G1057" s="88"/>
      <c r="H1057" s="92" t="s">
        <v>1374</v>
      </c>
      <c r="I1057" s="87" t="s">
        <v>1375</v>
      </c>
      <c r="J1057" s="87" t="s">
        <v>1376</v>
      </c>
      <c r="K1057" s="87"/>
      <c r="L1057" s="87"/>
    </row>
    <row r="1058" spans="1:12" ht="32.25" customHeight="1" thickBot="1" x14ac:dyDescent="0.35">
      <c r="A1058" s="90" t="s">
        <v>914</v>
      </c>
      <c r="B1058" s="165" t="s">
        <v>915</v>
      </c>
      <c r="C1058" s="166"/>
      <c r="D1058" s="167"/>
      <c r="E1058" s="91">
        <f>E1059+E1092+E1137+E1142</f>
        <v>38998549</v>
      </c>
      <c r="F1058" s="91">
        <f t="shared" ref="F1058:G1058" si="12">F1059+F1092+F1137+F1142</f>
        <v>39525443</v>
      </c>
      <c r="G1058" s="91">
        <f t="shared" si="12"/>
        <v>36841246</v>
      </c>
      <c r="H1058" s="168"/>
      <c r="I1058" s="169"/>
      <c r="J1058" s="169"/>
      <c r="K1058" s="169"/>
      <c r="L1058" s="170"/>
    </row>
    <row r="1059" spans="1:12" ht="16.2" thickBot="1" x14ac:dyDescent="0.35">
      <c r="A1059" s="73" t="s">
        <v>916</v>
      </c>
      <c r="B1059" s="103" t="s">
        <v>917</v>
      </c>
      <c r="C1059" s="104"/>
      <c r="D1059" s="105"/>
      <c r="E1059" s="12">
        <f>E1060+E1061+E1062+E1063+E1065+E1067+E1068+E1069+E1070+E1074+E1076+E1078+E1079+E1080+E1081+E1084+E1086+E1087+E1088</f>
        <v>35031250</v>
      </c>
      <c r="F1059" s="12">
        <f t="shared" ref="F1059:G1059" si="13">F1060+F1061+F1062+F1063+F1065+F1067+F1068+F1069+F1070+F1074+F1076+F1078+F1079+F1080+F1081+F1084+F1086+F1087+F1088</f>
        <v>34992970</v>
      </c>
      <c r="G1059" s="12">
        <f t="shared" si="13"/>
        <v>32582010</v>
      </c>
      <c r="H1059" s="93"/>
      <c r="I1059" s="94"/>
      <c r="J1059" s="94"/>
      <c r="K1059" s="94"/>
      <c r="L1059" s="95"/>
    </row>
    <row r="1060" spans="1:12" ht="79.8" customHeight="1" thickBot="1" x14ac:dyDescent="0.35">
      <c r="A1060" s="72" t="s">
        <v>918</v>
      </c>
      <c r="B1060" s="5" t="s">
        <v>919</v>
      </c>
      <c r="C1060" s="5" t="s">
        <v>35</v>
      </c>
      <c r="D1060" s="8" t="s">
        <v>32</v>
      </c>
      <c r="E1060" s="13">
        <v>360500</v>
      </c>
      <c r="F1060" s="13">
        <v>360500</v>
      </c>
      <c r="G1060" s="13">
        <v>360500</v>
      </c>
      <c r="H1060" s="5" t="s">
        <v>920</v>
      </c>
      <c r="I1060" s="7" t="s">
        <v>1268</v>
      </c>
      <c r="J1060" s="7" t="s">
        <v>310</v>
      </c>
      <c r="K1060" s="7" t="s">
        <v>310</v>
      </c>
      <c r="L1060" s="36" t="s">
        <v>310</v>
      </c>
    </row>
    <row r="1061" spans="1:12" ht="45" customHeight="1" thickBot="1" x14ac:dyDescent="0.35">
      <c r="A1061" s="72" t="s">
        <v>921</v>
      </c>
      <c r="B1061" s="5" t="s">
        <v>922</v>
      </c>
      <c r="C1061" s="5" t="s">
        <v>35</v>
      </c>
      <c r="D1061" s="7" t="s">
        <v>32</v>
      </c>
      <c r="E1061" s="14">
        <v>14234400</v>
      </c>
      <c r="F1061" s="14">
        <v>14112100</v>
      </c>
      <c r="G1061" s="14">
        <v>11724400</v>
      </c>
      <c r="H1061" s="5" t="s">
        <v>923</v>
      </c>
      <c r="I1061" s="7" t="s">
        <v>1268</v>
      </c>
      <c r="J1061" s="7" t="s">
        <v>310</v>
      </c>
      <c r="K1061" s="7" t="s">
        <v>310</v>
      </c>
      <c r="L1061" s="36" t="s">
        <v>310</v>
      </c>
    </row>
    <row r="1062" spans="1:12" ht="61.8" customHeight="1" thickBot="1" x14ac:dyDescent="0.35">
      <c r="A1062" s="72" t="s">
        <v>924</v>
      </c>
      <c r="B1062" s="5" t="s">
        <v>925</v>
      </c>
      <c r="C1062" s="5" t="s">
        <v>35</v>
      </c>
      <c r="D1062" s="8" t="s">
        <v>32</v>
      </c>
      <c r="E1062" s="13">
        <v>11886800</v>
      </c>
      <c r="F1062" s="13">
        <v>13704600</v>
      </c>
      <c r="G1062" s="13">
        <v>13714600</v>
      </c>
      <c r="H1062" s="5" t="s">
        <v>926</v>
      </c>
      <c r="I1062" s="7" t="s">
        <v>444</v>
      </c>
      <c r="J1062" s="7" t="s">
        <v>927</v>
      </c>
      <c r="K1062" s="7" t="s">
        <v>928</v>
      </c>
      <c r="L1062" s="36" t="s">
        <v>928</v>
      </c>
    </row>
    <row r="1063" spans="1:12" ht="30" customHeight="1" x14ac:dyDescent="0.3">
      <c r="A1063" s="112" t="s">
        <v>929</v>
      </c>
      <c r="B1063" s="115" t="s">
        <v>930</v>
      </c>
      <c r="C1063" s="115" t="s">
        <v>28</v>
      </c>
      <c r="D1063" s="96" t="s">
        <v>32</v>
      </c>
      <c r="E1063" s="98">
        <f>SUM(E1064:E1064)+3571650</f>
        <v>3571650</v>
      </c>
      <c r="F1063" s="98">
        <f>SUM(F1064:F1064)+3581710</f>
        <v>3581710</v>
      </c>
      <c r="G1063" s="98">
        <f>SUM(G1064:G1064)+3581710</f>
        <v>3581710</v>
      </c>
      <c r="H1063" s="5" t="s">
        <v>931</v>
      </c>
      <c r="I1063" s="7" t="s">
        <v>444</v>
      </c>
      <c r="J1063" s="7" t="s">
        <v>932</v>
      </c>
      <c r="K1063" s="7" t="s">
        <v>932</v>
      </c>
      <c r="L1063" s="36" t="s">
        <v>932</v>
      </c>
    </row>
    <row r="1064" spans="1:12" ht="16.8" customHeight="1" thickBot="1" x14ac:dyDescent="0.35">
      <c r="A1064" s="114"/>
      <c r="B1064" s="117"/>
      <c r="C1064" s="117"/>
      <c r="D1064" s="97"/>
      <c r="E1064" s="99"/>
      <c r="F1064" s="99"/>
      <c r="G1064" s="99"/>
      <c r="H1064" s="6" t="s">
        <v>933</v>
      </c>
      <c r="I1064" s="8" t="s">
        <v>501</v>
      </c>
      <c r="J1064" s="81">
        <v>12270</v>
      </c>
      <c r="K1064" s="81">
        <v>12300</v>
      </c>
      <c r="L1064" s="82">
        <v>12300</v>
      </c>
    </row>
    <row r="1065" spans="1:12" ht="39.6" customHeight="1" x14ac:dyDescent="0.3">
      <c r="A1065" s="163" t="s">
        <v>934</v>
      </c>
      <c r="B1065" s="115" t="s">
        <v>935</v>
      </c>
      <c r="C1065" s="115" t="s">
        <v>456</v>
      </c>
      <c r="D1065" s="96" t="s">
        <v>32</v>
      </c>
      <c r="E1065" s="98">
        <v>400000</v>
      </c>
      <c r="F1065" s="98">
        <v>315000</v>
      </c>
      <c r="G1065" s="98">
        <v>315000</v>
      </c>
      <c r="H1065" s="5" t="s">
        <v>936</v>
      </c>
      <c r="I1065" s="7" t="s">
        <v>1269</v>
      </c>
      <c r="J1065" s="7" t="s">
        <v>146</v>
      </c>
      <c r="K1065" s="7" t="s">
        <v>155</v>
      </c>
      <c r="L1065" s="36" t="s">
        <v>299</v>
      </c>
    </row>
    <row r="1066" spans="1:12" ht="35.4" customHeight="1" thickBot="1" x14ac:dyDescent="0.35">
      <c r="A1066" s="164"/>
      <c r="B1066" s="117"/>
      <c r="C1066" s="117"/>
      <c r="D1066" s="97"/>
      <c r="E1066" s="99"/>
      <c r="F1066" s="99"/>
      <c r="G1066" s="99"/>
      <c r="H1066" s="6" t="s">
        <v>937</v>
      </c>
      <c r="I1066" s="8" t="s">
        <v>1269</v>
      </c>
      <c r="J1066" s="8" t="s">
        <v>938</v>
      </c>
      <c r="K1066" s="8" t="s">
        <v>939</v>
      </c>
      <c r="L1066" s="27" t="s">
        <v>940</v>
      </c>
    </row>
    <row r="1067" spans="1:12" ht="47.4" thickBot="1" x14ac:dyDescent="0.35">
      <c r="A1067" s="72" t="s">
        <v>941</v>
      </c>
      <c r="B1067" s="5" t="s">
        <v>942</v>
      </c>
      <c r="C1067" s="5" t="s">
        <v>35</v>
      </c>
      <c r="D1067" s="7" t="s">
        <v>32</v>
      </c>
      <c r="E1067" s="14">
        <v>436000</v>
      </c>
      <c r="F1067" s="14">
        <v>462700</v>
      </c>
      <c r="G1067" s="14">
        <v>462700</v>
      </c>
      <c r="H1067" s="5" t="s">
        <v>926</v>
      </c>
      <c r="I1067" s="7" t="s">
        <v>444</v>
      </c>
      <c r="J1067" s="7" t="s">
        <v>943</v>
      </c>
      <c r="K1067" s="7" t="s">
        <v>944</v>
      </c>
      <c r="L1067" s="36" t="s">
        <v>944</v>
      </c>
    </row>
    <row r="1068" spans="1:12" ht="46.8" x14ac:dyDescent="0.3">
      <c r="A1068" s="72" t="s">
        <v>945</v>
      </c>
      <c r="B1068" s="5" t="s">
        <v>946</v>
      </c>
      <c r="C1068" s="5" t="s">
        <v>35</v>
      </c>
      <c r="D1068" s="7" t="s">
        <v>32</v>
      </c>
      <c r="E1068" s="14">
        <v>531600</v>
      </c>
      <c r="F1068" s="14">
        <v>564600</v>
      </c>
      <c r="G1068" s="14">
        <v>564600</v>
      </c>
      <c r="H1068" s="5" t="s">
        <v>926</v>
      </c>
      <c r="I1068" s="7" t="s">
        <v>444</v>
      </c>
      <c r="J1068" s="7" t="s">
        <v>947</v>
      </c>
      <c r="K1068" s="7" t="s">
        <v>948</v>
      </c>
      <c r="L1068" s="36" t="s">
        <v>948</v>
      </c>
    </row>
    <row r="1069" spans="1:12" ht="117" customHeight="1" thickBot="1" x14ac:dyDescent="0.35">
      <c r="A1069" s="72" t="s">
        <v>949</v>
      </c>
      <c r="B1069" s="5" t="s">
        <v>1330</v>
      </c>
      <c r="C1069" s="5" t="s">
        <v>35</v>
      </c>
      <c r="D1069" s="7" t="s">
        <v>32</v>
      </c>
      <c r="E1069" s="13">
        <v>381500</v>
      </c>
      <c r="F1069" s="13">
        <v>401700</v>
      </c>
      <c r="G1069" s="13">
        <v>401700</v>
      </c>
      <c r="H1069" s="5" t="s">
        <v>926</v>
      </c>
      <c r="I1069" s="7" t="s">
        <v>444</v>
      </c>
      <c r="J1069" s="7" t="s">
        <v>950</v>
      </c>
      <c r="K1069" s="7" t="s">
        <v>951</v>
      </c>
      <c r="L1069" s="36" t="s">
        <v>951</v>
      </c>
    </row>
    <row r="1070" spans="1:12" ht="55.5" customHeight="1" x14ac:dyDescent="0.3">
      <c r="A1070" s="112" t="s">
        <v>952</v>
      </c>
      <c r="B1070" s="115" t="s">
        <v>953</v>
      </c>
      <c r="C1070" s="115" t="s">
        <v>954</v>
      </c>
      <c r="D1070" s="115" t="s">
        <v>32</v>
      </c>
      <c r="E1070" s="98">
        <f>SUM(E1071:E1073)+2100000</f>
        <v>2100000</v>
      </c>
      <c r="F1070" s="98">
        <f>SUM(F1071:F1073)+270000</f>
        <v>270000</v>
      </c>
      <c r="G1070" s="98">
        <f>SUM(G1071:G1073)+270000</f>
        <v>270000</v>
      </c>
      <c r="H1070" s="5" t="s">
        <v>955</v>
      </c>
      <c r="I1070" s="7" t="s">
        <v>1268</v>
      </c>
      <c r="J1070" s="7" t="s">
        <v>23</v>
      </c>
      <c r="K1070" s="7" t="s">
        <v>688</v>
      </c>
      <c r="L1070" s="36" t="s">
        <v>24</v>
      </c>
    </row>
    <row r="1071" spans="1:12" ht="31.2" x14ac:dyDescent="0.3">
      <c r="A1071" s="113"/>
      <c r="B1071" s="116"/>
      <c r="C1071" s="116"/>
      <c r="D1071" s="116"/>
      <c r="E1071" s="151"/>
      <c r="F1071" s="151"/>
      <c r="G1071" s="151"/>
      <c r="H1071" s="6" t="s">
        <v>956</v>
      </c>
      <c r="I1071" s="8" t="s">
        <v>1268</v>
      </c>
      <c r="J1071" s="8" t="s">
        <v>299</v>
      </c>
      <c r="K1071" s="8" t="s">
        <v>232</v>
      </c>
      <c r="L1071" s="27" t="s">
        <v>237</v>
      </c>
    </row>
    <row r="1072" spans="1:12" ht="46.8" x14ac:dyDescent="0.3">
      <c r="A1072" s="113"/>
      <c r="B1072" s="116"/>
      <c r="C1072" s="116"/>
      <c r="D1072" s="116"/>
      <c r="E1072" s="151"/>
      <c r="F1072" s="151"/>
      <c r="G1072" s="151"/>
      <c r="H1072" s="6" t="s">
        <v>957</v>
      </c>
      <c r="I1072" s="8" t="s">
        <v>1268</v>
      </c>
      <c r="J1072" s="8" t="s">
        <v>598</v>
      </c>
      <c r="K1072" s="8" t="s">
        <v>958</v>
      </c>
      <c r="L1072" s="27" t="s">
        <v>313</v>
      </c>
    </row>
    <row r="1073" spans="1:12" ht="68.25" customHeight="1" thickBot="1" x14ac:dyDescent="0.35">
      <c r="A1073" s="114"/>
      <c r="B1073" s="117"/>
      <c r="C1073" s="117"/>
      <c r="D1073" s="117"/>
      <c r="E1073" s="99"/>
      <c r="F1073" s="99"/>
      <c r="G1073" s="99"/>
      <c r="H1073" s="6" t="s">
        <v>1262</v>
      </c>
      <c r="I1073" s="8" t="s">
        <v>1268</v>
      </c>
      <c r="J1073" s="8" t="s">
        <v>24</v>
      </c>
      <c r="K1073" s="8" t="s">
        <v>634</v>
      </c>
      <c r="L1073" s="27" t="s">
        <v>296</v>
      </c>
    </row>
    <row r="1074" spans="1:12" ht="31.5" customHeight="1" x14ac:dyDescent="0.3">
      <c r="A1074" s="112" t="s">
        <v>959</v>
      </c>
      <c r="B1074" s="115" t="s">
        <v>960</v>
      </c>
      <c r="C1074" s="115" t="s">
        <v>28</v>
      </c>
      <c r="D1074" s="96" t="s">
        <v>32</v>
      </c>
      <c r="E1074" s="98">
        <f>SUM(E1075:E1075)</f>
        <v>0</v>
      </c>
      <c r="F1074" s="98">
        <f>SUM(F1075:F1075)+103260</f>
        <v>103260</v>
      </c>
      <c r="G1074" s="98">
        <f>SUM(G1075:G1075)+70000</f>
        <v>70000</v>
      </c>
      <c r="H1074" s="115" t="s">
        <v>1331</v>
      </c>
      <c r="I1074" s="96" t="s">
        <v>1269</v>
      </c>
      <c r="J1074" s="96" t="s">
        <v>426</v>
      </c>
      <c r="K1074" s="96" t="s">
        <v>9</v>
      </c>
      <c r="L1074" s="153" t="s">
        <v>570</v>
      </c>
    </row>
    <row r="1075" spans="1:12" ht="12" customHeight="1" thickBot="1" x14ac:dyDescent="0.35">
      <c r="A1075" s="114"/>
      <c r="B1075" s="117"/>
      <c r="C1075" s="117"/>
      <c r="D1075" s="97"/>
      <c r="E1075" s="99"/>
      <c r="F1075" s="99"/>
      <c r="G1075" s="99"/>
      <c r="H1075" s="117"/>
      <c r="I1075" s="97"/>
      <c r="J1075" s="97"/>
      <c r="K1075" s="97"/>
      <c r="L1075" s="125"/>
    </row>
    <row r="1076" spans="1:12" ht="43.5" customHeight="1" x14ac:dyDescent="0.3">
      <c r="A1076" s="112" t="s">
        <v>961</v>
      </c>
      <c r="B1076" s="115" t="s">
        <v>962</v>
      </c>
      <c r="C1076" s="115" t="s">
        <v>963</v>
      </c>
      <c r="D1076" s="96" t="s">
        <v>32</v>
      </c>
      <c r="E1076" s="98">
        <f>SUM(E1077:E1077)+635600</f>
        <v>635600</v>
      </c>
      <c r="F1076" s="98">
        <f>SUM(F1077:F1077)+635600</f>
        <v>635600</v>
      </c>
      <c r="G1076" s="98">
        <f>SUM(G1077:G1077)+635600</f>
        <v>635600</v>
      </c>
      <c r="H1076" s="5" t="s">
        <v>964</v>
      </c>
      <c r="I1076" s="7" t="s">
        <v>1269</v>
      </c>
      <c r="J1076" s="7" t="s">
        <v>232</v>
      </c>
      <c r="K1076" s="7" t="s">
        <v>232</v>
      </c>
      <c r="L1076" s="36" t="s">
        <v>232</v>
      </c>
    </row>
    <row r="1077" spans="1:12" ht="31.8" thickBot="1" x14ac:dyDescent="0.35">
      <c r="A1077" s="114"/>
      <c r="B1077" s="117"/>
      <c r="C1077" s="117"/>
      <c r="D1077" s="97"/>
      <c r="E1077" s="99"/>
      <c r="F1077" s="99"/>
      <c r="G1077" s="99"/>
      <c r="H1077" s="6" t="s">
        <v>965</v>
      </c>
      <c r="I1077" s="8" t="s">
        <v>1268</v>
      </c>
      <c r="J1077" s="8" t="s">
        <v>22</v>
      </c>
      <c r="K1077" s="8" t="s">
        <v>22</v>
      </c>
      <c r="L1077" s="27" t="s">
        <v>22</v>
      </c>
    </row>
    <row r="1078" spans="1:12" ht="63" thickBot="1" x14ac:dyDescent="0.35">
      <c r="A1078" s="72" t="s">
        <v>966</v>
      </c>
      <c r="B1078" s="5" t="s">
        <v>967</v>
      </c>
      <c r="C1078" s="5" t="s">
        <v>963</v>
      </c>
      <c r="D1078" s="7" t="s">
        <v>32</v>
      </c>
      <c r="E1078" s="14">
        <v>212000</v>
      </c>
      <c r="F1078" s="14">
        <v>212000</v>
      </c>
      <c r="G1078" s="14">
        <v>212000</v>
      </c>
      <c r="H1078" s="5" t="s">
        <v>968</v>
      </c>
      <c r="I1078" s="7" t="s">
        <v>1269</v>
      </c>
      <c r="J1078" s="7" t="s">
        <v>232</v>
      </c>
      <c r="K1078" s="7" t="s">
        <v>232</v>
      </c>
      <c r="L1078" s="36" t="s">
        <v>232</v>
      </c>
    </row>
    <row r="1079" spans="1:12" ht="45.75" customHeight="1" thickBot="1" x14ac:dyDescent="0.35">
      <c r="A1079" s="72" t="s">
        <v>969</v>
      </c>
      <c r="B1079" s="5" t="s">
        <v>970</v>
      </c>
      <c r="C1079" s="5" t="s">
        <v>971</v>
      </c>
      <c r="D1079" s="7" t="s">
        <v>32</v>
      </c>
      <c r="E1079" s="14">
        <v>0</v>
      </c>
      <c r="F1079" s="14">
        <v>0</v>
      </c>
      <c r="G1079" s="14">
        <v>0</v>
      </c>
      <c r="H1079" s="5" t="s">
        <v>972</v>
      </c>
      <c r="I1079" s="7" t="s">
        <v>1269</v>
      </c>
      <c r="J1079" s="7" t="s">
        <v>570</v>
      </c>
      <c r="K1079" s="7" t="s">
        <v>426</v>
      </c>
      <c r="L1079" s="36" t="s">
        <v>426</v>
      </c>
    </row>
    <row r="1080" spans="1:12" ht="69" customHeight="1" thickBot="1" x14ac:dyDescent="0.35">
      <c r="A1080" s="72" t="s">
        <v>973</v>
      </c>
      <c r="B1080" s="5" t="s">
        <v>974</v>
      </c>
      <c r="C1080" s="5" t="s">
        <v>456</v>
      </c>
      <c r="D1080" s="7"/>
      <c r="E1080" s="14">
        <v>0</v>
      </c>
      <c r="F1080" s="14">
        <v>0</v>
      </c>
      <c r="G1080" s="14">
        <v>0</v>
      </c>
      <c r="H1080" s="5" t="s">
        <v>1332</v>
      </c>
      <c r="I1080" s="7" t="s">
        <v>1268</v>
      </c>
      <c r="J1080" s="7" t="s">
        <v>13</v>
      </c>
      <c r="K1080" s="7" t="s">
        <v>13</v>
      </c>
      <c r="L1080" s="36" t="s">
        <v>13</v>
      </c>
    </row>
    <row r="1081" spans="1:12" ht="51" customHeight="1" x14ac:dyDescent="0.3">
      <c r="A1081" s="112" t="s">
        <v>975</v>
      </c>
      <c r="B1081" s="115" t="s">
        <v>1263</v>
      </c>
      <c r="C1081" s="115" t="s">
        <v>976</v>
      </c>
      <c r="D1081" s="96"/>
      <c r="E1081" s="98">
        <f>SUM(E1082:E1083)</f>
        <v>0</v>
      </c>
      <c r="F1081" s="98">
        <f>SUM(F1082:F1083)</f>
        <v>0</v>
      </c>
      <c r="G1081" s="98">
        <f>SUM(G1082:G1083)</f>
        <v>0</v>
      </c>
      <c r="H1081" s="5" t="s">
        <v>977</v>
      </c>
      <c r="I1081" s="7" t="s">
        <v>1268</v>
      </c>
      <c r="J1081" s="7" t="s">
        <v>380</v>
      </c>
      <c r="K1081" s="7" t="s">
        <v>9</v>
      </c>
      <c r="L1081" s="36" t="s">
        <v>322</v>
      </c>
    </row>
    <row r="1082" spans="1:12" ht="55.5" customHeight="1" x14ac:dyDescent="0.3">
      <c r="A1082" s="113"/>
      <c r="B1082" s="116"/>
      <c r="C1082" s="116"/>
      <c r="D1082" s="121"/>
      <c r="E1082" s="151"/>
      <c r="F1082" s="151"/>
      <c r="G1082" s="151"/>
      <c r="H1082" s="6" t="s">
        <v>978</v>
      </c>
      <c r="I1082" s="8" t="s">
        <v>1268</v>
      </c>
      <c r="J1082" s="8" t="s">
        <v>18</v>
      </c>
      <c r="K1082" s="8" t="s">
        <v>598</v>
      </c>
      <c r="L1082" s="27" t="s">
        <v>310</v>
      </c>
    </row>
    <row r="1083" spans="1:12" ht="48" customHeight="1" thickBot="1" x14ac:dyDescent="0.35">
      <c r="A1083" s="114"/>
      <c r="B1083" s="117"/>
      <c r="C1083" s="117"/>
      <c r="D1083" s="97"/>
      <c r="E1083" s="99"/>
      <c r="F1083" s="99"/>
      <c r="G1083" s="99"/>
      <c r="H1083" s="6" t="s">
        <v>979</v>
      </c>
      <c r="I1083" s="8" t="s">
        <v>1268</v>
      </c>
      <c r="J1083" s="8" t="s">
        <v>19</v>
      </c>
      <c r="K1083" s="8" t="s">
        <v>13</v>
      </c>
      <c r="L1083" s="27" t="s">
        <v>598</v>
      </c>
    </row>
    <row r="1084" spans="1:12" ht="39" customHeight="1" x14ac:dyDescent="0.3">
      <c r="A1084" s="112" t="s">
        <v>980</v>
      </c>
      <c r="B1084" s="115" t="s">
        <v>981</v>
      </c>
      <c r="C1084" s="115" t="s">
        <v>456</v>
      </c>
      <c r="D1084" s="96" t="s">
        <v>32</v>
      </c>
      <c r="E1084" s="98">
        <f>SUM(E1085:E1085)+19200</f>
        <v>19200</v>
      </c>
      <c r="F1084" s="98">
        <f>SUM(F1085:F1085)+19200</f>
        <v>19200</v>
      </c>
      <c r="G1084" s="98">
        <f>SUM(G1085:G1085)+19200</f>
        <v>19200</v>
      </c>
      <c r="H1084" s="5" t="s">
        <v>982</v>
      </c>
      <c r="I1084" s="7" t="s">
        <v>1268</v>
      </c>
      <c r="J1084" s="7" t="s">
        <v>13</v>
      </c>
      <c r="K1084" s="7" t="s">
        <v>13</v>
      </c>
      <c r="L1084" s="36" t="s">
        <v>13</v>
      </c>
    </row>
    <row r="1085" spans="1:12" ht="16.2" thickBot="1" x14ac:dyDescent="0.35">
      <c r="A1085" s="114"/>
      <c r="B1085" s="117"/>
      <c r="C1085" s="117"/>
      <c r="D1085" s="97"/>
      <c r="E1085" s="99"/>
      <c r="F1085" s="99"/>
      <c r="G1085" s="99"/>
      <c r="H1085" s="6" t="s">
        <v>983</v>
      </c>
      <c r="I1085" s="8" t="s">
        <v>1268</v>
      </c>
      <c r="J1085" s="8" t="s">
        <v>310</v>
      </c>
      <c r="K1085" s="8"/>
      <c r="L1085" s="27"/>
    </row>
    <row r="1086" spans="1:12" ht="47.4" thickBot="1" x14ac:dyDescent="0.35">
      <c r="A1086" s="72" t="s">
        <v>984</v>
      </c>
      <c r="B1086" s="5" t="s">
        <v>985</v>
      </c>
      <c r="C1086" s="5" t="s">
        <v>986</v>
      </c>
      <c r="D1086" s="7" t="s">
        <v>32</v>
      </c>
      <c r="E1086" s="14">
        <v>12000</v>
      </c>
      <c r="F1086" s="14">
        <v>0</v>
      </c>
      <c r="G1086" s="14">
        <v>0</v>
      </c>
      <c r="H1086" s="5" t="s">
        <v>987</v>
      </c>
      <c r="I1086" s="7" t="s">
        <v>1269</v>
      </c>
      <c r="J1086" s="7" t="s">
        <v>380</v>
      </c>
      <c r="K1086" s="7"/>
      <c r="L1086" s="36"/>
    </row>
    <row r="1087" spans="1:12" ht="42" customHeight="1" thickBot="1" x14ac:dyDescent="0.35">
      <c r="A1087" s="72" t="s">
        <v>988</v>
      </c>
      <c r="B1087" s="5" t="s">
        <v>989</v>
      </c>
      <c r="C1087" s="5" t="s">
        <v>990</v>
      </c>
      <c r="D1087" s="7"/>
      <c r="E1087" s="14">
        <v>0</v>
      </c>
      <c r="F1087" s="14">
        <v>0</v>
      </c>
      <c r="G1087" s="14">
        <v>0</v>
      </c>
      <c r="H1087" s="5" t="s">
        <v>991</v>
      </c>
      <c r="I1087" s="7" t="s">
        <v>1269</v>
      </c>
      <c r="J1087" s="7" t="s">
        <v>380</v>
      </c>
      <c r="K1087" s="7" t="s">
        <v>380</v>
      </c>
      <c r="L1087" s="36" t="s">
        <v>380</v>
      </c>
    </row>
    <row r="1088" spans="1:12" ht="84" customHeight="1" x14ac:dyDescent="0.3">
      <c r="A1088" s="112" t="s">
        <v>992</v>
      </c>
      <c r="B1088" s="115" t="s">
        <v>993</v>
      </c>
      <c r="C1088" s="115" t="s">
        <v>994</v>
      </c>
      <c r="D1088" s="96" t="s">
        <v>32</v>
      </c>
      <c r="E1088" s="98">
        <f>SUM(E1089:E1091)+250000</f>
        <v>250000</v>
      </c>
      <c r="F1088" s="98">
        <f>SUM(F1089:F1091)+250000</f>
        <v>250000</v>
      </c>
      <c r="G1088" s="98">
        <f>SUM(G1089:G1091)+250000</f>
        <v>250000</v>
      </c>
      <c r="H1088" s="5" t="s">
        <v>995</v>
      </c>
      <c r="I1088" s="7" t="s">
        <v>1268</v>
      </c>
      <c r="J1088" s="7" t="s">
        <v>13</v>
      </c>
      <c r="K1088" s="7" t="s">
        <v>13</v>
      </c>
      <c r="L1088" s="36" t="s">
        <v>13</v>
      </c>
    </row>
    <row r="1089" spans="1:12" ht="40.5" customHeight="1" x14ac:dyDescent="0.3">
      <c r="A1089" s="113"/>
      <c r="B1089" s="116"/>
      <c r="C1089" s="116"/>
      <c r="D1089" s="121"/>
      <c r="E1089" s="151"/>
      <c r="F1089" s="151"/>
      <c r="G1089" s="151"/>
      <c r="H1089" s="6" t="s">
        <v>996</v>
      </c>
      <c r="I1089" s="8" t="s">
        <v>1334</v>
      </c>
      <c r="J1089" s="8">
        <v>6</v>
      </c>
      <c r="K1089" s="8">
        <v>6.5</v>
      </c>
      <c r="L1089" s="27">
        <v>6.8</v>
      </c>
    </row>
    <row r="1090" spans="1:12" ht="86.25" customHeight="1" x14ac:dyDescent="0.3">
      <c r="A1090" s="113"/>
      <c r="B1090" s="116"/>
      <c r="C1090" s="116"/>
      <c r="D1090" s="121"/>
      <c r="E1090" s="151"/>
      <c r="F1090" s="151"/>
      <c r="G1090" s="151"/>
      <c r="H1090" s="6" t="s">
        <v>1333</v>
      </c>
      <c r="I1090" s="8" t="s">
        <v>1268</v>
      </c>
      <c r="J1090" s="8" t="s">
        <v>13</v>
      </c>
      <c r="K1090" s="8" t="s">
        <v>13</v>
      </c>
      <c r="L1090" s="27" t="s">
        <v>13</v>
      </c>
    </row>
    <row r="1091" spans="1:12" ht="27.75" customHeight="1" thickBot="1" x14ac:dyDescent="0.35">
      <c r="A1091" s="114"/>
      <c r="B1091" s="117"/>
      <c r="C1091" s="117"/>
      <c r="D1091" s="97"/>
      <c r="E1091" s="99"/>
      <c r="F1091" s="99"/>
      <c r="G1091" s="99"/>
      <c r="H1091" s="6" t="s">
        <v>997</v>
      </c>
      <c r="I1091" s="8" t="s">
        <v>1334</v>
      </c>
      <c r="J1091" s="8">
        <v>8.6999999999999994E-2</v>
      </c>
      <c r="K1091" s="8">
        <v>0.9</v>
      </c>
      <c r="L1091" s="27">
        <v>0.85</v>
      </c>
    </row>
    <row r="1092" spans="1:12" ht="32.25" customHeight="1" thickBot="1" x14ac:dyDescent="0.35">
      <c r="A1092" s="73" t="s">
        <v>998</v>
      </c>
      <c r="B1092" s="103" t="s">
        <v>999</v>
      </c>
      <c r="C1092" s="104"/>
      <c r="D1092" s="105"/>
      <c r="E1092" s="12">
        <f>E1093+E1095+E1097+E1098+E1099+E1100+E1102+E1103+E1104+E1106+E1117+E1119+E1120+E1121+E1129+E1130+E1132+E1135+E1136</f>
        <v>3967299</v>
      </c>
      <c r="F1092" s="12">
        <f t="shared" ref="F1092:G1092" si="14">F1093+F1095+F1097+F1098+F1099+F1100+F1102+F1103+F1104+F1106+F1117+F1119+F1120+F1121+F1129+F1130+F1132+F1135+F1136</f>
        <v>4532473</v>
      </c>
      <c r="G1092" s="12">
        <f t="shared" si="14"/>
        <v>4259236</v>
      </c>
      <c r="H1092" s="93"/>
      <c r="I1092" s="94"/>
      <c r="J1092" s="94"/>
      <c r="K1092" s="94"/>
      <c r="L1092" s="95"/>
    </row>
    <row r="1093" spans="1:12" ht="33" customHeight="1" x14ac:dyDescent="0.3">
      <c r="A1093" s="112" t="s">
        <v>1000</v>
      </c>
      <c r="B1093" s="115" t="s">
        <v>1264</v>
      </c>
      <c r="C1093" s="115" t="s">
        <v>994</v>
      </c>
      <c r="D1093" s="96" t="s">
        <v>32</v>
      </c>
      <c r="E1093" s="98">
        <f>SUM(E1094:E1094)</f>
        <v>0</v>
      </c>
      <c r="F1093" s="98">
        <f>SUM(F1094:F1094)</f>
        <v>0</v>
      </c>
      <c r="G1093" s="98">
        <f>SUM(G1094:G1094)</f>
        <v>0</v>
      </c>
      <c r="H1093" s="5" t="s">
        <v>1001</v>
      </c>
      <c r="I1093" s="7" t="s">
        <v>1269</v>
      </c>
      <c r="J1093" s="7"/>
      <c r="K1093" s="7" t="s">
        <v>570</v>
      </c>
      <c r="L1093" s="36" t="s">
        <v>570</v>
      </c>
    </row>
    <row r="1094" spans="1:12" ht="31.8" thickBot="1" x14ac:dyDescent="0.35">
      <c r="A1094" s="114"/>
      <c r="B1094" s="117"/>
      <c r="C1094" s="117"/>
      <c r="D1094" s="97"/>
      <c r="E1094" s="99"/>
      <c r="F1094" s="99"/>
      <c r="G1094" s="99"/>
      <c r="H1094" s="6" t="s">
        <v>1265</v>
      </c>
      <c r="I1094" s="8" t="s">
        <v>1269</v>
      </c>
      <c r="J1094" s="8"/>
      <c r="K1094" s="8" t="s">
        <v>22</v>
      </c>
      <c r="L1094" s="27" t="s">
        <v>22</v>
      </c>
    </row>
    <row r="1095" spans="1:12" ht="63" customHeight="1" x14ac:dyDescent="0.3">
      <c r="A1095" s="112" t="s">
        <v>1002</v>
      </c>
      <c r="B1095" s="115" t="s">
        <v>1003</v>
      </c>
      <c r="C1095" s="115" t="s">
        <v>456</v>
      </c>
      <c r="D1095" s="96" t="s">
        <v>32</v>
      </c>
      <c r="E1095" s="98">
        <f>SUM(E1096:E1096)</f>
        <v>0</v>
      </c>
      <c r="F1095" s="98">
        <f>SUM(F1096:F1096)+20000</f>
        <v>20000</v>
      </c>
      <c r="G1095" s="98">
        <f>SUM(G1096:G1096)</f>
        <v>0</v>
      </c>
      <c r="H1095" s="5" t="s">
        <v>1004</v>
      </c>
      <c r="I1095" s="7" t="s">
        <v>1334</v>
      </c>
      <c r="J1095" s="7" t="s">
        <v>1005</v>
      </c>
      <c r="K1095" s="7" t="s">
        <v>492</v>
      </c>
      <c r="L1095" s="36" t="s">
        <v>227</v>
      </c>
    </row>
    <row r="1096" spans="1:12" ht="27" customHeight="1" thickBot="1" x14ac:dyDescent="0.35">
      <c r="A1096" s="114"/>
      <c r="B1096" s="117"/>
      <c r="C1096" s="117"/>
      <c r="D1096" s="97"/>
      <c r="E1096" s="99"/>
      <c r="F1096" s="99"/>
      <c r="G1096" s="99"/>
      <c r="H1096" s="6" t="s">
        <v>1006</v>
      </c>
      <c r="I1096" s="8" t="s">
        <v>1269</v>
      </c>
      <c r="J1096" s="8" t="s">
        <v>426</v>
      </c>
      <c r="K1096" s="8" t="s">
        <v>570</v>
      </c>
      <c r="L1096" s="27" t="s">
        <v>426</v>
      </c>
    </row>
    <row r="1097" spans="1:12" ht="45.75" customHeight="1" thickBot="1" x14ac:dyDescent="0.35">
      <c r="A1097" s="72" t="s">
        <v>1007</v>
      </c>
      <c r="B1097" s="5" t="s">
        <v>1008</v>
      </c>
      <c r="C1097" s="5" t="s">
        <v>1009</v>
      </c>
      <c r="D1097" s="7" t="s">
        <v>579</v>
      </c>
      <c r="E1097" s="14">
        <v>139700</v>
      </c>
      <c r="F1097" s="14">
        <v>186895</v>
      </c>
      <c r="G1097" s="14">
        <v>187829</v>
      </c>
      <c r="H1097" s="5" t="s">
        <v>1010</v>
      </c>
      <c r="I1097" s="7" t="s">
        <v>1335</v>
      </c>
      <c r="J1097" s="7" t="s">
        <v>16</v>
      </c>
      <c r="K1097" s="7" t="s">
        <v>16</v>
      </c>
      <c r="L1097" s="36" t="s">
        <v>16</v>
      </c>
    </row>
    <row r="1098" spans="1:12" ht="60.75" customHeight="1" x14ac:dyDescent="0.3">
      <c r="A1098" s="72" t="s">
        <v>1011</v>
      </c>
      <c r="B1098" s="5" t="s">
        <v>1012</v>
      </c>
      <c r="C1098" s="5" t="s">
        <v>1013</v>
      </c>
      <c r="D1098" s="7" t="s">
        <v>579</v>
      </c>
      <c r="E1098" s="14">
        <v>4700</v>
      </c>
      <c r="F1098" s="14">
        <v>4700</v>
      </c>
      <c r="G1098" s="14">
        <v>4700</v>
      </c>
      <c r="H1098" s="5" t="s">
        <v>1014</v>
      </c>
      <c r="I1098" s="7" t="s">
        <v>1269</v>
      </c>
      <c r="J1098" s="7" t="s">
        <v>1015</v>
      </c>
      <c r="K1098" s="7" t="s">
        <v>1016</v>
      </c>
      <c r="L1098" s="36" t="s">
        <v>1017</v>
      </c>
    </row>
    <row r="1099" spans="1:12" ht="49.5" customHeight="1" thickBot="1" x14ac:dyDescent="0.35">
      <c r="A1099" s="72" t="s">
        <v>1018</v>
      </c>
      <c r="B1099" s="5" t="s">
        <v>1019</v>
      </c>
      <c r="C1099" s="5" t="s">
        <v>35</v>
      </c>
      <c r="D1099" s="7" t="s">
        <v>579</v>
      </c>
      <c r="E1099" s="14">
        <v>600</v>
      </c>
      <c r="F1099" s="14">
        <v>600</v>
      </c>
      <c r="G1099" s="14">
        <v>600</v>
      </c>
      <c r="H1099" s="5" t="s">
        <v>1020</v>
      </c>
      <c r="I1099" s="7" t="s">
        <v>1269</v>
      </c>
      <c r="J1099" s="7" t="s">
        <v>299</v>
      </c>
      <c r="K1099" s="7" t="s">
        <v>322</v>
      </c>
      <c r="L1099" s="36" t="s">
        <v>322</v>
      </c>
    </row>
    <row r="1100" spans="1:12" ht="17.25" customHeight="1" x14ac:dyDescent="0.3">
      <c r="A1100" s="112" t="s">
        <v>1021</v>
      </c>
      <c r="B1100" s="115" t="s">
        <v>1022</v>
      </c>
      <c r="C1100" s="115" t="s">
        <v>954</v>
      </c>
      <c r="D1100" s="96" t="s">
        <v>579</v>
      </c>
      <c r="E1100" s="98">
        <f>SUM(E1101:E1101)+68700</f>
        <v>68700</v>
      </c>
      <c r="F1100" s="98">
        <f>SUM(F1101:F1101)+70000</f>
        <v>70000</v>
      </c>
      <c r="G1100" s="98">
        <f>SUM(G1101:G1101)+70000</f>
        <v>70000</v>
      </c>
      <c r="H1100" s="5" t="s">
        <v>1336</v>
      </c>
      <c r="I1100" s="7" t="s">
        <v>1269</v>
      </c>
      <c r="J1100" s="7" t="s">
        <v>570</v>
      </c>
      <c r="K1100" s="7"/>
      <c r="L1100" s="36"/>
    </row>
    <row r="1101" spans="1:12" ht="53.25" customHeight="1" thickBot="1" x14ac:dyDescent="0.35">
      <c r="A1101" s="114"/>
      <c r="B1101" s="117"/>
      <c r="C1101" s="117"/>
      <c r="D1101" s="97"/>
      <c r="E1101" s="99"/>
      <c r="F1101" s="99"/>
      <c r="G1101" s="99"/>
      <c r="H1101" s="6" t="s">
        <v>1023</v>
      </c>
      <c r="I1101" s="8" t="s">
        <v>1268</v>
      </c>
      <c r="J1101" s="8" t="s">
        <v>1024</v>
      </c>
      <c r="K1101" s="8" t="s">
        <v>1024</v>
      </c>
      <c r="L1101" s="27" t="s">
        <v>1024</v>
      </c>
    </row>
    <row r="1102" spans="1:12" ht="84.75" customHeight="1" thickBot="1" x14ac:dyDescent="0.35">
      <c r="A1102" s="72" t="s">
        <v>1025</v>
      </c>
      <c r="B1102" s="5" t="s">
        <v>1343</v>
      </c>
      <c r="C1102" s="5" t="s">
        <v>971</v>
      </c>
      <c r="D1102" s="7" t="s">
        <v>579</v>
      </c>
      <c r="E1102" s="14">
        <v>1400</v>
      </c>
      <c r="F1102" s="14">
        <v>2800</v>
      </c>
      <c r="G1102" s="14">
        <v>2800</v>
      </c>
      <c r="H1102" s="5" t="s">
        <v>1337</v>
      </c>
      <c r="I1102" s="7" t="s">
        <v>1268</v>
      </c>
      <c r="J1102" s="7" t="s">
        <v>23</v>
      </c>
      <c r="K1102" s="7" t="s">
        <v>23</v>
      </c>
      <c r="L1102" s="36" t="s">
        <v>23</v>
      </c>
    </row>
    <row r="1103" spans="1:12" ht="34.5" customHeight="1" thickBot="1" x14ac:dyDescent="0.35">
      <c r="A1103" s="72" t="s">
        <v>1027</v>
      </c>
      <c r="B1103" s="5" t="s">
        <v>1250</v>
      </c>
      <c r="C1103" s="5" t="s">
        <v>971</v>
      </c>
      <c r="D1103" s="7" t="s">
        <v>579</v>
      </c>
      <c r="E1103" s="14">
        <v>2200</v>
      </c>
      <c r="F1103" s="14">
        <v>2000</v>
      </c>
      <c r="G1103" s="14">
        <v>2000</v>
      </c>
      <c r="H1103" s="5" t="s">
        <v>1026</v>
      </c>
      <c r="I1103" s="7" t="s">
        <v>1268</v>
      </c>
      <c r="J1103" s="7" t="s">
        <v>23</v>
      </c>
      <c r="K1103" s="7" t="s">
        <v>23</v>
      </c>
      <c r="L1103" s="36" t="s">
        <v>23</v>
      </c>
    </row>
    <row r="1104" spans="1:12" ht="23.25" customHeight="1" x14ac:dyDescent="0.3">
      <c r="A1104" s="112" t="s">
        <v>1028</v>
      </c>
      <c r="B1104" s="115" t="s">
        <v>1251</v>
      </c>
      <c r="C1104" s="115" t="s">
        <v>971</v>
      </c>
      <c r="D1104" s="96" t="s">
        <v>50</v>
      </c>
      <c r="E1104" s="98">
        <f>SUM(E1105:E1105)+100000</f>
        <v>100000</v>
      </c>
      <c r="F1104" s="98">
        <f>SUM(F1105:F1105)+100000</f>
        <v>100000</v>
      </c>
      <c r="G1104" s="98">
        <f>SUM(G1105:G1105)+100000</f>
        <v>100000</v>
      </c>
      <c r="H1104" s="5" t="s">
        <v>1029</v>
      </c>
      <c r="I1104" s="7" t="s">
        <v>444</v>
      </c>
      <c r="J1104" s="7" t="s">
        <v>1231</v>
      </c>
      <c r="K1104" s="7" t="s">
        <v>1231</v>
      </c>
      <c r="L1104" s="36" t="s">
        <v>1231</v>
      </c>
    </row>
    <row r="1105" spans="1:12" ht="32.25" customHeight="1" thickBot="1" x14ac:dyDescent="0.35">
      <c r="A1105" s="114"/>
      <c r="B1105" s="117"/>
      <c r="C1105" s="117"/>
      <c r="D1105" s="97"/>
      <c r="E1105" s="99"/>
      <c r="F1105" s="99"/>
      <c r="G1105" s="99"/>
      <c r="H1105" s="6" t="s">
        <v>1030</v>
      </c>
      <c r="I1105" s="8" t="s">
        <v>1268</v>
      </c>
      <c r="J1105" s="8" t="s">
        <v>13</v>
      </c>
      <c r="K1105" s="8" t="s">
        <v>13</v>
      </c>
      <c r="L1105" s="27" t="s">
        <v>13</v>
      </c>
    </row>
    <row r="1106" spans="1:12" ht="31.2" x14ac:dyDescent="0.3">
      <c r="A1106" s="112" t="s">
        <v>1031</v>
      </c>
      <c r="B1106" s="115" t="s">
        <v>1342</v>
      </c>
      <c r="C1106" s="96" t="s">
        <v>1032</v>
      </c>
      <c r="D1106" s="96" t="s">
        <v>579</v>
      </c>
      <c r="E1106" s="98">
        <f>SUM(E1107:E1116)+42700</f>
        <v>42700</v>
      </c>
      <c r="F1106" s="98">
        <f>SUM(F1107:F1116)+42400</f>
        <v>42400</v>
      </c>
      <c r="G1106" s="98">
        <f>SUM(G1107:G1116)+42400</f>
        <v>42400</v>
      </c>
      <c r="H1106" s="5" t="s">
        <v>1338</v>
      </c>
      <c r="I1106" s="7" t="s">
        <v>1269</v>
      </c>
      <c r="J1106" s="7" t="s">
        <v>1033</v>
      </c>
      <c r="K1106" s="7" t="s">
        <v>1034</v>
      </c>
      <c r="L1106" s="36" t="s">
        <v>1035</v>
      </c>
    </row>
    <row r="1107" spans="1:12" ht="31.2" x14ac:dyDescent="0.3">
      <c r="A1107" s="113"/>
      <c r="B1107" s="116"/>
      <c r="C1107" s="121"/>
      <c r="D1107" s="121"/>
      <c r="E1107" s="151"/>
      <c r="F1107" s="151"/>
      <c r="G1107" s="151"/>
      <c r="H1107" s="6" t="s">
        <v>1036</v>
      </c>
      <c r="I1107" s="8" t="s">
        <v>1269</v>
      </c>
      <c r="J1107" s="8" t="s">
        <v>1037</v>
      </c>
      <c r="K1107" s="8" t="s">
        <v>1017</v>
      </c>
      <c r="L1107" s="27" t="s">
        <v>1038</v>
      </c>
    </row>
    <row r="1108" spans="1:12" ht="31.2" x14ac:dyDescent="0.3">
      <c r="A1108" s="113"/>
      <c r="B1108" s="116"/>
      <c r="C1108" s="121"/>
      <c r="D1108" s="121"/>
      <c r="E1108" s="151"/>
      <c r="F1108" s="151"/>
      <c r="G1108" s="151"/>
      <c r="H1108" s="6" t="s">
        <v>1039</v>
      </c>
      <c r="I1108" s="8" t="s">
        <v>1269</v>
      </c>
      <c r="J1108" s="8" t="s">
        <v>1040</v>
      </c>
      <c r="K1108" s="8" t="s">
        <v>1041</v>
      </c>
      <c r="L1108" s="27" t="s">
        <v>796</v>
      </c>
    </row>
    <row r="1109" spans="1:12" ht="31.2" x14ac:dyDescent="0.3">
      <c r="A1109" s="113"/>
      <c r="B1109" s="116"/>
      <c r="C1109" s="121"/>
      <c r="D1109" s="121"/>
      <c r="E1109" s="151"/>
      <c r="F1109" s="151"/>
      <c r="G1109" s="151"/>
      <c r="H1109" s="6" t="s">
        <v>1042</v>
      </c>
      <c r="I1109" s="8" t="s">
        <v>1269</v>
      </c>
      <c r="J1109" s="8" t="s">
        <v>1043</v>
      </c>
      <c r="K1109" s="8" t="s">
        <v>1015</v>
      </c>
      <c r="L1109" s="27" t="s">
        <v>1044</v>
      </c>
    </row>
    <row r="1110" spans="1:12" ht="31.2" x14ac:dyDescent="0.3">
      <c r="A1110" s="113"/>
      <c r="B1110" s="116"/>
      <c r="C1110" s="121"/>
      <c r="D1110" s="121"/>
      <c r="E1110" s="151"/>
      <c r="F1110" s="151"/>
      <c r="G1110" s="151"/>
      <c r="H1110" s="6" t="s">
        <v>1045</v>
      </c>
      <c r="I1110" s="8" t="s">
        <v>1269</v>
      </c>
      <c r="J1110" s="8" t="s">
        <v>1034</v>
      </c>
      <c r="K1110" s="8" t="s">
        <v>1041</v>
      </c>
      <c r="L1110" s="27" t="s">
        <v>1041</v>
      </c>
    </row>
    <row r="1111" spans="1:12" ht="31.2" x14ac:dyDescent="0.3">
      <c r="A1111" s="113"/>
      <c r="B1111" s="116"/>
      <c r="C1111" s="121"/>
      <c r="D1111" s="121"/>
      <c r="E1111" s="151"/>
      <c r="F1111" s="151"/>
      <c r="G1111" s="151"/>
      <c r="H1111" s="6" t="s">
        <v>1046</v>
      </c>
      <c r="I1111" s="8" t="s">
        <v>1269</v>
      </c>
      <c r="J1111" s="8" t="s">
        <v>1047</v>
      </c>
      <c r="K1111" s="8" t="s">
        <v>1048</v>
      </c>
      <c r="L1111" s="27" t="s">
        <v>1049</v>
      </c>
    </row>
    <row r="1112" spans="1:12" ht="31.2" x14ac:dyDescent="0.3">
      <c r="A1112" s="113"/>
      <c r="B1112" s="116"/>
      <c r="C1112" s="121"/>
      <c r="D1112" s="121"/>
      <c r="E1112" s="151"/>
      <c r="F1112" s="151"/>
      <c r="G1112" s="151"/>
      <c r="H1112" s="6" t="s">
        <v>1050</v>
      </c>
      <c r="I1112" s="8" t="s">
        <v>1269</v>
      </c>
      <c r="J1112" s="8" t="s">
        <v>1041</v>
      </c>
      <c r="K1112" s="8" t="s">
        <v>1041</v>
      </c>
      <c r="L1112" s="27" t="s">
        <v>1041</v>
      </c>
    </row>
    <row r="1113" spans="1:12" ht="31.2" x14ac:dyDescent="0.3">
      <c r="A1113" s="113"/>
      <c r="B1113" s="116"/>
      <c r="C1113" s="121"/>
      <c r="D1113" s="121"/>
      <c r="E1113" s="151"/>
      <c r="F1113" s="151"/>
      <c r="G1113" s="151"/>
      <c r="H1113" s="6" t="s">
        <v>1051</v>
      </c>
      <c r="I1113" s="8" t="s">
        <v>1269</v>
      </c>
      <c r="J1113" s="8" t="s">
        <v>1052</v>
      </c>
      <c r="K1113" s="8" t="s">
        <v>1053</v>
      </c>
      <c r="L1113" s="27" t="s">
        <v>1034</v>
      </c>
    </row>
    <row r="1114" spans="1:12" ht="31.2" x14ac:dyDescent="0.3">
      <c r="A1114" s="113"/>
      <c r="B1114" s="116"/>
      <c r="C1114" s="121"/>
      <c r="D1114" s="121"/>
      <c r="E1114" s="151"/>
      <c r="F1114" s="151"/>
      <c r="G1114" s="151"/>
      <c r="H1114" s="6" t="s">
        <v>1054</v>
      </c>
      <c r="I1114" s="8" t="s">
        <v>1269</v>
      </c>
      <c r="J1114" s="8" t="s">
        <v>796</v>
      </c>
      <c r="K1114" s="8" t="s">
        <v>1035</v>
      </c>
      <c r="L1114" s="27" t="s">
        <v>797</v>
      </c>
    </row>
    <row r="1115" spans="1:12" ht="31.2" x14ac:dyDescent="0.3">
      <c r="A1115" s="113"/>
      <c r="B1115" s="116"/>
      <c r="C1115" s="121"/>
      <c r="D1115" s="121"/>
      <c r="E1115" s="151"/>
      <c r="F1115" s="151"/>
      <c r="G1115" s="151"/>
      <c r="H1115" s="6" t="s">
        <v>1055</v>
      </c>
      <c r="I1115" s="8" t="s">
        <v>1269</v>
      </c>
      <c r="J1115" s="8" t="s">
        <v>1056</v>
      </c>
      <c r="K1115" s="8" t="s">
        <v>1057</v>
      </c>
      <c r="L1115" s="27" t="s">
        <v>1058</v>
      </c>
    </row>
    <row r="1116" spans="1:12" ht="31.8" thickBot="1" x14ac:dyDescent="0.35">
      <c r="A1116" s="114"/>
      <c r="B1116" s="117"/>
      <c r="C1116" s="97"/>
      <c r="D1116" s="97"/>
      <c r="E1116" s="99"/>
      <c r="F1116" s="99"/>
      <c r="G1116" s="99"/>
      <c r="H1116" s="6" t="s">
        <v>1059</v>
      </c>
      <c r="I1116" s="8" t="s">
        <v>1269</v>
      </c>
      <c r="J1116" s="8" t="s">
        <v>798</v>
      </c>
      <c r="K1116" s="8" t="s">
        <v>1060</v>
      </c>
      <c r="L1116" s="27" t="s">
        <v>1061</v>
      </c>
    </row>
    <row r="1117" spans="1:12" ht="46.8" x14ac:dyDescent="0.3">
      <c r="A1117" s="112" t="s">
        <v>1062</v>
      </c>
      <c r="B1117" s="115" t="s">
        <v>1063</v>
      </c>
      <c r="C1117" s="115" t="s">
        <v>1013</v>
      </c>
      <c r="D1117" s="96" t="s">
        <v>579</v>
      </c>
      <c r="E1117" s="98">
        <f>SUM(E1118:E1118)+131400</f>
        <v>131400</v>
      </c>
      <c r="F1117" s="98">
        <f>SUM(F1118:F1118)+150000</f>
        <v>150000</v>
      </c>
      <c r="G1117" s="98">
        <f>SUM(G1118:G1118)+150000</f>
        <v>150000</v>
      </c>
      <c r="H1117" s="5" t="s">
        <v>1064</v>
      </c>
      <c r="I1117" s="7" t="s">
        <v>1268</v>
      </c>
      <c r="J1117" s="7" t="s">
        <v>155</v>
      </c>
      <c r="K1117" s="7" t="s">
        <v>22</v>
      </c>
      <c r="L1117" s="36" t="s">
        <v>23</v>
      </c>
    </row>
    <row r="1118" spans="1:12" ht="43.5" customHeight="1" thickBot="1" x14ac:dyDescent="0.35">
      <c r="A1118" s="114"/>
      <c r="B1118" s="117"/>
      <c r="C1118" s="117"/>
      <c r="D1118" s="97"/>
      <c r="E1118" s="99"/>
      <c r="F1118" s="99"/>
      <c r="G1118" s="99"/>
      <c r="H1118" s="6" t="s">
        <v>1065</v>
      </c>
      <c r="I1118" s="8" t="s">
        <v>1269</v>
      </c>
      <c r="J1118" s="8" t="s">
        <v>1240</v>
      </c>
      <c r="K1118" s="8" t="s">
        <v>1248</v>
      </c>
      <c r="L1118" s="27" t="s">
        <v>1249</v>
      </c>
    </row>
    <row r="1119" spans="1:12" ht="52.5" customHeight="1" thickBot="1" x14ac:dyDescent="0.35">
      <c r="A1119" s="72" t="s">
        <v>1066</v>
      </c>
      <c r="B1119" s="5" t="s">
        <v>1344</v>
      </c>
      <c r="C1119" s="5" t="s">
        <v>976</v>
      </c>
      <c r="D1119" s="7" t="s">
        <v>579</v>
      </c>
      <c r="E1119" s="14">
        <v>20300</v>
      </c>
      <c r="F1119" s="14">
        <v>25000</v>
      </c>
      <c r="G1119" s="14">
        <v>27000</v>
      </c>
      <c r="H1119" s="5" t="s">
        <v>1067</v>
      </c>
      <c r="I1119" s="7" t="s">
        <v>1269</v>
      </c>
      <c r="J1119" s="7" t="s">
        <v>1056</v>
      </c>
      <c r="K1119" s="7" t="s">
        <v>1068</v>
      </c>
      <c r="L1119" s="36" t="s">
        <v>1069</v>
      </c>
    </row>
    <row r="1120" spans="1:12" ht="42" customHeight="1" thickBot="1" x14ac:dyDescent="0.35">
      <c r="A1120" s="72" t="s">
        <v>1070</v>
      </c>
      <c r="B1120" s="5" t="s">
        <v>1071</v>
      </c>
      <c r="C1120" s="5" t="s">
        <v>1072</v>
      </c>
      <c r="D1120" s="7" t="s">
        <v>579</v>
      </c>
      <c r="E1120" s="14">
        <v>7300</v>
      </c>
      <c r="F1120" s="14">
        <v>7300</v>
      </c>
      <c r="G1120" s="14">
        <v>7300</v>
      </c>
      <c r="H1120" s="5" t="s">
        <v>1073</v>
      </c>
      <c r="I1120" s="7" t="s">
        <v>1269</v>
      </c>
      <c r="J1120" s="7" t="s">
        <v>22</v>
      </c>
      <c r="K1120" s="7" t="s">
        <v>22</v>
      </c>
      <c r="L1120" s="36" t="s">
        <v>22</v>
      </c>
    </row>
    <row r="1121" spans="1:12" ht="51.75" customHeight="1" x14ac:dyDescent="0.3">
      <c r="A1121" s="112" t="s">
        <v>1074</v>
      </c>
      <c r="B1121" s="115" t="s">
        <v>1075</v>
      </c>
      <c r="C1121" s="115" t="s">
        <v>1076</v>
      </c>
      <c r="D1121" s="96" t="s">
        <v>579</v>
      </c>
      <c r="E1121" s="98">
        <f>SUM(E1122:E1128)+252600</f>
        <v>252600</v>
      </c>
      <c r="F1121" s="98">
        <f>SUM(F1122:F1128)+518795</f>
        <v>518795</v>
      </c>
      <c r="G1121" s="98">
        <f>SUM(G1122:G1128)+522220</f>
        <v>522220</v>
      </c>
      <c r="H1121" s="5" t="s">
        <v>1077</v>
      </c>
      <c r="I1121" s="7" t="s">
        <v>1269</v>
      </c>
      <c r="J1121" s="7" t="s">
        <v>596</v>
      </c>
      <c r="K1121" s="7" t="s">
        <v>596</v>
      </c>
      <c r="L1121" s="36" t="s">
        <v>596</v>
      </c>
    </row>
    <row r="1122" spans="1:12" ht="55.5" customHeight="1" x14ac:dyDescent="0.3">
      <c r="A1122" s="113"/>
      <c r="B1122" s="116"/>
      <c r="C1122" s="116"/>
      <c r="D1122" s="121"/>
      <c r="E1122" s="151"/>
      <c r="F1122" s="151"/>
      <c r="G1122" s="151"/>
      <c r="H1122" s="6" t="s">
        <v>1340</v>
      </c>
      <c r="I1122" s="8" t="s">
        <v>1269</v>
      </c>
      <c r="J1122" s="8" t="s">
        <v>558</v>
      </c>
      <c r="K1122" s="8" t="s">
        <v>558</v>
      </c>
      <c r="L1122" s="27" t="s">
        <v>558</v>
      </c>
    </row>
    <row r="1123" spans="1:12" ht="56.25" customHeight="1" x14ac:dyDescent="0.3">
      <c r="A1123" s="113"/>
      <c r="B1123" s="116"/>
      <c r="C1123" s="116"/>
      <c r="D1123" s="121"/>
      <c r="E1123" s="151"/>
      <c r="F1123" s="151"/>
      <c r="G1123" s="151"/>
      <c r="H1123" s="6" t="s">
        <v>1339</v>
      </c>
      <c r="I1123" s="8" t="s">
        <v>1268</v>
      </c>
      <c r="J1123" s="8" t="s">
        <v>18</v>
      </c>
      <c r="K1123" s="8" t="s">
        <v>18</v>
      </c>
      <c r="L1123" s="27" t="s">
        <v>18</v>
      </c>
    </row>
    <row r="1124" spans="1:12" ht="25.5" customHeight="1" x14ac:dyDescent="0.3">
      <c r="A1124" s="113"/>
      <c r="B1124" s="116"/>
      <c r="C1124" s="116"/>
      <c r="D1124" s="121"/>
      <c r="E1124" s="151"/>
      <c r="F1124" s="151"/>
      <c r="G1124" s="151"/>
      <c r="H1124" s="6" t="s">
        <v>1078</v>
      </c>
      <c r="I1124" s="8" t="s">
        <v>1335</v>
      </c>
      <c r="J1124" s="8" t="s">
        <v>1079</v>
      </c>
      <c r="K1124" s="8" t="s">
        <v>1079</v>
      </c>
      <c r="L1124" s="27" t="s">
        <v>1079</v>
      </c>
    </row>
    <row r="1125" spans="1:12" ht="56.25" customHeight="1" x14ac:dyDescent="0.3">
      <c r="A1125" s="113"/>
      <c r="B1125" s="116"/>
      <c r="C1125" s="116"/>
      <c r="D1125" s="121"/>
      <c r="E1125" s="151"/>
      <c r="F1125" s="151"/>
      <c r="G1125" s="151"/>
      <c r="H1125" s="6" t="s">
        <v>1341</v>
      </c>
      <c r="I1125" s="8" t="s">
        <v>1268</v>
      </c>
      <c r="J1125" s="8" t="s">
        <v>23</v>
      </c>
      <c r="K1125" s="8" t="s">
        <v>23</v>
      </c>
      <c r="L1125" s="27" t="s">
        <v>23</v>
      </c>
    </row>
    <row r="1126" spans="1:12" ht="52.5" customHeight="1" x14ac:dyDescent="0.3">
      <c r="A1126" s="113"/>
      <c r="B1126" s="116"/>
      <c r="C1126" s="116"/>
      <c r="D1126" s="121"/>
      <c r="E1126" s="151"/>
      <c r="F1126" s="151"/>
      <c r="G1126" s="151"/>
      <c r="H1126" s="6" t="s">
        <v>1346</v>
      </c>
      <c r="I1126" s="8" t="s">
        <v>1335</v>
      </c>
      <c r="J1126" s="8" t="s">
        <v>9</v>
      </c>
      <c r="K1126" s="8" t="s">
        <v>9</v>
      </c>
      <c r="L1126" s="27" t="s">
        <v>9</v>
      </c>
    </row>
    <row r="1127" spans="1:12" ht="56.25" customHeight="1" x14ac:dyDescent="0.3">
      <c r="A1127" s="113"/>
      <c r="B1127" s="116"/>
      <c r="C1127" s="116"/>
      <c r="D1127" s="121"/>
      <c r="E1127" s="151"/>
      <c r="F1127" s="151"/>
      <c r="G1127" s="151"/>
      <c r="H1127" s="6" t="s">
        <v>1080</v>
      </c>
      <c r="I1127" s="8" t="s">
        <v>1268</v>
      </c>
      <c r="J1127" s="8" t="s">
        <v>17</v>
      </c>
      <c r="K1127" s="8" t="s">
        <v>17</v>
      </c>
      <c r="L1127" s="27" t="s">
        <v>17</v>
      </c>
    </row>
    <row r="1128" spans="1:12" ht="37.5" customHeight="1" thickBot="1" x14ac:dyDescent="0.35">
      <c r="A1128" s="114"/>
      <c r="B1128" s="117"/>
      <c r="C1128" s="117"/>
      <c r="D1128" s="97"/>
      <c r="E1128" s="99"/>
      <c r="F1128" s="99"/>
      <c r="G1128" s="99"/>
      <c r="H1128" s="6" t="s">
        <v>1345</v>
      </c>
      <c r="I1128" s="8" t="s">
        <v>1269</v>
      </c>
      <c r="J1128" s="8" t="s">
        <v>1081</v>
      </c>
      <c r="K1128" s="8" t="s">
        <v>1081</v>
      </c>
      <c r="L1128" s="27" t="s">
        <v>1081</v>
      </c>
    </row>
    <row r="1129" spans="1:12" ht="47.4" thickBot="1" x14ac:dyDescent="0.35">
      <c r="A1129" s="72" t="s">
        <v>1082</v>
      </c>
      <c r="B1129" s="5" t="s">
        <v>1083</v>
      </c>
      <c r="C1129" s="5" t="s">
        <v>990</v>
      </c>
      <c r="D1129" s="7" t="s">
        <v>32</v>
      </c>
      <c r="E1129" s="14">
        <v>2745700</v>
      </c>
      <c r="F1129" s="14">
        <v>2745700</v>
      </c>
      <c r="G1129" s="14">
        <v>2745700</v>
      </c>
      <c r="H1129" s="5" t="s">
        <v>1084</v>
      </c>
      <c r="I1129" s="7" t="s">
        <v>1268</v>
      </c>
      <c r="J1129" s="7" t="s">
        <v>310</v>
      </c>
      <c r="K1129" s="7" t="s">
        <v>310</v>
      </c>
      <c r="L1129" s="36" t="s">
        <v>310</v>
      </c>
    </row>
    <row r="1130" spans="1:12" ht="81" customHeight="1" x14ac:dyDescent="0.3">
      <c r="A1130" s="112" t="s">
        <v>1085</v>
      </c>
      <c r="B1130" s="115" t="s">
        <v>1086</v>
      </c>
      <c r="C1130" s="115" t="s">
        <v>971</v>
      </c>
      <c r="D1130" s="96" t="s">
        <v>50</v>
      </c>
      <c r="E1130" s="98">
        <f>SUM(E1131:E1131)+150000</f>
        <v>150000</v>
      </c>
      <c r="F1130" s="98">
        <f>SUM(F1131:F1131)+150000</f>
        <v>150000</v>
      </c>
      <c r="G1130" s="98">
        <f>SUM(G1131:G1131)+150000</f>
        <v>150000</v>
      </c>
      <c r="H1130" s="5" t="s">
        <v>1087</v>
      </c>
      <c r="I1130" s="7" t="s">
        <v>1268</v>
      </c>
      <c r="J1130" s="7" t="s">
        <v>13</v>
      </c>
      <c r="K1130" s="7" t="s">
        <v>13</v>
      </c>
      <c r="L1130" s="36" t="s">
        <v>13</v>
      </c>
    </row>
    <row r="1131" spans="1:12" ht="16.2" thickBot="1" x14ac:dyDescent="0.35">
      <c r="A1131" s="114"/>
      <c r="B1131" s="117"/>
      <c r="C1131" s="117"/>
      <c r="D1131" s="97"/>
      <c r="E1131" s="99"/>
      <c r="F1131" s="99"/>
      <c r="G1131" s="99"/>
      <c r="H1131" s="6" t="s">
        <v>1029</v>
      </c>
      <c r="I1131" s="8" t="s">
        <v>444</v>
      </c>
      <c r="J1131" s="8" t="s">
        <v>1232</v>
      </c>
      <c r="K1131" s="8" t="s">
        <v>1232</v>
      </c>
      <c r="L1131" s="27" t="s">
        <v>1232</v>
      </c>
    </row>
    <row r="1132" spans="1:12" ht="54.75" customHeight="1" x14ac:dyDescent="0.3">
      <c r="A1132" s="112" t="s">
        <v>1088</v>
      </c>
      <c r="B1132" s="115" t="s">
        <v>1089</v>
      </c>
      <c r="C1132" s="115" t="s">
        <v>456</v>
      </c>
      <c r="D1132" s="7" t="s">
        <v>1221</v>
      </c>
      <c r="E1132" s="13">
        <f>SUM(E1133:E1134)</f>
        <v>299999</v>
      </c>
      <c r="F1132" s="13">
        <f>SUM(F1133:F1134)</f>
        <v>506283</v>
      </c>
      <c r="G1132" s="13">
        <f>SUM(G1133:G1134)</f>
        <v>246687</v>
      </c>
      <c r="H1132" s="115" t="s">
        <v>457</v>
      </c>
      <c r="I1132" s="96" t="s">
        <v>1268</v>
      </c>
      <c r="J1132" s="96" t="s">
        <v>22</v>
      </c>
      <c r="K1132" s="96" t="s">
        <v>22</v>
      </c>
      <c r="L1132" s="153" t="s">
        <v>22</v>
      </c>
    </row>
    <row r="1133" spans="1:12" x14ac:dyDescent="0.3">
      <c r="A1133" s="113"/>
      <c r="B1133" s="116"/>
      <c r="C1133" s="116"/>
      <c r="D1133" s="8" t="s">
        <v>32</v>
      </c>
      <c r="E1133" s="9">
        <v>45000</v>
      </c>
      <c r="F1133" s="9">
        <v>76283</v>
      </c>
      <c r="G1133" s="9">
        <v>36663</v>
      </c>
      <c r="H1133" s="116"/>
      <c r="I1133" s="121"/>
      <c r="J1133" s="121"/>
      <c r="K1133" s="121"/>
      <c r="L1133" s="124"/>
    </row>
    <row r="1134" spans="1:12" ht="30.75" customHeight="1" thickBot="1" x14ac:dyDescent="0.35">
      <c r="A1134" s="114"/>
      <c r="B1134" s="117"/>
      <c r="C1134" s="117"/>
      <c r="D1134" s="8" t="s">
        <v>459</v>
      </c>
      <c r="E1134" s="9">
        <v>254999</v>
      </c>
      <c r="F1134" s="9">
        <v>430000</v>
      </c>
      <c r="G1134" s="9">
        <v>210024</v>
      </c>
      <c r="H1134" s="117"/>
      <c r="I1134" s="97"/>
      <c r="J1134" s="97"/>
      <c r="K1134" s="97"/>
      <c r="L1134" s="125"/>
    </row>
    <row r="1135" spans="1:12" ht="75" customHeight="1" thickBot="1" x14ac:dyDescent="0.35">
      <c r="A1135" s="72" t="s">
        <v>1090</v>
      </c>
      <c r="B1135" s="5" t="s">
        <v>1266</v>
      </c>
      <c r="C1135" s="5" t="s">
        <v>1091</v>
      </c>
      <c r="D1135" s="7"/>
      <c r="E1135" s="14">
        <v>0</v>
      </c>
      <c r="F1135" s="14">
        <v>0</v>
      </c>
      <c r="G1135" s="14">
        <v>0</v>
      </c>
      <c r="H1135" s="5" t="s">
        <v>1092</v>
      </c>
      <c r="I1135" s="7" t="s">
        <v>1269</v>
      </c>
      <c r="J1135" s="7" t="s">
        <v>322</v>
      </c>
      <c r="K1135" s="7" t="s">
        <v>322</v>
      </c>
      <c r="L1135" s="36" t="s">
        <v>322</v>
      </c>
    </row>
    <row r="1136" spans="1:12" ht="51" customHeight="1" thickBot="1" x14ac:dyDescent="0.35">
      <c r="A1136" s="72" t="s">
        <v>1093</v>
      </c>
      <c r="B1136" s="5" t="s">
        <v>1267</v>
      </c>
      <c r="C1136" s="5" t="s">
        <v>1091</v>
      </c>
      <c r="D1136" s="7"/>
      <c r="E1136" s="14">
        <v>0</v>
      </c>
      <c r="F1136" s="14">
        <v>0</v>
      </c>
      <c r="G1136" s="14">
        <v>0</v>
      </c>
      <c r="H1136" s="5" t="s">
        <v>1094</v>
      </c>
      <c r="I1136" s="7" t="s">
        <v>1269</v>
      </c>
      <c r="J1136" s="7" t="s">
        <v>570</v>
      </c>
      <c r="K1136" s="7"/>
      <c r="L1136" s="36"/>
    </row>
    <row r="1137" spans="1:12" ht="43.5" customHeight="1" thickBot="1" x14ac:dyDescent="0.35">
      <c r="A1137" s="73" t="s">
        <v>1095</v>
      </c>
      <c r="B1137" s="160" t="s">
        <v>1096</v>
      </c>
      <c r="C1137" s="161"/>
      <c r="D1137" s="162"/>
      <c r="E1137" s="42">
        <f>+E1138+E1140</f>
        <v>0</v>
      </c>
      <c r="F1137" s="43"/>
      <c r="G1137" s="43"/>
      <c r="H1137" s="43"/>
      <c r="I1137" s="43"/>
      <c r="J1137" s="43"/>
      <c r="K1137" s="43"/>
      <c r="L1137" s="44"/>
    </row>
    <row r="1138" spans="1:12" ht="47.25" customHeight="1" x14ac:dyDescent="0.3">
      <c r="A1138" s="112" t="s">
        <v>1097</v>
      </c>
      <c r="B1138" s="115" t="s">
        <v>1098</v>
      </c>
      <c r="C1138" s="115" t="s">
        <v>1099</v>
      </c>
      <c r="D1138" s="96"/>
      <c r="E1138" s="98">
        <f>SUM(E1139:E1139)</f>
        <v>0</v>
      </c>
      <c r="F1138" s="98">
        <f>SUM(F1139:F1139)</f>
        <v>0</v>
      </c>
      <c r="G1138" s="98">
        <f>SUM(G1139:G1139)</f>
        <v>0</v>
      </c>
      <c r="H1138" s="5" t="s">
        <v>1100</v>
      </c>
      <c r="I1138" s="7" t="s">
        <v>1268</v>
      </c>
      <c r="J1138" s="7" t="s">
        <v>13</v>
      </c>
      <c r="K1138" s="7" t="s">
        <v>13</v>
      </c>
      <c r="L1138" s="36" t="s">
        <v>13</v>
      </c>
    </row>
    <row r="1139" spans="1:12" ht="38.25" customHeight="1" thickBot="1" x14ac:dyDescent="0.35">
      <c r="A1139" s="114"/>
      <c r="B1139" s="117"/>
      <c r="C1139" s="117"/>
      <c r="D1139" s="97"/>
      <c r="E1139" s="99"/>
      <c r="F1139" s="99"/>
      <c r="G1139" s="99"/>
      <c r="H1139" s="6" t="s">
        <v>1101</v>
      </c>
      <c r="I1139" s="8" t="s">
        <v>1268</v>
      </c>
      <c r="J1139" s="8" t="s">
        <v>598</v>
      </c>
      <c r="K1139" s="8" t="s">
        <v>598</v>
      </c>
      <c r="L1139" s="27" t="s">
        <v>598</v>
      </c>
    </row>
    <row r="1140" spans="1:12" ht="38.25" customHeight="1" x14ac:dyDescent="0.3">
      <c r="A1140" s="112" t="s">
        <v>1102</v>
      </c>
      <c r="B1140" s="115" t="s">
        <v>1103</v>
      </c>
      <c r="C1140" s="115" t="s">
        <v>1099</v>
      </c>
      <c r="D1140" s="96"/>
      <c r="E1140" s="98">
        <f>SUM(E1141:E1141)</f>
        <v>0</v>
      </c>
      <c r="F1140" s="98">
        <f>SUM(F1141:F1141)</f>
        <v>0</v>
      </c>
      <c r="G1140" s="98">
        <f>SUM(G1141:G1141)</f>
        <v>0</v>
      </c>
      <c r="H1140" s="5" t="s">
        <v>1104</v>
      </c>
      <c r="I1140" s="7" t="s">
        <v>1269</v>
      </c>
      <c r="J1140" s="7" t="s">
        <v>9</v>
      </c>
      <c r="K1140" s="7" t="s">
        <v>380</v>
      </c>
      <c r="L1140" s="36" t="s">
        <v>380</v>
      </c>
    </row>
    <row r="1141" spans="1:12" ht="54.75" customHeight="1" thickBot="1" x14ac:dyDescent="0.35">
      <c r="A1141" s="114"/>
      <c r="B1141" s="117"/>
      <c r="C1141" s="117"/>
      <c r="D1141" s="97"/>
      <c r="E1141" s="99"/>
      <c r="F1141" s="99"/>
      <c r="G1141" s="99"/>
      <c r="H1141" s="6" t="s">
        <v>1105</v>
      </c>
      <c r="I1141" s="8" t="s">
        <v>1269</v>
      </c>
      <c r="J1141" s="8" t="s">
        <v>24</v>
      </c>
      <c r="K1141" s="8" t="s">
        <v>24</v>
      </c>
      <c r="L1141" s="27" t="s">
        <v>24</v>
      </c>
    </row>
    <row r="1142" spans="1:12" ht="45" customHeight="1" thickBot="1" x14ac:dyDescent="0.35">
      <c r="A1142" s="73" t="s">
        <v>1106</v>
      </c>
      <c r="B1142" s="118" t="s">
        <v>1107</v>
      </c>
      <c r="C1142" s="119"/>
      <c r="D1142" s="120"/>
      <c r="E1142" s="12">
        <f>E1143+E1146+E1149+E1153</f>
        <v>0</v>
      </c>
      <c r="F1142" s="12">
        <f>F1143+F1146+F1149+F1153</f>
        <v>0</v>
      </c>
      <c r="G1142" s="12">
        <f>G1143+G1146+G1149+G1153</f>
        <v>0</v>
      </c>
      <c r="H1142" s="93"/>
      <c r="I1142" s="94"/>
      <c r="J1142" s="94"/>
      <c r="K1142" s="94"/>
      <c r="L1142" s="95"/>
    </row>
    <row r="1143" spans="1:12" ht="98.25" customHeight="1" x14ac:dyDescent="0.3">
      <c r="A1143" s="112" t="s">
        <v>1108</v>
      </c>
      <c r="B1143" s="115" t="s">
        <v>1109</v>
      </c>
      <c r="C1143" s="115" t="s">
        <v>1110</v>
      </c>
      <c r="D1143" s="96"/>
      <c r="E1143" s="98">
        <f>SUM(E1144:E1145)</f>
        <v>0</v>
      </c>
      <c r="F1143" s="98">
        <f>SUM(F1144:F1145)</f>
        <v>0</v>
      </c>
      <c r="G1143" s="98">
        <f>SUM(G1144:G1145)</f>
        <v>0</v>
      </c>
      <c r="H1143" s="5" t="s">
        <v>1111</v>
      </c>
      <c r="I1143" s="7" t="s">
        <v>1269</v>
      </c>
      <c r="J1143" s="7" t="s">
        <v>380</v>
      </c>
      <c r="K1143" s="7"/>
      <c r="L1143" s="36"/>
    </row>
    <row r="1144" spans="1:12" ht="68.25" customHeight="1" x14ac:dyDescent="0.3">
      <c r="A1144" s="113"/>
      <c r="B1144" s="116"/>
      <c r="C1144" s="116"/>
      <c r="D1144" s="121"/>
      <c r="E1144" s="151"/>
      <c r="F1144" s="151"/>
      <c r="G1144" s="151"/>
      <c r="H1144" s="6" t="s">
        <v>1357</v>
      </c>
      <c r="I1144" s="8" t="s">
        <v>1268</v>
      </c>
      <c r="J1144" s="8" t="s">
        <v>310</v>
      </c>
      <c r="K1144" s="8"/>
      <c r="L1144" s="27"/>
    </row>
    <row r="1145" spans="1:12" ht="68.25" customHeight="1" thickBot="1" x14ac:dyDescent="0.35">
      <c r="A1145" s="114"/>
      <c r="B1145" s="117"/>
      <c r="C1145" s="117"/>
      <c r="D1145" s="97"/>
      <c r="E1145" s="99"/>
      <c r="F1145" s="99"/>
      <c r="G1145" s="99"/>
      <c r="H1145" s="6" t="s">
        <v>1112</v>
      </c>
      <c r="I1145" s="8" t="s">
        <v>1269</v>
      </c>
      <c r="J1145" s="8" t="s">
        <v>155</v>
      </c>
      <c r="K1145" s="8"/>
      <c r="L1145" s="27"/>
    </row>
    <row r="1146" spans="1:12" ht="97.5" customHeight="1" x14ac:dyDescent="0.3">
      <c r="A1146" s="112" t="s">
        <v>1113</v>
      </c>
      <c r="B1146" s="115" t="s">
        <v>1114</v>
      </c>
      <c r="C1146" s="115" t="s">
        <v>1110</v>
      </c>
      <c r="D1146" s="96" t="s">
        <v>32</v>
      </c>
      <c r="E1146" s="98">
        <f>SUM(E1147:E1148)</f>
        <v>0</v>
      </c>
      <c r="F1146" s="98">
        <f>SUM(F1147:F1148)</f>
        <v>0</v>
      </c>
      <c r="G1146" s="98">
        <f>SUM(G1147:G1148)</f>
        <v>0</v>
      </c>
      <c r="H1146" s="5" t="s">
        <v>1115</v>
      </c>
      <c r="I1146" s="7" t="s">
        <v>1268</v>
      </c>
      <c r="J1146" s="7" t="s">
        <v>310</v>
      </c>
      <c r="K1146" s="7"/>
      <c r="L1146" s="36"/>
    </row>
    <row r="1147" spans="1:12" ht="84" customHeight="1" x14ac:dyDescent="0.3">
      <c r="A1147" s="113"/>
      <c r="B1147" s="116"/>
      <c r="C1147" s="116"/>
      <c r="D1147" s="121"/>
      <c r="E1147" s="151"/>
      <c r="F1147" s="151"/>
      <c r="G1147" s="151"/>
      <c r="H1147" s="6" t="s">
        <v>1116</v>
      </c>
      <c r="I1147" s="8" t="s">
        <v>1268</v>
      </c>
      <c r="J1147" s="8" t="s">
        <v>310</v>
      </c>
      <c r="K1147" s="8"/>
      <c r="L1147" s="27"/>
    </row>
    <row r="1148" spans="1:12" ht="145.5" customHeight="1" thickBot="1" x14ac:dyDescent="0.35">
      <c r="A1148" s="114"/>
      <c r="B1148" s="117"/>
      <c r="C1148" s="117"/>
      <c r="D1148" s="97"/>
      <c r="E1148" s="99"/>
      <c r="F1148" s="99"/>
      <c r="G1148" s="99"/>
      <c r="H1148" s="6" t="s">
        <v>1358</v>
      </c>
      <c r="I1148" s="8" t="s">
        <v>1268</v>
      </c>
      <c r="J1148" s="8" t="s">
        <v>310</v>
      </c>
      <c r="K1148" s="8"/>
      <c r="L1148" s="27"/>
    </row>
    <row r="1149" spans="1:12" ht="54" customHeight="1" x14ac:dyDescent="0.3">
      <c r="A1149" s="112" t="s">
        <v>1117</v>
      </c>
      <c r="B1149" s="115" t="s">
        <v>1347</v>
      </c>
      <c r="C1149" s="96" t="s">
        <v>1110</v>
      </c>
      <c r="D1149" s="96"/>
      <c r="E1149" s="98">
        <f>SUM(E1150:E1152)</f>
        <v>0</v>
      </c>
      <c r="F1149" s="98">
        <f>SUM(F1150:F1152)</f>
        <v>0</v>
      </c>
      <c r="G1149" s="98">
        <f>SUM(G1150:G1152)</f>
        <v>0</v>
      </c>
      <c r="H1149" s="5" t="s">
        <v>1348</v>
      </c>
      <c r="I1149" s="7" t="s">
        <v>1268</v>
      </c>
      <c r="J1149" s="7" t="s">
        <v>310</v>
      </c>
      <c r="K1149" s="7"/>
      <c r="L1149" s="36"/>
    </row>
    <row r="1150" spans="1:12" ht="58.5" customHeight="1" x14ac:dyDescent="0.3">
      <c r="A1150" s="113"/>
      <c r="B1150" s="116"/>
      <c r="C1150" s="121"/>
      <c r="D1150" s="121"/>
      <c r="E1150" s="151"/>
      <c r="F1150" s="151"/>
      <c r="G1150" s="151"/>
      <c r="H1150" s="6" t="s">
        <v>1349</v>
      </c>
      <c r="I1150" s="8" t="s">
        <v>1268</v>
      </c>
      <c r="J1150" s="8" t="s">
        <v>19</v>
      </c>
      <c r="K1150" s="8" t="s">
        <v>23</v>
      </c>
      <c r="L1150" s="27" t="s">
        <v>237</v>
      </c>
    </row>
    <row r="1151" spans="1:12" ht="43.5" customHeight="1" x14ac:dyDescent="0.3">
      <c r="A1151" s="113"/>
      <c r="B1151" s="116"/>
      <c r="C1151" s="121"/>
      <c r="D1151" s="121"/>
      <c r="E1151" s="151"/>
      <c r="F1151" s="151"/>
      <c r="G1151" s="151"/>
      <c r="H1151" s="6" t="s">
        <v>1350</v>
      </c>
      <c r="I1151" s="8" t="s">
        <v>1268</v>
      </c>
      <c r="J1151" s="8" t="s">
        <v>310</v>
      </c>
      <c r="K1151" s="8"/>
      <c r="L1151" s="27"/>
    </row>
    <row r="1152" spans="1:12" ht="48.75" customHeight="1" thickBot="1" x14ac:dyDescent="0.35">
      <c r="A1152" s="114"/>
      <c r="B1152" s="117"/>
      <c r="C1152" s="97"/>
      <c r="D1152" s="97"/>
      <c r="E1152" s="99"/>
      <c r="F1152" s="99"/>
      <c r="G1152" s="99"/>
      <c r="H1152" s="6" t="s">
        <v>1355</v>
      </c>
      <c r="I1152" s="8" t="s">
        <v>1268</v>
      </c>
      <c r="J1152" s="8" t="s">
        <v>310</v>
      </c>
      <c r="K1152" s="8"/>
      <c r="L1152" s="27"/>
    </row>
    <row r="1153" spans="1:12" ht="33" customHeight="1" x14ac:dyDescent="0.3">
      <c r="A1153" s="112" t="s">
        <v>1118</v>
      </c>
      <c r="B1153" s="115" t="s">
        <v>1356</v>
      </c>
      <c r="C1153" s="96" t="s">
        <v>1110</v>
      </c>
      <c r="D1153" s="96"/>
      <c r="E1153" s="98">
        <f>SUM(E1154:E1156)</f>
        <v>0</v>
      </c>
      <c r="F1153" s="98">
        <f>SUM(F1154:F1156)</f>
        <v>0</v>
      </c>
      <c r="G1153" s="98">
        <f>SUM(G1154:G1156)</f>
        <v>0</v>
      </c>
      <c r="H1153" s="5" t="s">
        <v>1351</v>
      </c>
      <c r="I1153" s="7" t="s">
        <v>1268</v>
      </c>
      <c r="J1153" s="7" t="s">
        <v>310</v>
      </c>
      <c r="K1153" s="7"/>
      <c r="L1153" s="36"/>
    </row>
    <row r="1154" spans="1:12" ht="51" customHeight="1" x14ac:dyDescent="0.3">
      <c r="A1154" s="113"/>
      <c r="B1154" s="116"/>
      <c r="C1154" s="121"/>
      <c r="D1154" s="121"/>
      <c r="E1154" s="151"/>
      <c r="F1154" s="151"/>
      <c r="G1154" s="151"/>
      <c r="H1154" s="6" t="s">
        <v>1352</v>
      </c>
      <c r="I1154" s="8" t="s">
        <v>1268</v>
      </c>
      <c r="J1154" s="8" t="s">
        <v>310</v>
      </c>
      <c r="K1154" s="8"/>
      <c r="L1154" s="27"/>
    </row>
    <row r="1155" spans="1:12" ht="31.2" x14ac:dyDescent="0.3">
      <c r="A1155" s="113"/>
      <c r="B1155" s="116"/>
      <c r="C1155" s="121"/>
      <c r="D1155" s="121"/>
      <c r="E1155" s="151"/>
      <c r="F1155" s="151"/>
      <c r="G1155" s="151"/>
      <c r="H1155" s="6" t="s">
        <v>1353</v>
      </c>
      <c r="I1155" s="8" t="s">
        <v>1268</v>
      </c>
      <c r="J1155" s="8" t="s">
        <v>310</v>
      </c>
      <c r="K1155" s="8"/>
      <c r="L1155" s="27"/>
    </row>
    <row r="1156" spans="1:12" ht="37.5" customHeight="1" thickBot="1" x14ac:dyDescent="0.35">
      <c r="A1156" s="114"/>
      <c r="B1156" s="117"/>
      <c r="C1156" s="97"/>
      <c r="D1156" s="97"/>
      <c r="E1156" s="99"/>
      <c r="F1156" s="99"/>
      <c r="G1156" s="99"/>
      <c r="H1156" s="6" t="s">
        <v>1354</v>
      </c>
      <c r="I1156" s="8" t="s">
        <v>1268</v>
      </c>
      <c r="J1156" s="8" t="s">
        <v>310</v>
      </c>
      <c r="K1156" s="8"/>
      <c r="L1156" s="27"/>
    </row>
    <row r="1157" spans="1:12" ht="32.25" customHeight="1" thickBot="1" x14ac:dyDescent="0.35">
      <c r="A1157" s="74" t="s">
        <v>1119</v>
      </c>
      <c r="B1157" s="157" t="s">
        <v>1120</v>
      </c>
      <c r="C1157" s="158"/>
      <c r="D1157" s="159"/>
      <c r="E1157" s="11">
        <f>E1158+E1165</f>
        <v>4531046</v>
      </c>
      <c r="F1157" s="11">
        <f t="shared" ref="F1157:G1157" si="15">F1158+F1165</f>
        <v>4600843</v>
      </c>
      <c r="G1157" s="11">
        <f t="shared" si="15"/>
        <v>2297438</v>
      </c>
      <c r="H1157" s="18"/>
      <c r="I1157" s="22"/>
      <c r="J1157" s="22"/>
      <c r="K1157" s="22"/>
      <c r="L1157" s="38"/>
    </row>
    <row r="1158" spans="1:12" ht="16.2" thickBot="1" x14ac:dyDescent="0.35">
      <c r="A1158" s="73" t="s">
        <v>1122</v>
      </c>
      <c r="B1158" s="103" t="s">
        <v>1123</v>
      </c>
      <c r="C1158" s="104"/>
      <c r="D1158" s="105"/>
      <c r="E1158" s="12">
        <f>E1159+E1162+E1163+E1164</f>
        <v>716902</v>
      </c>
      <c r="F1158" s="12">
        <f t="shared" ref="F1158:G1158" si="16">F1159+F1162+F1163+F1164</f>
        <v>254973</v>
      </c>
      <c r="G1158" s="12">
        <f t="shared" si="16"/>
        <v>262849</v>
      </c>
      <c r="H1158" s="19"/>
      <c r="I1158" s="23"/>
      <c r="J1158" s="23"/>
      <c r="K1158" s="23"/>
      <c r="L1158" s="37"/>
    </row>
    <row r="1159" spans="1:12" ht="36.75" customHeight="1" x14ac:dyDescent="0.3">
      <c r="A1159" s="112" t="s">
        <v>1124</v>
      </c>
      <c r="B1159" s="115" t="s">
        <v>1125</v>
      </c>
      <c r="C1159" s="115" t="s">
        <v>706</v>
      </c>
      <c r="D1159" s="96" t="s">
        <v>32</v>
      </c>
      <c r="E1159" s="98">
        <f>SUM(E1160:E1161)+571302</f>
        <v>571302</v>
      </c>
      <c r="F1159" s="98">
        <f>SUM(F1160:F1161)+96132</f>
        <v>96132</v>
      </c>
      <c r="G1159" s="98">
        <f>SUM(G1160:G1161)+96132</f>
        <v>96132</v>
      </c>
      <c r="H1159" s="5" t="s">
        <v>1126</v>
      </c>
      <c r="I1159" s="7" t="s">
        <v>1269</v>
      </c>
      <c r="J1159" s="7" t="s">
        <v>55</v>
      </c>
      <c r="K1159" s="7" t="s">
        <v>16</v>
      </c>
      <c r="L1159" s="36" t="s">
        <v>22</v>
      </c>
    </row>
    <row r="1160" spans="1:12" ht="31.2" x14ac:dyDescent="0.3">
      <c r="A1160" s="113"/>
      <c r="B1160" s="116"/>
      <c r="C1160" s="116"/>
      <c r="D1160" s="121"/>
      <c r="E1160" s="151"/>
      <c r="F1160" s="151"/>
      <c r="G1160" s="151"/>
      <c r="H1160" s="6" t="s">
        <v>1127</v>
      </c>
      <c r="I1160" s="8" t="s">
        <v>1268</v>
      </c>
      <c r="J1160" s="8" t="s">
        <v>232</v>
      </c>
      <c r="K1160" s="8" t="s">
        <v>12</v>
      </c>
      <c r="L1160" s="27" t="s">
        <v>299</v>
      </c>
    </row>
    <row r="1161" spans="1:12" ht="35.25" customHeight="1" thickBot="1" x14ac:dyDescent="0.35">
      <c r="A1161" s="114"/>
      <c r="B1161" s="117"/>
      <c r="C1161" s="117"/>
      <c r="D1161" s="97"/>
      <c r="E1161" s="99"/>
      <c r="F1161" s="99"/>
      <c r="G1161" s="99"/>
      <c r="H1161" s="6" t="s">
        <v>1128</v>
      </c>
      <c r="I1161" s="8" t="s">
        <v>1268</v>
      </c>
      <c r="J1161" s="8" t="s">
        <v>227</v>
      </c>
      <c r="K1161" s="8" t="s">
        <v>1121</v>
      </c>
      <c r="L1161" s="27" t="s">
        <v>598</v>
      </c>
    </row>
    <row r="1162" spans="1:12" ht="31.8" thickBot="1" x14ac:dyDescent="0.35">
      <c r="A1162" s="72" t="s">
        <v>1129</v>
      </c>
      <c r="B1162" s="5" t="s">
        <v>1130</v>
      </c>
      <c r="C1162" s="5" t="s">
        <v>1131</v>
      </c>
      <c r="D1162" s="7" t="s">
        <v>579</v>
      </c>
      <c r="E1162" s="14">
        <v>91400</v>
      </c>
      <c r="F1162" s="14">
        <v>112141</v>
      </c>
      <c r="G1162" s="14">
        <v>118717</v>
      </c>
      <c r="H1162" s="5" t="s">
        <v>1132</v>
      </c>
      <c r="I1162" s="7" t="s">
        <v>1268</v>
      </c>
      <c r="J1162" s="7" t="s">
        <v>598</v>
      </c>
      <c r="K1162" s="7" t="s">
        <v>598</v>
      </c>
      <c r="L1162" s="36" t="s">
        <v>598</v>
      </c>
    </row>
    <row r="1163" spans="1:12" ht="31.2" x14ac:dyDescent="0.3">
      <c r="A1163" s="72" t="s">
        <v>1133</v>
      </c>
      <c r="B1163" s="5" t="s">
        <v>1134</v>
      </c>
      <c r="C1163" s="5" t="s">
        <v>1131</v>
      </c>
      <c r="D1163" s="7" t="s">
        <v>579</v>
      </c>
      <c r="E1163" s="14">
        <v>32200</v>
      </c>
      <c r="F1163" s="14">
        <v>24700</v>
      </c>
      <c r="G1163" s="14">
        <v>26000</v>
      </c>
      <c r="H1163" s="5" t="s">
        <v>562</v>
      </c>
      <c r="I1163" s="7" t="s">
        <v>1269</v>
      </c>
      <c r="J1163" s="7" t="s">
        <v>380</v>
      </c>
      <c r="K1163" s="7" t="s">
        <v>380</v>
      </c>
      <c r="L1163" s="36" t="s">
        <v>380</v>
      </c>
    </row>
    <row r="1164" spans="1:12" ht="31.2" x14ac:dyDescent="0.3">
      <c r="A1164" s="72" t="s">
        <v>1135</v>
      </c>
      <c r="B1164" s="5" t="s">
        <v>1136</v>
      </c>
      <c r="C1164" s="5" t="s">
        <v>1131</v>
      </c>
      <c r="D1164" s="7" t="s">
        <v>32</v>
      </c>
      <c r="E1164" s="14">
        <v>22000</v>
      </c>
      <c r="F1164" s="14">
        <v>22000</v>
      </c>
      <c r="G1164" s="14">
        <v>22000</v>
      </c>
      <c r="H1164" s="5" t="s">
        <v>1137</v>
      </c>
      <c r="I1164" s="7" t="s">
        <v>1269</v>
      </c>
      <c r="J1164" s="7" t="s">
        <v>9</v>
      </c>
      <c r="K1164" s="7"/>
      <c r="L1164" s="36"/>
    </row>
    <row r="1165" spans="1:12" ht="31.8" thickBot="1" x14ac:dyDescent="0.35">
      <c r="A1165" s="73" t="s">
        <v>1138</v>
      </c>
      <c r="B1165" s="19" t="s">
        <v>1139</v>
      </c>
      <c r="C1165" s="19"/>
      <c r="D1165" s="23"/>
      <c r="E1165" s="12">
        <f>E1166+E1169+E1174+E1178+E1181+E1186+E1191+E1196+E1201+E1206+E1211+E1216+E1221+E1226+E1231+E1235</f>
        <v>3814144</v>
      </c>
      <c r="F1165" s="12">
        <f t="shared" ref="F1165:G1165" si="17">F1166+F1169+F1174+F1178+F1181+F1186+F1191+F1196+F1201+F1206+F1211+F1216+F1221+F1226+F1231+F1235</f>
        <v>4345870</v>
      </c>
      <c r="G1165" s="12">
        <f t="shared" si="17"/>
        <v>2034589</v>
      </c>
      <c r="H1165" s="19"/>
      <c r="I1165" s="23"/>
      <c r="J1165" s="23"/>
      <c r="K1165" s="23"/>
      <c r="L1165" s="37"/>
    </row>
    <row r="1166" spans="1:12" ht="63" customHeight="1" x14ac:dyDescent="0.3">
      <c r="A1166" s="112" t="s">
        <v>1140</v>
      </c>
      <c r="B1166" s="115" t="s">
        <v>1141</v>
      </c>
      <c r="C1166" s="115" t="s">
        <v>739</v>
      </c>
      <c r="D1166" s="122" t="s">
        <v>32</v>
      </c>
      <c r="E1166" s="98">
        <v>110000</v>
      </c>
      <c r="F1166" s="98">
        <v>110000</v>
      </c>
      <c r="G1166" s="98">
        <v>110000</v>
      </c>
      <c r="H1166" s="115" t="s">
        <v>1142</v>
      </c>
      <c r="I1166" s="96" t="s">
        <v>1269</v>
      </c>
      <c r="J1166" s="96" t="s">
        <v>616</v>
      </c>
      <c r="K1166" s="96" t="s">
        <v>616</v>
      </c>
      <c r="L1166" s="153" t="s">
        <v>616</v>
      </c>
    </row>
    <row r="1167" spans="1:12" ht="9.75" customHeight="1" x14ac:dyDescent="0.3">
      <c r="A1167" s="113"/>
      <c r="B1167" s="116"/>
      <c r="C1167" s="116"/>
      <c r="D1167" s="121"/>
      <c r="E1167" s="151"/>
      <c r="F1167" s="151"/>
      <c r="G1167" s="151"/>
      <c r="H1167" s="116"/>
      <c r="I1167" s="121"/>
      <c r="J1167" s="121"/>
      <c r="K1167" s="121"/>
      <c r="L1167" s="124"/>
    </row>
    <row r="1168" spans="1:12" ht="17.25" customHeight="1" thickBot="1" x14ac:dyDescent="0.35">
      <c r="A1168" s="114"/>
      <c r="B1168" s="117"/>
      <c r="C1168" s="117"/>
      <c r="D1168" s="97"/>
      <c r="E1168" s="99"/>
      <c r="F1168" s="99"/>
      <c r="G1168" s="99"/>
      <c r="H1168" s="117"/>
      <c r="I1168" s="97"/>
      <c r="J1168" s="97"/>
      <c r="K1168" s="97"/>
      <c r="L1168" s="125"/>
    </row>
    <row r="1169" spans="1:12" ht="57.75" customHeight="1" x14ac:dyDescent="0.3">
      <c r="A1169" s="112" t="s">
        <v>1143</v>
      </c>
      <c r="B1169" s="115" t="s">
        <v>1144</v>
      </c>
      <c r="C1169" s="115" t="s">
        <v>1145</v>
      </c>
      <c r="D1169" s="96" t="s">
        <v>32</v>
      </c>
      <c r="E1169" s="98">
        <f>SUM(E1170:E1173)+60000</f>
        <v>60000</v>
      </c>
      <c r="F1169" s="98">
        <f>SUM(F1170:F1173)+66000</f>
        <v>66000</v>
      </c>
      <c r="G1169" s="98">
        <f>SUM(G1170:G1173)+72600</f>
        <v>72600</v>
      </c>
      <c r="H1169" s="5" t="s">
        <v>1146</v>
      </c>
      <c r="I1169" s="7" t="s">
        <v>1268</v>
      </c>
      <c r="J1169" s="7" t="s">
        <v>19</v>
      </c>
      <c r="K1169" s="7" t="s">
        <v>329</v>
      </c>
      <c r="L1169" s="36" t="s">
        <v>47</v>
      </c>
    </row>
    <row r="1170" spans="1:12" ht="31.2" x14ac:dyDescent="0.3">
      <c r="A1170" s="113"/>
      <c r="B1170" s="116"/>
      <c r="C1170" s="116"/>
      <c r="D1170" s="121"/>
      <c r="E1170" s="151"/>
      <c r="F1170" s="151"/>
      <c r="G1170" s="151"/>
      <c r="H1170" s="6" t="s">
        <v>1147</v>
      </c>
      <c r="I1170" s="8" t="s">
        <v>1269</v>
      </c>
      <c r="J1170" s="8" t="s">
        <v>575</v>
      </c>
      <c r="K1170" s="8" t="s">
        <v>1148</v>
      </c>
      <c r="L1170" s="27" t="s">
        <v>1149</v>
      </c>
    </row>
    <row r="1171" spans="1:12" ht="54.75" customHeight="1" x14ac:dyDescent="0.3">
      <c r="A1171" s="113"/>
      <c r="B1171" s="116"/>
      <c r="C1171" s="116"/>
      <c r="D1171" s="121"/>
      <c r="E1171" s="151"/>
      <c r="F1171" s="151"/>
      <c r="G1171" s="151"/>
      <c r="H1171" s="6" t="s">
        <v>1150</v>
      </c>
      <c r="I1171" s="8" t="s">
        <v>1334</v>
      </c>
      <c r="J1171" s="8" t="s">
        <v>1151</v>
      </c>
      <c r="K1171" s="8" t="s">
        <v>251</v>
      </c>
      <c r="L1171" s="27" t="s">
        <v>1152</v>
      </c>
    </row>
    <row r="1172" spans="1:12" x14ac:dyDescent="0.3">
      <c r="A1172" s="113"/>
      <c r="B1172" s="116"/>
      <c r="C1172" s="116"/>
      <c r="D1172" s="121"/>
      <c r="E1172" s="151"/>
      <c r="F1172" s="151"/>
      <c r="G1172" s="151"/>
      <c r="H1172" s="6" t="s">
        <v>1153</v>
      </c>
      <c r="I1172" s="8" t="s">
        <v>1269</v>
      </c>
      <c r="J1172" s="8" t="s">
        <v>31</v>
      </c>
      <c r="K1172" s="8" t="s">
        <v>1154</v>
      </c>
      <c r="L1172" s="27" t="s">
        <v>433</v>
      </c>
    </row>
    <row r="1173" spans="1:12" ht="25.5" customHeight="1" thickBot="1" x14ac:dyDescent="0.35">
      <c r="A1173" s="114"/>
      <c r="B1173" s="117"/>
      <c r="C1173" s="117"/>
      <c r="D1173" s="97"/>
      <c r="E1173" s="99"/>
      <c r="F1173" s="99"/>
      <c r="G1173" s="99"/>
      <c r="H1173" s="6" t="s">
        <v>1155</v>
      </c>
      <c r="I1173" s="8" t="s">
        <v>1269</v>
      </c>
      <c r="J1173" s="8" t="s">
        <v>95</v>
      </c>
      <c r="K1173" s="8" t="s">
        <v>248</v>
      </c>
      <c r="L1173" s="27" t="s">
        <v>31</v>
      </c>
    </row>
    <row r="1174" spans="1:12" ht="32.25" customHeight="1" x14ac:dyDescent="0.3">
      <c r="A1174" s="154" t="s">
        <v>1156</v>
      </c>
      <c r="B1174" s="115" t="s">
        <v>1359</v>
      </c>
      <c r="C1174" s="115" t="s">
        <v>456</v>
      </c>
      <c r="D1174" s="7" t="s">
        <v>1221</v>
      </c>
      <c r="E1174" s="13">
        <f>SUM(E1175:E1177)</f>
        <v>216500</v>
      </c>
      <c r="F1174" s="13">
        <f>SUM(F1175:F1177)</f>
        <v>770000</v>
      </c>
      <c r="G1174" s="13">
        <f>SUM(G1175:G1177)</f>
        <v>957250</v>
      </c>
      <c r="H1174" s="5" t="s">
        <v>457</v>
      </c>
      <c r="I1174" s="7" t="s">
        <v>1268</v>
      </c>
      <c r="J1174" s="7"/>
      <c r="K1174" s="7"/>
      <c r="L1174" s="36" t="s">
        <v>1157</v>
      </c>
    </row>
    <row r="1175" spans="1:12" ht="31.5" customHeight="1" x14ac:dyDescent="0.3">
      <c r="A1175" s="155"/>
      <c r="B1175" s="116"/>
      <c r="C1175" s="116"/>
      <c r="D1175" s="8" t="s">
        <v>33</v>
      </c>
      <c r="E1175" s="9">
        <v>21500</v>
      </c>
      <c r="F1175" s="9">
        <v>65500</v>
      </c>
      <c r="G1175" s="9">
        <v>469250</v>
      </c>
      <c r="H1175" s="152" t="s">
        <v>885</v>
      </c>
      <c r="I1175" s="122" t="s">
        <v>501</v>
      </c>
      <c r="J1175" s="122" t="s">
        <v>23</v>
      </c>
      <c r="K1175" s="122" t="s">
        <v>23</v>
      </c>
      <c r="L1175" s="123" t="s">
        <v>23</v>
      </c>
    </row>
    <row r="1176" spans="1:12" x14ac:dyDescent="0.3">
      <c r="A1176" s="155"/>
      <c r="B1176" s="116"/>
      <c r="C1176" s="116"/>
      <c r="D1176" s="8" t="s">
        <v>460</v>
      </c>
      <c r="E1176" s="9">
        <v>15000</v>
      </c>
      <c r="F1176" s="9">
        <v>50000</v>
      </c>
      <c r="G1176" s="9">
        <v>47500</v>
      </c>
      <c r="H1176" s="116"/>
      <c r="I1176" s="121"/>
      <c r="J1176" s="121"/>
      <c r="K1176" s="121"/>
      <c r="L1176" s="124"/>
    </row>
    <row r="1177" spans="1:12" ht="16.2" thickBot="1" x14ac:dyDescent="0.35">
      <c r="A1177" s="156"/>
      <c r="B1177" s="117"/>
      <c r="C1177" s="117"/>
      <c r="D1177" s="8" t="s">
        <v>459</v>
      </c>
      <c r="E1177" s="9">
        <v>180000</v>
      </c>
      <c r="F1177" s="9">
        <v>654500</v>
      </c>
      <c r="G1177" s="9">
        <v>440500</v>
      </c>
      <c r="H1177" s="117"/>
      <c r="I1177" s="97"/>
      <c r="J1177" s="97"/>
      <c r="K1177" s="97"/>
      <c r="L1177" s="125"/>
    </row>
    <row r="1178" spans="1:12" ht="42.75" customHeight="1" x14ac:dyDescent="0.3">
      <c r="A1178" s="112" t="s">
        <v>1158</v>
      </c>
      <c r="B1178" s="115" t="s">
        <v>1159</v>
      </c>
      <c r="C1178" s="115" t="s">
        <v>456</v>
      </c>
      <c r="D1178" s="7" t="s">
        <v>1221</v>
      </c>
      <c r="E1178" s="13">
        <f>SUM(E1179:E1180)</f>
        <v>30744</v>
      </c>
      <c r="F1178" s="13">
        <f>SUM(F1179:F1180)</f>
        <v>35000</v>
      </c>
      <c r="G1178" s="13">
        <f>SUM(G1179:G1180)</f>
        <v>0</v>
      </c>
      <c r="H1178" s="115" t="s">
        <v>1160</v>
      </c>
      <c r="I1178" s="96" t="s">
        <v>1268</v>
      </c>
      <c r="J1178" s="96" t="s">
        <v>801</v>
      </c>
      <c r="K1178" s="96" t="s">
        <v>20</v>
      </c>
      <c r="L1178" s="153"/>
    </row>
    <row r="1179" spans="1:12" x14ac:dyDescent="0.3">
      <c r="A1179" s="113"/>
      <c r="B1179" s="116"/>
      <c r="C1179" s="116"/>
      <c r="D1179" s="8" t="s">
        <v>459</v>
      </c>
      <c r="E1179" s="9">
        <v>20882</v>
      </c>
      <c r="F1179" s="9">
        <v>35000</v>
      </c>
      <c r="G1179" s="9">
        <v>0</v>
      </c>
      <c r="H1179" s="116"/>
      <c r="I1179" s="121"/>
      <c r="J1179" s="121"/>
      <c r="K1179" s="121"/>
      <c r="L1179" s="124"/>
    </row>
    <row r="1180" spans="1:12" ht="16.2" thickBot="1" x14ac:dyDescent="0.35">
      <c r="A1180" s="114"/>
      <c r="B1180" s="117"/>
      <c r="C1180" s="117"/>
      <c r="D1180" s="8" t="s">
        <v>32</v>
      </c>
      <c r="E1180" s="9">
        <v>9862</v>
      </c>
      <c r="F1180" s="9">
        <v>0</v>
      </c>
      <c r="G1180" s="9">
        <v>0</v>
      </c>
      <c r="H1180" s="117"/>
      <c r="I1180" s="97"/>
      <c r="J1180" s="97"/>
      <c r="K1180" s="97"/>
      <c r="L1180" s="125"/>
    </row>
    <row r="1181" spans="1:12" ht="26.25" customHeight="1" x14ac:dyDescent="0.3">
      <c r="A1181" s="112" t="s">
        <v>1161</v>
      </c>
      <c r="B1181" s="115" t="s">
        <v>1162</v>
      </c>
      <c r="C1181" s="115" t="s">
        <v>1163</v>
      </c>
      <c r="D1181" s="96" t="s">
        <v>32</v>
      </c>
      <c r="E1181" s="98">
        <f>SUM(E1182:E1185)+60000</f>
        <v>60000</v>
      </c>
      <c r="F1181" s="98">
        <f>SUM(F1182:F1185)+66000</f>
        <v>66000</v>
      </c>
      <c r="G1181" s="98">
        <f>SUM(G1182:G1185)+72600</f>
        <v>72600</v>
      </c>
      <c r="H1181" s="5" t="s">
        <v>1155</v>
      </c>
      <c r="I1181" s="7" t="s">
        <v>1269</v>
      </c>
      <c r="J1181" s="7" t="s">
        <v>17</v>
      </c>
      <c r="K1181" s="7" t="s">
        <v>74</v>
      </c>
      <c r="L1181" s="36" t="s">
        <v>22</v>
      </c>
    </row>
    <row r="1182" spans="1:12" x14ac:dyDescent="0.3">
      <c r="A1182" s="113"/>
      <c r="B1182" s="116"/>
      <c r="C1182" s="116"/>
      <c r="D1182" s="121"/>
      <c r="E1182" s="151"/>
      <c r="F1182" s="151"/>
      <c r="G1182" s="151"/>
      <c r="H1182" s="6" t="s">
        <v>1153</v>
      </c>
      <c r="I1182" s="8" t="s">
        <v>1269</v>
      </c>
      <c r="J1182" s="8" t="s">
        <v>22</v>
      </c>
      <c r="K1182" s="8" t="s">
        <v>95</v>
      </c>
      <c r="L1182" s="27" t="s">
        <v>248</v>
      </c>
    </row>
    <row r="1183" spans="1:12" ht="34.5" customHeight="1" x14ac:dyDescent="0.3">
      <c r="A1183" s="113"/>
      <c r="B1183" s="116"/>
      <c r="C1183" s="116"/>
      <c r="D1183" s="121"/>
      <c r="E1183" s="151"/>
      <c r="F1183" s="151"/>
      <c r="G1183" s="151"/>
      <c r="H1183" s="6" t="s">
        <v>1147</v>
      </c>
      <c r="I1183" s="8" t="s">
        <v>1269</v>
      </c>
      <c r="J1183" s="8" t="s">
        <v>617</v>
      </c>
      <c r="K1183" s="8" t="s">
        <v>1164</v>
      </c>
      <c r="L1183" s="27" t="s">
        <v>1165</v>
      </c>
    </row>
    <row r="1184" spans="1:12" ht="55.5" customHeight="1" x14ac:dyDescent="0.3">
      <c r="A1184" s="113"/>
      <c r="B1184" s="116"/>
      <c r="C1184" s="116"/>
      <c r="D1184" s="121"/>
      <c r="E1184" s="151"/>
      <c r="F1184" s="151"/>
      <c r="G1184" s="151"/>
      <c r="H1184" s="6" t="s">
        <v>1150</v>
      </c>
      <c r="I1184" s="8" t="s">
        <v>1334</v>
      </c>
      <c r="J1184" s="8" t="s">
        <v>18</v>
      </c>
      <c r="K1184" s="8" t="s">
        <v>18</v>
      </c>
      <c r="L1184" s="27" t="s">
        <v>18</v>
      </c>
    </row>
    <row r="1185" spans="1:12" ht="53.25" customHeight="1" thickBot="1" x14ac:dyDescent="0.35">
      <c r="A1185" s="114"/>
      <c r="B1185" s="117"/>
      <c r="C1185" s="117"/>
      <c r="D1185" s="97"/>
      <c r="E1185" s="99"/>
      <c r="F1185" s="99"/>
      <c r="G1185" s="99"/>
      <c r="H1185" s="6" t="s">
        <v>1360</v>
      </c>
      <c r="I1185" s="8" t="s">
        <v>1268</v>
      </c>
      <c r="J1185" s="8" t="s">
        <v>47</v>
      </c>
      <c r="K1185" s="8" t="s">
        <v>47</v>
      </c>
      <c r="L1185" s="27" t="s">
        <v>47</v>
      </c>
    </row>
    <row r="1186" spans="1:12" ht="20.25" customHeight="1" x14ac:dyDescent="0.3">
      <c r="A1186" s="112" t="s">
        <v>1166</v>
      </c>
      <c r="B1186" s="115" t="s">
        <v>1167</v>
      </c>
      <c r="C1186" s="115" t="s">
        <v>1168</v>
      </c>
      <c r="D1186" s="96" t="s">
        <v>32</v>
      </c>
      <c r="E1186" s="98">
        <f>SUM(E1187:E1190)+60000</f>
        <v>60000</v>
      </c>
      <c r="F1186" s="98">
        <f>SUM(F1187:F1190)+60000</f>
        <v>60000</v>
      </c>
      <c r="G1186" s="98">
        <f>SUM(G1187:G1190)+60000</f>
        <v>60000</v>
      </c>
      <c r="H1186" s="5" t="s">
        <v>1153</v>
      </c>
      <c r="I1186" s="7" t="s">
        <v>1269</v>
      </c>
      <c r="J1186" s="7" t="s">
        <v>67</v>
      </c>
      <c r="K1186" s="7" t="s">
        <v>17</v>
      </c>
      <c r="L1186" s="36" t="s">
        <v>55</v>
      </c>
    </row>
    <row r="1187" spans="1:12" ht="20.25" customHeight="1" x14ac:dyDescent="0.3">
      <c r="A1187" s="113"/>
      <c r="B1187" s="116"/>
      <c r="C1187" s="116"/>
      <c r="D1187" s="121"/>
      <c r="E1187" s="151"/>
      <c r="F1187" s="151"/>
      <c r="G1187" s="151"/>
      <c r="H1187" s="6" t="s">
        <v>1155</v>
      </c>
      <c r="I1187" s="8" t="s">
        <v>1269</v>
      </c>
      <c r="J1187" s="8" t="s">
        <v>16</v>
      </c>
      <c r="K1187" s="8" t="s">
        <v>22</v>
      </c>
      <c r="L1187" s="27" t="s">
        <v>77</v>
      </c>
    </row>
    <row r="1188" spans="1:12" ht="33.75" customHeight="1" x14ac:dyDescent="0.3">
      <c r="A1188" s="113"/>
      <c r="B1188" s="116"/>
      <c r="C1188" s="116"/>
      <c r="D1188" s="121"/>
      <c r="E1188" s="151"/>
      <c r="F1188" s="151"/>
      <c r="G1188" s="151"/>
      <c r="H1188" s="6" t="s">
        <v>1147</v>
      </c>
      <c r="I1188" s="8" t="s">
        <v>1269</v>
      </c>
      <c r="J1188" s="8" t="s">
        <v>932</v>
      </c>
      <c r="K1188" s="8" t="s">
        <v>650</v>
      </c>
      <c r="L1188" s="27" t="s">
        <v>1169</v>
      </c>
    </row>
    <row r="1189" spans="1:12" ht="55.5" customHeight="1" x14ac:dyDescent="0.3">
      <c r="A1189" s="113"/>
      <c r="B1189" s="116"/>
      <c r="C1189" s="116"/>
      <c r="D1189" s="121"/>
      <c r="E1189" s="151"/>
      <c r="F1189" s="151"/>
      <c r="G1189" s="151"/>
      <c r="H1189" s="6" t="s">
        <v>1360</v>
      </c>
      <c r="I1189" s="8" t="s">
        <v>1268</v>
      </c>
      <c r="J1189" s="8" t="s">
        <v>47</v>
      </c>
      <c r="K1189" s="8" t="s">
        <v>1170</v>
      </c>
      <c r="L1189" s="27" t="s">
        <v>1171</v>
      </c>
    </row>
    <row r="1190" spans="1:12" ht="51" customHeight="1" thickBot="1" x14ac:dyDescent="0.35">
      <c r="A1190" s="114"/>
      <c r="B1190" s="117"/>
      <c r="C1190" s="117"/>
      <c r="D1190" s="97"/>
      <c r="E1190" s="99"/>
      <c r="F1190" s="99"/>
      <c r="G1190" s="99"/>
      <c r="H1190" s="6" t="s">
        <v>1150</v>
      </c>
      <c r="I1190" s="8" t="s">
        <v>1334</v>
      </c>
      <c r="J1190" s="8" t="s">
        <v>1172</v>
      </c>
      <c r="K1190" s="8" t="s">
        <v>1173</v>
      </c>
      <c r="L1190" s="27" t="s">
        <v>1174</v>
      </c>
    </row>
    <row r="1191" spans="1:12" ht="20.25" customHeight="1" x14ac:dyDescent="0.3">
      <c r="A1191" s="112" t="s">
        <v>1175</v>
      </c>
      <c r="B1191" s="115" t="s">
        <v>1176</v>
      </c>
      <c r="C1191" s="115" t="s">
        <v>1177</v>
      </c>
      <c r="D1191" s="96" t="s">
        <v>32</v>
      </c>
      <c r="E1191" s="98">
        <f>SUM(E1192:E1195)+60000</f>
        <v>60000</v>
      </c>
      <c r="F1191" s="98">
        <f>SUM(F1192:F1195)+60000</f>
        <v>60000</v>
      </c>
      <c r="G1191" s="98">
        <f>SUM(G1192:G1195)+60000</f>
        <v>60000</v>
      </c>
      <c r="H1191" s="5" t="s">
        <v>1153</v>
      </c>
      <c r="I1191" s="7" t="s">
        <v>1269</v>
      </c>
      <c r="J1191" s="7" t="s">
        <v>55</v>
      </c>
      <c r="K1191" s="7" t="s">
        <v>16</v>
      </c>
      <c r="L1191" s="36" t="s">
        <v>16</v>
      </c>
    </row>
    <row r="1192" spans="1:12" ht="20.25" customHeight="1" x14ac:dyDescent="0.3">
      <c r="A1192" s="113"/>
      <c r="B1192" s="116"/>
      <c r="C1192" s="116"/>
      <c r="D1192" s="121"/>
      <c r="E1192" s="151"/>
      <c r="F1192" s="151"/>
      <c r="G1192" s="151"/>
      <c r="H1192" s="6" t="s">
        <v>1155</v>
      </c>
      <c r="I1192" s="8" t="s">
        <v>1269</v>
      </c>
      <c r="J1192" s="8" t="s">
        <v>1178</v>
      </c>
      <c r="K1192" s="8" t="s">
        <v>23</v>
      </c>
      <c r="L1192" s="27" t="s">
        <v>23</v>
      </c>
    </row>
    <row r="1193" spans="1:12" ht="31.2" x14ac:dyDescent="0.3">
      <c r="A1193" s="113"/>
      <c r="B1193" s="116"/>
      <c r="C1193" s="116"/>
      <c r="D1193" s="121"/>
      <c r="E1193" s="151"/>
      <c r="F1193" s="151"/>
      <c r="G1193" s="151"/>
      <c r="H1193" s="6" t="s">
        <v>1147</v>
      </c>
      <c r="I1193" s="8" t="s">
        <v>1269</v>
      </c>
      <c r="J1193" s="8" t="s">
        <v>1179</v>
      </c>
      <c r="K1193" s="8" t="s">
        <v>1180</v>
      </c>
      <c r="L1193" s="27" t="s">
        <v>1181</v>
      </c>
    </row>
    <row r="1194" spans="1:12" ht="53.25" customHeight="1" x14ac:dyDescent="0.3">
      <c r="A1194" s="113"/>
      <c r="B1194" s="116"/>
      <c r="C1194" s="116"/>
      <c r="D1194" s="121"/>
      <c r="E1194" s="151"/>
      <c r="F1194" s="151"/>
      <c r="G1194" s="151"/>
      <c r="H1194" s="6" t="s">
        <v>1360</v>
      </c>
      <c r="I1194" s="8" t="s">
        <v>1268</v>
      </c>
      <c r="J1194" s="8" t="s">
        <v>47</v>
      </c>
      <c r="K1194" s="8" t="s">
        <v>47</v>
      </c>
      <c r="L1194" s="27" t="s">
        <v>47</v>
      </c>
    </row>
    <row r="1195" spans="1:12" ht="54.75" customHeight="1" thickBot="1" x14ac:dyDescent="0.35">
      <c r="A1195" s="114"/>
      <c r="B1195" s="117"/>
      <c r="C1195" s="117"/>
      <c r="D1195" s="97"/>
      <c r="E1195" s="99"/>
      <c r="F1195" s="99"/>
      <c r="G1195" s="99"/>
      <c r="H1195" s="6" t="s">
        <v>1150</v>
      </c>
      <c r="I1195" s="8" t="s">
        <v>1334</v>
      </c>
      <c r="J1195" s="8" t="s">
        <v>18</v>
      </c>
      <c r="K1195" s="8" t="s">
        <v>18</v>
      </c>
      <c r="L1195" s="27" t="s">
        <v>18</v>
      </c>
    </row>
    <row r="1196" spans="1:12" ht="52.5" customHeight="1" x14ac:dyDescent="0.3">
      <c r="A1196" s="112" t="s">
        <v>1182</v>
      </c>
      <c r="B1196" s="115" t="s">
        <v>1183</v>
      </c>
      <c r="C1196" s="96" t="s">
        <v>1184</v>
      </c>
      <c r="D1196" s="96" t="s">
        <v>32</v>
      </c>
      <c r="E1196" s="98">
        <f>SUM(E1197:E1200)+60000</f>
        <v>60000</v>
      </c>
      <c r="F1196" s="98">
        <f>SUM(F1197:F1200)+60000</f>
        <v>60000</v>
      </c>
      <c r="G1196" s="98">
        <f>SUM(G1197:G1200)+60000</f>
        <v>60000</v>
      </c>
      <c r="H1196" s="5" t="s">
        <v>1150</v>
      </c>
      <c r="I1196" s="7" t="s">
        <v>1334</v>
      </c>
      <c r="J1196" s="7" t="s">
        <v>1185</v>
      </c>
      <c r="K1196" s="7" t="s">
        <v>1185</v>
      </c>
      <c r="L1196" s="36" t="s">
        <v>1185</v>
      </c>
    </row>
    <row r="1197" spans="1:12" ht="16.5" customHeight="1" x14ac:dyDescent="0.3">
      <c r="A1197" s="113"/>
      <c r="B1197" s="116"/>
      <c r="C1197" s="121"/>
      <c r="D1197" s="121"/>
      <c r="E1197" s="151"/>
      <c r="F1197" s="151"/>
      <c r="G1197" s="151"/>
      <c r="H1197" s="6" t="s">
        <v>1153</v>
      </c>
      <c r="I1197" s="8" t="s">
        <v>1269</v>
      </c>
      <c r="J1197" s="8" t="s">
        <v>17</v>
      </c>
      <c r="K1197" s="8" t="s">
        <v>17</v>
      </c>
      <c r="L1197" s="27" t="s">
        <v>17</v>
      </c>
    </row>
    <row r="1198" spans="1:12" ht="19.5" customHeight="1" x14ac:dyDescent="0.3">
      <c r="A1198" s="113"/>
      <c r="B1198" s="116"/>
      <c r="C1198" s="121"/>
      <c r="D1198" s="121"/>
      <c r="E1198" s="151"/>
      <c r="F1198" s="151"/>
      <c r="G1198" s="151"/>
      <c r="H1198" s="6" t="s">
        <v>1155</v>
      </c>
      <c r="I1198" s="8" t="s">
        <v>1269</v>
      </c>
      <c r="J1198" s="8" t="s">
        <v>155</v>
      </c>
      <c r="K1198" s="8" t="s">
        <v>86</v>
      </c>
      <c r="L1198" s="27" t="s">
        <v>86</v>
      </c>
    </row>
    <row r="1199" spans="1:12" ht="36" customHeight="1" x14ac:dyDescent="0.3">
      <c r="A1199" s="113"/>
      <c r="B1199" s="116"/>
      <c r="C1199" s="121"/>
      <c r="D1199" s="121"/>
      <c r="E1199" s="151"/>
      <c r="F1199" s="151"/>
      <c r="G1199" s="151"/>
      <c r="H1199" s="6" t="s">
        <v>1147</v>
      </c>
      <c r="I1199" s="8" t="s">
        <v>1269</v>
      </c>
      <c r="J1199" s="8" t="s">
        <v>866</v>
      </c>
      <c r="K1199" s="8" t="s">
        <v>866</v>
      </c>
      <c r="L1199" s="27" t="s">
        <v>866</v>
      </c>
    </row>
    <row r="1200" spans="1:12" ht="51.75" customHeight="1" thickBot="1" x14ac:dyDescent="0.35">
      <c r="A1200" s="114"/>
      <c r="B1200" s="117"/>
      <c r="C1200" s="97"/>
      <c r="D1200" s="97"/>
      <c r="E1200" s="99"/>
      <c r="F1200" s="99"/>
      <c r="G1200" s="99"/>
      <c r="H1200" s="6" t="s">
        <v>1360</v>
      </c>
      <c r="I1200" s="8" t="s">
        <v>1268</v>
      </c>
      <c r="J1200" s="8" t="s">
        <v>47</v>
      </c>
      <c r="K1200" s="8" t="s">
        <v>47</v>
      </c>
      <c r="L1200" s="27" t="s">
        <v>47</v>
      </c>
    </row>
    <row r="1201" spans="1:12" ht="24" customHeight="1" x14ac:dyDescent="0.3">
      <c r="A1201" s="112" t="s">
        <v>1186</v>
      </c>
      <c r="B1201" s="115" t="s">
        <v>1187</v>
      </c>
      <c r="C1201" s="96" t="s">
        <v>1188</v>
      </c>
      <c r="D1201" s="96" t="s">
        <v>32</v>
      </c>
      <c r="E1201" s="98">
        <f>SUM(E1202:E1205)+60000</f>
        <v>60000</v>
      </c>
      <c r="F1201" s="98">
        <f>SUM(F1202:F1205)+51870</f>
        <v>51870</v>
      </c>
      <c r="G1201" s="98">
        <f>SUM(G1202:G1205)+45139</f>
        <v>45139</v>
      </c>
      <c r="H1201" s="5" t="s">
        <v>1153</v>
      </c>
      <c r="I1201" s="7" t="s">
        <v>1269</v>
      </c>
      <c r="J1201" s="7" t="s">
        <v>17</v>
      </c>
      <c r="K1201" s="7" t="s">
        <v>17</v>
      </c>
      <c r="L1201" s="36" t="s">
        <v>17</v>
      </c>
    </row>
    <row r="1202" spans="1:12" ht="31.2" x14ac:dyDescent="0.3">
      <c r="A1202" s="113"/>
      <c r="B1202" s="116"/>
      <c r="C1202" s="121"/>
      <c r="D1202" s="121"/>
      <c r="E1202" s="151"/>
      <c r="F1202" s="151"/>
      <c r="G1202" s="151"/>
      <c r="H1202" s="6" t="s">
        <v>1147</v>
      </c>
      <c r="I1202" s="8" t="s">
        <v>1269</v>
      </c>
      <c r="J1202" s="8" t="s">
        <v>1189</v>
      </c>
      <c r="K1202" s="8" t="s">
        <v>411</v>
      </c>
      <c r="L1202" s="27" t="s">
        <v>555</v>
      </c>
    </row>
    <row r="1203" spans="1:12" x14ac:dyDescent="0.3">
      <c r="A1203" s="113"/>
      <c r="B1203" s="116"/>
      <c r="C1203" s="121"/>
      <c r="D1203" s="121"/>
      <c r="E1203" s="151"/>
      <c r="F1203" s="151"/>
      <c r="G1203" s="151"/>
      <c r="H1203" s="6" t="s">
        <v>1155</v>
      </c>
      <c r="I1203" s="8" t="s">
        <v>1269</v>
      </c>
      <c r="J1203" s="8" t="s">
        <v>275</v>
      </c>
      <c r="K1203" s="8" t="s">
        <v>155</v>
      </c>
      <c r="L1203" s="27" t="s">
        <v>86</v>
      </c>
    </row>
    <row r="1204" spans="1:12" ht="52.5" customHeight="1" x14ac:dyDescent="0.3">
      <c r="A1204" s="113"/>
      <c r="B1204" s="116"/>
      <c r="C1204" s="121"/>
      <c r="D1204" s="121"/>
      <c r="E1204" s="151"/>
      <c r="F1204" s="151"/>
      <c r="G1204" s="151"/>
      <c r="H1204" s="6" t="s">
        <v>1150</v>
      </c>
      <c r="I1204" s="8" t="s">
        <v>1334</v>
      </c>
      <c r="J1204" s="8" t="s">
        <v>1190</v>
      </c>
      <c r="K1204" s="8" t="s">
        <v>262</v>
      </c>
      <c r="L1204" s="27" t="s">
        <v>1191</v>
      </c>
    </row>
    <row r="1205" spans="1:12" ht="53.25" customHeight="1" thickBot="1" x14ac:dyDescent="0.35">
      <c r="A1205" s="114"/>
      <c r="B1205" s="117"/>
      <c r="C1205" s="97"/>
      <c r="D1205" s="97"/>
      <c r="E1205" s="99"/>
      <c r="F1205" s="99"/>
      <c r="G1205" s="99"/>
      <c r="H1205" s="6" t="s">
        <v>1360</v>
      </c>
      <c r="I1205" s="8" t="s">
        <v>1268</v>
      </c>
      <c r="J1205" s="8" t="s">
        <v>939</v>
      </c>
      <c r="K1205" s="8" t="s">
        <v>330</v>
      </c>
      <c r="L1205" s="27" t="s">
        <v>47</v>
      </c>
    </row>
    <row r="1206" spans="1:12" ht="32.25" customHeight="1" x14ac:dyDescent="0.3">
      <c r="A1206" s="112" t="s">
        <v>1192</v>
      </c>
      <c r="B1206" s="115" t="s">
        <v>1193</v>
      </c>
      <c r="C1206" s="115" t="s">
        <v>1194</v>
      </c>
      <c r="D1206" s="96" t="s">
        <v>32</v>
      </c>
      <c r="E1206" s="98">
        <f>SUM(E1207:E1210)+60000</f>
        <v>60000</v>
      </c>
      <c r="F1206" s="98">
        <f>SUM(F1207:F1210)+60000</f>
        <v>60000</v>
      </c>
      <c r="G1206" s="98">
        <f>SUM(G1207:G1210)+60000</f>
        <v>60000</v>
      </c>
      <c r="H1206" s="5" t="s">
        <v>1147</v>
      </c>
      <c r="I1206" s="7" t="s">
        <v>1269</v>
      </c>
      <c r="J1206" s="7" t="s">
        <v>866</v>
      </c>
      <c r="K1206" s="7" t="s">
        <v>866</v>
      </c>
      <c r="L1206" s="36" t="s">
        <v>866</v>
      </c>
    </row>
    <row r="1207" spans="1:12" x14ac:dyDescent="0.3">
      <c r="A1207" s="113"/>
      <c r="B1207" s="116"/>
      <c r="C1207" s="116"/>
      <c r="D1207" s="121"/>
      <c r="E1207" s="151"/>
      <c r="F1207" s="151"/>
      <c r="G1207" s="151"/>
      <c r="H1207" s="6" t="s">
        <v>1155</v>
      </c>
      <c r="I1207" s="8" t="s">
        <v>1269</v>
      </c>
      <c r="J1207" s="8" t="s">
        <v>237</v>
      </c>
      <c r="K1207" s="8" t="s">
        <v>275</v>
      </c>
      <c r="L1207" s="27" t="s">
        <v>155</v>
      </c>
    </row>
    <row r="1208" spans="1:12" x14ac:dyDescent="0.3">
      <c r="A1208" s="113"/>
      <c r="B1208" s="116"/>
      <c r="C1208" s="116"/>
      <c r="D1208" s="121"/>
      <c r="E1208" s="151"/>
      <c r="F1208" s="151"/>
      <c r="G1208" s="151"/>
      <c r="H1208" s="6" t="s">
        <v>1153</v>
      </c>
      <c r="I1208" s="8" t="s">
        <v>1269</v>
      </c>
      <c r="J1208" s="8" t="s">
        <v>155</v>
      </c>
      <c r="K1208" s="8" t="s">
        <v>616</v>
      </c>
      <c r="L1208" s="27" t="s">
        <v>616</v>
      </c>
    </row>
    <row r="1209" spans="1:12" ht="51.75" customHeight="1" x14ac:dyDescent="0.3">
      <c r="A1209" s="113"/>
      <c r="B1209" s="116"/>
      <c r="C1209" s="116"/>
      <c r="D1209" s="121"/>
      <c r="E1209" s="151"/>
      <c r="F1209" s="151"/>
      <c r="G1209" s="151"/>
      <c r="H1209" s="6" t="s">
        <v>1150</v>
      </c>
      <c r="I1209" s="8" t="s">
        <v>1334</v>
      </c>
      <c r="J1209" s="8" t="s">
        <v>18</v>
      </c>
      <c r="K1209" s="8" t="s">
        <v>1151</v>
      </c>
      <c r="L1209" s="27" t="s">
        <v>251</v>
      </c>
    </row>
    <row r="1210" spans="1:12" ht="54.75" customHeight="1" thickBot="1" x14ac:dyDescent="0.35">
      <c r="A1210" s="114"/>
      <c r="B1210" s="117"/>
      <c r="C1210" s="117"/>
      <c r="D1210" s="97"/>
      <c r="E1210" s="99"/>
      <c r="F1210" s="99"/>
      <c r="G1210" s="99"/>
      <c r="H1210" s="6" t="s">
        <v>1360</v>
      </c>
      <c r="I1210" s="8" t="s">
        <v>1268</v>
      </c>
      <c r="J1210" s="8" t="s">
        <v>616</v>
      </c>
      <c r="K1210" s="8" t="s">
        <v>616</v>
      </c>
      <c r="L1210" s="27" t="s">
        <v>616</v>
      </c>
    </row>
    <row r="1211" spans="1:12" ht="54.75" customHeight="1" x14ac:dyDescent="0.3">
      <c r="A1211" s="112" t="s">
        <v>1195</v>
      </c>
      <c r="B1211" s="115" t="s">
        <v>1196</v>
      </c>
      <c r="C1211" s="115" t="s">
        <v>1197</v>
      </c>
      <c r="D1211" s="96" t="s">
        <v>32</v>
      </c>
      <c r="E1211" s="98">
        <f>SUM(E1212:E1215)+60000</f>
        <v>60000</v>
      </c>
      <c r="F1211" s="98">
        <f>SUM(F1212:F1215)+60000</f>
        <v>60000</v>
      </c>
      <c r="G1211" s="98">
        <f>SUM(G1212:G1215)+60000</f>
        <v>60000</v>
      </c>
      <c r="H1211" s="5" t="s">
        <v>1150</v>
      </c>
      <c r="I1211" s="7" t="s">
        <v>1334</v>
      </c>
      <c r="J1211" s="7" t="s">
        <v>1198</v>
      </c>
      <c r="K1211" s="7" t="s">
        <v>1361</v>
      </c>
      <c r="L1211" s="7" t="s">
        <v>1362</v>
      </c>
    </row>
    <row r="1212" spans="1:12" ht="47.25" customHeight="1" x14ac:dyDescent="0.3">
      <c r="A1212" s="113"/>
      <c r="B1212" s="116"/>
      <c r="C1212" s="116"/>
      <c r="D1212" s="121"/>
      <c r="E1212" s="151"/>
      <c r="F1212" s="151"/>
      <c r="G1212" s="151"/>
      <c r="H1212" s="6" t="s">
        <v>1360</v>
      </c>
      <c r="I1212" s="8" t="s">
        <v>1268</v>
      </c>
      <c r="J1212" s="8" t="s">
        <v>47</v>
      </c>
      <c r="K1212" s="8" t="s">
        <v>1363</v>
      </c>
      <c r="L1212" s="8" t="s">
        <v>1364</v>
      </c>
    </row>
    <row r="1213" spans="1:12" ht="27.75" customHeight="1" x14ac:dyDescent="0.3">
      <c r="A1213" s="113"/>
      <c r="B1213" s="116"/>
      <c r="C1213" s="116"/>
      <c r="D1213" s="121"/>
      <c r="E1213" s="151"/>
      <c r="F1213" s="151"/>
      <c r="G1213" s="151"/>
      <c r="H1213" s="6" t="s">
        <v>1155</v>
      </c>
      <c r="I1213" s="8" t="s">
        <v>1269</v>
      </c>
      <c r="J1213" s="8" t="s">
        <v>8</v>
      </c>
      <c r="K1213" s="8" t="s">
        <v>1365</v>
      </c>
      <c r="L1213" s="8" t="s">
        <v>1366</v>
      </c>
    </row>
    <row r="1214" spans="1:12" ht="39" customHeight="1" x14ac:dyDescent="0.3">
      <c r="A1214" s="113"/>
      <c r="B1214" s="116"/>
      <c r="C1214" s="116"/>
      <c r="D1214" s="121"/>
      <c r="E1214" s="151"/>
      <c r="F1214" s="151"/>
      <c r="G1214" s="151"/>
      <c r="H1214" s="6" t="s">
        <v>1147</v>
      </c>
      <c r="I1214" s="8" t="s">
        <v>1269</v>
      </c>
      <c r="J1214" s="8" t="s">
        <v>1149</v>
      </c>
      <c r="K1214" s="8" t="s">
        <v>1367</v>
      </c>
      <c r="L1214" s="8" t="s">
        <v>1368</v>
      </c>
    </row>
    <row r="1215" spans="1:12" ht="27" customHeight="1" thickBot="1" x14ac:dyDescent="0.35">
      <c r="A1215" s="114"/>
      <c r="B1215" s="117"/>
      <c r="C1215" s="117"/>
      <c r="D1215" s="97"/>
      <c r="E1215" s="99"/>
      <c r="F1215" s="99"/>
      <c r="G1215" s="99"/>
      <c r="H1215" s="6" t="s">
        <v>1153</v>
      </c>
      <c r="I1215" s="8" t="s">
        <v>1269</v>
      </c>
      <c r="J1215" s="8" t="s">
        <v>16</v>
      </c>
      <c r="K1215" s="8" t="s">
        <v>1369</v>
      </c>
      <c r="L1215" s="8" t="s">
        <v>1370</v>
      </c>
    </row>
    <row r="1216" spans="1:12" ht="30.75" customHeight="1" x14ac:dyDescent="0.3">
      <c r="A1216" s="112" t="s">
        <v>1199</v>
      </c>
      <c r="B1216" s="115" t="s">
        <v>1200</v>
      </c>
      <c r="C1216" s="115" t="s">
        <v>1201</v>
      </c>
      <c r="D1216" s="96" t="s">
        <v>32</v>
      </c>
      <c r="E1216" s="98">
        <f>SUM(E1217:E1220)+59900</f>
        <v>59900</v>
      </c>
      <c r="F1216" s="98">
        <f>SUM(F1217:F1220)+60000</f>
        <v>60000</v>
      </c>
      <c r="G1216" s="98">
        <f>SUM(G1217:G1220)+60000</f>
        <v>60000</v>
      </c>
      <c r="H1216" s="5" t="s">
        <v>1153</v>
      </c>
      <c r="I1216" s="7" t="s">
        <v>1269</v>
      </c>
      <c r="J1216" s="7" t="s">
        <v>17</v>
      </c>
      <c r="K1216" s="7" t="s">
        <v>58</v>
      </c>
      <c r="L1216" s="36" t="s">
        <v>74</v>
      </c>
    </row>
    <row r="1217" spans="1:12" ht="31.2" x14ac:dyDescent="0.3">
      <c r="A1217" s="113"/>
      <c r="B1217" s="116"/>
      <c r="C1217" s="116"/>
      <c r="D1217" s="121"/>
      <c r="E1217" s="151"/>
      <c r="F1217" s="151"/>
      <c r="G1217" s="151"/>
      <c r="H1217" s="6" t="s">
        <v>1360</v>
      </c>
      <c r="I1217" s="8" t="s">
        <v>1268</v>
      </c>
      <c r="J1217" s="8" t="s">
        <v>19</v>
      </c>
      <c r="K1217" s="8" t="s">
        <v>21</v>
      </c>
      <c r="L1217" s="27" t="s">
        <v>1202</v>
      </c>
    </row>
    <row r="1218" spans="1:12" ht="53.25" customHeight="1" x14ac:dyDescent="0.3">
      <c r="A1218" s="113"/>
      <c r="B1218" s="116"/>
      <c r="C1218" s="116"/>
      <c r="D1218" s="121"/>
      <c r="E1218" s="151"/>
      <c r="F1218" s="151"/>
      <c r="G1218" s="151"/>
      <c r="H1218" s="6" t="s">
        <v>1150</v>
      </c>
      <c r="I1218" s="8" t="s">
        <v>1334</v>
      </c>
      <c r="J1218" s="8" t="s">
        <v>1198</v>
      </c>
      <c r="K1218" s="8" t="s">
        <v>1198</v>
      </c>
      <c r="L1218" s="27" t="s">
        <v>1198</v>
      </c>
    </row>
    <row r="1219" spans="1:12" ht="20.25" customHeight="1" x14ac:dyDescent="0.3">
      <c r="A1219" s="113"/>
      <c r="B1219" s="116"/>
      <c r="C1219" s="116"/>
      <c r="D1219" s="121"/>
      <c r="E1219" s="151"/>
      <c r="F1219" s="151"/>
      <c r="G1219" s="151"/>
      <c r="H1219" s="6" t="s">
        <v>1155</v>
      </c>
      <c r="I1219" s="8" t="s">
        <v>1269</v>
      </c>
      <c r="J1219" s="8" t="s">
        <v>16</v>
      </c>
      <c r="K1219" s="8" t="s">
        <v>22</v>
      </c>
      <c r="L1219" s="27" t="s">
        <v>95</v>
      </c>
    </row>
    <row r="1220" spans="1:12" ht="31.8" thickBot="1" x14ac:dyDescent="0.35">
      <c r="A1220" s="114"/>
      <c r="B1220" s="117"/>
      <c r="C1220" s="117"/>
      <c r="D1220" s="97"/>
      <c r="E1220" s="99"/>
      <c r="F1220" s="99"/>
      <c r="G1220" s="99"/>
      <c r="H1220" s="6" t="s">
        <v>1147</v>
      </c>
      <c r="I1220" s="8" t="s">
        <v>1269</v>
      </c>
      <c r="J1220" s="8" t="s">
        <v>1203</v>
      </c>
      <c r="K1220" s="8" t="s">
        <v>1164</v>
      </c>
      <c r="L1220" s="27" t="s">
        <v>1204</v>
      </c>
    </row>
    <row r="1221" spans="1:12" ht="22.5" customHeight="1" x14ac:dyDescent="0.3">
      <c r="A1221" s="112" t="s">
        <v>1205</v>
      </c>
      <c r="B1221" s="115" t="s">
        <v>1206</v>
      </c>
      <c r="C1221" s="115" t="s">
        <v>1207</v>
      </c>
      <c r="D1221" s="96" t="s">
        <v>32</v>
      </c>
      <c r="E1221" s="98">
        <f>SUM(E1222:E1225)+60000</f>
        <v>60000</v>
      </c>
      <c r="F1221" s="98">
        <f>SUM(F1222:F1225)+60000</f>
        <v>60000</v>
      </c>
      <c r="G1221" s="98">
        <f>SUM(G1222:G1225)+60000</f>
        <v>60000</v>
      </c>
      <c r="H1221" s="5" t="s">
        <v>1153</v>
      </c>
      <c r="I1221" s="7" t="s">
        <v>1269</v>
      </c>
      <c r="J1221" s="7" t="s">
        <v>17</v>
      </c>
      <c r="K1221" s="7" t="s">
        <v>17</v>
      </c>
      <c r="L1221" s="36" t="s">
        <v>17</v>
      </c>
    </row>
    <row r="1222" spans="1:12" ht="31.2" x14ac:dyDescent="0.3">
      <c r="A1222" s="113"/>
      <c r="B1222" s="116"/>
      <c r="C1222" s="116"/>
      <c r="D1222" s="121"/>
      <c r="E1222" s="151"/>
      <c r="F1222" s="151"/>
      <c r="G1222" s="151"/>
      <c r="H1222" s="6" t="s">
        <v>1147</v>
      </c>
      <c r="I1222" s="8" t="s">
        <v>1269</v>
      </c>
      <c r="J1222" s="8" t="s">
        <v>616</v>
      </c>
      <c r="K1222" s="8" t="s">
        <v>616</v>
      </c>
      <c r="L1222" s="27" t="s">
        <v>616</v>
      </c>
    </row>
    <row r="1223" spans="1:12" ht="31.2" x14ac:dyDescent="0.3">
      <c r="A1223" s="113"/>
      <c r="B1223" s="116"/>
      <c r="C1223" s="116"/>
      <c r="D1223" s="121"/>
      <c r="E1223" s="151"/>
      <c r="F1223" s="151"/>
      <c r="G1223" s="151"/>
      <c r="H1223" s="6" t="s">
        <v>1360</v>
      </c>
      <c r="I1223" s="8" t="s">
        <v>1268</v>
      </c>
      <c r="J1223" s="8" t="s">
        <v>19</v>
      </c>
      <c r="K1223" s="8" t="s">
        <v>47</v>
      </c>
      <c r="L1223" s="27" t="s">
        <v>47</v>
      </c>
    </row>
    <row r="1224" spans="1:12" ht="50.25" customHeight="1" x14ac:dyDescent="0.3">
      <c r="A1224" s="113"/>
      <c r="B1224" s="116"/>
      <c r="C1224" s="116"/>
      <c r="D1224" s="121"/>
      <c r="E1224" s="151"/>
      <c r="F1224" s="151"/>
      <c r="G1224" s="151"/>
      <c r="H1224" s="6" t="s">
        <v>1150</v>
      </c>
      <c r="I1224" s="8" t="s">
        <v>1334</v>
      </c>
      <c r="J1224" s="8" t="s">
        <v>18</v>
      </c>
      <c r="K1224" s="8" t="s">
        <v>18</v>
      </c>
      <c r="L1224" s="27" t="s">
        <v>18</v>
      </c>
    </row>
    <row r="1225" spans="1:12" ht="21" customHeight="1" thickBot="1" x14ac:dyDescent="0.35">
      <c r="A1225" s="114"/>
      <c r="B1225" s="117"/>
      <c r="C1225" s="117"/>
      <c r="D1225" s="97"/>
      <c r="E1225" s="99"/>
      <c r="F1225" s="99"/>
      <c r="G1225" s="99"/>
      <c r="H1225" s="6" t="s">
        <v>1155</v>
      </c>
      <c r="I1225" s="8" t="s">
        <v>1269</v>
      </c>
      <c r="J1225" s="8" t="s">
        <v>17</v>
      </c>
      <c r="K1225" s="8" t="s">
        <v>17</v>
      </c>
      <c r="L1225" s="27" t="s">
        <v>17</v>
      </c>
    </row>
    <row r="1226" spans="1:12" ht="23.25" customHeight="1" x14ac:dyDescent="0.3">
      <c r="A1226" s="112" t="s">
        <v>1208</v>
      </c>
      <c r="B1226" s="115" t="s">
        <v>1209</v>
      </c>
      <c r="C1226" s="115" t="s">
        <v>1210</v>
      </c>
      <c r="D1226" s="96" t="s">
        <v>32</v>
      </c>
      <c r="E1226" s="98">
        <f>SUM(E1227:E1230)+60000</f>
        <v>60000</v>
      </c>
      <c r="F1226" s="98">
        <f>SUM(F1227:F1230)+60000</f>
        <v>60000</v>
      </c>
      <c r="G1226" s="98">
        <f>SUM(G1227:G1230)+60000</f>
        <v>60000</v>
      </c>
      <c r="H1226" s="5" t="s">
        <v>1155</v>
      </c>
      <c r="I1226" s="7" t="s">
        <v>1269</v>
      </c>
      <c r="J1226" s="7" t="s">
        <v>155</v>
      </c>
      <c r="K1226" s="7" t="s">
        <v>86</v>
      </c>
      <c r="L1226" s="36" t="s">
        <v>86</v>
      </c>
    </row>
    <row r="1227" spans="1:12" x14ac:dyDescent="0.3">
      <c r="A1227" s="113"/>
      <c r="B1227" s="116"/>
      <c r="C1227" s="116"/>
      <c r="D1227" s="121"/>
      <c r="E1227" s="151"/>
      <c r="F1227" s="151"/>
      <c r="G1227" s="151"/>
      <c r="H1227" s="6" t="s">
        <v>1153</v>
      </c>
      <c r="I1227" s="8" t="s">
        <v>1269</v>
      </c>
      <c r="J1227" s="8" t="s">
        <v>17</v>
      </c>
      <c r="K1227" s="8" t="s">
        <v>55</v>
      </c>
      <c r="L1227" s="27" t="s">
        <v>55</v>
      </c>
    </row>
    <row r="1228" spans="1:12" ht="31.2" x14ac:dyDescent="0.3">
      <c r="A1228" s="113"/>
      <c r="B1228" s="116"/>
      <c r="C1228" s="116"/>
      <c r="D1228" s="121"/>
      <c r="E1228" s="151"/>
      <c r="F1228" s="151"/>
      <c r="G1228" s="151"/>
      <c r="H1228" s="6" t="s">
        <v>1147</v>
      </c>
      <c r="I1228" s="8" t="s">
        <v>1269</v>
      </c>
      <c r="J1228" s="8" t="s">
        <v>627</v>
      </c>
      <c r="K1228" s="8" t="s">
        <v>1211</v>
      </c>
      <c r="L1228" s="27" t="s">
        <v>1211</v>
      </c>
    </row>
    <row r="1229" spans="1:12" ht="31.2" x14ac:dyDescent="0.3">
      <c r="A1229" s="113"/>
      <c r="B1229" s="116"/>
      <c r="C1229" s="116"/>
      <c r="D1229" s="121"/>
      <c r="E1229" s="151"/>
      <c r="F1229" s="151"/>
      <c r="G1229" s="151"/>
      <c r="H1229" s="6" t="s">
        <v>1360</v>
      </c>
      <c r="I1229" s="8" t="s">
        <v>1268</v>
      </c>
      <c r="J1229" s="8" t="s">
        <v>47</v>
      </c>
      <c r="K1229" s="8" t="s">
        <v>47</v>
      </c>
      <c r="L1229" s="27" t="s">
        <v>47</v>
      </c>
    </row>
    <row r="1230" spans="1:12" ht="57" customHeight="1" thickBot="1" x14ac:dyDescent="0.35">
      <c r="A1230" s="114"/>
      <c r="B1230" s="117"/>
      <c r="C1230" s="117"/>
      <c r="D1230" s="97"/>
      <c r="E1230" s="99"/>
      <c r="F1230" s="99"/>
      <c r="G1230" s="99"/>
      <c r="H1230" s="6" t="s">
        <v>1150</v>
      </c>
      <c r="I1230" s="8" t="s">
        <v>1334</v>
      </c>
      <c r="J1230" s="8" t="s">
        <v>1212</v>
      </c>
      <c r="K1230" s="8" t="s">
        <v>1212</v>
      </c>
      <c r="L1230" s="27" t="s">
        <v>1212</v>
      </c>
    </row>
    <row r="1231" spans="1:12" ht="40.5" customHeight="1" x14ac:dyDescent="0.3">
      <c r="A1231" s="112" t="s">
        <v>1213</v>
      </c>
      <c r="B1231" s="115" t="s">
        <v>1214</v>
      </c>
      <c r="C1231" s="115" t="s">
        <v>456</v>
      </c>
      <c r="D1231" s="7" t="s">
        <v>1221</v>
      </c>
      <c r="E1231" s="13">
        <f>SUM(E1232:E1234)</f>
        <v>2500000</v>
      </c>
      <c r="F1231" s="13">
        <f>SUM(F1232:F1234)</f>
        <v>2470000</v>
      </c>
      <c r="G1231" s="13">
        <f>SUM(G1232:G1234)</f>
        <v>0</v>
      </c>
      <c r="H1231" s="5" t="s">
        <v>457</v>
      </c>
      <c r="I1231" s="7" t="s">
        <v>1268</v>
      </c>
      <c r="J1231" s="7" t="s">
        <v>1215</v>
      </c>
      <c r="K1231" s="7" t="s">
        <v>31</v>
      </c>
      <c r="L1231" s="36"/>
    </row>
    <row r="1232" spans="1:12" ht="21.75" customHeight="1" x14ac:dyDescent="0.3">
      <c r="A1232" s="113"/>
      <c r="B1232" s="116"/>
      <c r="C1232" s="116"/>
      <c r="D1232" s="8" t="s">
        <v>459</v>
      </c>
      <c r="E1232" s="9">
        <v>2125000</v>
      </c>
      <c r="F1232" s="9">
        <v>2125000</v>
      </c>
      <c r="G1232" s="9">
        <v>0</v>
      </c>
      <c r="H1232" s="152" t="s">
        <v>885</v>
      </c>
      <c r="I1232" s="122" t="s">
        <v>501</v>
      </c>
      <c r="J1232" s="122"/>
      <c r="K1232" s="122" t="s">
        <v>1216</v>
      </c>
      <c r="L1232" s="123"/>
    </row>
    <row r="1233" spans="1:12" x14ac:dyDescent="0.3">
      <c r="A1233" s="113"/>
      <c r="B1233" s="116"/>
      <c r="C1233" s="116"/>
      <c r="D1233" s="8" t="s">
        <v>33</v>
      </c>
      <c r="E1233" s="9">
        <v>187500</v>
      </c>
      <c r="F1233" s="9">
        <v>157500</v>
      </c>
      <c r="G1233" s="9">
        <v>0</v>
      </c>
      <c r="H1233" s="116"/>
      <c r="I1233" s="121"/>
      <c r="J1233" s="121"/>
      <c r="K1233" s="121"/>
      <c r="L1233" s="124"/>
    </row>
    <row r="1234" spans="1:12" ht="16.2" thickBot="1" x14ac:dyDescent="0.35">
      <c r="A1234" s="113"/>
      <c r="B1234" s="116"/>
      <c r="C1234" s="116"/>
      <c r="D1234" s="8" t="s">
        <v>460</v>
      </c>
      <c r="E1234" s="9">
        <v>187500</v>
      </c>
      <c r="F1234" s="9">
        <v>187500</v>
      </c>
      <c r="G1234" s="9">
        <v>0</v>
      </c>
      <c r="H1234" s="117"/>
      <c r="I1234" s="97"/>
      <c r="J1234" s="97"/>
      <c r="K1234" s="97"/>
      <c r="L1234" s="125"/>
    </row>
    <row r="1235" spans="1:12" ht="163.5" customHeight="1" x14ac:dyDescent="0.3">
      <c r="A1235" s="72" t="s">
        <v>1217</v>
      </c>
      <c r="B1235" s="5" t="s">
        <v>1218</v>
      </c>
      <c r="C1235" s="5" t="s">
        <v>739</v>
      </c>
      <c r="D1235" s="8" t="s">
        <v>32</v>
      </c>
      <c r="E1235" s="13">
        <v>297000</v>
      </c>
      <c r="F1235" s="13">
        <v>297000</v>
      </c>
      <c r="G1235" s="13">
        <v>297000</v>
      </c>
      <c r="H1235" s="5" t="s">
        <v>1219</v>
      </c>
      <c r="I1235" s="7" t="s">
        <v>1269</v>
      </c>
      <c r="J1235" s="7" t="s">
        <v>155</v>
      </c>
      <c r="K1235" s="7" t="s">
        <v>17</v>
      </c>
      <c r="L1235" s="36" t="s">
        <v>22</v>
      </c>
    </row>
    <row r="1236" spans="1:12" s="4" customFormat="1" x14ac:dyDescent="0.3">
      <c r="A1236" s="21"/>
      <c r="B1236" s="21"/>
      <c r="C1236" s="21"/>
      <c r="D1236" s="26"/>
      <c r="E1236" s="17"/>
      <c r="F1236" s="17"/>
      <c r="G1236" s="17"/>
      <c r="H1236" s="21"/>
      <c r="I1236" s="26"/>
      <c r="J1236" s="26"/>
      <c r="K1236" s="26"/>
      <c r="L1236" s="26"/>
    </row>
    <row r="1237" spans="1:12" s="4" customFormat="1" x14ac:dyDescent="0.3">
      <c r="A1237" s="21"/>
      <c r="B1237" s="21"/>
      <c r="C1237" s="21"/>
      <c r="D1237" s="26"/>
      <c r="E1237" s="17"/>
      <c r="F1237" s="17"/>
      <c r="G1237" s="17"/>
      <c r="H1237" s="21"/>
      <c r="I1237" s="26"/>
      <c r="J1237" s="26"/>
      <c r="K1237" s="26"/>
      <c r="L1237" s="26"/>
    </row>
    <row r="1238" spans="1:12" x14ac:dyDescent="0.3">
      <c r="A1238" s="210" t="s">
        <v>1378</v>
      </c>
      <c r="B1238" s="210"/>
      <c r="C1238" s="210"/>
      <c r="D1238" s="210"/>
      <c r="E1238" s="210"/>
      <c r="F1238" s="210"/>
      <c r="G1238" s="210"/>
      <c r="H1238" s="210"/>
      <c r="I1238" s="210"/>
      <c r="J1238" s="210"/>
      <c r="K1238" s="210"/>
      <c r="L1238" s="210"/>
    </row>
    <row r="1239" spans="1:12" x14ac:dyDescent="0.3">
      <c r="D1239" s="2"/>
      <c r="H1239" s="1"/>
      <c r="I1239" s="1"/>
      <c r="J1239" s="1"/>
      <c r="K1239" s="1"/>
      <c r="L1239" s="1"/>
    </row>
    <row r="1240" spans="1:12" x14ac:dyDescent="0.3">
      <c r="D1240" s="2"/>
      <c r="H1240" s="1"/>
      <c r="I1240" s="1"/>
      <c r="J1240" s="1"/>
      <c r="K1240" s="1"/>
      <c r="L1240" s="1"/>
    </row>
    <row r="1241" spans="1:12" x14ac:dyDescent="0.3">
      <c r="D1241" s="2"/>
      <c r="H1241" s="1"/>
      <c r="I1241" s="1"/>
      <c r="J1241" s="1"/>
      <c r="K1241" s="1"/>
      <c r="L1241" s="1"/>
    </row>
    <row r="1242" spans="1:12" x14ac:dyDescent="0.3">
      <c r="D1242" s="2"/>
      <c r="H1242" s="1"/>
      <c r="I1242" s="1"/>
      <c r="J1242" s="1"/>
      <c r="K1242" s="1"/>
      <c r="L1242" s="1"/>
    </row>
    <row r="1243" spans="1:12" x14ac:dyDescent="0.3">
      <c r="D1243" s="2"/>
      <c r="H1243" s="1"/>
      <c r="I1243" s="1"/>
      <c r="J1243" s="1"/>
      <c r="K1243" s="1"/>
      <c r="L1243" s="1"/>
    </row>
    <row r="1244" spans="1:12" x14ac:dyDescent="0.3">
      <c r="D1244" s="2"/>
      <c r="H1244" s="1"/>
      <c r="I1244" s="1"/>
      <c r="J1244" s="1"/>
      <c r="K1244" s="1"/>
      <c r="L1244" s="1"/>
    </row>
    <row r="1245" spans="1:12" x14ac:dyDescent="0.3">
      <c r="D1245" s="2"/>
      <c r="H1245" s="1"/>
      <c r="I1245" s="1"/>
      <c r="J1245" s="1"/>
      <c r="K1245" s="1"/>
      <c r="L1245" s="1"/>
    </row>
    <row r="1246" spans="1:12" x14ac:dyDescent="0.3">
      <c r="D1246" s="2"/>
      <c r="H1246" s="1"/>
      <c r="I1246" s="1"/>
      <c r="J1246" s="1"/>
      <c r="K1246" s="1"/>
      <c r="L1246" s="1"/>
    </row>
    <row r="1247" spans="1:12" x14ac:dyDescent="0.3">
      <c r="D1247" s="2"/>
      <c r="H1247" s="1"/>
      <c r="I1247" s="1"/>
      <c r="J1247" s="1"/>
      <c r="K1247" s="1"/>
      <c r="L1247" s="1"/>
    </row>
    <row r="1248" spans="1:12" x14ac:dyDescent="0.3">
      <c r="D1248" s="2"/>
      <c r="H1248" s="1"/>
      <c r="I1248" s="1"/>
      <c r="J1248" s="1"/>
      <c r="K1248" s="1"/>
      <c r="L1248" s="1"/>
    </row>
    <row r="1249" spans="4:12" x14ac:dyDescent="0.3">
      <c r="D1249" s="2"/>
      <c r="H1249" s="1"/>
      <c r="I1249" s="1"/>
      <c r="J1249" s="1"/>
      <c r="K1249" s="1"/>
      <c r="L1249" s="1"/>
    </row>
    <row r="1250" spans="4:12" x14ac:dyDescent="0.3">
      <c r="D1250" s="2"/>
      <c r="H1250" s="1"/>
      <c r="I1250" s="1"/>
      <c r="J1250" s="1"/>
      <c r="K1250" s="1"/>
      <c r="L1250" s="1"/>
    </row>
    <row r="1251" spans="4:12" x14ac:dyDescent="0.3">
      <c r="D1251" s="2"/>
      <c r="H1251" s="1"/>
      <c r="I1251" s="1"/>
      <c r="J1251" s="1"/>
      <c r="K1251" s="1"/>
      <c r="L1251" s="1"/>
    </row>
    <row r="1252" spans="4:12" x14ac:dyDescent="0.3">
      <c r="D1252" s="2"/>
      <c r="H1252" s="1"/>
      <c r="I1252" s="1"/>
      <c r="J1252" s="1"/>
      <c r="K1252" s="1"/>
      <c r="L1252" s="1"/>
    </row>
  </sheetData>
  <mergeCells count="1848">
    <mergeCell ref="A1238:L1238"/>
    <mergeCell ref="H1074:H1075"/>
    <mergeCell ref="I1074:I1075"/>
    <mergeCell ref="J1074:J1075"/>
    <mergeCell ref="K1074:K1075"/>
    <mergeCell ref="L1074:L1075"/>
    <mergeCell ref="H921:H922"/>
    <mergeCell ref="I921:I922"/>
    <mergeCell ref="J921:J922"/>
    <mergeCell ref="K921:K922"/>
    <mergeCell ref="L921:L922"/>
    <mergeCell ref="A482:A485"/>
    <mergeCell ref="B482:B485"/>
    <mergeCell ref="C482:C485"/>
    <mergeCell ref="A1:L1"/>
    <mergeCell ref="A2:L2"/>
    <mergeCell ref="H5:H6"/>
    <mergeCell ref="I5:I6"/>
    <mergeCell ref="E834:E835"/>
    <mergeCell ref="F834:F835"/>
    <mergeCell ref="G834:G835"/>
    <mergeCell ref="H577:H578"/>
    <mergeCell ref="I577:I578"/>
    <mergeCell ref="J577:J578"/>
    <mergeCell ref="K577:K578"/>
    <mergeCell ref="L577:L578"/>
    <mergeCell ref="B575:B578"/>
    <mergeCell ref="C575:C578"/>
    <mergeCell ref="B1142:D1142"/>
    <mergeCell ref="H1142:L1142"/>
    <mergeCell ref="G22:G23"/>
    <mergeCell ref="A24:A28"/>
    <mergeCell ref="B24:B28"/>
    <mergeCell ref="C24:C28"/>
    <mergeCell ref="D27:D28"/>
    <mergeCell ref="E27:E28"/>
    <mergeCell ref="F27:F28"/>
    <mergeCell ref="G27:G28"/>
    <mergeCell ref="A19:A23"/>
    <mergeCell ref="B19:B23"/>
    <mergeCell ref="C19:C23"/>
    <mergeCell ref="D22:D23"/>
    <mergeCell ref="E22:E23"/>
    <mergeCell ref="F22:F23"/>
    <mergeCell ref="G32:G33"/>
    <mergeCell ref="A29:A33"/>
    <mergeCell ref="B29:B33"/>
    <mergeCell ref="C29:C33"/>
    <mergeCell ref="D57:D58"/>
    <mergeCell ref="E57:E58"/>
    <mergeCell ref="F57:F58"/>
    <mergeCell ref="G57:G58"/>
    <mergeCell ref="A54:A58"/>
    <mergeCell ref="B54:B58"/>
    <mergeCell ref="C54:C58"/>
    <mergeCell ref="D52:D53"/>
    <mergeCell ref="E52:E53"/>
    <mergeCell ref="F52:F53"/>
    <mergeCell ref="G52:G53"/>
    <mergeCell ref="A49:A53"/>
    <mergeCell ref="B49:B53"/>
    <mergeCell ref="C49:C53"/>
    <mergeCell ref="D47:D48"/>
    <mergeCell ref="E47:E48"/>
    <mergeCell ref="L10:L12"/>
    <mergeCell ref="A14:A18"/>
    <mergeCell ref="B14:B18"/>
    <mergeCell ref="C14:C18"/>
    <mergeCell ref="D17:D18"/>
    <mergeCell ref="E17:E18"/>
    <mergeCell ref="F17:F18"/>
    <mergeCell ref="G17:G18"/>
    <mergeCell ref="A10:A12"/>
    <mergeCell ref="B10:B12"/>
    <mergeCell ref="C10:C12"/>
    <mergeCell ref="H10:H12"/>
    <mergeCell ref="I10:I12"/>
    <mergeCell ref="J10:J12"/>
    <mergeCell ref="K10:K12"/>
    <mergeCell ref="D42:D43"/>
    <mergeCell ref="E42:E43"/>
    <mergeCell ref="F42:F43"/>
    <mergeCell ref="G42:G43"/>
    <mergeCell ref="A39:A43"/>
    <mergeCell ref="B39:B43"/>
    <mergeCell ref="C39:C43"/>
    <mergeCell ref="D37:D38"/>
    <mergeCell ref="E37:E38"/>
    <mergeCell ref="F37:F38"/>
    <mergeCell ref="G37:G38"/>
    <mergeCell ref="A34:A38"/>
    <mergeCell ref="B34:B38"/>
    <mergeCell ref="C34:C38"/>
    <mergeCell ref="D32:D33"/>
    <mergeCell ref="E32:E33"/>
    <mergeCell ref="F32:F33"/>
    <mergeCell ref="F47:F48"/>
    <mergeCell ref="G47:G48"/>
    <mergeCell ref="A44:A48"/>
    <mergeCell ref="B44:B48"/>
    <mergeCell ref="C44:C48"/>
    <mergeCell ref="D77:D78"/>
    <mergeCell ref="E77:E78"/>
    <mergeCell ref="F77:F78"/>
    <mergeCell ref="G77:G78"/>
    <mergeCell ref="A74:A78"/>
    <mergeCell ref="B74:B78"/>
    <mergeCell ref="C74:C78"/>
    <mergeCell ref="D67:D68"/>
    <mergeCell ref="E67:E68"/>
    <mergeCell ref="F67:F68"/>
    <mergeCell ref="G67:G68"/>
    <mergeCell ref="A64:A68"/>
    <mergeCell ref="B64:B68"/>
    <mergeCell ref="C64:C68"/>
    <mergeCell ref="E62:E63"/>
    <mergeCell ref="D62:D63"/>
    <mergeCell ref="F62:F63"/>
    <mergeCell ref="G62:G63"/>
    <mergeCell ref="A59:A63"/>
    <mergeCell ref="B59:B63"/>
    <mergeCell ref="C59:C63"/>
    <mergeCell ref="A69:A73"/>
    <mergeCell ref="B69:B73"/>
    <mergeCell ref="C69:C73"/>
    <mergeCell ref="D72:D73"/>
    <mergeCell ref="E72:E73"/>
    <mergeCell ref="F72:F73"/>
    <mergeCell ref="G72:G73"/>
    <mergeCell ref="D92:D93"/>
    <mergeCell ref="E92:E93"/>
    <mergeCell ref="F92:F93"/>
    <mergeCell ref="G92:G93"/>
    <mergeCell ref="A89:A93"/>
    <mergeCell ref="B89:B93"/>
    <mergeCell ref="C89:C93"/>
    <mergeCell ref="D87:D88"/>
    <mergeCell ref="E87:E88"/>
    <mergeCell ref="F87:F88"/>
    <mergeCell ref="G87:G88"/>
    <mergeCell ref="A84:A88"/>
    <mergeCell ref="B84:B88"/>
    <mergeCell ref="C84:C88"/>
    <mergeCell ref="D82:D83"/>
    <mergeCell ref="E82:E83"/>
    <mergeCell ref="F82:F83"/>
    <mergeCell ref="G82:G83"/>
    <mergeCell ref="A79:A83"/>
    <mergeCell ref="B79:B83"/>
    <mergeCell ref="C79:C83"/>
    <mergeCell ref="D107:D108"/>
    <mergeCell ref="E107:E108"/>
    <mergeCell ref="F107:F108"/>
    <mergeCell ref="G107:G108"/>
    <mergeCell ref="A104:A108"/>
    <mergeCell ref="B104:B108"/>
    <mergeCell ref="C104:C108"/>
    <mergeCell ref="D102:D103"/>
    <mergeCell ref="E102:E103"/>
    <mergeCell ref="F102:F103"/>
    <mergeCell ref="G102:G103"/>
    <mergeCell ref="A99:A103"/>
    <mergeCell ref="B99:B103"/>
    <mergeCell ref="C99:C103"/>
    <mergeCell ref="D97:D98"/>
    <mergeCell ref="E97:E98"/>
    <mergeCell ref="F97:F98"/>
    <mergeCell ref="G97:G98"/>
    <mergeCell ref="A94:A98"/>
    <mergeCell ref="B94:B98"/>
    <mergeCell ref="C94:C98"/>
    <mergeCell ref="D122:D123"/>
    <mergeCell ref="E122:E123"/>
    <mergeCell ref="F122:F123"/>
    <mergeCell ref="G122:G123"/>
    <mergeCell ref="A119:A123"/>
    <mergeCell ref="B119:B123"/>
    <mergeCell ref="C119:C123"/>
    <mergeCell ref="D117:D118"/>
    <mergeCell ref="E117:E118"/>
    <mergeCell ref="F117:F118"/>
    <mergeCell ref="G117:G118"/>
    <mergeCell ref="A114:A118"/>
    <mergeCell ref="B114:B118"/>
    <mergeCell ref="C114:C118"/>
    <mergeCell ref="D112:D113"/>
    <mergeCell ref="E112:E113"/>
    <mergeCell ref="F112:F113"/>
    <mergeCell ref="G112:G113"/>
    <mergeCell ref="A109:A113"/>
    <mergeCell ref="B109:B113"/>
    <mergeCell ref="C109:C113"/>
    <mergeCell ref="A129:A133"/>
    <mergeCell ref="D137:D138"/>
    <mergeCell ref="E137:E138"/>
    <mergeCell ref="F137:F138"/>
    <mergeCell ref="G137:G138"/>
    <mergeCell ref="A134:A138"/>
    <mergeCell ref="B134:B138"/>
    <mergeCell ref="C134:C138"/>
    <mergeCell ref="D132:D133"/>
    <mergeCell ref="E132:E133"/>
    <mergeCell ref="F132:F133"/>
    <mergeCell ref="G132:G133"/>
    <mergeCell ref="B129:B133"/>
    <mergeCell ref="C129:C133"/>
    <mergeCell ref="D127:D128"/>
    <mergeCell ref="E127:E128"/>
    <mergeCell ref="F127:F128"/>
    <mergeCell ref="G127:G128"/>
    <mergeCell ref="A124:A128"/>
    <mergeCell ref="B124:B128"/>
    <mergeCell ref="C124:C128"/>
    <mergeCell ref="D152:D153"/>
    <mergeCell ref="F152:F153"/>
    <mergeCell ref="E152:E153"/>
    <mergeCell ref="G152:G153"/>
    <mergeCell ref="A149:A153"/>
    <mergeCell ref="B149:B153"/>
    <mergeCell ref="C149:C153"/>
    <mergeCell ref="D147:D148"/>
    <mergeCell ref="E147:E148"/>
    <mergeCell ref="F147:F148"/>
    <mergeCell ref="G147:G148"/>
    <mergeCell ref="A144:A148"/>
    <mergeCell ref="B144:B148"/>
    <mergeCell ref="C144:C148"/>
    <mergeCell ref="D142:D143"/>
    <mergeCell ref="E142:E143"/>
    <mergeCell ref="F142:F143"/>
    <mergeCell ref="G142:G143"/>
    <mergeCell ref="A139:A143"/>
    <mergeCell ref="B139:B143"/>
    <mergeCell ref="C139:C143"/>
    <mergeCell ref="D167:D168"/>
    <mergeCell ref="E167:E168"/>
    <mergeCell ref="F167:F168"/>
    <mergeCell ref="G167:G168"/>
    <mergeCell ref="A164:A168"/>
    <mergeCell ref="B164:B168"/>
    <mergeCell ref="C164:C168"/>
    <mergeCell ref="D162:D163"/>
    <mergeCell ref="E162:E163"/>
    <mergeCell ref="F162:F163"/>
    <mergeCell ref="G162:G163"/>
    <mergeCell ref="A159:A163"/>
    <mergeCell ref="B159:B163"/>
    <mergeCell ref="C159:C163"/>
    <mergeCell ref="D157:D158"/>
    <mergeCell ref="E157:E158"/>
    <mergeCell ref="F157:F158"/>
    <mergeCell ref="G157:G158"/>
    <mergeCell ref="A154:A158"/>
    <mergeCell ref="B154:B158"/>
    <mergeCell ref="C154:C158"/>
    <mergeCell ref="D182:D183"/>
    <mergeCell ref="E182:E183"/>
    <mergeCell ref="F182:F183"/>
    <mergeCell ref="G182:G183"/>
    <mergeCell ref="A179:A183"/>
    <mergeCell ref="B179:B183"/>
    <mergeCell ref="C179:C183"/>
    <mergeCell ref="D177:D178"/>
    <mergeCell ref="E177:E178"/>
    <mergeCell ref="F177:F178"/>
    <mergeCell ref="G177:G178"/>
    <mergeCell ref="A174:A178"/>
    <mergeCell ref="B174:B178"/>
    <mergeCell ref="C174:C178"/>
    <mergeCell ref="D172:D173"/>
    <mergeCell ref="E172:E173"/>
    <mergeCell ref="F172:F173"/>
    <mergeCell ref="G172:G173"/>
    <mergeCell ref="A169:A173"/>
    <mergeCell ref="B169:B173"/>
    <mergeCell ref="C169:C173"/>
    <mergeCell ref="D197:D198"/>
    <mergeCell ref="E197:E198"/>
    <mergeCell ref="F197:F198"/>
    <mergeCell ref="G197:G198"/>
    <mergeCell ref="A194:A198"/>
    <mergeCell ref="B194:B198"/>
    <mergeCell ref="C194:C198"/>
    <mergeCell ref="D192:D193"/>
    <mergeCell ref="E192:E193"/>
    <mergeCell ref="F192:F193"/>
    <mergeCell ref="G192:G193"/>
    <mergeCell ref="A189:A193"/>
    <mergeCell ref="B189:B193"/>
    <mergeCell ref="C189:C193"/>
    <mergeCell ref="D187:D188"/>
    <mergeCell ref="E187:E188"/>
    <mergeCell ref="F187:F188"/>
    <mergeCell ref="G187:G188"/>
    <mergeCell ref="A184:A188"/>
    <mergeCell ref="B184:B188"/>
    <mergeCell ref="C184:C188"/>
    <mergeCell ref="D212:D213"/>
    <mergeCell ref="E212:E213"/>
    <mergeCell ref="F212:F213"/>
    <mergeCell ref="G212:G213"/>
    <mergeCell ref="A209:A213"/>
    <mergeCell ref="B209:B213"/>
    <mergeCell ref="C209:C213"/>
    <mergeCell ref="D207:D208"/>
    <mergeCell ref="E207:E208"/>
    <mergeCell ref="F207:F208"/>
    <mergeCell ref="G207:G208"/>
    <mergeCell ref="A204:A208"/>
    <mergeCell ref="B204:B208"/>
    <mergeCell ref="C204:C208"/>
    <mergeCell ref="D202:D203"/>
    <mergeCell ref="E202:E203"/>
    <mergeCell ref="F202:F203"/>
    <mergeCell ref="G202:G203"/>
    <mergeCell ref="A199:A203"/>
    <mergeCell ref="B199:B203"/>
    <mergeCell ref="C199:C203"/>
    <mergeCell ref="D227:D228"/>
    <mergeCell ref="E227:E228"/>
    <mergeCell ref="F227:F228"/>
    <mergeCell ref="G227:G228"/>
    <mergeCell ref="A224:A228"/>
    <mergeCell ref="B224:B228"/>
    <mergeCell ref="C224:C228"/>
    <mergeCell ref="D222:D223"/>
    <mergeCell ref="E222:E223"/>
    <mergeCell ref="F222:F223"/>
    <mergeCell ref="G222:G223"/>
    <mergeCell ref="A219:A223"/>
    <mergeCell ref="B219:B223"/>
    <mergeCell ref="C219:C223"/>
    <mergeCell ref="D217:D218"/>
    <mergeCell ref="E217:E218"/>
    <mergeCell ref="F217:F218"/>
    <mergeCell ref="G217:G218"/>
    <mergeCell ref="A214:A218"/>
    <mergeCell ref="B214:B218"/>
    <mergeCell ref="C214:C218"/>
    <mergeCell ref="D242:D243"/>
    <mergeCell ref="E242:E243"/>
    <mergeCell ref="F242:F243"/>
    <mergeCell ref="G242:G243"/>
    <mergeCell ref="A239:A243"/>
    <mergeCell ref="B239:B243"/>
    <mergeCell ref="C239:C243"/>
    <mergeCell ref="D237:D238"/>
    <mergeCell ref="E237:E238"/>
    <mergeCell ref="F237:F238"/>
    <mergeCell ref="G237:G238"/>
    <mergeCell ref="A234:A238"/>
    <mergeCell ref="B234:B238"/>
    <mergeCell ref="C234:C238"/>
    <mergeCell ref="D232:D233"/>
    <mergeCell ref="E232:E233"/>
    <mergeCell ref="F232:F233"/>
    <mergeCell ref="G232:G233"/>
    <mergeCell ref="A229:A233"/>
    <mergeCell ref="B229:B233"/>
    <mergeCell ref="C229:C233"/>
    <mergeCell ref="D257:D258"/>
    <mergeCell ref="E257:E258"/>
    <mergeCell ref="F257:F258"/>
    <mergeCell ref="G257:G258"/>
    <mergeCell ref="A254:A258"/>
    <mergeCell ref="B254:B258"/>
    <mergeCell ref="C254:C258"/>
    <mergeCell ref="D252:D253"/>
    <mergeCell ref="E252:E253"/>
    <mergeCell ref="F252:F253"/>
    <mergeCell ref="G252:G253"/>
    <mergeCell ref="A249:A253"/>
    <mergeCell ref="B249:B253"/>
    <mergeCell ref="C249:C253"/>
    <mergeCell ref="D247:D248"/>
    <mergeCell ref="E247:E248"/>
    <mergeCell ref="F247:F248"/>
    <mergeCell ref="G247:G248"/>
    <mergeCell ref="A244:A248"/>
    <mergeCell ref="B244:B248"/>
    <mergeCell ref="C244:C248"/>
    <mergeCell ref="A269:A273"/>
    <mergeCell ref="B269:B273"/>
    <mergeCell ref="C269:C273"/>
    <mergeCell ref="D277:D278"/>
    <mergeCell ref="E277:E278"/>
    <mergeCell ref="F277:F278"/>
    <mergeCell ref="D267:D268"/>
    <mergeCell ref="E267:E268"/>
    <mergeCell ref="F267:F268"/>
    <mergeCell ref="G267:G268"/>
    <mergeCell ref="A264:A268"/>
    <mergeCell ref="B264:B268"/>
    <mergeCell ref="C264:C268"/>
    <mergeCell ref="D262:D263"/>
    <mergeCell ref="E262:E263"/>
    <mergeCell ref="F262:F263"/>
    <mergeCell ref="G262:G263"/>
    <mergeCell ref="A259:A263"/>
    <mergeCell ref="B259:B263"/>
    <mergeCell ref="C259:C263"/>
    <mergeCell ref="C279:C283"/>
    <mergeCell ref="D287:D288"/>
    <mergeCell ref="E287:E288"/>
    <mergeCell ref="F287:F288"/>
    <mergeCell ref="G287:G288"/>
    <mergeCell ref="A284:A288"/>
    <mergeCell ref="B284:B288"/>
    <mergeCell ref="C284:C288"/>
    <mergeCell ref="G277:G278"/>
    <mergeCell ref="A274:A278"/>
    <mergeCell ref="B274:B278"/>
    <mergeCell ref="C274:C278"/>
    <mergeCell ref="D282:D283"/>
    <mergeCell ref="E282:E283"/>
    <mergeCell ref="F282:F283"/>
    <mergeCell ref="G282:G283"/>
    <mergeCell ref="A279:A283"/>
    <mergeCell ref="B279:B283"/>
    <mergeCell ref="D302:D303"/>
    <mergeCell ref="E302:E303"/>
    <mergeCell ref="F302:F303"/>
    <mergeCell ref="G302:G303"/>
    <mergeCell ref="A299:A303"/>
    <mergeCell ref="B299:B303"/>
    <mergeCell ref="C299:C303"/>
    <mergeCell ref="D297:D298"/>
    <mergeCell ref="E297:E298"/>
    <mergeCell ref="F297:F298"/>
    <mergeCell ref="G297:G298"/>
    <mergeCell ref="A294:A298"/>
    <mergeCell ref="B294:B298"/>
    <mergeCell ref="C294:C298"/>
    <mergeCell ref="D292:D293"/>
    <mergeCell ref="E292:E293"/>
    <mergeCell ref="F292:F293"/>
    <mergeCell ref="G292:G293"/>
    <mergeCell ref="A289:A293"/>
    <mergeCell ref="B289:B293"/>
    <mergeCell ref="C289:C293"/>
    <mergeCell ref="D317:D318"/>
    <mergeCell ref="E317:E318"/>
    <mergeCell ref="F317:F318"/>
    <mergeCell ref="G317:G318"/>
    <mergeCell ref="A314:A318"/>
    <mergeCell ref="B314:B318"/>
    <mergeCell ref="C314:C318"/>
    <mergeCell ref="D312:D313"/>
    <mergeCell ref="E312:E313"/>
    <mergeCell ref="F312:F313"/>
    <mergeCell ref="G312:G313"/>
    <mergeCell ref="A309:A313"/>
    <mergeCell ref="B309:B313"/>
    <mergeCell ref="C309:C313"/>
    <mergeCell ref="D307:D308"/>
    <mergeCell ref="E307:E308"/>
    <mergeCell ref="F307:F308"/>
    <mergeCell ref="G307:G308"/>
    <mergeCell ref="A304:A308"/>
    <mergeCell ref="B304:B308"/>
    <mergeCell ref="C304:C308"/>
    <mergeCell ref="D332:D333"/>
    <mergeCell ref="E332:E333"/>
    <mergeCell ref="F332:F333"/>
    <mergeCell ref="G332:G333"/>
    <mergeCell ref="A329:A333"/>
    <mergeCell ref="B329:B333"/>
    <mergeCell ref="C329:C333"/>
    <mergeCell ref="D327:D328"/>
    <mergeCell ref="E327:E328"/>
    <mergeCell ref="F327:F328"/>
    <mergeCell ref="G327:G328"/>
    <mergeCell ref="A324:A328"/>
    <mergeCell ref="B324:B328"/>
    <mergeCell ref="C324:C328"/>
    <mergeCell ref="D322:D323"/>
    <mergeCell ref="E322:E323"/>
    <mergeCell ref="F322:F323"/>
    <mergeCell ref="G322:G323"/>
    <mergeCell ref="A319:A323"/>
    <mergeCell ref="B319:B323"/>
    <mergeCell ref="C319:C323"/>
    <mergeCell ref="A339:A343"/>
    <mergeCell ref="D347:D348"/>
    <mergeCell ref="E347:E348"/>
    <mergeCell ref="F347:F348"/>
    <mergeCell ref="G347:G348"/>
    <mergeCell ref="A344:A348"/>
    <mergeCell ref="B344:B348"/>
    <mergeCell ref="C344:C348"/>
    <mergeCell ref="D342:D343"/>
    <mergeCell ref="E342:E343"/>
    <mergeCell ref="F342:F343"/>
    <mergeCell ref="G342:G343"/>
    <mergeCell ref="B339:B343"/>
    <mergeCell ref="C339:C343"/>
    <mergeCell ref="D337:D338"/>
    <mergeCell ref="E337:E338"/>
    <mergeCell ref="F337:F338"/>
    <mergeCell ref="G337:G338"/>
    <mergeCell ref="A334:A338"/>
    <mergeCell ref="B334:B338"/>
    <mergeCell ref="C334:C338"/>
    <mergeCell ref="D362:D363"/>
    <mergeCell ref="E362:E363"/>
    <mergeCell ref="F362:F363"/>
    <mergeCell ref="G362:G363"/>
    <mergeCell ref="A359:A363"/>
    <mergeCell ref="B359:B363"/>
    <mergeCell ref="C359:C363"/>
    <mergeCell ref="A349:A353"/>
    <mergeCell ref="D357:D358"/>
    <mergeCell ref="E357:E358"/>
    <mergeCell ref="F357:F358"/>
    <mergeCell ref="G357:G358"/>
    <mergeCell ref="A354:A358"/>
    <mergeCell ref="B354:B358"/>
    <mergeCell ref="C354:C358"/>
    <mergeCell ref="D352:D353"/>
    <mergeCell ref="E352:E353"/>
    <mergeCell ref="F352:F353"/>
    <mergeCell ref="G352:G353"/>
    <mergeCell ref="C349:C353"/>
    <mergeCell ref="B349:B353"/>
    <mergeCell ref="H376:H377"/>
    <mergeCell ref="I376:I377"/>
    <mergeCell ref="J376:J377"/>
    <mergeCell ref="K376:K377"/>
    <mergeCell ref="L376:L377"/>
    <mergeCell ref="A374:A377"/>
    <mergeCell ref="B374:B377"/>
    <mergeCell ref="C374:C377"/>
    <mergeCell ref="G367:G368"/>
    <mergeCell ref="D372:D373"/>
    <mergeCell ref="E372:E373"/>
    <mergeCell ref="F372:F373"/>
    <mergeCell ref="G372:G373"/>
    <mergeCell ref="A369:A373"/>
    <mergeCell ref="B369:B373"/>
    <mergeCell ref="C369:C373"/>
    <mergeCell ref="A364:A368"/>
    <mergeCell ref="B364:B368"/>
    <mergeCell ref="C364:C368"/>
    <mergeCell ref="D367:D368"/>
    <mergeCell ref="E367:E368"/>
    <mergeCell ref="F367:F368"/>
    <mergeCell ref="L384:L385"/>
    <mergeCell ref="B382:B385"/>
    <mergeCell ref="C382:C385"/>
    <mergeCell ref="A382:A385"/>
    <mergeCell ref="H388:H389"/>
    <mergeCell ref="I388:I389"/>
    <mergeCell ref="J388:J389"/>
    <mergeCell ref="K388:K389"/>
    <mergeCell ref="L388:L389"/>
    <mergeCell ref="B378:B381"/>
    <mergeCell ref="A378:A381"/>
    <mergeCell ref="H384:H385"/>
    <mergeCell ref="I384:I385"/>
    <mergeCell ref="J384:J385"/>
    <mergeCell ref="K384:K385"/>
    <mergeCell ref="H380:H381"/>
    <mergeCell ref="I380:I381"/>
    <mergeCell ref="J380:J381"/>
    <mergeCell ref="K380:K381"/>
    <mergeCell ref="L380:L381"/>
    <mergeCell ref="C378:C381"/>
    <mergeCell ref="A393:A396"/>
    <mergeCell ref="H399:H400"/>
    <mergeCell ref="I399:I400"/>
    <mergeCell ref="J399:J400"/>
    <mergeCell ref="K399:K400"/>
    <mergeCell ref="L399:L400"/>
    <mergeCell ref="C397:C400"/>
    <mergeCell ref="B397:B400"/>
    <mergeCell ref="A397:A400"/>
    <mergeCell ref="L395:L396"/>
    <mergeCell ref="H395:H396"/>
    <mergeCell ref="I395:I396"/>
    <mergeCell ref="J395:J396"/>
    <mergeCell ref="K395:K396"/>
    <mergeCell ref="C393:C396"/>
    <mergeCell ref="B393:B396"/>
    <mergeCell ref="C386:C389"/>
    <mergeCell ref="B386:B389"/>
    <mergeCell ref="A386:A389"/>
    <mergeCell ref="C390:C392"/>
    <mergeCell ref="B390:B392"/>
    <mergeCell ref="A390:A392"/>
    <mergeCell ref="L407:L408"/>
    <mergeCell ref="C405:C408"/>
    <mergeCell ref="B405:B408"/>
    <mergeCell ref="A405:A408"/>
    <mergeCell ref="H411:H412"/>
    <mergeCell ref="I411:I412"/>
    <mergeCell ref="J411:J412"/>
    <mergeCell ref="K411:K412"/>
    <mergeCell ref="L411:L412"/>
    <mergeCell ref="C409:C412"/>
    <mergeCell ref="B401:B404"/>
    <mergeCell ref="A401:A404"/>
    <mergeCell ref="H407:H408"/>
    <mergeCell ref="I407:I408"/>
    <mergeCell ref="J407:J408"/>
    <mergeCell ref="K407:K408"/>
    <mergeCell ref="H403:H404"/>
    <mergeCell ref="C401:C404"/>
    <mergeCell ref="A418:A422"/>
    <mergeCell ref="D426:D427"/>
    <mergeCell ref="E426:E427"/>
    <mergeCell ref="F426:F427"/>
    <mergeCell ref="G426:G427"/>
    <mergeCell ref="C423:C427"/>
    <mergeCell ref="B423:B427"/>
    <mergeCell ref="A423:A427"/>
    <mergeCell ref="G421:G422"/>
    <mergeCell ref="F421:F422"/>
    <mergeCell ref="E421:E422"/>
    <mergeCell ref="D421:D422"/>
    <mergeCell ref="C418:C422"/>
    <mergeCell ref="B418:B422"/>
    <mergeCell ref="B409:B412"/>
    <mergeCell ref="A409:A412"/>
    <mergeCell ref="D416:D417"/>
    <mergeCell ref="E416:E417"/>
    <mergeCell ref="F416:F417"/>
    <mergeCell ref="G416:G417"/>
    <mergeCell ref="C413:C417"/>
    <mergeCell ref="B413:B417"/>
    <mergeCell ref="A413:A417"/>
    <mergeCell ref="D440:D441"/>
    <mergeCell ref="E440:E441"/>
    <mergeCell ref="F440:F441"/>
    <mergeCell ref="G440:G441"/>
    <mergeCell ref="C438:C441"/>
    <mergeCell ref="B438:B441"/>
    <mergeCell ref="A428:A432"/>
    <mergeCell ref="D436:D437"/>
    <mergeCell ref="E436:E437"/>
    <mergeCell ref="F436:F437"/>
    <mergeCell ref="G436:G437"/>
    <mergeCell ref="C433:C437"/>
    <mergeCell ref="B433:B437"/>
    <mergeCell ref="A433:A437"/>
    <mergeCell ref="D431:D432"/>
    <mergeCell ref="E431:E432"/>
    <mergeCell ref="F431:F432"/>
    <mergeCell ref="G431:G432"/>
    <mergeCell ref="C428:C432"/>
    <mergeCell ref="B428:B432"/>
    <mergeCell ref="C458:C461"/>
    <mergeCell ref="B458:B461"/>
    <mergeCell ref="A458:A461"/>
    <mergeCell ref="C462:C465"/>
    <mergeCell ref="B462:B465"/>
    <mergeCell ref="A462:A465"/>
    <mergeCell ref="C450:C453"/>
    <mergeCell ref="B450:B453"/>
    <mergeCell ref="A450:A453"/>
    <mergeCell ref="C454:C457"/>
    <mergeCell ref="B454:B457"/>
    <mergeCell ref="A454:A457"/>
    <mergeCell ref="A438:A441"/>
    <mergeCell ref="C442:C445"/>
    <mergeCell ref="B442:B445"/>
    <mergeCell ref="A442:A445"/>
    <mergeCell ref="C446:C449"/>
    <mergeCell ref="B446:B449"/>
    <mergeCell ref="A446:A449"/>
    <mergeCell ref="C486:C489"/>
    <mergeCell ref="B486:B489"/>
    <mergeCell ref="A486:A489"/>
    <mergeCell ref="C490:C493"/>
    <mergeCell ref="B490:B493"/>
    <mergeCell ref="A490:A493"/>
    <mergeCell ref="C474:C477"/>
    <mergeCell ref="B474:B477"/>
    <mergeCell ref="A474:A477"/>
    <mergeCell ref="C478:C481"/>
    <mergeCell ref="B478:B481"/>
    <mergeCell ref="A478:A481"/>
    <mergeCell ref="C466:C469"/>
    <mergeCell ref="B466:B469"/>
    <mergeCell ref="A466:A469"/>
    <mergeCell ref="C470:C473"/>
    <mergeCell ref="B470:B473"/>
    <mergeCell ref="A470:A473"/>
    <mergeCell ref="C510:C513"/>
    <mergeCell ref="B510:B513"/>
    <mergeCell ref="A510:A513"/>
    <mergeCell ref="C514:C517"/>
    <mergeCell ref="B514:B517"/>
    <mergeCell ref="A514:A517"/>
    <mergeCell ref="C502:C505"/>
    <mergeCell ref="B502:B505"/>
    <mergeCell ref="A502:A505"/>
    <mergeCell ref="C506:C509"/>
    <mergeCell ref="B506:B509"/>
    <mergeCell ref="A506:A509"/>
    <mergeCell ref="C494:C497"/>
    <mergeCell ref="B494:B497"/>
    <mergeCell ref="A494:A497"/>
    <mergeCell ref="C498:C501"/>
    <mergeCell ref="B498:B501"/>
    <mergeCell ref="A498:A501"/>
    <mergeCell ref="C539:C542"/>
    <mergeCell ref="B539:B542"/>
    <mergeCell ref="A539:A542"/>
    <mergeCell ref="C543:C546"/>
    <mergeCell ref="B543:B546"/>
    <mergeCell ref="A543:A546"/>
    <mergeCell ref="C526:C529"/>
    <mergeCell ref="B526:B529"/>
    <mergeCell ref="A526:A529"/>
    <mergeCell ref="C530:C533"/>
    <mergeCell ref="B530:B533"/>
    <mergeCell ref="A530:A533"/>
    <mergeCell ref="C518:C521"/>
    <mergeCell ref="B518:B521"/>
    <mergeCell ref="A518:A521"/>
    <mergeCell ref="C522:C525"/>
    <mergeCell ref="B522:B525"/>
    <mergeCell ref="A522:A525"/>
    <mergeCell ref="C560:C563"/>
    <mergeCell ref="B560:B563"/>
    <mergeCell ref="A560:A563"/>
    <mergeCell ref="C564:C567"/>
    <mergeCell ref="B564:B567"/>
    <mergeCell ref="A564:A567"/>
    <mergeCell ref="K554:K555"/>
    <mergeCell ref="L554:L555"/>
    <mergeCell ref="C551:C555"/>
    <mergeCell ref="B551:B555"/>
    <mergeCell ref="A551:A555"/>
    <mergeCell ref="C556:C559"/>
    <mergeCell ref="B556:B559"/>
    <mergeCell ref="A556:A559"/>
    <mergeCell ref="C547:C550"/>
    <mergeCell ref="B547:B550"/>
    <mergeCell ref="A547:A550"/>
    <mergeCell ref="H554:H555"/>
    <mergeCell ref="I554:I555"/>
    <mergeCell ref="J554:J555"/>
    <mergeCell ref="H562:H563"/>
    <mergeCell ref="H586:H587"/>
    <mergeCell ref="I586:I587"/>
    <mergeCell ref="J586:J587"/>
    <mergeCell ref="K586:K587"/>
    <mergeCell ref="L586:L587"/>
    <mergeCell ref="C588:C591"/>
    <mergeCell ref="C579:C582"/>
    <mergeCell ref="B579:B582"/>
    <mergeCell ref="A579:A582"/>
    <mergeCell ref="C583:C587"/>
    <mergeCell ref="B583:B587"/>
    <mergeCell ref="A583:A587"/>
    <mergeCell ref="C568:C571"/>
    <mergeCell ref="B568:B571"/>
    <mergeCell ref="A568:A571"/>
    <mergeCell ref="C572:C574"/>
    <mergeCell ref="B572:B574"/>
    <mergeCell ref="A572:A574"/>
    <mergeCell ref="A575:A578"/>
    <mergeCell ref="C608:C611"/>
    <mergeCell ref="B608:B611"/>
    <mergeCell ref="A608:A611"/>
    <mergeCell ref="C600:C603"/>
    <mergeCell ref="B600:B603"/>
    <mergeCell ref="A600:A603"/>
    <mergeCell ref="C604:C607"/>
    <mergeCell ref="B604:B607"/>
    <mergeCell ref="A604:A607"/>
    <mergeCell ref="B588:B591"/>
    <mergeCell ref="A588:A591"/>
    <mergeCell ref="C592:C595"/>
    <mergeCell ref="B592:B595"/>
    <mergeCell ref="A592:A595"/>
    <mergeCell ref="C596:C599"/>
    <mergeCell ref="B596:B599"/>
    <mergeCell ref="A596:A599"/>
    <mergeCell ref="C625:C628"/>
    <mergeCell ref="B625:B628"/>
    <mergeCell ref="A625:A628"/>
    <mergeCell ref="D631:D632"/>
    <mergeCell ref="E631:E632"/>
    <mergeCell ref="F631:F632"/>
    <mergeCell ref="C616:C620"/>
    <mergeCell ref="B616:B620"/>
    <mergeCell ref="A616:A620"/>
    <mergeCell ref="C621:C624"/>
    <mergeCell ref="B621:B624"/>
    <mergeCell ref="A621:A624"/>
    <mergeCell ref="H619:H620"/>
    <mergeCell ref="I619:I620"/>
    <mergeCell ref="J619:J620"/>
    <mergeCell ref="K619:K620"/>
    <mergeCell ref="L619:L620"/>
    <mergeCell ref="J640:J641"/>
    <mergeCell ref="K640:K641"/>
    <mergeCell ref="L640:L641"/>
    <mergeCell ref="D644:D645"/>
    <mergeCell ref="E644:E645"/>
    <mergeCell ref="F644:F645"/>
    <mergeCell ref="G644:G645"/>
    <mergeCell ref="A633:A636"/>
    <mergeCell ref="C637:C641"/>
    <mergeCell ref="B637:B641"/>
    <mergeCell ref="A637:A641"/>
    <mergeCell ref="H640:H641"/>
    <mergeCell ref="I640:I641"/>
    <mergeCell ref="G631:G632"/>
    <mergeCell ref="C629:C632"/>
    <mergeCell ref="B629:B632"/>
    <mergeCell ref="A629:A632"/>
    <mergeCell ref="E635:E636"/>
    <mergeCell ref="D635:D636"/>
    <mergeCell ref="F635:F636"/>
    <mergeCell ref="G635:G636"/>
    <mergeCell ref="C633:C636"/>
    <mergeCell ref="B633:B636"/>
    <mergeCell ref="C658:C661"/>
    <mergeCell ref="B658:B661"/>
    <mergeCell ref="A658:A661"/>
    <mergeCell ref="C662:C665"/>
    <mergeCell ref="B662:B665"/>
    <mergeCell ref="A662:A665"/>
    <mergeCell ref="C650:C653"/>
    <mergeCell ref="B650:B653"/>
    <mergeCell ref="A650:A653"/>
    <mergeCell ref="C654:C657"/>
    <mergeCell ref="B654:B657"/>
    <mergeCell ref="A654:A657"/>
    <mergeCell ref="C642:C645"/>
    <mergeCell ref="B642:B645"/>
    <mergeCell ref="A642:A645"/>
    <mergeCell ref="C646:C649"/>
    <mergeCell ref="B646:B649"/>
    <mergeCell ref="A646:A649"/>
    <mergeCell ref="C674:C678"/>
    <mergeCell ref="B674:B678"/>
    <mergeCell ref="A674:A678"/>
    <mergeCell ref="J672:J673"/>
    <mergeCell ref="K672:K673"/>
    <mergeCell ref="L672:L673"/>
    <mergeCell ref="H676:H678"/>
    <mergeCell ref="I676:I678"/>
    <mergeCell ref="J676:J678"/>
    <mergeCell ref="K676:K678"/>
    <mergeCell ref="L676:L678"/>
    <mergeCell ref="A666:A669"/>
    <mergeCell ref="C670:C673"/>
    <mergeCell ref="B670:B673"/>
    <mergeCell ref="A670:A673"/>
    <mergeCell ref="H672:H673"/>
    <mergeCell ref="I672:I673"/>
    <mergeCell ref="D668:D669"/>
    <mergeCell ref="E668:E669"/>
    <mergeCell ref="F668:F669"/>
    <mergeCell ref="G668:G669"/>
    <mergeCell ref="C666:C669"/>
    <mergeCell ref="B666:B669"/>
    <mergeCell ref="B689:B693"/>
    <mergeCell ref="A689:A693"/>
    <mergeCell ref="H695:H697"/>
    <mergeCell ref="I695:I697"/>
    <mergeCell ref="J695:J697"/>
    <mergeCell ref="K695:K697"/>
    <mergeCell ref="L686:L688"/>
    <mergeCell ref="C684:C688"/>
    <mergeCell ref="B684:B688"/>
    <mergeCell ref="A684:A688"/>
    <mergeCell ref="H692:H693"/>
    <mergeCell ref="I692:I693"/>
    <mergeCell ref="J692:J693"/>
    <mergeCell ref="K692:K693"/>
    <mergeCell ref="L692:L693"/>
    <mergeCell ref="C689:C693"/>
    <mergeCell ref="B679:B683"/>
    <mergeCell ref="A679:A683"/>
    <mergeCell ref="H686:H688"/>
    <mergeCell ref="I686:I688"/>
    <mergeCell ref="J686:J688"/>
    <mergeCell ref="K686:K688"/>
    <mergeCell ref="H681:H683"/>
    <mergeCell ref="I681:I683"/>
    <mergeCell ref="J681:J683"/>
    <mergeCell ref="K681:K683"/>
    <mergeCell ref="L681:L683"/>
    <mergeCell ref="C679:C683"/>
    <mergeCell ref="K704:K705"/>
    <mergeCell ref="L704:L705"/>
    <mergeCell ref="H708:H709"/>
    <mergeCell ref="I708:I709"/>
    <mergeCell ref="J708:J709"/>
    <mergeCell ref="K708:K709"/>
    <mergeCell ref="L708:L709"/>
    <mergeCell ref="C702:C705"/>
    <mergeCell ref="B702:B705"/>
    <mergeCell ref="A702:A705"/>
    <mergeCell ref="H700:H701"/>
    <mergeCell ref="I700:I701"/>
    <mergeCell ref="J700:J701"/>
    <mergeCell ref="H704:H705"/>
    <mergeCell ref="I704:I705"/>
    <mergeCell ref="J704:J705"/>
    <mergeCell ref="L695:L697"/>
    <mergeCell ref="C694:C697"/>
    <mergeCell ref="B694:B697"/>
    <mergeCell ref="A694:A697"/>
    <mergeCell ref="C698:C701"/>
    <mergeCell ref="B698:B701"/>
    <mergeCell ref="A698:A701"/>
    <mergeCell ref="K700:K701"/>
    <mergeCell ref="L700:L701"/>
    <mergeCell ref="C714:C717"/>
    <mergeCell ref="B714:B717"/>
    <mergeCell ref="A714:A717"/>
    <mergeCell ref="H720:H721"/>
    <mergeCell ref="I720:I721"/>
    <mergeCell ref="J720:J721"/>
    <mergeCell ref="K712:K713"/>
    <mergeCell ref="L712:L713"/>
    <mergeCell ref="C710:C713"/>
    <mergeCell ref="B710:B713"/>
    <mergeCell ref="A710:A713"/>
    <mergeCell ref="H716:H717"/>
    <mergeCell ref="I716:I717"/>
    <mergeCell ref="J716:J717"/>
    <mergeCell ref="K716:K717"/>
    <mergeCell ref="L716:L717"/>
    <mergeCell ref="C706:C709"/>
    <mergeCell ref="B706:B709"/>
    <mergeCell ref="A706:A709"/>
    <mergeCell ref="H712:H713"/>
    <mergeCell ref="I712:I713"/>
    <mergeCell ref="J712:J713"/>
    <mergeCell ref="K728:K729"/>
    <mergeCell ref="L728:L729"/>
    <mergeCell ref="C726:C729"/>
    <mergeCell ref="B726:B729"/>
    <mergeCell ref="A726:A729"/>
    <mergeCell ref="H732:H733"/>
    <mergeCell ref="I732:I733"/>
    <mergeCell ref="J732:J733"/>
    <mergeCell ref="K732:K733"/>
    <mergeCell ref="L732:L733"/>
    <mergeCell ref="C722:C725"/>
    <mergeCell ref="B722:B725"/>
    <mergeCell ref="A722:A725"/>
    <mergeCell ref="H728:H729"/>
    <mergeCell ref="I728:I729"/>
    <mergeCell ref="J728:J729"/>
    <mergeCell ref="K720:K721"/>
    <mergeCell ref="L720:L721"/>
    <mergeCell ref="C718:C721"/>
    <mergeCell ref="B718:B721"/>
    <mergeCell ref="A718:A721"/>
    <mergeCell ref="H724:H725"/>
    <mergeCell ref="I724:I725"/>
    <mergeCell ref="J724:J725"/>
    <mergeCell ref="K724:K725"/>
    <mergeCell ref="L724:L725"/>
    <mergeCell ref="C738:C741"/>
    <mergeCell ref="B738:B741"/>
    <mergeCell ref="A738:A741"/>
    <mergeCell ref="H744:H745"/>
    <mergeCell ref="I744:I745"/>
    <mergeCell ref="J744:J745"/>
    <mergeCell ref="K736:K737"/>
    <mergeCell ref="L736:L737"/>
    <mergeCell ref="C734:C737"/>
    <mergeCell ref="B734:B737"/>
    <mergeCell ref="A734:A737"/>
    <mergeCell ref="H740:H741"/>
    <mergeCell ref="I740:I741"/>
    <mergeCell ref="J740:J741"/>
    <mergeCell ref="K740:K741"/>
    <mergeCell ref="L740:L741"/>
    <mergeCell ref="C730:C733"/>
    <mergeCell ref="B730:B733"/>
    <mergeCell ref="A730:A733"/>
    <mergeCell ref="H736:H737"/>
    <mergeCell ref="I736:I737"/>
    <mergeCell ref="J736:J737"/>
    <mergeCell ref="K752:K753"/>
    <mergeCell ref="L752:L753"/>
    <mergeCell ref="C750:C753"/>
    <mergeCell ref="B750:B753"/>
    <mergeCell ref="A750:A753"/>
    <mergeCell ref="H756:H757"/>
    <mergeCell ref="I756:I757"/>
    <mergeCell ref="J756:J757"/>
    <mergeCell ref="K756:K757"/>
    <mergeCell ref="L756:L757"/>
    <mergeCell ref="C746:C749"/>
    <mergeCell ref="B746:B749"/>
    <mergeCell ref="A746:A749"/>
    <mergeCell ref="H752:H753"/>
    <mergeCell ref="I752:I753"/>
    <mergeCell ref="J752:J753"/>
    <mergeCell ref="K744:K745"/>
    <mergeCell ref="L744:L745"/>
    <mergeCell ref="C742:C745"/>
    <mergeCell ref="B742:B745"/>
    <mergeCell ref="A742:A745"/>
    <mergeCell ref="H748:H749"/>
    <mergeCell ref="I748:I749"/>
    <mergeCell ref="J748:J749"/>
    <mergeCell ref="L748:L749"/>
    <mergeCell ref="K748:K749"/>
    <mergeCell ref="B761:B764"/>
    <mergeCell ref="A761:A764"/>
    <mergeCell ref="H763:H764"/>
    <mergeCell ref="I763:I764"/>
    <mergeCell ref="J763:J764"/>
    <mergeCell ref="K763:K764"/>
    <mergeCell ref="H759:H760"/>
    <mergeCell ref="I759:I760"/>
    <mergeCell ref="J759:J760"/>
    <mergeCell ref="K759:K760"/>
    <mergeCell ref="L759:L760"/>
    <mergeCell ref="C761:C764"/>
    <mergeCell ref="L763:L764"/>
    <mergeCell ref="C754:C757"/>
    <mergeCell ref="B754:B757"/>
    <mergeCell ref="A754:A757"/>
    <mergeCell ref="C758:C760"/>
    <mergeCell ref="B758:B760"/>
    <mergeCell ref="A758:A760"/>
    <mergeCell ref="L775:L777"/>
    <mergeCell ref="H778:H779"/>
    <mergeCell ref="I778:I779"/>
    <mergeCell ref="J778:J779"/>
    <mergeCell ref="K778:K779"/>
    <mergeCell ref="L778:L779"/>
    <mergeCell ref="J771:J773"/>
    <mergeCell ref="K771:K773"/>
    <mergeCell ref="L771:L773"/>
    <mergeCell ref="C774:C777"/>
    <mergeCell ref="B774:B777"/>
    <mergeCell ref="A774:A777"/>
    <mergeCell ref="H775:H777"/>
    <mergeCell ref="I775:I777"/>
    <mergeCell ref="J775:J777"/>
    <mergeCell ref="K775:K777"/>
    <mergeCell ref="A765:A769"/>
    <mergeCell ref="C770:C773"/>
    <mergeCell ref="B770:B773"/>
    <mergeCell ref="A770:A773"/>
    <mergeCell ref="H771:H773"/>
    <mergeCell ref="I771:I773"/>
    <mergeCell ref="D768:D769"/>
    <mergeCell ref="E768:E769"/>
    <mergeCell ref="F768:F769"/>
    <mergeCell ref="G768:G769"/>
    <mergeCell ref="C765:C769"/>
    <mergeCell ref="B765:B769"/>
    <mergeCell ref="C780:C783"/>
    <mergeCell ref="B780:B783"/>
    <mergeCell ref="A780:A783"/>
    <mergeCell ref="H785:H787"/>
    <mergeCell ref="I785:I787"/>
    <mergeCell ref="J785:J787"/>
    <mergeCell ref="G778:G779"/>
    <mergeCell ref="H781:H783"/>
    <mergeCell ref="I781:I783"/>
    <mergeCell ref="J781:J783"/>
    <mergeCell ref="K781:K783"/>
    <mergeCell ref="L781:L783"/>
    <mergeCell ref="C778:C779"/>
    <mergeCell ref="A778:A779"/>
    <mergeCell ref="B778:B779"/>
    <mergeCell ref="D778:D779"/>
    <mergeCell ref="E778:E779"/>
    <mergeCell ref="F778:F779"/>
    <mergeCell ref="C791:C794"/>
    <mergeCell ref="B791:B794"/>
    <mergeCell ref="A791:A794"/>
    <mergeCell ref="C795:C796"/>
    <mergeCell ref="B795:B796"/>
    <mergeCell ref="A795:A796"/>
    <mergeCell ref="J789:J790"/>
    <mergeCell ref="K789:K790"/>
    <mergeCell ref="L789:L790"/>
    <mergeCell ref="H792:H794"/>
    <mergeCell ref="I792:I794"/>
    <mergeCell ref="J792:J794"/>
    <mergeCell ref="K792:K794"/>
    <mergeCell ref="L792:L794"/>
    <mergeCell ref="K785:K787"/>
    <mergeCell ref="L785:L787"/>
    <mergeCell ref="C784:C787"/>
    <mergeCell ref="B784:B787"/>
    <mergeCell ref="A784:A787"/>
    <mergeCell ref="C788:C790"/>
    <mergeCell ref="B788:B790"/>
    <mergeCell ref="A788:A790"/>
    <mergeCell ref="H789:H790"/>
    <mergeCell ref="I789:I790"/>
    <mergeCell ref="B801:B803"/>
    <mergeCell ref="A801:A803"/>
    <mergeCell ref="A804:A805"/>
    <mergeCell ref="B804:B805"/>
    <mergeCell ref="C804:C805"/>
    <mergeCell ref="D804:D805"/>
    <mergeCell ref="L798:L800"/>
    <mergeCell ref="B798:B800"/>
    <mergeCell ref="A798:A800"/>
    <mergeCell ref="C798:C800"/>
    <mergeCell ref="H802:H803"/>
    <mergeCell ref="I802:I803"/>
    <mergeCell ref="J802:J803"/>
    <mergeCell ref="K802:K803"/>
    <mergeCell ref="L802:L803"/>
    <mergeCell ref="C801:C803"/>
    <mergeCell ref="D795:D796"/>
    <mergeCell ref="H798:H800"/>
    <mergeCell ref="I798:I800"/>
    <mergeCell ref="J798:J800"/>
    <mergeCell ref="K798:K800"/>
    <mergeCell ref="C810:C811"/>
    <mergeCell ref="B810:B811"/>
    <mergeCell ref="A810:A811"/>
    <mergeCell ref="B814:D814"/>
    <mergeCell ref="H816:H817"/>
    <mergeCell ref="I816:I817"/>
    <mergeCell ref="K808:K809"/>
    <mergeCell ref="L808:L809"/>
    <mergeCell ref="C807:C809"/>
    <mergeCell ref="B807:B809"/>
    <mergeCell ref="A807:A809"/>
    <mergeCell ref="H810:H811"/>
    <mergeCell ref="I810:I811"/>
    <mergeCell ref="J810:J811"/>
    <mergeCell ref="K810:K811"/>
    <mergeCell ref="L810:L811"/>
    <mergeCell ref="E804:E805"/>
    <mergeCell ref="F804:F805"/>
    <mergeCell ref="G804:G805"/>
    <mergeCell ref="H808:H809"/>
    <mergeCell ref="I808:I809"/>
    <mergeCell ref="J808:J809"/>
    <mergeCell ref="D816:D817"/>
    <mergeCell ref="E816:E817"/>
    <mergeCell ref="F816:F817"/>
    <mergeCell ref="G816:G817"/>
    <mergeCell ref="G818:G819"/>
    <mergeCell ref="A830:A831"/>
    <mergeCell ref="B830:B831"/>
    <mergeCell ref="C830:C831"/>
    <mergeCell ref="D830:D831"/>
    <mergeCell ref="E830:E831"/>
    <mergeCell ref="F830:F831"/>
    <mergeCell ref="G830:G831"/>
    <mergeCell ref="A818:A819"/>
    <mergeCell ref="B818:B819"/>
    <mergeCell ref="C818:C819"/>
    <mergeCell ref="D818:D819"/>
    <mergeCell ref="E818:E819"/>
    <mergeCell ref="F818:F819"/>
    <mergeCell ref="J816:J817"/>
    <mergeCell ref="K816:K817"/>
    <mergeCell ref="L816:L817"/>
    <mergeCell ref="C816:C817"/>
    <mergeCell ref="B816:B817"/>
    <mergeCell ref="A816:A817"/>
    <mergeCell ref="G849:G852"/>
    <mergeCell ref="A853:A859"/>
    <mergeCell ref="B853:B859"/>
    <mergeCell ref="C853:C859"/>
    <mergeCell ref="D855:D859"/>
    <mergeCell ref="E855:E859"/>
    <mergeCell ref="F855:F859"/>
    <mergeCell ref="G855:G859"/>
    <mergeCell ref="A847:A852"/>
    <mergeCell ref="B847:B852"/>
    <mergeCell ref="C847:C852"/>
    <mergeCell ref="D849:D852"/>
    <mergeCell ref="E849:E852"/>
    <mergeCell ref="F849:F852"/>
    <mergeCell ref="G832:G833"/>
    <mergeCell ref="A837:A842"/>
    <mergeCell ref="B837:B842"/>
    <mergeCell ref="C837:C842"/>
    <mergeCell ref="D837:D842"/>
    <mergeCell ref="E837:E842"/>
    <mergeCell ref="F837:F842"/>
    <mergeCell ref="G837:G842"/>
    <mergeCell ref="A832:A833"/>
    <mergeCell ref="B832:B833"/>
    <mergeCell ref="C832:C833"/>
    <mergeCell ref="D832:D833"/>
    <mergeCell ref="E832:E833"/>
    <mergeCell ref="F832:F833"/>
    <mergeCell ref="A834:A835"/>
    <mergeCell ref="B834:B835"/>
    <mergeCell ref="C834:C835"/>
    <mergeCell ref="D834:D835"/>
    <mergeCell ref="G876:G880"/>
    <mergeCell ref="A881:A887"/>
    <mergeCell ref="B881:B887"/>
    <mergeCell ref="C881:C887"/>
    <mergeCell ref="D883:D887"/>
    <mergeCell ref="E883:E887"/>
    <mergeCell ref="F883:F887"/>
    <mergeCell ref="G883:G887"/>
    <mergeCell ref="A874:A880"/>
    <mergeCell ref="B874:B880"/>
    <mergeCell ref="C874:C880"/>
    <mergeCell ref="D876:D880"/>
    <mergeCell ref="E876:E880"/>
    <mergeCell ref="F876:F880"/>
    <mergeCell ref="G862:G866"/>
    <mergeCell ref="A867:A873"/>
    <mergeCell ref="B867:B873"/>
    <mergeCell ref="C867:C873"/>
    <mergeCell ref="D869:D873"/>
    <mergeCell ref="E869:E873"/>
    <mergeCell ref="F869:F873"/>
    <mergeCell ref="G869:G873"/>
    <mergeCell ref="A860:A866"/>
    <mergeCell ref="B860:B866"/>
    <mergeCell ref="C860:C866"/>
    <mergeCell ref="D862:D866"/>
    <mergeCell ref="E862:E866"/>
    <mergeCell ref="F862:F866"/>
    <mergeCell ref="K900:K901"/>
    <mergeCell ref="L900:L901"/>
    <mergeCell ref="A902:A905"/>
    <mergeCell ref="B902:B905"/>
    <mergeCell ref="C902:C905"/>
    <mergeCell ref="H903:H905"/>
    <mergeCell ref="I903:I905"/>
    <mergeCell ref="J903:J905"/>
    <mergeCell ref="K903:K905"/>
    <mergeCell ref="L903:L905"/>
    <mergeCell ref="A900:A901"/>
    <mergeCell ref="B900:B901"/>
    <mergeCell ref="C900:C901"/>
    <mergeCell ref="H900:H901"/>
    <mergeCell ref="I900:I901"/>
    <mergeCell ref="J900:J901"/>
    <mergeCell ref="G890:G894"/>
    <mergeCell ref="B895:D895"/>
    <mergeCell ref="A896:A899"/>
    <mergeCell ref="B896:B899"/>
    <mergeCell ref="C896:C899"/>
    <mergeCell ref="D896:D899"/>
    <mergeCell ref="E896:E899"/>
    <mergeCell ref="F896:F899"/>
    <mergeCell ref="G896:G899"/>
    <mergeCell ref="A888:A894"/>
    <mergeCell ref="B888:B894"/>
    <mergeCell ref="C888:C894"/>
    <mergeCell ref="D890:D894"/>
    <mergeCell ref="E890:E894"/>
    <mergeCell ref="F890:F894"/>
    <mergeCell ref="K916:K917"/>
    <mergeCell ref="L916:L917"/>
    <mergeCell ref="A918:A920"/>
    <mergeCell ref="B918:B920"/>
    <mergeCell ref="C918:C920"/>
    <mergeCell ref="H919:H920"/>
    <mergeCell ref="I919:I920"/>
    <mergeCell ref="J919:J920"/>
    <mergeCell ref="K919:K920"/>
    <mergeCell ref="L919:L920"/>
    <mergeCell ref="A915:A917"/>
    <mergeCell ref="B915:B917"/>
    <mergeCell ref="C915:C917"/>
    <mergeCell ref="H916:H917"/>
    <mergeCell ref="I916:I917"/>
    <mergeCell ref="J916:J917"/>
    <mergeCell ref="G906:G907"/>
    <mergeCell ref="A908:A914"/>
    <mergeCell ref="B908:B914"/>
    <mergeCell ref="C908:C914"/>
    <mergeCell ref="D908:D914"/>
    <mergeCell ref="E908:E914"/>
    <mergeCell ref="F908:F914"/>
    <mergeCell ref="G908:G914"/>
    <mergeCell ref="A906:A907"/>
    <mergeCell ref="B906:B907"/>
    <mergeCell ref="C906:C907"/>
    <mergeCell ref="D906:D907"/>
    <mergeCell ref="E906:E907"/>
    <mergeCell ref="F906:F907"/>
    <mergeCell ref="C928:C929"/>
    <mergeCell ref="D928:D929"/>
    <mergeCell ref="E928:E929"/>
    <mergeCell ref="G921:G922"/>
    <mergeCell ref="A923:A924"/>
    <mergeCell ref="B923:B924"/>
    <mergeCell ref="C923:C924"/>
    <mergeCell ref="D923:D924"/>
    <mergeCell ref="E923:E924"/>
    <mergeCell ref="F923:F924"/>
    <mergeCell ref="G923:G924"/>
    <mergeCell ref="A921:A922"/>
    <mergeCell ref="B921:B922"/>
    <mergeCell ref="C921:C922"/>
    <mergeCell ref="D921:D922"/>
    <mergeCell ref="E921:E922"/>
    <mergeCell ref="F921:F922"/>
    <mergeCell ref="F928:F929"/>
    <mergeCell ref="G928:G929"/>
    <mergeCell ref="B928:B929"/>
    <mergeCell ref="A940:A943"/>
    <mergeCell ref="B940:B943"/>
    <mergeCell ref="C940:C943"/>
    <mergeCell ref="H940:H943"/>
    <mergeCell ref="I940:I943"/>
    <mergeCell ref="J940:J943"/>
    <mergeCell ref="K932:K933"/>
    <mergeCell ref="L932:L933"/>
    <mergeCell ref="A934:A936"/>
    <mergeCell ref="B934:B936"/>
    <mergeCell ref="C934:C936"/>
    <mergeCell ref="D934:D936"/>
    <mergeCell ref="E934:E936"/>
    <mergeCell ref="F934:F936"/>
    <mergeCell ref="G934:G936"/>
    <mergeCell ref="A932:A933"/>
    <mergeCell ref="B932:B933"/>
    <mergeCell ref="C932:C933"/>
    <mergeCell ref="H932:H933"/>
    <mergeCell ref="I932:I933"/>
    <mergeCell ref="J932:J933"/>
    <mergeCell ref="A930:A931"/>
    <mergeCell ref="E947:E949"/>
    <mergeCell ref="F947:F949"/>
    <mergeCell ref="G947:G949"/>
    <mergeCell ref="A953:A954"/>
    <mergeCell ref="B953:B954"/>
    <mergeCell ref="C953:C954"/>
    <mergeCell ref="B945:D945"/>
    <mergeCell ref="B946:D946"/>
    <mergeCell ref="A947:A949"/>
    <mergeCell ref="B947:B949"/>
    <mergeCell ref="C947:C949"/>
    <mergeCell ref="D947:D949"/>
    <mergeCell ref="I562:I563"/>
    <mergeCell ref="J562:J563"/>
    <mergeCell ref="K562:K563"/>
    <mergeCell ref="L562:L563"/>
    <mergeCell ref="H946:L946"/>
    <mergeCell ref="K940:K943"/>
    <mergeCell ref="L940:L943"/>
    <mergeCell ref="B930:B931"/>
    <mergeCell ref="C930:C931"/>
    <mergeCell ref="D930:D931"/>
    <mergeCell ref="E930:E931"/>
    <mergeCell ref="F930:F931"/>
    <mergeCell ref="G930:G931"/>
    <mergeCell ref="A926:A927"/>
    <mergeCell ref="B926:B927"/>
    <mergeCell ref="C926:C927"/>
    <mergeCell ref="D926:D927"/>
    <mergeCell ref="E926:E927"/>
    <mergeCell ref="A928:A929"/>
    <mergeCell ref="J955:J957"/>
    <mergeCell ref="K955:K957"/>
    <mergeCell ref="L955:L957"/>
    <mergeCell ref="A958:A959"/>
    <mergeCell ref="B958:B959"/>
    <mergeCell ref="C958:C959"/>
    <mergeCell ref="H958:H959"/>
    <mergeCell ref="I958:I959"/>
    <mergeCell ref="J958:J959"/>
    <mergeCell ref="K958:K959"/>
    <mergeCell ref="H953:H954"/>
    <mergeCell ref="I953:I954"/>
    <mergeCell ref="J953:J954"/>
    <mergeCell ref="K953:K954"/>
    <mergeCell ref="L953:L954"/>
    <mergeCell ref="A955:A957"/>
    <mergeCell ref="B955:B957"/>
    <mergeCell ref="C955:C957"/>
    <mergeCell ref="H955:H957"/>
    <mergeCell ref="I955:I957"/>
    <mergeCell ref="L961:L962"/>
    <mergeCell ref="A963:A966"/>
    <mergeCell ref="B963:B966"/>
    <mergeCell ref="C963:C966"/>
    <mergeCell ref="H964:H966"/>
    <mergeCell ref="I964:I966"/>
    <mergeCell ref="J964:J966"/>
    <mergeCell ref="K964:K966"/>
    <mergeCell ref="L964:L966"/>
    <mergeCell ref="F961:F962"/>
    <mergeCell ref="G961:G962"/>
    <mergeCell ref="H961:H962"/>
    <mergeCell ref="I961:I962"/>
    <mergeCell ref="J961:J962"/>
    <mergeCell ref="K961:K962"/>
    <mergeCell ref="D958:D959"/>
    <mergeCell ref="E958:E959"/>
    <mergeCell ref="F958:F959"/>
    <mergeCell ref="G958:G959"/>
    <mergeCell ref="A961:A962"/>
    <mergeCell ref="B961:B962"/>
    <mergeCell ref="C961:C962"/>
    <mergeCell ref="D961:D962"/>
    <mergeCell ref="E961:E962"/>
    <mergeCell ref="F977:F978"/>
    <mergeCell ref="G977:G978"/>
    <mergeCell ref="A979:A981"/>
    <mergeCell ref="B979:B981"/>
    <mergeCell ref="C979:C981"/>
    <mergeCell ref="H979:H981"/>
    <mergeCell ref="B976:D976"/>
    <mergeCell ref="A977:A978"/>
    <mergeCell ref="B977:B978"/>
    <mergeCell ref="C977:C978"/>
    <mergeCell ref="D977:D978"/>
    <mergeCell ref="E977:E978"/>
    <mergeCell ref="K968:K970"/>
    <mergeCell ref="L968:L970"/>
    <mergeCell ref="A971:A974"/>
    <mergeCell ref="B971:B974"/>
    <mergeCell ref="C971:C974"/>
    <mergeCell ref="H972:H974"/>
    <mergeCell ref="I972:I974"/>
    <mergeCell ref="J972:J974"/>
    <mergeCell ref="K972:K974"/>
    <mergeCell ref="L972:L974"/>
    <mergeCell ref="A967:A970"/>
    <mergeCell ref="B967:B970"/>
    <mergeCell ref="C967:C970"/>
    <mergeCell ref="H968:H970"/>
    <mergeCell ref="I968:I970"/>
    <mergeCell ref="J968:J970"/>
    <mergeCell ref="H976:L976"/>
    <mergeCell ref="H991:H992"/>
    <mergeCell ref="I991:I992"/>
    <mergeCell ref="J991:J992"/>
    <mergeCell ref="K991:K992"/>
    <mergeCell ref="L991:L992"/>
    <mergeCell ref="A986:A989"/>
    <mergeCell ref="B986:B989"/>
    <mergeCell ref="C986:C989"/>
    <mergeCell ref="H987:H989"/>
    <mergeCell ref="I987:I989"/>
    <mergeCell ref="J987:J989"/>
    <mergeCell ref="I979:I981"/>
    <mergeCell ref="J979:J981"/>
    <mergeCell ref="K979:K981"/>
    <mergeCell ref="L979:L981"/>
    <mergeCell ref="A982:A985"/>
    <mergeCell ref="B982:B985"/>
    <mergeCell ref="C982:C985"/>
    <mergeCell ref="A1035:A1037"/>
    <mergeCell ref="B1035:B1037"/>
    <mergeCell ref="C1035:C1037"/>
    <mergeCell ref="J1027:J1028"/>
    <mergeCell ref="K1027:K1028"/>
    <mergeCell ref="L1027:L1028"/>
    <mergeCell ref="D1027:D1028"/>
    <mergeCell ref="E1027:E1028"/>
    <mergeCell ref="F1027:F1028"/>
    <mergeCell ref="G1027:G1028"/>
    <mergeCell ref="K1020:K1022"/>
    <mergeCell ref="L1020:L1022"/>
    <mergeCell ref="A1023:A1024"/>
    <mergeCell ref="B1023:B1024"/>
    <mergeCell ref="C1023:C1024"/>
    <mergeCell ref="A1025:A1028"/>
    <mergeCell ref="B1025:B1028"/>
    <mergeCell ref="C1025:C1028"/>
    <mergeCell ref="H1027:H1028"/>
    <mergeCell ref="I1027:I1028"/>
    <mergeCell ref="A1020:A1022"/>
    <mergeCell ref="B1020:B1022"/>
    <mergeCell ref="C1020:C1022"/>
    <mergeCell ref="H1020:H1022"/>
    <mergeCell ref="I1020:I1022"/>
    <mergeCell ref="J1020:J1022"/>
    <mergeCell ref="K1053:K1055"/>
    <mergeCell ref="L1053:L1055"/>
    <mergeCell ref="A1039:A1041"/>
    <mergeCell ref="B1039:B1041"/>
    <mergeCell ref="C1039:C1041"/>
    <mergeCell ref="B1058:D1058"/>
    <mergeCell ref="H1058:L1058"/>
    <mergeCell ref="G1045:G1047"/>
    <mergeCell ref="A1052:A1055"/>
    <mergeCell ref="B1052:B1055"/>
    <mergeCell ref="C1052:C1055"/>
    <mergeCell ref="H1053:H1055"/>
    <mergeCell ref="I1053:I1055"/>
    <mergeCell ref="J1053:J1055"/>
    <mergeCell ref="H1048:H1050"/>
    <mergeCell ref="I1048:I1050"/>
    <mergeCell ref="J1048:J1050"/>
    <mergeCell ref="K1048:K1050"/>
    <mergeCell ref="L1048:L1050"/>
    <mergeCell ref="A1048:A1050"/>
    <mergeCell ref="B1048:B1050"/>
    <mergeCell ref="C1048:C1050"/>
    <mergeCell ref="K1043:K1044"/>
    <mergeCell ref="L1043:L1044"/>
    <mergeCell ref="A1042:A1044"/>
    <mergeCell ref="B1042:B1044"/>
    <mergeCell ref="C1042:C1044"/>
    <mergeCell ref="H1043:H1044"/>
    <mergeCell ref="I1043:I1044"/>
    <mergeCell ref="J1043:J1044"/>
    <mergeCell ref="G1065:G1066"/>
    <mergeCell ref="A1070:A1073"/>
    <mergeCell ref="B1070:B1073"/>
    <mergeCell ref="C1070:C1073"/>
    <mergeCell ref="D1070:D1073"/>
    <mergeCell ref="E1070:E1073"/>
    <mergeCell ref="F1070:F1073"/>
    <mergeCell ref="G1070:G1073"/>
    <mergeCell ref="A1065:A1066"/>
    <mergeCell ref="B1065:B1066"/>
    <mergeCell ref="C1065:C1066"/>
    <mergeCell ref="D1065:D1066"/>
    <mergeCell ref="E1065:E1066"/>
    <mergeCell ref="F1065:F1066"/>
    <mergeCell ref="B1059:D1059"/>
    <mergeCell ref="H1059:L1059"/>
    <mergeCell ref="A1063:A1064"/>
    <mergeCell ref="B1063:B1064"/>
    <mergeCell ref="C1063:C1064"/>
    <mergeCell ref="D1063:D1064"/>
    <mergeCell ref="E1063:E1064"/>
    <mergeCell ref="F1063:F1064"/>
    <mergeCell ref="G1063:G1064"/>
    <mergeCell ref="G1081:G1083"/>
    <mergeCell ref="A1084:A1085"/>
    <mergeCell ref="B1084:B1085"/>
    <mergeCell ref="C1084:C1085"/>
    <mergeCell ref="D1084:D1085"/>
    <mergeCell ref="E1084:E1085"/>
    <mergeCell ref="F1084:F1085"/>
    <mergeCell ref="G1084:G1085"/>
    <mergeCell ref="A1081:A1083"/>
    <mergeCell ref="B1081:B1083"/>
    <mergeCell ref="C1081:C1083"/>
    <mergeCell ref="D1081:D1083"/>
    <mergeCell ref="E1081:E1083"/>
    <mergeCell ref="F1081:F1083"/>
    <mergeCell ref="G1074:G1075"/>
    <mergeCell ref="A1076:A1077"/>
    <mergeCell ref="B1076:B1077"/>
    <mergeCell ref="C1076:C1077"/>
    <mergeCell ref="D1076:D1077"/>
    <mergeCell ref="E1076:E1077"/>
    <mergeCell ref="F1076:F1077"/>
    <mergeCell ref="G1076:G1077"/>
    <mergeCell ref="A1074:A1075"/>
    <mergeCell ref="B1074:B1075"/>
    <mergeCell ref="C1074:C1075"/>
    <mergeCell ref="D1074:D1075"/>
    <mergeCell ref="E1074:E1075"/>
    <mergeCell ref="F1074:F1075"/>
    <mergeCell ref="G1095:G1096"/>
    <mergeCell ref="A1100:A1101"/>
    <mergeCell ref="B1100:B1101"/>
    <mergeCell ref="C1100:C1101"/>
    <mergeCell ref="D1100:D1101"/>
    <mergeCell ref="E1100:E1101"/>
    <mergeCell ref="F1100:F1101"/>
    <mergeCell ref="G1100:G1101"/>
    <mergeCell ref="A1095:A1096"/>
    <mergeCell ref="B1095:B1096"/>
    <mergeCell ref="C1095:C1096"/>
    <mergeCell ref="D1095:D1096"/>
    <mergeCell ref="E1095:E1096"/>
    <mergeCell ref="F1095:F1096"/>
    <mergeCell ref="G1088:G1091"/>
    <mergeCell ref="H1092:L1092"/>
    <mergeCell ref="B1092:D1092"/>
    <mergeCell ref="A1093:A1094"/>
    <mergeCell ref="B1093:B1094"/>
    <mergeCell ref="C1093:C1094"/>
    <mergeCell ref="D1093:D1094"/>
    <mergeCell ref="E1093:E1094"/>
    <mergeCell ref="F1093:F1094"/>
    <mergeCell ref="G1093:G1094"/>
    <mergeCell ref="A1088:A1091"/>
    <mergeCell ref="B1088:B1091"/>
    <mergeCell ref="C1088:C1091"/>
    <mergeCell ref="D1088:D1091"/>
    <mergeCell ref="E1088:E1091"/>
    <mergeCell ref="F1088:F1091"/>
    <mergeCell ref="G1117:G1118"/>
    <mergeCell ref="A1121:A1128"/>
    <mergeCell ref="B1121:B1128"/>
    <mergeCell ref="C1121:C1128"/>
    <mergeCell ref="D1121:D1128"/>
    <mergeCell ref="E1121:E1128"/>
    <mergeCell ref="F1121:F1128"/>
    <mergeCell ref="G1121:G1128"/>
    <mergeCell ref="A1117:A1118"/>
    <mergeCell ref="B1117:B1118"/>
    <mergeCell ref="C1117:C1118"/>
    <mergeCell ref="D1117:D1118"/>
    <mergeCell ref="E1117:E1118"/>
    <mergeCell ref="F1117:F1118"/>
    <mergeCell ref="G1104:G1105"/>
    <mergeCell ref="A1106:A1116"/>
    <mergeCell ref="B1106:B1116"/>
    <mergeCell ref="C1106:C1116"/>
    <mergeCell ref="D1106:D1116"/>
    <mergeCell ref="E1106:E1116"/>
    <mergeCell ref="F1106:F1116"/>
    <mergeCell ref="G1106:G1116"/>
    <mergeCell ref="A1104:A1105"/>
    <mergeCell ref="B1104:B1105"/>
    <mergeCell ref="C1104:C1105"/>
    <mergeCell ref="D1104:D1105"/>
    <mergeCell ref="E1104:E1105"/>
    <mergeCell ref="F1104:F1105"/>
    <mergeCell ref="J1132:J1134"/>
    <mergeCell ref="K1132:K1134"/>
    <mergeCell ref="L1132:L1134"/>
    <mergeCell ref="B1137:D1137"/>
    <mergeCell ref="A1138:A1139"/>
    <mergeCell ref="B1138:B1139"/>
    <mergeCell ref="C1138:C1139"/>
    <mergeCell ref="D1138:D1139"/>
    <mergeCell ref="E1138:E1139"/>
    <mergeCell ref="G1130:G1131"/>
    <mergeCell ref="A1132:A1134"/>
    <mergeCell ref="B1132:B1134"/>
    <mergeCell ref="C1132:C1134"/>
    <mergeCell ref="H1132:H1134"/>
    <mergeCell ref="I1132:I1134"/>
    <mergeCell ref="A1130:A1131"/>
    <mergeCell ref="B1130:B1131"/>
    <mergeCell ref="C1130:C1131"/>
    <mergeCell ref="D1130:D1131"/>
    <mergeCell ref="E1130:E1131"/>
    <mergeCell ref="F1130:F1131"/>
    <mergeCell ref="G1143:G1145"/>
    <mergeCell ref="A1146:A1148"/>
    <mergeCell ref="B1146:B1148"/>
    <mergeCell ref="C1146:C1148"/>
    <mergeCell ref="D1146:D1148"/>
    <mergeCell ref="E1146:E1148"/>
    <mergeCell ref="F1146:F1148"/>
    <mergeCell ref="G1146:G1148"/>
    <mergeCell ref="A1143:A1145"/>
    <mergeCell ref="B1143:B1145"/>
    <mergeCell ref="C1143:C1145"/>
    <mergeCell ref="D1143:D1145"/>
    <mergeCell ref="E1143:E1145"/>
    <mergeCell ref="F1143:F1145"/>
    <mergeCell ref="F1138:F1139"/>
    <mergeCell ref="G1138:G1139"/>
    <mergeCell ref="A1140:A1141"/>
    <mergeCell ref="B1140:B1141"/>
    <mergeCell ref="C1140:C1141"/>
    <mergeCell ref="D1140:D1141"/>
    <mergeCell ref="E1140:E1141"/>
    <mergeCell ref="F1140:F1141"/>
    <mergeCell ref="G1140:G1141"/>
    <mergeCell ref="E1159:E1161"/>
    <mergeCell ref="F1159:F1161"/>
    <mergeCell ref="G1159:G1161"/>
    <mergeCell ref="A1166:A1168"/>
    <mergeCell ref="B1166:B1168"/>
    <mergeCell ref="C1166:C1168"/>
    <mergeCell ref="D1166:D1168"/>
    <mergeCell ref="E1166:E1168"/>
    <mergeCell ref="F1166:F1168"/>
    <mergeCell ref="G1166:G1168"/>
    <mergeCell ref="B1157:D1157"/>
    <mergeCell ref="B1158:D1158"/>
    <mergeCell ref="A1159:A1161"/>
    <mergeCell ref="B1159:B1161"/>
    <mergeCell ref="C1159:C1161"/>
    <mergeCell ref="D1159:D1161"/>
    <mergeCell ref="G1149:G1152"/>
    <mergeCell ref="A1153:A1156"/>
    <mergeCell ref="B1153:B1156"/>
    <mergeCell ref="C1153:C1156"/>
    <mergeCell ref="D1153:D1156"/>
    <mergeCell ref="E1153:E1156"/>
    <mergeCell ref="F1153:F1156"/>
    <mergeCell ref="G1153:G1156"/>
    <mergeCell ref="A1149:A1152"/>
    <mergeCell ref="B1149:B1152"/>
    <mergeCell ref="C1149:C1152"/>
    <mergeCell ref="D1149:D1152"/>
    <mergeCell ref="E1149:E1152"/>
    <mergeCell ref="F1149:F1152"/>
    <mergeCell ref="H1175:H1177"/>
    <mergeCell ref="I1175:I1177"/>
    <mergeCell ref="J1175:J1177"/>
    <mergeCell ref="K1175:K1177"/>
    <mergeCell ref="L1175:L1177"/>
    <mergeCell ref="A1178:A1180"/>
    <mergeCell ref="B1178:B1180"/>
    <mergeCell ref="C1178:C1180"/>
    <mergeCell ref="H1178:H1180"/>
    <mergeCell ref="I1178:I1180"/>
    <mergeCell ref="E1169:E1173"/>
    <mergeCell ref="F1169:F1173"/>
    <mergeCell ref="G1169:G1173"/>
    <mergeCell ref="A1174:A1177"/>
    <mergeCell ref="B1174:B1177"/>
    <mergeCell ref="C1174:C1177"/>
    <mergeCell ref="H1166:H1168"/>
    <mergeCell ref="I1166:I1168"/>
    <mergeCell ref="J1166:J1168"/>
    <mergeCell ref="K1166:K1168"/>
    <mergeCell ref="L1166:L1168"/>
    <mergeCell ref="A1169:A1173"/>
    <mergeCell ref="B1169:B1173"/>
    <mergeCell ref="C1169:C1173"/>
    <mergeCell ref="D1169:D1173"/>
    <mergeCell ref="G1186:G1190"/>
    <mergeCell ref="A1191:A1195"/>
    <mergeCell ref="B1191:B1195"/>
    <mergeCell ref="C1191:C1195"/>
    <mergeCell ref="D1191:D1195"/>
    <mergeCell ref="E1191:E1195"/>
    <mergeCell ref="F1191:F1195"/>
    <mergeCell ref="G1191:G1195"/>
    <mergeCell ref="A1186:A1190"/>
    <mergeCell ref="B1186:B1190"/>
    <mergeCell ref="C1186:C1190"/>
    <mergeCell ref="D1186:D1190"/>
    <mergeCell ref="E1186:E1190"/>
    <mergeCell ref="F1186:F1190"/>
    <mergeCell ref="J1178:J1180"/>
    <mergeCell ref="K1178:K1180"/>
    <mergeCell ref="L1178:L1180"/>
    <mergeCell ref="A1181:A1185"/>
    <mergeCell ref="B1181:B1185"/>
    <mergeCell ref="C1181:C1185"/>
    <mergeCell ref="D1181:D1185"/>
    <mergeCell ref="E1181:E1185"/>
    <mergeCell ref="F1181:F1185"/>
    <mergeCell ref="G1181:G1185"/>
    <mergeCell ref="G1206:G1210"/>
    <mergeCell ref="A1211:A1215"/>
    <mergeCell ref="B1211:B1215"/>
    <mergeCell ref="C1211:C1215"/>
    <mergeCell ref="D1211:D1215"/>
    <mergeCell ref="E1211:E1215"/>
    <mergeCell ref="F1211:F1215"/>
    <mergeCell ref="G1211:G1215"/>
    <mergeCell ref="A1206:A1210"/>
    <mergeCell ref="B1206:B1210"/>
    <mergeCell ref="C1206:C1210"/>
    <mergeCell ref="D1206:D1210"/>
    <mergeCell ref="E1206:E1210"/>
    <mergeCell ref="F1206:F1210"/>
    <mergeCell ref="G1196:G1200"/>
    <mergeCell ref="A1201:A1205"/>
    <mergeCell ref="B1201:B1205"/>
    <mergeCell ref="C1201:C1205"/>
    <mergeCell ref="D1201:D1205"/>
    <mergeCell ref="E1201:E1205"/>
    <mergeCell ref="F1201:F1205"/>
    <mergeCell ref="G1201:G1205"/>
    <mergeCell ref="A1196:A1200"/>
    <mergeCell ref="B1196:B1200"/>
    <mergeCell ref="C1196:C1200"/>
    <mergeCell ref="D1196:D1200"/>
    <mergeCell ref="E1196:E1200"/>
    <mergeCell ref="F1196:F1200"/>
    <mergeCell ref="D1226:D1230"/>
    <mergeCell ref="E1226:E1230"/>
    <mergeCell ref="F1226:F1230"/>
    <mergeCell ref="G1216:G1220"/>
    <mergeCell ref="A1221:A1225"/>
    <mergeCell ref="B1221:B1225"/>
    <mergeCell ref="C1221:C1225"/>
    <mergeCell ref="D1221:D1225"/>
    <mergeCell ref="E1221:E1225"/>
    <mergeCell ref="F1221:F1225"/>
    <mergeCell ref="G1221:G1225"/>
    <mergeCell ref="A1216:A1220"/>
    <mergeCell ref="B1216:B1220"/>
    <mergeCell ref="C1216:C1220"/>
    <mergeCell ref="D1216:D1220"/>
    <mergeCell ref="E1216:E1220"/>
    <mergeCell ref="F1216:F1220"/>
    <mergeCell ref="H7:L7"/>
    <mergeCell ref="H8:L8"/>
    <mergeCell ref="B7:D7"/>
    <mergeCell ref="B8:D8"/>
    <mergeCell ref="B9:D9"/>
    <mergeCell ref="B4:B6"/>
    <mergeCell ref="C4:C6"/>
    <mergeCell ref="D4:D6"/>
    <mergeCell ref="E4:E6"/>
    <mergeCell ref="F4:F6"/>
    <mergeCell ref="G4:G6"/>
    <mergeCell ref="H4:L4"/>
    <mergeCell ref="J5:L5"/>
    <mergeCell ref="A4:A6"/>
    <mergeCell ref="J1232:J1234"/>
    <mergeCell ref="K1232:K1234"/>
    <mergeCell ref="L1232:L1234"/>
    <mergeCell ref="A1045:A1047"/>
    <mergeCell ref="B1045:B1047"/>
    <mergeCell ref="C1045:C1047"/>
    <mergeCell ref="D1045:D1047"/>
    <mergeCell ref="E1045:E1047"/>
    <mergeCell ref="F1045:F1047"/>
    <mergeCell ref="G1226:G1230"/>
    <mergeCell ref="A1231:A1234"/>
    <mergeCell ref="B1231:B1234"/>
    <mergeCell ref="C1231:C1234"/>
    <mergeCell ref="H1232:H1234"/>
    <mergeCell ref="I1232:I1234"/>
    <mergeCell ref="A1226:A1230"/>
    <mergeCell ref="B1226:B1230"/>
    <mergeCell ref="C1226:C1230"/>
    <mergeCell ref="H994:L994"/>
    <mergeCell ref="D1023:D1024"/>
    <mergeCell ref="E1023:E1024"/>
    <mergeCell ref="F1023:F1024"/>
    <mergeCell ref="G1023:G1024"/>
    <mergeCell ref="B845:D845"/>
    <mergeCell ref="B846:D846"/>
    <mergeCell ref="H845:L845"/>
    <mergeCell ref="H846:L846"/>
    <mergeCell ref="H895:L895"/>
    <mergeCell ref="H945:L945"/>
    <mergeCell ref="G536:G538"/>
    <mergeCell ref="A612:A615"/>
    <mergeCell ref="B612:B615"/>
    <mergeCell ref="C612:C615"/>
    <mergeCell ref="H814:L814"/>
    <mergeCell ref="B836:D836"/>
    <mergeCell ref="H836:L836"/>
    <mergeCell ref="A534:A538"/>
    <mergeCell ref="B534:B538"/>
    <mergeCell ref="C534:C538"/>
    <mergeCell ref="D536:D538"/>
    <mergeCell ref="E536:E538"/>
    <mergeCell ref="F536:F538"/>
    <mergeCell ref="B1019:D1019"/>
    <mergeCell ref="H1019:L1019"/>
    <mergeCell ref="B994:D994"/>
    <mergeCell ref="K987:K989"/>
    <mergeCell ref="L987:L989"/>
    <mergeCell ref="A990:A992"/>
    <mergeCell ref="B990:B992"/>
    <mergeCell ref="C990:C992"/>
  </mergeCells>
  <hyperlinks>
    <hyperlink ref="H3" r:id="rId1"/>
  </hyperlinks>
  <pageMargins left="0.23622047244094491" right="0.23622047244094491" top="0.78740157480314965" bottom="0.19685039370078741" header="0.39370078740157483" footer="0.39370078740157483"/>
  <pageSetup paperSize="9" scale="74" firstPageNumber="15" fitToHeight="0" orientation="landscape" useFirstPageNumber="1" r:id="rId2"/>
  <headerFooter>
    <oddHeader>&amp;C&amp;P</oddHeader>
  </headerFooter>
  <rowBreaks count="46" manualBreakCount="46">
    <brk id="58" max="16383" man="1"/>
    <brk id="88" max="16383" man="1"/>
    <brk id="118" max="16383" man="1"/>
    <brk id="148" max="16383" man="1"/>
    <brk id="178" max="16383" man="1"/>
    <brk id="208" max="16383" man="1"/>
    <brk id="238" max="16383" man="1"/>
    <brk id="268" max="16383" man="1"/>
    <brk id="298" max="16383" man="1"/>
    <brk id="328" max="16383" man="1"/>
    <brk id="358" max="16383" man="1"/>
    <brk id="417" max="16383" man="1"/>
    <brk id="461" max="16383" man="1"/>
    <brk id="481" max="16383" man="1"/>
    <brk id="501" max="16383" man="1"/>
    <brk id="521" max="16383" man="1"/>
    <brk id="563" max="16383" man="1"/>
    <brk id="582" max="16383" man="1"/>
    <brk id="595" max="16383" man="1"/>
    <brk id="607" max="16383" man="1"/>
    <brk id="620" max="16383" man="1"/>
    <brk id="632" max="16383" man="1"/>
    <brk id="645" max="16383" man="1"/>
    <brk id="657" max="16383" man="1"/>
    <brk id="673" max="16383" man="1"/>
    <brk id="697" max="16383" man="1"/>
    <brk id="745" max="16383" man="1"/>
    <brk id="769" max="16383" man="1"/>
    <brk id="787" max="16383" man="1"/>
    <brk id="852" max="16383" man="1"/>
    <brk id="866" max="16383" man="1"/>
    <brk id="880" max="16383" man="1"/>
    <brk id="894" max="16383" man="1"/>
    <brk id="907" max="16383" man="1"/>
    <brk id="981" max="16383" man="1"/>
    <brk id="1018" max="16383" man="1"/>
    <brk id="1044" max="16383" man="1"/>
    <brk id="1051" max="16383" man="1"/>
    <brk id="1087" max="16383" man="1"/>
    <brk id="1099" max="16383" man="1"/>
    <brk id="1116" max="16383" man="1"/>
    <brk id="1141" max="16383" man="1"/>
    <brk id="1180" max="16383" man="1"/>
    <brk id="1195" max="16383" man="1"/>
    <brk id="1210" max="16383" man="1"/>
    <brk id="12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Planas</vt:lpstr>
      <vt:lpstr>Planas!Print_Titles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SUMANIOS IR PILIETIŠKOS VISUOMENĖS UGDYMO  PROGRAMOS</dc:subject>
  <dc:creator>Vitalija Romanovienė</dc:creator>
  <cp:lastModifiedBy>Rima Grajauskienė</cp:lastModifiedBy>
  <cp:lastPrinted>2018-02-12T11:15:02Z</cp:lastPrinted>
  <dcterms:created xsi:type="dcterms:W3CDTF">2018-01-18T09:40:48Z</dcterms:created>
  <dcterms:modified xsi:type="dcterms:W3CDTF">2018-02-19T14:15:07Z</dcterms:modified>
</cp:coreProperties>
</file>