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3256" windowHeight="11700"/>
  </bookViews>
  <sheets>
    <sheet name="Planas" sheetId="2" r:id="rId1"/>
  </sheets>
  <definedNames>
    <definedName name="_xlnm.Print_Titles" localSheetId="0">Planas!$4:$6</definedName>
  </definedNames>
  <calcPr calcId="145621"/>
</workbook>
</file>

<file path=xl/calcChain.xml><?xml version="1.0" encoding="utf-8"?>
<calcChain xmlns="http://schemas.openxmlformats.org/spreadsheetml/2006/main">
  <c r="E10" i="2" l="1"/>
  <c r="F10" i="2"/>
  <c r="G10" i="2"/>
  <c r="E13" i="2"/>
  <c r="F13" i="2"/>
  <c r="G13" i="2"/>
  <c r="E16" i="2"/>
  <c r="F16" i="2"/>
  <c r="G16" i="2"/>
  <c r="E19" i="2"/>
  <c r="F19" i="2"/>
  <c r="G19" i="2"/>
  <c r="E21" i="2"/>
  <c r="F21" i="2"/>
  <c r="G21" i="2"/>
  <c r="E26" i="2"/>
  <c r="E29" i="2"/>
  <c r="F29" i="2"/>
  <c r="G29" i="2"/>
  <c r="E32" i="2"/>
  <c r="F32" i="2"/>
  <c r="G32" i="2"/>
  <c r="E39" i="2"/>
  <c r="F39" i="2"/>
  <c r="G39" i="2"/>
  <c r="E42" i="2"/>
  <c r="F42" i="2"/>
  <c r="G42" i="2"/>
  <c r="E46" i="2"/>
  <c r="F46" i="2"/>
  <c r="G46" i="2"/>
  <c r="E49" i="2"/>
  <c r="F49" i="2"/>
  <c r="G49" i="2"/>
  <c r="E52" i="2"/>
  <c r="F52" i="2"/>
  <c r="G52" i="2"/>
  <c r="E55" i="2"/>
  <c r="F55" i="2"/>
  <c r="G55" i="2"/>
  <c r="E59" i="2"/>
  <c r="F59" i="2"/>
  <c r="G59" i="2"/>
  <c r="E63" i="2"/>
  <c r="F63" i="2"/>
  <c r="G63" i="2"/>
  <c r="E67" i="2"/>
  <c r="F67" i="2"/>
  <c r="G67" i="2"/>
  <c r="D76" i="2"/>
  <c r="E79" i="2"/>
  <c r="F79" i="2"/>
  <c r="G79" i="2"/>
  <c r="E86" i="2"/>
  <c r="F86" i="2"/>
  <c r="G86" i="2"/>
  <c r="E88" i="2"/>
  <c r="F88" i="2"/>
  <c r="G88" i="2"/>
  <c r="E91" i="2"/>
  <c r="F91" i="2"/>
  <c r="G91" i="2"/>
  <c r="E100" i="2"/>
  <c r="F100" i="2"/>
  <c r="G100" i="2"/>
  <c r="E105" i="2"/>
  <c r="F105" i="2"/>
  <c r="G105" i="2"/>
  <c r="E108" i="2"/>
  <c r="F108" i="2"/>
  <c r="G108" i="2"/>
  <c r="E110" i="2"/>
  <c r="F110" i="2"/>
  <c r="G110" i="2"/>
  <c r="E114" i="2"/>
  <c r="F114" i="2"/>
  <c r="G114" i="2"/>
  <c r="E117" i="2"/>
  <c r="F117" i="2"/>
  <c r="G117" i="2"/>
  <c r="E122" i="2"/>
  <c r="F122" i="2"/>
  <c r="G122" i="2"/>
  <c r="E125" i="2"/>
  <c r="F125" i="2"/>
  <c r="G125" i="2"/>
  <c r="E128" i="2"/>
  <c r="F128" i="2"/>
  <c r="G128" i="2"/>
  <c r="E131" i="2"/>
  <c r="F131" i="2"/>
  <c r="E134" i="2"/>
  <c r="F134" i="2"/>
  <c r="E138" i="2"/>
  <c r="F138" i="2"/>
  <c r="G138" i="2"/>
  <c r="E141" i="2"/>
  <c r="F141" i="2"/>
  <c r="G141" i="2"/>
  <c r="F71" i="2" l="1"/>
  <c r="G71" i="2"/>
  <c r="E71" i="2"/>
  <c r="F121" i="2"/>
  <c r="F120" i="2" s="1"/>
  <c r="E121" i="2"/>
  <c r="E120" i="2" s="1"/>
  <c r="G121" i="2"/>
  <c r="G120" i="2" s="1"/>
  <c r="G38" i="2"/>
  <c r="F38" i="2"/>
  <c r="E38" i="2"/>
  <c r="G9" i="2"/>
  <c r="G8" i="2" s="1"/>
  <c r="E9" i="2"/>
  <c r="E8" i="2" s="1"/>
  <c r="F9" i="2"/>
  <c r="F8" i="2" s="1"/>
  <c r="F98" i="2"/>
  <c r="E98" i="2"/>
  <c r="G98" i="2"/>
  <c r="G36" i="2" l="1"/>
  <c r="G7" i="2" s="1"/>
  <c r="E36" i="2"/>
  <c r="E7" i="2" s="1"/>
  <c r="F36" i="2"/>
  <c r="F7" i="2" s="1"/>
</calcChain>
</file>

<file path=xl/sharedStrings.xml><?xml version="1.0" encoding="utf-8"?>
<sst xmlns="http://schemas.openxmlformats.org/spreadsheetml/2006/main" count="788" uniqueCount="353">
  <si>
    <t>Kodas</t>
  </si>
  <si>
    <t>Vykdytojas</t>
  </si>
  <si>
    <t>SP lėšos</t>
  </si>
  <si>
    <t>01</t>
  </si>
  <si>
    <t>Ekonominės raidos skatinimo programa</t>
  </si>
  <si>
    <t>Eur</t>
  </si>
  <si>
    <t>17,00</t>
  </si>
  <si>
    <t>01.01.</t>
  </si>
  <si>
    <t>9,00</t>
  </si>
  <si>
    <t>2,00</t>
  </si>
  <si>
    <t>01.01.01.</t>
  </si>
  <si>
    <t>Didinti miesto investicinį patrauklumą, skatinti verslo plėtrą ir tarptautinį bendradarbiavimą</t>
  </si>
  <si>
    <t>Plėtros programų ir investicijų skyrius</t>
  </si>
  <si>
    <t>01.01.01.003.</t>
  </si>
  <si>
    <t>Kauno miesto pristatymas ir reklamavimas Lietuvoje</t>
  </si>
  <si>
    <t>Ryšių su visuomene skyrius</t>
  </si>
  <si>
    <t>1.1.2.</t>
  </si>
  <si>
    <t>Kauno miestą pristatančių renginių skaičius</t>
  </si>
  <si>
    <t>12,00</t>
  </si>
  <si>
    <t>14,00</t>
  </si>
  <si>
    <t>15,00</t>
  </si>
  <si>
    <t>5,00</t>
  </si>
  <si>
    <t>0,00</t>
  </si>
  <si>
    <t>10,00</t>
  </si>
  <si>
    <t>01.01.01.004.</t>
  </si>
  <si>
    <t>Tarptautinės rinkodaros ir turizmo plėtros ir skatinimas, palankių sąlygų investicijoms Kaune sudarymas</t>
  </si>
  <si>
    <t>Pajamos už suteiktas paslaugas</t>
  </si>
  <si>
    <t>113 000,00</t>
  </si>
  <si>
    <t>120 000,00</t>
  </si>
  <si>
    <t>130 000,00</t>
  </si>
  <si>
    <t>Naujai sukurtų darbo vietų skaičius</t>
  </si>
  <si>
    <t>240,00</t>
  </si>
  <si>
    <t>280,00</t>
  </si>
  <si>
    <t>300,00</t>
  </si>
  <si>
    <t>Sukurtų naujų poilsio turizmo produktų skaičius</t>
  </si>
  <si>
    <t>13,00</t>
  </si>
  <si>
    <t>16,00</t>
  </si>
  <si>
    <t>01.01.01.005.</t>
  </si>
  <si>
    <t>Kauno miesto pasiekiamumo didinimas</t>
  </si>
  <si>
    <t>Kauno miestą aplankiusių turistų skaičius</t>
  </si>
  <si>
    <t>145 000,00</t>
  </si>
  <si>
    <t>150 000,00</t>
  </si>
  <si>
    <t>155 000,00</t>
  </si>
  <si>
    <t>Susisiekimo su Kaunu krypčių skaičius</t>
  </si>
  <si>
    <t>01.01.01.006.</t>
  </si>
  <si>
    <t>Kauno miesto savivaldybės dalyvavimas sveikatos srities tarptautinėse organizacijose</t>
  </si>
  <si>
    <t>Sveikatos apsaugos skyrius</t>
  </si>
  <si>
    <t>Bendrų projektų ir renginių Kaune ir užsienio šalyse skaičius</t>
  </si>
  <si>
    <t>01.01.01.007.</t>
  </si>
  <si>
    <t>Bendradarbiavimo su Lietuvos ir užsienio valstybių institucijomis skatinimas</t>
  </si>
  <si>
    <t>Užsienio ryšių skyrius</t>
  </si>
  <si>
    <t>Susitikimų ir bendrų renginių su užsienio svečiais skaičius</t>
  </si>
  <si>
    <t>75,00</t>
  </si>
  <si>
    <t>78,00</t>
  </si>
  <si>
    <t>81,00</t>
  </si>
  <si>
    <t>Renginiuose ir susitikimuose dalyvavusių užsienio svečių skaičius</t>
  </si>
  <si>
    <t>800,00</t>
  </si>
  <si>
    <t>840,00</t>
  </si>
  <si>
    <t>882,00</t>
  </si>
  <si>
    <t>01.01.01.008.</t>
  </si>
  <si>
    <t>Bendradarbiavimo su esamais ir potencialiais miestais partneriais vystymas, skatinant dalijimąsi gerąją praktika ir abipusį pažinimą</t>
  </si>
  <si>
    <t>205,00</t>
  </si>
  <si>
    <t>170,00</t>
  </si>
  <si>
    <t>01.01.01.009.</t>
  </si>
  <si>
    <t>Kauno miesto narystė Baltijos miestų sąjungoje</t>
  </si>
  <si>
    <t>1,00</t>
  </si>
  <si>
    <t>01.01.01.010.</t>
  </si>
  <si>
    <t>Kauno miesto savivaldybės dalyvavimas energetikos srities tarptautinėse organizacijose</t>
  </si>
  <si>
    <t>Energetikos skyrius</t>
  </si>
  <si>
    <t>01.01.01.011.</t>
  </si>
  <si>
    <t>Kauno miesto atstovavimas Pasaulio sveikatos organizacijos Europos sveikų miestų tinkle</t>
  </si>
  <si>
    <t>01.01.01.012.</t>
  </si>
  <si>
    <t>UNESCO iniciatyvų įgyvendinimas</t>
  </si>
  <si>
    <t>Kultūros paveldo skyrius</t>
  </si>
  <si>
    <t>Įgyvendintų priemonių skaičius</t>
  </si>
  <si>
    <t>Atliktų veiklų dalis nuo visų projekto veiklų</t>
  </si>
  <si>
    <t>30,00</t>
  </si>
  <si>
    <t>35,00</t>
  </si>
  <si>
    <t>01.01.01.013.</t>
  </si>
  <si>
    <t>Personalo valdymo skyrius</t>
  </si>
  <si>
    <t>Į komandiruotes vykusių Kauno miesto savivaldybės darbuotojų skaičius</t>
  </si>
  <si>
    <t>150,00</t>
  </si>
  <si>
    <t>01.01.01.017.</t>
  </si>
  <si>
    <t>Įvykdytų ikiprekybinių pirkimų skaičius</t>
  </si>
  <si>
    <t>20,00</t>
  </si>
  <si>
    <t>1.2.</t>
  </si>
  <si>
    <t>2.</t>
  </si>
  <si>
    <t>01.01.01.018.</t>
  </si>
  <si>
    <t>01.02.</t>
  </si>
  <si>
    <t>Skatinti kultūros paslaugų plėtrą ir įveiklinti kultūros paveldo objektus</t>
  </si>
  <si>
    <t>8,00</t>
  </si>
  <si>
    <t>01.02.01.</t>
  </si>
  <si>
    <t>Užtikrinti Savivaldybės biudžetinių įstaigų teikiamų kultūros paslaugų kokybę ir prieinamumą</t>
  </si>
  <si>
    <t>3,00</t>
  </si>
  <si>
    <t>01.02.01.001.</t>
  </si>
  <si>
    <t>Koncertinės įstaigos „Kauno santaka“ veiklos efektyvumo didinimas</t>
  </si>
  <si>
    <t>Kultūros skyrius</t>
  </si>
  <si>
    <t>Biudžetinių įstaigų pajamos už teikiamas mokamas  paslaugas</t>
  </si>
  <si>
    <t>101 000,00</t>
  </si>
  <si>
    <t>108 000,00</t>
  </si>
  <si>
    <t>109 000,00</t>
  </si>
  <si>
    <t>Įgyvendintų kultūrinių projektų skaičius</t>
  </si>
  <si>
    <t>55,00</t>
  </si>
  <si>
    <t>60,00</t>
  </si>
  <si>
    <t>65,00</t>
  </si>
  <si>
    <t>Lankytojų skaičius</t>
  </si>
  <si>
    <t>250 000,00</t>
  </si>
  <si>
    <t>250 500,00</t>
  </si>
  <si>
    <t>251 000,00</t>
  </si>
  <si>
    <t>1.1.1.</t>
  </si>
  <si>
    <t>01.02.01.002.</t>
  </si>
  <si>
    <t>Kauno menininkų namų veiklos efektyvumo didinimas</t>
  </si>
  <si>
    <t>250,00</t>
  </si>
  <si>
    <t>260,00</t>
  </si>
  <si>
    <t>270,00</t>
  </si>
  <si>
    <t>16 000,00</t>
  </si>
  <si>
    <t>18 000,00</t>
  </si>
  <si>
    <t>20 000,00</t>
  </si>
  <si>
    <t>8 500,00</t>
  </si>
  <si>
    <t>9 100,00</t>
  </si>
  <si>
    <t>10 000,00</t>
  </si>
  <si>
    <t>100,00</t>
  </si>
  <si>
    <t>120,00</t>
  </si>
  <si>
    <t>140,00</t>
  </si>
  <si>
    <t>01.02.01.003.</t>
  </si>
  <si>
    <t>Kauno šokio teatro „Aura“ veiklos efektyvumo didinimas</t>
  </si>
  <si>
    <t>44 700,00</t>
  </si>
  <si>
    <t>46 200,00</t>
  </si>
  <si>
    <t>46 500,00</t>
  </si>
  <si>
    <t>82,00</t>
  </si>
  <si>
    <t>84,00</t>
  </si>
  <si>
    <t>86,00</t>
  </si>
  <si>
    <t>23 500,00</t>
  </si>
  <si>
    <t>24 000,00</t>
  </si>
  <si>
    <t>24 500,00</t>
  </si>
  <si>
    <t>01.02.01.004.</t>
  </si>
  <si>
    <t>Koncertinės  įstaigos Kauno miesto simfoninio orkestro  veiklos efektyvumo didinimas</t>
  </si>
  <si>
    <t>173 000,00</t>
  </si>
  <si>
    <t>186 000,00</t>
  </si>
  <si>
    <t>187 000,00</t>
  </si>
  <si>
    <t>54 000,00</t>
  </si>
  <si>
    <t>59 000,00</t>
  </si>
  <si>
    <t>64 000,00</t>
  </si>
  <si>
    <t>Gastrolių skaičius</t>
  </si>
  <si>
    <t>01.02.01.005.</t>
  </si>
  <si>
    <t>600 000,00</t>
  </si>
  <si>
    <t>1 005,00</t>
  </si>
  <si>
    <t>1 010,00</t>
  </si>
  <si>
    <t>1 015,00</t>
  </si>
  <si>
    <t>01.02.01.006.</t>
  </si>
  <si>
    <t>Kauno kino centro „Romuva“ veiklos efektyvumo didinimas</t>
  </si>
  <si>
    <t>50 000,00</t>
  </si>
  <si>
    <t>Seansų skaičius</t>
  </si>
  <si>
    <t>628,00</t>
  </si>
  <si>
    <t>648,00</t>
  </si>
  <si>
    <t>678,00</t>
  </si>
  <si>
    <t>63,00</t>
  </si>
  <si>
    <t>28 000,00</t>
  </si>
  <si>
    <t>30 500,00</t>
  </si>
  <si>
    <t>34 000,00</t>
  </si>
  <si>
    <t>01.02.01.007.</t>
  </si>
  <si>
    <t>68 000,00</t>
  </si>
  <si>
    <t>45 000,00</t>
  </si>
  <si>
    <t>54 500,00</t>
  </si>
  <si>
    <t>35 000,00</t>
  </si>
  <si>
    <t>135,00</t>
  </si>
  <si>
    <t>Apsilankiusių vaikų skaičius</t>
  </si>
  <si>
    <t>9 000,00</t>
  </si>
  <si>
    <t>9 500,00</t>
  </si>
  <si>
    <t>01.02.01.008.</t>
  </si>
  <si>
    <t>Kauno kultūros centro „Tautos namai“ veiklos efektyvumo didinimas</t>
  </si>
  <si>
    <t>Nemokamų renginių skaičius</t>
  </si>
  <si>
    <t>200,00</t>
  </si>
  <si>
    <t>230,00</t>
  </si>
  <si>
    <t>110 000,00</t>
  </si>
  <si>
    <t>125 000,00</t>
  </si>
  <si>
    <t>267,00</t>
  </si>
  <si>
    <t>277,00</t>
  </si>
  <si>
    <t>287,00</t>
  </si>
  <si>
    <t>66 000,00</t>
  </si>
  <si>
    <t>69 200,00</t>
  </si>
  <si>
    <t>70 000,00</t>
  </si>
  <si>
    <t>01.02.01.009.</t>
  </si>
  <si>
    <t>Kauno miesto kamerinio teatro  veiklos efektyvumo didinimas</t>
  </si>
  <si>
    <t>12 000,00</t>
  </si>
  <si>
    <t>13 000,00</t>
  </si>
  <si>
    <t>14 000,00</t>
  </si>
  <si>
    <t>95 000,00</t>
  </si>
  <si>
    <t>101 650,00</t>
  </si>
  <si>
    <t>102 000,00</t>
  </si>
  <si>
    <t>Premjerų  skaičius</t>
  </si>
  <si>
    <t>01.02.01.010.</t>
  </si>
  <si>
    <t>Kultūros įstaigų pastatų ir kiemo statinių priežiūra ir remontas</t>
  </si>
  <si>
    <t>Aprūpinimo skyrius</t>
  </si>
  <si>
    <t>Investicijų, panaudotų pastatų remontui, dalis nuo investicijų poreikio</t>
  </si>
  <si>
    <t>01.02.02.</t>
  </si>
  <si>
    <t>Skatinti miesto bendruomenės kultūrines iniciatyvas ir plėtoti viešąją kultūros infrastruktūrą</t>
  </si>
  <si>
    <t>80,00</t>
  </si>
  <si>
    <t>01.02.02.007.</t>
  </si>
  <si>
    <t>Kauno kultūros centro „Tautos namai“ organizuojami Kauno miestui svarbūs renginiai</t>
  </si>
  <si>
    <t>Įvykusių renginių skaičius</t>
  </si>
  <si>
    <t>18,00</t>
  </si>
  <si>
    <t>01.02.02.008.</t>
  </si>
  <si>
    <t>Kauno miesto muziejaus organizuojami Kauno miestui svarbūs renginiai</t>
  </si>
  <si>
    <t>01.02.02.011.</t>
  </si>
  <si>
    <t>Kultūros ir meno kūrėjų skatinimas ir  įvertinimas</t>
  </si>
  <si>
    <t>01.02.02.015.</t>
  </si>
  <si>
    <t>Kulturos viešų renginių ir projektų organizavimas</t>
  </si>
  <si>
    <t>Viešųjų pirkimų būdų organizuotų renginių skaičiaus</t>
  </si>
  <si>
    <t>6,00</t>
  </si>
  <si>
    <t>01.02.02.017.</t>
  </si>
  <si>
    <t>Kauno miesto kultūros forumas, vertinantis strateginius kultūros pokyčius Kauno mieste</t>
  </si>
  <si>
    <t>Forumo dalyvių skaičius</t>
  </si>
  <si>
    <t>50,00</t>
  </si>
  <si>
    <t>70,00</t>
  </si>
  <si>
    <t>Forumo siūlymų skaičius</t>
  </si>
  <si>
    <t>01.02.02.019.</t>
  </si>
  <si>
    <t>Kauno kino centro „Romuva“ organizuojami Kauno miestui svarbūs renginiai</t>
  </si>
  <si>
    <t>01.02.02.020.</t>
  </si>
  <si>
    <t>VšĮ „Girstučio“ kultūros ir sporto centro (Kovo 11-osios g. 26, Kaune) kultūrinei veiklai naudojamos dalies rekonstravimas</t>
  </si>
  <si>
    <t>Rekonstruoto pastato ploto dalis nuo viso pastato ploto</t>
  </si>
  <si>
    <t>01.02.02.022.</t>
  </si>
  <si>
    <t>4,00</t>
  </si>
  <si>
    <t>01.02.02.023.</t>
  </si>
  <si>
    <t>Kauno menininkų namų organizuojami Kauno miestui svarbūs renginiai</t>
  </si>
  <si>
    <t>01.02.02.024.</t>
  </si>
  <si>
    <t>Kauno šokio teatro „Aura“ organizuojami Kauno miestui svarbūs renginiai</t>
  </si>
  <si>
    <t>01.02.02.025.</t>
  </si>
  <si>
    <t>Koncertinės  įstaigos Kauno miesto simfoninio orkestro organizuojami Kauno miestui svarbūs renginiai</t>
  </si>
  <si>
    <t>01.02.02.027.</t>
  </si>
  <si>
    <t>Įgyvendintų projektų dalis nuo finansavimą gavusių projektų</t>
  </si>
  <si>
    <t>95,00</t>
  </si>
  <si>
    <t>97,00</t>
  </si>
  <si>
    <t>99,00</t>
  </si>
  <si>
    <t>Vidutinis gyventojų, dalyvavusių nemokamuose  renginiuose,  skaičius</t>
  </si>
  <si>
    <t>158 000,00</t>
  </si>
  <si>
    <t>165 000,00</t>
  </si>
  <si>
    <t>01.02.02.028.</t>
  </si>
  <si>
    <t>Kauno kultūros centro „Tautos namai“ infrastruktūros pritaikymas vietos bendruomenės reikmėms</t>
  </si>
  <si>
    <t>01.02.02.029.</t>
  </si>
  <si>
    <t>Projekto „Kaunas – Europos kultūros sostinė  2022 m.“ įgyvendinimas</t>
  </si>
  <si>
    <t>Įvykdytų veiklų skaičius</t>
  </si>
  <si>
    <t>5 500,00</t>
  </si>
  <si>
    <t>01.02.02.030.</t>
  </si>
  <si>
    <t>Statybos valdymo skyrius</t>
  </si>
  <si>
    <t>40,00</t>
  </si>
  <si>
    <t>01.02.02.031.</t>
  </si>
  <si>
    <t>Kauno miesto kamerinio teatro organizuojami Kauno miestui svarbūs renginiai</t>
  </si>
  <si>
    <t>01.02.02.032.</t>
  </si>
  <si>
    <t>M. K. Čiurlionio koncertų centro įkūrimas Kaune</t>
  </si>
  <si>
    <t>01.02.03.</t>
  </si>
  <si>
    <t>Užtikrinti kultūros paveldo saugojimą, tvarkymą ir įveiklinimą</t>
  </si>
  <si>
    <t>Tvarkomų kultūros paveldo objektų ir statinių skaičius</t>
  </si>
  <si>
    <t>01.02.03.001.</t>
  </si>
  <si>
    <t>Kultūros paveldo objektų tvarkymas ir įveiklinimas, teisinis registravimas, invormacijos apie kultūros paveldo vertybes sklaida</t>
  </si>
  <si>
    <t>Sutvarkytų, įrengtų ir aktualizuotų objektų skaičius</t>
  </si>
  <si>
    <t>11,00</t>
  </si>
  <si>
    <t>01.02.03.002.</t>
  </si>
  <si>
    <t>Šv. Arkangelo Mykolo (Įgulos) bažnyčios (SOBORO) restauravimas ir pritaikymas visuomenės ir turizmo poreikiams</t>
  </si>
  <si>
    <t>kv.m.</t>
  </si>
  <si>
    <t>37,50</t>
  </si>
  <si>
    <t>25,00</t>
  </si>
  <si>
    <t>01.02.03.003.</t>
  </si>
  <si>
    <t>Kultūros paveldo objektų tvarkymas įgyvendinant Kauno miesto savivaldybės paveldotvarkos programą</t>
  </si>
  <si>
    <t>Tvarkomų kultūros paveldo objektų skaičiaus</t>
  </si>
  <si>
    <t>01.02.03.004.</t>
  </si>
  <si>
    <t>Kauno tvirtovės regioninio parko sutvarkymas ir pritaikymas visuomenės ir turizmo poreikiams</t>
  </si>
  <si>
    <t>Lankymui pritaikytų fortų kiekis</t>
  </si>
  <si>
    <t>01.02.03.005.</t>
  </si>
  <si>
    <t>Kauno tvirtovės VI forto restauravimas ir pritaikymas visuomenės ir turizmo poreikiams,  įgyvendinant projektą „Tarpvalstybinio bendradarbiavimo skatinimas per  regionų kultūros paveldo  turizmą (CIRCUIT)“</t>
  </si>
  <si>
    <t>Sutvarkyto ir įveiklinto kultūros paveldo objekto plotas</t>
  </si>
  <si>
    <t>77,00</t>
  </si>
  <si>
    <t>01.02.03.006.</t>
  </si>
  <si>
    <t>Kauno rotušės bokšto pritaikymas visuomenės poreikiams</t>
  </si>
  <si>
    <t>610,00</t>
  </si>
  <si>
    <t>01.02.03.007.</t>
  </si>
  <si>
    <t>Kauno pilies atkūrimas ir pritaikymas visuomenės poreikiams</t>
  </si>
  <si>
    <t>Sutvarkyto ir įveiklinto kultūros paveldo objekto teritorijos plotas</t>
  </si>
  <si>
    <t>590,00</t>
  </si>
  <si>
    <t>01.02.03.008.</t>
  </si>
  <si>
    <t>Kauno piliakalnių pritaikymas kultūros ir turizmo veikloms</t>
  </si>
  <si>
    <t>Kultūros ir turizmo veikloms pritaikytų piliakalnių kiekis</t>
  </si>
  <si>
    <t>01.02.03.009.</t>
  </si>
  <si>
    <t>Mažosios architektūros idėjos „Kauno akcentai“ Kauno miesto erdvėse įgyvendinimas</t>
  </si>
  <si>
    <t>01.02.03.010.</t>
  </si>
  <si>
    <t>Kauno kino centro „Romuva“ (kultūros paveldo objekto) aktualizavimas, jį įveiklinant, optimizuojant ir keliant paslaugų kokybę</t>
  </si>
  <si>
    <t>Sutvarkyto ir įveiklinto kultūros paveldo objekto  plotas</t>
  </si>
  <si>
    <t>623,00</t>
  </si>
  <si>
    <t>621,31</t>
  </si>
  <si>
    <t>01.02.03.011.</t>
  </si>
  <si>
    <t>Kauno VI forto rekonstrukcija ir aktualizavimas</t>
  </si>
  <si>
    <t>01.03.</t>
  </si>
  <si>
    <t>Kurti viešąją turizmo informacinę sistemą ir vystyti miesto turizmo rinkodarą</t>
  </si>
  <si>
    <t>01.03.01.</t>
  </si>
  <si>
    <t>Plėtoti viešąją turizmo ir miesto įvaizdį gerinančią infrastruktūrą ir sudaryti palankias sąlygas turizmo paslaugų plėtrai</t>
  </si>
  <si>
    <t>01.03.01.001.</t>
  </si>
  <si>
    <t>Projekto „Kauno miesto ir rajono savivaldybes jungiančių turizmo trasų ir maršrutų informacinės infrastruktūros plėtra“ įgyvendinimas</t>
  </si>
  <si>
    <t>Įrengtų informacinių rodyklių ir stendų kiekis</t>
  </si>
  <si>
    <t>73,00</t>
  </si>
  <si>
    <t>01.03.01.002.</t>
  </si>
  <si>
    <t>Pristatomų lankytinų objektų skaičius</t>
  </si>
  <si>
    <t>01.03.01.004.</t>
  </si>
  <si>
    <t>Projekto „Lietuvos tarpukario  (1918–1940 m.) architektūra“ įgyvendinimas</t>
  </si>
  <si>
    <t>Viešinamų tarpukario objektų skaičius</t>
  </si>
  <si>
    <t>01.03.01.005.</t>
  </si>
  <si>
    <t>Projekto „Nemuno kelias“ įgyvendinimas</t>
  </si>
  <si>
    <t>01.03.01.006.</t>
  </si>
  <si>
    <t>Projekto „Tarpvalstybinis turizmo vystymas gamtos ir kultūros paveldo objektuose Elke ir Kaune“</t>
  </si>
  <si>
    <t>2 600,00</t>
  </si>
  <si>
    <t>01.03.01.007.</t>
  </si>
  <si>
    <t>Projekto „Gynybinio ir gamtos paveldo keliai“ įgyvendinimas</t>
  </si>
  <si>
    <t>Pristatomų gynybinių ir gamtos objektų skaičius</t>
  </si>
  <si>
    <t>01.03.01.009.</t>
  </si>
  <si>
    <t>Projekto „Bernardinų takais“ įgyvendinimas</t>
  </si>
  <si>
    <t>Šv. Jurgio bažnyčios ir Bernardinų vienuolyno lankytojų skaičius</t>
  </si>
  <si>
    <t>53 000,00</t>
  </si>
  <si>
    <t>Pavadinimas</t>
  </si>
  <si>
    <t>Iš viso</t>
  </si>
  <si>
    <t>Dainų slėnio, esančio Tunelio g. 37, Kaune, rekonstravimas</t>
  </si>
  <si>
    <t>Kauno marių ir Nemuno kilpų   e. rinkodaros projekto įgyvendinimas</t>
  </si>
  <si>
    <t>EKONOMINĖS RAIDOS SKATINIMO PROGRAMOS TIKSLŲ, UŽDAVINIŲ, PRIEMONIŲ IR JŲ IŠLAIDŲ, VERTINIMO KRITERIJŲ IR RODIKLIŲ SUVESTINĖ</t>
  </si>
  <si>
    <t>Indėlio (proceso) kriterijai</t>
  </si>
  <si>
    <t>2018 m. skirta lėšų</t>
  </si>
  <si>
    <t>2019 m. skirta lėšų</t>
  </si>
  <si>
    <t>2020 m. skirta lėšų</t>
  </si>
  <si>
    <t xml:space="preserve">Sudaryti palankiausias Lietuvoje sąlygas verslui </t>
  </si>
  <si>
    <t>Vnt.</t>
  </si>
  <si>
    <t>Mato Vnt..</t>
  </si>
  <si>
    <t>Vnt..</t>
  </si>
  <si>
    <t>Proc.</t>
  </si>
  <si>
    <t>2018 m.</t>
  </si>
  <si>
    <t>2019 m.</t>
  </si>
  <si>
    <t>2020 m.</t>
  </si>
  <si>
    <t>Gyventojų, gavusių informaciją apie Savivaldybės veiklą per socialinius tinklus, pokytis palyginti su praeitais metais</t>
  </si>
  <si>
    <t>Gyventojų, gavusių informaciją apie Savivaldybės veiklą  per  www.kaunas.lt pokytis palyginti su praeitais metais</t>
  </si>
  <si>
    <t>Bendruose projektuose užsienyje dalyvavusių Kauno miesto atstovų skaičius</t>
  </si>
  <si>
    <t>Bendruose projektuose dalyvavusių užsienio miestų atstovų skaičius</t>
  </si>
  <si>
    <t>Bendrų projektų su tinklo partneriais paraiškų skaičius</t>
  </si>
  <si>
    <t xml:space="preserve">Planas </t>
  </si>
  <si>
    <t>Kauno miesto savivaldybės administracijos darbuotojų, Kauno miesto savivaldybės vadovybės  ir Tarybos narių komandiruotės</t>
  </si>
  <si>
    <t>Intelektinės transporto valdymo sistemos, kuria įkraunamos hibridinės pavaros transporto priemonių galios mechanizmas būtų valdomas debesų sistemos pagrindu, sukūrimas ir testavimas</t>
  </si>
  <si>
    <t>Transporto srautų matavimas realiu laiku, taikant inovatyvias technologijas, siekiant suvaldyti transporto kamščių situaciją mieste</t>
  </si>
  <si>
    <t>Kauno miesto savivaldybės Vinco Kudirkos viešosios bibliotekos  veiklos efektyvumo didinimas</t>
  </si>
  <si>
    <t>Interaktyvioje duomenų bazėje esančių kultūros objektų skaičius</t>
  </si>
  <si>
    <t>Įgyvendintų kultūros projektų skaičius</t>
  </si>
  <si>
    <t>Filmų kūrybinių komandų filmavimo Kaune  dienų skaičius</t>
  </si>
  <si>
    <t>Kauno miesto muziejaus  veiklos efektyvumo didinimas</t>
  </si>
  <si>
    <t>Stipendijų gavėjų sukurtų meno produktų skaičius</t>
  </si>
  <si>
    <t>Koncertinės įstaigos „Kauno santaka“ organizuojami Kauno miestui svarbūs renginiai</t>
  </si>
  <si>
    <t>Bendrosios gyventojų kultūros ugdymas finansuojant programos „Iniciatyvos Kaunui“ projektus</t>
  </si>
  <si>
    <t>Veiklose dalyvavusių miesto bendruomenės narių skaičius</t>
  </si>
  <si>
    <t>__________________________________________</t>
  </si>
  <si>
    <t>t188004 priedas.docx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</si>
</sst>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27]#,##0;\-#,##0;&quot;&quot;"/>
    <numFmt numFmtId="165" formatCode="###\ ###\ ###"/>
  </numFmts>
  <fonts count="4" x14ac:knownFonts="1">
    <font>
      <sz val="11"/>
      <color rgb="FF000000"/>
      <name val="Calibri"/>
      <family val="2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u/>
      <sz val="11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7F97A"/>
        <bgColor rgb="FFF7F97A"/>
      </patternFill>
    </fill>
    <fill>
      <patternFill patternType="solid">
        <fgColor rgb="FFC6F0F4"/>
        <bgColor rgb="FFC6F0F4"/>
      </patternFill>
    </fill>
    <fill>
      <patternFill patternType="solid">
        <fgColor rgb="FFF0D9F5"/>
        <bgColor rgb="FFF0D9F5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Border="0"/>
    <xf numFmtId="0" fontId="3" fillId="0" borderId="0" applyNumberFormat="0" applyFill="0" applyBorder="0" applyAlignment="0" applyProtection="0"/>
  </cellStyleXfs>
  <cellXfs count="256">
    <xf numFmtId="0" fontId="0" fillId="0" borderId="0" xfId="0" applyNumberFormat="1" applyFill="1" applyAlignment="1" applyProtection="1"/>
    <xf numFmtId="0" fontId="2" fillId="0" borderId="0" xfId="0" applyNumberFormat="1" applyFont="1" applyFill="1" applyAlignment="1" applyProtection="1"/>
    <xf numFmtId="0" fontId="2" fillId="5" borderId="0" xfId="0" applyNumberFormat="1" applyFont="1" applyFill="1" applyAlignment="1" applyProtection="1">
      <alignment vertical="top" wrapText="1" readingOrder="1"/>
      <protection locked="0"/>
    </xf>
    <xf numFmtId="0" fontId="2" fillId="5" borderId="0" xfId="0" applyNumberFormat="1" applyFont="1" applyFill="1" applyAlignment="1" applyProtection="1"/>
    <xf numFmtId="0" fontId="2" fillId="0" borderId="1" xfId="0" applyNumberFormat="1" applyFont="1" applyFill="1" applyBorder="1" applyAlignment="1" applyProtection="1">
      <alignment vertical="center" wrapText="1" readingOrder="1"/>
      <protection locked="0"/>
    </xf>
    <xf numFmtId="0" fontId="2" fillId="4" borderId="1" xfId="0" applyNumberFormat="1" applyFont="1" applyFill="1" applyBorder="1" applyAlignment="1" applyProtection="1">
      <alignment vertical="center" wrapText="1" readingOrder="1"/>
      <protection locked="0"/>
    </xf>
    <xf numFmtId="0" fontId="2" fillId="5" borderId="0" xfId="0" applyNumberFormat="1" applyFont="1" applyFill="1" applyAlignment="1" applyProtection="1">
      <alignment vertical="center" wrapText="1" readingOrder="1"/>
      <protection locked="0"/>
    </xf>
    <xf numFmtId="0" fontId="2" fillId="0" borderId="0" xfId="0" applyNumberFormat="1" applyFont="1" applyFill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3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2" fontId="2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" fontId="2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" fontId="2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1" fontId="2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1" fontId="2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4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5" borderId="0" xfId="0" applyNumberFormat="1" applyFont="1" applyFill="1" applyAlignment="1" applyProtection="1">
      <alignment horizontal="center" vertical="center" wrapText="1" readingOrder="1"/>
      <protection locked="0"/>
    </xf>
    <xf numFmtId="0" fontId="2" fillId="0" borderId="0" xfId="0" applyNumberFormat="1" applyFont="1" applyFill="1" applyAlignment="1" applyProtection="1">
      <alignment horizontal="center" vertical="center"/>
    </xf>
    <xf numFmtId="0" fontId="2" fillId="4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5" borderId="0" xfId="0" applyNumberFormat="1" applyFont="1" applyFill="1" applyAlignment="1" applyProtection="1">
      <alignment horizontal="left" vertical="center" wrapText="1" readingOrder="1"/>
      <protection locked="0"/>
    </xf>
    <xf numFmtId="0" fontId="2" fillId="0" borderId="17" xfId="0" applyNumberFormat="1" applyFont="1" applyFill="1" applyBorder="1" applyAlignment="1" applyProtection="1">
      <alignment vertical="center" wrapText="1" readingOrder="1"/>
      <protection locked="0"/>
    </xf>
    <xf numFmtId="0" fontId="2" fillId="0" borderId="17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3" borderId="27" xfId="0" applyNumberFormat="1" applyFont="1" applyFill="1" applyBorder="1" applyAlignment="1" applyProtection="1">
      <alignment vertical="center" wrapText="1" readingOrder="1"/>
      <protection locked="0"/>
    </xf>
    <xf numFmtId="0" fontId="2" fillId="3" borderId="14" xfId="0" applyNumberFormat="1" applyFont="1" applyFill="1" applyBorder="1" applyAlignment="1" applyProtection="1">
      <alignment vertical="center" wrapText="1" readingOrder="1"/>
      <protection locked="0"/>
    </xf>
    <xf numFmtId="0" fontId="2" fillId="3" borderId="28" xfId="0" applyNumberFormat="1" applyFont="1" applyFill="1" applyBorder="1" applyAlignment="1" applyProtection="1">
      <alignment vertical="center" wrapText="1" readingOrder="1"/>
      <protection locked="0"/>
    </xf>
    <xf numFmtId="0" fontId="2" fillId="3" borderId="40" xfId="0" applyNumberFormat="1" applyFont="1" applyFill="1" applyBorder="1" applyAlignment="1" applyProtection="1">
      <alignment vertical="center" wrapText="1" readingOrder="1"/>
      <protection locked="0"/>
    </xf>
    <xf numFmtId="0" fontId="2" fillId="3" borderId="16" xfId="0" applyNumberFormat="1" applyFont="1" applyFill="1" applyBorder="1" applyAlignment="1" applyProtection="1">
      <alignment vertical="center" wrapText="1" readingOrder="1"/>
      <protection locked="0"/>
    </xf>
    <xf numFmtId="0" fontId="2" fillId="3" borderId="41" xfId="0" applyNumberFormat="1" applyFont="1" applyFill="1" applyBorder="1" applyAlignment="1" applyProtection="1">
      <alignment vertical="center" wrapText="1" readingOrder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42" xfId="0" applyNumberFormat="1" applyFont="1" applyFill="1" applyBorder="1" applyAlignment="1" applyProtection="1">
      <alignment vertical="top" wrapText="1" readingOrder="1"/>
      <protection locked="0"/>
    </xf>
    <xf numFmtId="0" fontId="2" fillId="0" borderId="42" xfId="0" applyNumberFormat="1" applyFont="1" applyFill="1" applyBorder="1" applyAlignment="1" applyProtection="1">
      <alignment vertical="center" wrapText="1" readingOrder="1"/>
      <protection locked="0"/>
    </xf>
    <xf numFmtId="0" fontId="2" fillId="4" borderId="42" xfId="0" applyNumberFormat="1" applyFont="1" applyFill="1" applyBorder="1" applyAlignment="1" applyProtection="1">
      <alignment vertical="top" wrapText="1" readingOrder="1"/>
      <protection locked="0"/>
    </xf>
    <xf numFmtId="0" fontId="1" fillId="2" borderId="44" xfId="0" applyNumberFormat="1" applyFont="1" applyFill="1" applyBorder="1" applyAlignment="1" applyProtection="1">
      <alignment vertical="center" wrapText="1" readingOrder="1"/>
      <protection locked="0"/>
    </xf>
    <xf numFmtId="0" fontId="2" fillId="3" borderId="44" xfId="0" applyNumberFormat="1" applyFont="1" applyFill="1" applyBorder="1" applyAlignment="1" applyProtection="1">
      <alignment vertical="center" wrapText="1" readingOrder="1"/>
      <protection locked="0"/>
    </xf>
    <xf numFmtId="0" fontId="2" fillId="4" borderId="44" xfId="0" applyNumberFormat="1" applyFont="1" applyFill="1" applyBorder="1" applyAlignment="1" applyProtection="1">
      <alignment vertical="center" wrapText="1" readingOrder="1"/>
      <protection locked="0"/>
    </xf>
    <xf numFmtId="0" fontId="2" fillId="0" borderId="44" xfId="0" applyNumberFormat="1" applyFont="1" applyFill="1" applyBorder="1" applyAlignment="1" applyProtection="1">
      <alignment vertical="top" wrapText="1" readingOrder="1"/>
      <protection locked="0"/>
    </xf>
    <xf numFmtId="0" fontId="2" fillId="0" borderId="44" xfId="0" applyNumberFormat="1" applyFont="1" applyFill="1" applyBorder="1" applyAlignment="1" applyProtection="1">
      <alignment vertical="center" wrapText="1" readingOrder="1"/>
      <protection locked="0"/>
    </xf>
    <xf numFmtId="0" fontId="2" fillId="4" borderId="44" xfId="0" applyNumberFormat="1" applyFont="1" applyFill="1" applyBorder="1" applyAlignment="1" applyProtection="1">
      <alignment vertical="top" wrapText="1" readingOrder="1"/>
      <protection locked="0"/>
    </xf>
    <xf numFmtId="0" fontId="2" fillId="3" borderId="44" xfId="0" applyNumberFormat="1" applyFont="1" applyFill="1" applyBorder="1" applyAlignment="1" applyProtection="1">
      <alignment vertical="top" wrapText="1" readingOrder="1"/>
      <protection locked="0"/>
    </xf>
    <xf numFmtId="0" fontId="1" fillId="6" borderId="5" xfId="0" applyNumberFormat="1" applyFont="1" applyFill="1" applyBorder="1" applyAlignment="1" applyProtection="1">
      <alignment horizontal="center" vertical="center" wrapText="1" readingOrder="1"/>
    </xf>
    <xf numFmtId="0" fontId="1" fillId="6" borderId="6" xfId="0" applyNumberFormat="1" applyFont="1" applyFill="1" applyBorder="1" applyAlignment="1" applyProtection="1">
      <alignment horizontal="center" vertical="center" wrapText="1" readingOrder="1"/>
    </xf>
    <xf numFmtId="0" fontId="2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52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4" borderId="57" xfId="0" applyNumberFormat="1" applyFont="1" applyFill="1" applyBorder="1" applyAlignment="1" applyProtection="1">
      <alignment vertical="top" wrapText="1" readingOrder="1"/>
      <protection locked="0"/>
    </xf>
    <xf numFmtId="0" fontId="2" fillId="0" borderId="18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35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65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65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66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45" xfId="0" applyNumberFormat="1" applyFont="1" applyFill="1" applyBorder="1" applyAlignment="1" applyProtection="1">
      <alignment vertical="top" wrapText="1" readingOrder="1"/>
      <protection locked="0"/>
    </xf>
    <xf numFmtId="0" fontId="2" fillId="0" borderId="15" xfId="0" applyNumberFormat="1" applyFont="1" applyFill="1" applyBorder="1" applyAlignment="1" applyProtection="1">
      <alignment vertical="top" wrapText="1" readingOrder="1"/>
      <protection locked="0"/>
    </xf>
    <xf numFmtId="0" fontId="2" fillId="0" borderId="52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67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9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0" xfId="0" applyNumberFormat="1" applyFont="1" applyFill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43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62" xfId="0" applyNumberFormat="1" applyFont="1" applyFill="1" applyBorder="1" applyAlignment="1" applyProtection="1">
      <alignment horizontal="center"/>
    </xf>
    <xf numFmtId="0" fontId="2" fillId="7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7" borderId="2" xfId="0" applyNumberFormat="1" applyFont="1" applyFill="1" applyBorder="1" applyAlignment="1" applyProtection="1">
      <alignment horizontal="center" vertical="center" wrapText="1" readingOrder="1"/>
      <protection locked="0"/>
    </xf>
    <xf numFmtId="2" fontId="2" fillId="7" borderId="3" xfId="0" applyNumberFormat="1" applyFont="1" applyFill="1" applyBorder="1" applyAlignment="1" applyProtection="1">
      <alignment horizontal="center" vertical="center" wrapText="1" readingOrder="1"/>
      <protection locked="0"/>
    </xf>
    <xf numFmtId="2" fontId="2" fillId="7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7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7" borderId="0" xfId="0" applyNumberFormat="1" applyFont="1" applyFill="1" applyAlignment="1" applyProtection="1"/>
    <xf numFmtId="0" fontId="2" fillId="0" borderId="42" xfId="0" applyNumberFormat="1" applyFont="1" applyFill="1" applyBorder="1" applyAlignment="1" applyProtection="1">
      <alignment horizontal="left" vertical="center" wrapText="1" readingOrder="1"/>
      <protection locked="0"/>
    </xf>
    <xf numFmtId="2" fontId="2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2" fontId="2" fillId="7" borderId="1" xfId="0" applyNumberFormat="1" applyFont="1" applyFill="1" applyBorder="1" applyAlignment="1" applyProtection="1">
      <alignment horizontal="center" vertical="center" wrapText="1" readingOrder="1"/>
      <protection locked="0"/>
    </xf>
    <xf numFmtId="2" fontId="2" fillId="7" borderId="2" xfId="0" applyNumberFormat="1" applyFont="1" applyFill="1" applyBorder="1" applyAlignment="1" applyProtection="1">
      <alignment horizontal="center" vertical="center" wrapText="1" readingOrder="1"/>
      <protection locked="0"/>
    </xf>
    <xf numFmtId="2" fontId="2" fillId="7" borderId="17" xfId="0" applyNumberFormat="1" applyFont="1" applyFill="1" applyBorder="1" applyAlignment="1" applyProtection="1">
      <alignment horizontal="center" vertical="center" wrapText="1" readingOrder="1"/>
      <protection locked="0"/>
    </xf>
    <xf numFmtId="2" fontId="2" fillId="7" borderId="38" xfId="0" applyNumberFormat="1" applyFont="1" applyFill="1" applyBorder="1" applyAlignment="1" applyProtection="1">
      <alignment horizontal="center" vertical="center" wrapText="1" readingOrder="1"/>
      <protection locked="0"/>
    </xf>
    <xf numFmtId="165" fontId="1" fillId="2" borderId="1" xfId="0" applyNumberFormat="1" applyFont="1" applyFill="1" applyBorder="1" applyAlignment="1" applyProtection="1">
      <alignment horizontal="center" vertical="center" wrapText="1" readingOrder="1"/>
    </xf>
    <xf numFmtId="165" fontId="2" fillId="3" borderId="1" xfId="0" applyNumberFormat="1" applyFont="1" applyFill="1" applyBorder="1" applyAlignment="1" applyProtection="1">
      <alignment horizontal="center" vertical="center" wrapText="1" readingOrder="1"/>
    </xf>
    <xf numFmtId="165" fontId="2" fillId="4" borderId="1" xfId="0" applyNumberFormat="1" applyFont="1" applyFill="1" applyBorder="1" applyAlignment="1" applyProtection="1">
      <alignment horizontal="center" vertical="center" wrapText="1" readingOrder="1"/>
    </xf>
    <xf numFmtId="165" fontId="2" fillId="0" borderId="17" xfId="0" applyNumberFormat="1" applyFont="1" applyFill="1" applyBorder="1" applyAlignment="1" applyProtection="1">
      <alignment horizontal="center" vertical="center" wrapText="1" readingOrder="1"/>
      <protection locked="0"/>
    </xf>
    <xf numFmtId="165" fontId="2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65" fontId="2" fillId="0" borderId="1" xfId="0" applyNumberFormat="1" applyFont="1" applyFill="1" applyBorder="1" applyAlignment="1" applyProtection="1">
      <alignment horizontal="center" vertical="center" wrapText="1" readingOrder="1"/>
    </xf>
    <xf numFmtId="165" fontId="2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165" fontId="2" fillId="0" borderId="43" xfId="0" applyNumberFormat="1" applyFont="1" applyFill="1" applyBorder="1" applyAlignment="1" applyProtection="1">
      <alignment horizontal="center" vertical="center" wrapText="1" readingOrder="1"/>
      <protection locked="0"/>
    </xf>
    <xf numFmtId="165" fontId="2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65" fontId="2" fillId="4" borderId="58" xfId="0" applyNumberFormat="1" applyFont="1" applyFill="1" applyBorder="1" applyAlignment="1" applyProtection="1">
      <alignment horizontal="center" vertical="center" wrapText="1" readingOrder="1"/>
    </xf>
    <xf numFmtId="165" fontId="2" fillId="7" borderId="1" xfId="0" applyNumberFormat="1" applyFont="1" applyFill="1" applyBorder="1" applyAlignment="1" applyProtection="1">
      <alignment horizontal="center" vertical="center" wrapText="1" readingOrder="1"/>
    </xf>
    <xf numFmtId="165" fontId="2" fillId="0" borderId="19" xfId="0" applyNumberFormat="1" applyFont="1" applyFill="1" applyBorder="1" applyAlignment="1" applyProtection="1">
      <alignment horizontal="center" vertical="center" wrapText="1" readingOrder="1"/>
      <protection locked="0"/>
    </xf>
    <xf numFmtId="165" fontId="2" fillId="0" borderId="65" xfId="0" applyNumberFormat="1" applyFont="1" applyFill="1" applyBorder="1" applyAlignment="1" applyProtection="1">
      <alignment horizontal="center" vertical="center" wrapText="1" readingOrder="1"/>
    </xf>
    <xf numFmtId="165" fontId="2" fillId="0" borderId="18" xfId="0" applyNumberFormat="1" applyFont="1" applyFill="1" applyBorder="1" applyAlignment="1" applyProtection="1">
      <alignment horizontal="center" vertical="center" wrapText="1" readingOrder="1"/>
    </xf>
    <xf numFmtId="165" fontId="2" fillId="0" borderId="8" xfId="0" applyNumberFormat="1" applyFont="1" applyFill="1" applyBorder="1" applyAlignment="1" applyProtection="1">
      <alignment horizontal="center" vertical="center" wrapText="1" readingOrder="1"/>
    </xf>
    <xf numFmtId="165" fontId="2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165" fontId="2" fillId="0" borderId="63" xfId="0" applyNumberFormat="1" applyFont="1" applyFill="1" applyBorder="1" applyAlignment="1" applyProtection="1">
      <alignment horizontal="center"/>
    </xf>
    <xf numFmtId="165" fontId="2" fillId="5" borderId="0" xfId="0" applyNumberFormat="1" applyFont="1" applyFill="1" applyAlignment="1" applyProtection="1">
      <alignment horizontal="right" vertical="top" wrapText="1" readingOrder="1"/>
      <protection locked="0"/>
    </xf>
    <xf numFmtId="165" fontId="2" fillId="0" borderId="0" xfId="0" applyNumberFormat="1" applyFont="1" applyFill="1" applyAlignment="1" applyProtection="1"/>
    <xf numFmtId="0" fontId="2" fillId="5" borderId="0" xfId="0" applyNumberFormat="1" applyFont="1" applyFill="1" applyAlignment="1" applyProtection="1">
      <alignment horizontal="center" vertical="top" wrapText="1" readingOrder="1"/>
      <protection locked="0"/>
    </xf>
    <xf numFmtId="0" fontId="1" fillId="0" borderId="0" xfId="0" applyNumberFormat="1" applyFont="1" applyFill="1" applyAlignment="1" applyProtection="1">
      <alignment horizontal="center" vertical="center"/>
    </xf>
    <xf numFmtId="0" fontId="1" fillId="6" borderId="8" xfId="0" applyNumberFormat="1" applyFont="1" applyFill="1" applyBorder="1" applyAlignment="1" applyProtection="1">
      <alignment horizontal="center" vertical="top" wrapText="1" readingOrder="1"/>
    </xf>
    <xf numFmtId="0" fontId="1" fillId="6" borderId="9" xfId="0" applyNumberFormat="1" applyFont="1" applyFill="1" applyBorder="1" applyAlignment="1" applyProtection="1">
      <alignment horizontal="center" vertical="top" wrapText="1" readingOrder="1"/>
    </xf>
    <xf numFmtId="0" fontId="1" fillId="6" borderId="10" xfId="0" applyNumberFormat="1" applyFont="1" applyFill="1" applyBorder="1" applyAlignment="1" applyProtection="1">
      <alignment horizontal="center" vertical="top" wrapText="1" readingOrder="1"/>
    </xf>
    <xf numFmtId="0" fontId="1" fillId="6" borderId="11" xfId="0" applyNumberFormat="1" applyFont="1" applyFill="1" applyBorder="1" applyAlignment="1" applyProtection="1">
      <alignment horizontal="center" vertical="center" wrapText="1" readingOrder="1"/>
    </xf>
    <xf numFmtId="0" fontId="1" fillId="6" borderId="12" xfId="0" applyNumberFormat="1" applyFont="1" applyFill="1" applyBorder="1" applyAlignment="1" applyProtection="1">
      <alignment horizontal="center" vertical="center" wrapText="1" readingOrder="1"/>
    </xf>
    <xf numFmtId="0" fontId="1" fillId="6" borderId="13" xfId="0" applyNumberFormat="1" applyFont="1" applyFill="1" applyBorder="1" applyAlignment="1" applyProtection="1">
      <alignment horizontal="center" vertical="center" wrapText="1" readingOrder="1"/>
    </xf>
    <xf numFmtId="0" fontId="1" fillId="6" borderId="17" xfId="0" applyNumberFormat="1" applyFont="1" applyFill="1" applyBorder="1" applyAlignment="1" applyProtection="1">
      <alignment horizontal="center" vertical="center" wrapText="1" readingOrder="1"/>
    </xf>
    <xf numFmtId="0" fontId="1" fillId="6" borderId="21" xfId="0" applyNumberFormat="1" applyFont="1" applyFill="1" applyBorder="1" applyAlignment="1" applyProtection="1">
      <alignment horizontal="center" vertical="center" wrapText="1" readingOrder="1"/>
    </xf>
    <xf numFmtId="0" fontId="1" fillId="6" borderId="20" xfId="0" applyNumberFormat="1" applyFont="1" applyFill="1" applyBorder="1" applyAlignment="1" applyProtection="1">
      <alignment horizontal="center" vertical="center" wrapText="1" readingOrder="1"/>
    </xf>
    <xf numFmtId="0" fontId="1" fillId="6" borderId="17" xfId="0" applyNumberFormat="1" applyFont="1" applyFill="1" applyBorder="1" applyAlignment="1" applyProtection="1">
      <alignment vertical="center" wrapText="1" readingOrder="1"/>
    </xf>
    <xf numFmtId="0" fontId="1" fillId="6" borderId="21" xfId="0" applyNumberFormat="1" applyFont="1" applyFill="1" applyBorder="1" applyAlignment="1" applyProtection="1">
      <alignment vertical="center" wrapText="1" readingOrder="1"/>
    </xf>
    <xf numFmtId="0" fontId="1" fillId="6" borderId="20" xfId="0" applyNumberFormat="1" applyFont="1" applyFill="1" applyBorder="1" applyAlignment="1" applyProtection="1">
      <alignment vertical="center" wrapText="1" readingOrder="1"/>
    </xf>
    <xf numFmtId="0" fontId="1" fillId="6" borderId="15" xfId="0" applyNumberFormat="1" applyFont="1" applyFill="1" applyBorder="1" applyAlignment="1" applyProtection="1">
      <alignment horizontal="center" vertical="center" wrapText="1" readingOrder="1"/>
    </xf>
    <xf numFmtId="0" fontId="1" fillId="6" borderId="31" xfId="0" applyNumberFormat="1" applyFont="1" applyFill="1" applyBorder="1" applyAlignment="1" applyProtection="1">
      <alignment horizontal="center" vertical="center" wrapText="1" readingOrder="1"/>
    </xf>
    <xf numFmtId="0" fontId="1" fillId="6" borderId="32" xfId="0" applyNumberFormat="1" applyFont="1" applyFill="1" applyBorder="1" applyAlignment="1" applyProtection="1">
      <alignment horizontal="center" vertical="center" wrapText="1" readingOrder="1"/>
    </xf>
    <xf numFmtId="0" fontId="1" fillId="6" borderId="45" xfId="0" applyNumberFormat="1" applyFont="1" applyFill="1" applyBorder="1" applyAlignment="1" applyProtection="1">
      <alignment horizontal="center" vertical="center" wrapText="1" readingOrder="1"/>
    </xf>
    <xf numFmtId="0" fontId="1" fillId="6" borderId="46" xfId="0" applyNumberFormat="1" applyFont="1" applyFill="1" applyBorder="1" applyAlignment="1" applyProtection="1">
      <alignment horizontal="center" vertical="center" wrapText="1" readingOrder="1"/>
    </xf>
    <xf numFmtId="0" fontId="1" fillId="6" borderId="47" xfId="0" applyNumberFormat="1" applyFont="1" applyFill="1" applyBorder="1" applyAlignment="1" applyProtection="1">
      <alignment horizontal="center" vertical="center" wrapText="1" readingOrder="1"/>
    </xf>
    <xf numFmtId="0" fontId="1" fillId="2" borderId="27" xfId="0" applyNumberFormat="1" applyFont="1" applyFill="1" applyBorder="1" applyAlignment="1" applyProtection="1">
      <alignment horizontal="center" vertical="top" wrapText="1" readingOrder="1"/>
      <protection locked="0"/>
    </xf>
    <xf numFmtId="0" fontId="1" fillId="2" borderId="14" xfId="0" applyNumberFormat="1" applyFont="1" applyFill="1" applyBorder="1" applyAlignment="1" applyProtection="1">
      <alignment horizontal="center" vertical="top" wrapText="1" readingOrder="1"/>
      <protection locked="0"/>
    </xf>
    <xf numFmtId="0" fontId="1" fillId="2" borderId="28" xfId="0" applyNumberFormat="1" applyFont="1" applyFill="1" applyBorder="1" applyAlignment="1" applyProtection="1">
      <alignment horizontal="center" vertical="top" wrapText="1" readingOrder="1"/>
      <protection locked="0"/>
    </xf>
    <xf numFmtId="0" fontId="1" fillId="2" borderId="23" xfId="0" applyNumberFormat="1" applyFont="1" applyFill="1" applyBorder="1" applyAlignment="1" applyProtection="1">
      <alignment horizontal="center" vertical="top" wrapText="1" readingOrder="1"/>
      <protection locked="0"/>
    </xf>
    <xf numFmtId="0" fontId="1" fillId="2" borderId="0" xfId="0" applyNumberFormat="1" applyFont="1" applyFill="1" applyBorder="1" applyAlignment="1" applyProtection="1">
      <alignment horizontal="center" vertical="top" wrapText="1" readingOrder="1"/>
      <protection locked="0"/>
    </xf>
    <xf numFmtId="0" fontId="1" fillId="2" borderId="24" xfId="0" applyNumberFormat="1" applyFont="1" applyFill="1" applyBorder="1" applyAlignment="1" applyProtection="1">
      <alignment horizontal="center" vertical="top" wrapText="1" readingOrder="1"/>
      <protection locked="0"/>
    </xf>
    <xf numFmtId="0" fontId="1" fillId="2" borderId="25" xfId="0" applyNumberFormat="1" applyFont="1" applyFill="1" applyBorder="1" applyAlignment="1" applyProtection="1">
      <alignment horizontal="center" vertical="top" wrapText="1" readingOrder="1"/>
      <protection locked="0"/>
    </xf>
    <xf numFmtId="0" fontId="1" fillId="2" borderId="7" xfId="0" applyNumberFormat="1" applyFont="1" applyFill="1" applyBorder="1" applyAlignment="1" applyProtection="1">
      <alignment horizontal="center" vertical="top" wrapText="1" readingOrder="1"/>
      <protection locked="0"/>
    </xf>
    <xf numFmtId="0" fontId="1" fillId="2" borderId="26" xfId="0" applyNumberFormat="1" applyFont="1" applyFill="1" applyBorder="1" applyAlignment="1" applyProtection="1">
      <alignment horizontal="center" vertical="top" wrapText="1" readingOrder="1"/>
      <protection locked="0"/>
    </xf>
    <xf numFmtId="0" fontId="1" fillId="2" borderId="36" xfId="0" applyNumberFormat="1" applyFont="1" applyFill="1" applyBorder="1" applyAlignment="1" applyProtection="1">
      <alignment horizontal="left" vertical="center" wrapText="1" readingOrder="1"/>
      <protection locked="0"/>
    </xf>
    <xf numFmtId="0" fontId="1" fillId="2" borderId="30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3" borderId="36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3" borderId="30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4" borderId="36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4" borderId="30" xfId="0" applyNumberFormat="1" applyFont="1" applyFill="1" applyBorder="1" applyAlignment="1" applyProtection="1">
      <alignment horizontal="left" vertical="center" wrapText="1" readingOrder="1"/>
      <protection locked="0"/>
    </xf>
    <xf numFmtId="0" fontId="1" fillId="6" borderId="19" xfId="0" applyNumberFormat="1" applyFont="1" applyFill="1" applyBorder="1" applyAlignment="1" applyProtection="1">
      <alignment horizontal="center" vertical="center" wrapText="1" readingOrder="1"/>
    </xf>
    <xf numFmtId="165" fontId="1" fillId="6" borderId="17" xfId="0" applyNumberFormat="1" applyFont="1" applyFill="1" applyBorder="1" applyAlignment="1" applyProtection="1">
      <alignment horizontal="center" vertical="center" wrapText="1" readingOrder="1"/>
    </xf>
    <xf numFmtId="165" fontId="1" fillId="6" borderId="21" xfId="0" applyNumberFormat="1" applyFont="1" applyFill="1" applyBorder="1" applyAlignment="1" applyProtection="1">
      <alignment horizontal="center" vertical="center" wrapText="1" readingOrder="1"/>
    </xf>
    <xf numFmtId="165" fontId="1" fillId="6" borderId="20" xfId="0" applyNumberFormat="1" applyFont="1" applyFill="1" applyBorder="1" applyAlignment="1" applyProtection="1">
      <alignment horizontal="center" vertical="center" wrapText="1" readingOrder="1"/>
    </xf>
    <xf numFmtId="0" fontId="2" fillId="0" borderId="45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47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15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32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17" xfId="0" applyNumberFormat="1" applyFont="1" applyFill="1" applyBorder="1" applyAlignment="1" applyProtection="1">
      <alignment vertical="center" wrapText="1" readingOrder="1"/>
      <protection locked="0"/>
    </xf>
    <xf numFmtId="0" fontId="2" fillId="0" borderId="20" xfId="0" applyNumberFormat="1" applyFont="1" applyFill="1" applyBorder="1" applyAlignment="1" applyProtection="1">
      <alignment vertical="center" wrapText="1" readingOrder="1"/>
      <protection locked="0"/>
    </xf>
    <xf numFmtId="0" fontId="2" fillId="0" borderId="54" xfId="0" applyNumberFormat="1" applyFont="1" applyFill="1" applyBorder="1" applyAlignment="1" applyProtection="1">
      <alignment horizontal="center" vertical="top" wrapText="1" readingOrder="1"/>
      <protection locked="0"/>
    </xf>
    <xf numFmtId="0" fontId="2" fillId="0" borderId="60" xfId="0" applyNumberFormat="1" applyFont="1" applyFill="1" applyBorder="1" applyAlignment="1" applyProtection="1">
      <alignment horizontal="center" vertical="top" wrapText="1" readingOrder="1"/>
      <protection locked="0"/>
    </xf>
    <xf numFmtId="0" fontId="2" fillId="0" borderId="55" xfId="0" applyNumberFormat="1" applyFont="1" applyFill="1" applyBorder="1" applyAlignment="1" applyProtection="1">
      <alignment horizontal="left" vertical="top" wrapText="1" readingOrder="1"/>
      <protection locked="0"/>
    </xf>
    <xf numFmtId="0" fontId="2" fillId="0" borderId="61" xfId="0" applyNumberFormat="1" applyFont="1" applyFill="1" applyBorder="1" applyAlignment="1" applyProtection="1">
      <alignment horizontal="left" vertical="top" wrapText="1" readingOrder="1"/>
      <protection locked="0"/>
    </xf>
    <xf numFmtId="0" fontId="2" fillId="0" borderId="56" xfId="0" applyNumberFormat="1" applyFont="1" applyFill="1" applyBorder="1" applyAlignment="1" applyProtection="1">
      <alignment vertical="center" wrapText="1" readingOrder="1"/>
      <protection locked="0"/>
    </xf>
    <xf numFmtId="0" fontId="2" fillId="0" borderId="51" xfId="0" applyNumberFormat="1" applyFont="1" applyFill="1" applyBorder="1" applyAlignment="1" applyProtection="1">
      <alignment vertical="center" wrapText="1" readingOrder="1"/>
      <protection locked="0"/>
    </xf>
    <xf numFmtId="0" fontId="2" fillId="0" borderId="45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46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47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31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21" xfId="0" applyNumberFormat="1" applyFont="1" applyFill="1" applyBorder="1" applyAlignment="1" applyProtection="1">
      <alignment vertical="center" wrapText="1" readingOrder="1"/>
      <protection locked="0"/>
    </xf>
    <xf numFmtId="0" fontId="2" fillId="0" borderId="45" xfId="0" applyNumberFormat="1" applyFont="1" applyFill="1" applyBorder="1" applyAlignment="1" applyProtection="1">
      <alignment horizontal="center" vertical="top" wrapText="1" readingOrder="1"/>
      <protection locked="0"/>
    </xf>
    <xf numFmtId="0" fontId="2" fillId="0" borderId="46" xfId="0" applyNumberFormat="1" applyFont="1" applyFill="1" applyBorder="1" applyAlignment="1" applyProtection="1">
      <alignment horizontal="center" vertical="top" wrapText="1" readingOrder="1"/>
      <protection locked="0"/>
    </xf>
    <xf numFmtId="0" fontId="2" fillId="0" borderId="47" xfId="0" applyNumberFormat="1" applyFont="1" applyFill="1" applyBorder="1" applyAlignment="1" applyProtection="1">
      <alignment horizontal="center" vertical="top" wrapText="1" readingOrder="1"/>
      <protection locked="0"/>
    </xf>
    <xf numFmtId="0" fontId="2" fillId="0" borderId="15" xfId="0" applyNumberFormat="1" applyFont="1" applyFill="1" applyBorder="1" applyAlignment="1" applyProtection="1">
      <alignment horizontal="left" vertical="top" wrapText="1" readingOrder="1"/>
      <protection locked="0"/>
    </xf>
    <xf numFmtId="0" fontId="2" fillId="0" borderId="31" xfId="0" applyNumberFormat="1" applyFont="1" applyFill="1" applyBorder="1" applyAlignment="1" applyProtection="1">
      <alignment horizontal="left" vertical="top" wrapText="1" readingOrder="1"/>
      <protection locked="0"/>
    </xf>
    <xf numFmtId="0" fontId="2" fillId="0" borderId="32" xfId="0" applyNumberFormat="1" applyFont="1" applyFill="1" applyBorder="1" applyAlignment="1" applyProtection="1">
      <alignment horizontal="left" vertical="top" wrapText="1" readingOrder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20" xfId="0" applyNumberFormat="1" applyFont="1" applyFill="1" applyBorder="1" applyAlignment="1" applyProtection="1">
      <alignment horizontal="center" vertical="center" wrapText="1" readingOrder="1"/>
      <protection locked="0"/>
    </xf>
    <xf numFmtId="165" fontId="2" fillId="0" borderId="17" xfId="0" applyNumberFormat="1" applyFont="1" applyFill="1" applyBorder="1" applyAlignment="1" applyProtection="1">
      <alignment horizontal="center" vertical="center" wrapText="1" readingOrder="1"/>
    </xf>
    <xf numFmtId="165" fontId="2" fillId="0" borderId="20" xfId="0" applyNumberFormat="1" applyFont="1" applyFill="1" applyBorder="1" applyAlignment="1" applyProtection="1">
      <alignment horizontal="center" vertical="center" wrapText="1" readingOrder="1"/>
    </xf>
    <xf numFmtId="0" fontId="2" fillId="0" borderId="56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51" xfId="0" applyNumberFormat="1" applyFont="1" applyFill="1" applyBorder="1" applyAlignment="1" applyProtection="1">
      <alignment horizontal="center" vertical="center" wrapText="1" readingOrder="1"/>
      <protection locked="0"/>
    </xf>
    <xf numFmtId="165" fontId="2" fillId="0" borderId="56" xfId="0" applyNumberFormat="1" applyFont="1" applyFill="1" applyBorder="1" applyAlignment="1" applyProtection="1">
      <alignment horizontal="center" vertical="center" wrapText="1" readingOrder="1"/>
    </xf>
    <xf numFmtId="165" fontId="2" fillId="0" borderId="51" xfId="0" applyNumberFormat="1" applyFont="1" applyFill="1" applyBorder="1" applyAlignment="1" applyProtection="1">
      <alignment horizontal="center" vertical="center" wrapText="1" readingOrder="1"/>
    </xf>
    <xf numFmtId="0" fontId="2" fillId="0" borderId="21" xfId="0" applyNumberFormat="1" applyFont="1" applyFill="1" applyBorder="1" applyAlignment="1" applyProtection="1">
      <alignment horizontal="center" vertical="center" wrapText="1" readingOrder="1"/>
      <protection locked="0"/>
    </xf>
    <xf numFmtId="165" fontId="2" fillId="0" borderId="21" xfId="0" applyNumberFormat="1" applyFont="1" applyFill="1" applyBorder="1" applyAlignment="1" applyProtection="1">
      <alignment horizontal="center" vertical="center" wrapText="1" readingOrder="1"/>
    </xf>
    <xf numFmtId="165" fontId="2" fillId="7" borderId="17" xfId="0" applyNumberFormat="1" applyFont="1" applyFill="1" applyBorder="1" applyAlignment="1" applyProtection="1">
      <alignment horizontal="center" vertical="center" wrapText="1" readingOrder="1"/>
    </xf>
    <xf numFmtId="165" fontId="2" fillId="7" borderId="20" xfId="0" applyNumberFormat="1" applyFont="1" applyFill="1" applyBorder="1" applyAlignment="1" applyProtection="1">
      <alignment horizontal="center" vertical="center" wrapText="1" readingOrder="1"/>
    </xf>
    <xf numFmtId="0" fontId="2" fillId="0" borderId="3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32" xfId="0" applyNumberFormat="1" applyFont="1" applyFill="1" applyBorder="1" applyAlignment="1" applyProtection="1">
      <alignment horizontal="center" vertical="center" wrapText="1" readingOrder="1"/>
      <protection locked="0"/>
    </xf>
    <xf numFmtId="164" fontId="2" fillId="0" borderId="29" xfId="0" applyNumberFormat="1" applyFont="1" applyFill="1" applyBorder="1" applyAlignment="1" applyProtection="1">
      <alignment horizontal="center" vertical="center" wrapText="1" readingOrder="1"/>
      <protection locked="0"/>
    </xf>
    <xf numFmtId="164" fontId="2" fillId="0" borderId="36" xfId="0" applyNumberFormat="1" applyFont="1" applyFill="1" applyBorder="1" applyAlignment="1" applyProtection="1">
      <alignment horizontal="center" vertical="center" wrapText="1" readingOrder="1"/>
      <protection locked="0"/>
    </xf>
    <xf numFmtId="164" fontId="2" fillId="0" borderId="30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9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33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34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49" xfId="0" applyNumberFormat="1" applyFont="1" applyFill="1" applyBorder="1" applyAlignment="1" applyProtection="1">
      <alignment vertical="center" wrapText="1" readingOrder="1"/>
      <protection locked="0"/>
    </xf>
    <xf numFmtId="0" fontId="2" fillId="0" borderId="19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49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49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50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20" xfId="0" applyNumberFormat="1" applyFont="1" applyFill="1" applyBorder="1" applyAlignment="1" applyProtection="1">
      <alignment horizontal="left" vertical="center" wrapText="1" readingOrder="1"/>
      <protection locked="0"/>
    </xf>
    <xf numFmtId="165" fontId="2" fillId="3" borderId="21" xfId="0" applyNumberFormat="1" applyFont="1" applyFill="1" applyBorder="1" applyAlignment="1" applyProtection="1">
      <alignment horizontal="center" vertical="center" wrapText="1" readingOrder="1"/>
    </xf>
    <xf numFmtId="165" fontId="2" fillId="3" borderId="20" xfId="0" applyNumberFormat="1" applyFont="1" applyFill="1" applyBorder="1" applyAlignment="1" applyProtection="1">
      <alignment horizontal="center" vertical="center" wrapText="1" readingOrder="1"/>
    </xf>
    <xf numFmtId="0" fontId="2" fillId="0" borderId="46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64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48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3" borderId="46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3" borderId="47" xfId="0" applyNumberFormat="1" applyFont="1" applyFill="1" applyBorder="1" applyAlignment="1" applyProtection="1">
      <alignment horizontal="left" vertical="center" wrapText="1" readingOrder="1"/>
      <protection locked="0"/>
    </xf>
    <xf numFmtId="165" fontId="2" fillId="0" borderId="19" xfId="0" applyNumberFormat="1" applyFont="1" applyFill="1" applyBorder="1" applyAlignment="1" applyProtection="1">
      <alignment horizontal="center" vertical="center" wrapText="1" readingOrder="1"/>
      <protection locked="0"/>
    </xf>
    <xf numFmtId="165" fontId="2" fillId="0" borderId="20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7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4" borderId="36" xfId="0" applyNumberFormat="1" applyFont="1" applyFill="1" applyBorder="1" applyAlignment="1" applyProtection="1">
      <alignment horizontal="left" vertical="top" wrapText="1" readingOrder="1"/>
      <protection locked="0"/>
    </xf>
    <xf numFmtId="0" fontId="2" fillId="4" borderId="30" xfId="0" applyNumberFormat="1" applyFont="1" applyFill="1" applyBorder="1" applyAlignment="1" applyProtection="1">
      <alignment horizontal="left" vertical="top" wrapText="1" readingOrder="1"/>
      <protection locked="0"/>
    </xf>
    <xf numFmtId="0" fontId="2" fillId="4" borderId="29" xfId="0" applyNumberFormat="1" applyFont="1" applyFill="1" applyBorder="1" applyAlignment="1" applyProtection="1">
      <alignment horizontal="center" vertical="top" wrapText="1" readingOrder="1"/>
      <protection locked="0"/>
    </xf>
    <xf numFmtId="0" fontId="2" fillId="4" borderId="36" xfId="0" applyNumberFormat="1" applyFont="1" applyFill="1" applyBorder="1" applyAlignment="1" applyProtection="1">
      <alignment horizontal="center" vertical="top" wrapText="1" readingOrder="1"/>
      <protection locked="0"/>
    </xf>
    <xf numFmtId="0" fontId="2" fillId="4" borderId="37" xfId="0" applyNumberFormat="1" applyFont="1" applyFill="1" applyBorder="1" applyAlignment="1" applyProtection="1">
      <alignment horizontal="center" vertical="top" wrapText="1" readingOrder="1"/>
      <protection locked="0"/>
    </xf>
    <xf numFmtId="0" fontId="2" fillId="3" borderId="23" xfId="0" applyNumberFormat="1" applyFont="1" applyFill="1" applyBorder="1" applyAlignment="1" applyProtection="1">
      <alignment horizontal="center" vertical="top" wrapText="1" readingOrder="1"/>
      <protection locked="0"/>
    </xf>
    <xf numFmtId="0" fontId="2" fillId="3" borderId="0" xfId="0" applyNumberFormat="1" applyFont="1" applyFill="1" applyBorder="1" applyAlignment="1" applyProtection="1">
      <alignment horizontal="center" vertical="top" wrapText="1" readingOrder="1"/>
      <protection locked="0"/>
    </xf>
    <xf numFmtId="0" fontId="2" fillId="3" borderId="24" xfId="0" applyNumberFormat="1" applyFont="1" applyFill="1" applyBorder="1" applyAlignment="1" applyProtection="1">
      <alignment horizontal="center" vertical="top" wrapText="1" readingOrder="1"/>
      <protection locked="0"/>
    </xf>
    <xf numFmtId="0" fontId="2" fillId="3" borderId="25" xfId="0" applyNumberFormat="1" applyFont="1" applyFill="1" applyBorder="1" applyAlignment="1" applyProtection="1">
      <alignment horizontal="center" vertical="top" wrapText="1" readingOrder="1"/>
      <protection locked="0"/>
    </xf>
    <xf numFmtId="0" fontId="2" fillId="3" borderId="7" xfId="0" applyNumberFormat="1" applyFont="1" applyFill="1" applyBorder="1" applyAlignment="1" applyProtection="1">
      <alignment horizontal="center" vertical="top" wrapText="1" readingOrder="1"/>
      <protection locked="0"/>
    </xf>
    <xf numFmtId="0" fontId="2" fillId="3" borderId="26" xfId="0" applyNumberFormat="1" applyFont="1" applyFill="1" applyBorder="1" applyAlignment="1" applyProtection="1">
      <alignment horizontal="center" vertical="top" wrapText="1" readingOrder="1"/>
      <protection locked="0"/>
    </xf>
    <xf numFmtId="0" fontId="2" fillId="3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3" borderId="31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3" borderId="7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3" borderId="32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21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38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39" xfId="0" applyNumberFormat="1" applyFont="1" applyFill="1" applyBorder="1" applyAlignment="1" applyProtection="1">
      <alignment horizontal="center" vertical="center" wrapText="1" readingOrder="1"/>
      <protection locked="0"/>
    </xf>
    <xf numFmtId="165" fontId="2" fillId="0" borderId="22" xfId="0" applyNumberFormat="1" applyFont="1" applyFill="1" applyBorder="1" applyAlignment="1" applyProtection="1">
      <alignment horizontal="center" vertical="center" wrapText="1" readingOrder="1"/>
      <protection locked="0"/>
    </xf>
    <xf numFmtId="165" fontId="2" fillId="0" borderId="23" xfId="0" applyNumberFormat="1" applyFont="1" applyFill="1" applyBorder="1" applyAlignment="1" applyProtection="1">
      <alignment horizontal="center" vertical="center" wrapText="1" readingOrder="1"/>
      <protection locked="0"/>
    </xf>
    <xf numFmtId="165" fontId="2" fillId="0" borderId="25" xfId="0" applyNumberFormat="1" applyFont="1" applyFill="1" applyBorder="1" applyAlignment="1" applyProtection="1">
      <alignment horizontal="center" vertical="center" wrapText="1" readingOrder="1"/>
      <protection locked="0"/>
    </xf>
    <xf numFmtId="165" fontId="2" fillId="0" borderId="59" xfId="0" applyNumberFormat="1" applyFont="1" applyFill="1" applyBorder="1" applyAlignment="1" applyProtection="1">
      <alignment horizontal="center" vertical="center" wrapText="1" readingOrder="1"/>
      <protection locked="0"/>
    </xf>
    <xf numFmtId="165" fontId="2" fillId="0" borderId="31" xfId="0" applyNumberFormat="1" applyFont="1" applyFill="1" applyBorder="1" applyAlignment="1" applyProtection="1">
      <alignment horizontal="center" vertical="center" wrapText="1" readingOrder="1"/>
      <protection locked="0"/>
    </xf>
    <xf numFmtId="165" fontId="2" fillId="0" borderId="32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3" borderId="36" xfId="0" applyNumberFormat="1" applyFont="1" applyFill="1" applyBorder="1" applyAlignment="1" applyProtection="1">
      <alignment horizontal="left" vertical="top" wrapText="1" readingOrder="1"/>
      <protection locked="0"/>
    </xf>
    <xf numFmtId="0" fontId="2" fillId="3" borderId="30" xfId="0" applyNumberFormat="1" applyFont="1" applyFill="1" applyBorder="1" applyAlignment="1" applyProtection="1">
      <alignment horizontal="left" vertical="top" wrapText="1" readingOrder="1"/>
      <protection locked="0"/>
    </xf>
    <xf numFmtId="0" fontId="2" fillId="4" borderId="9" xfId="0" applyNumberFormat="1" applyFont="1" applyFill="1" applyBorder="1" applyAlignment="1" applyProtection="1">
      <alignment horizontal="left" vertical="top" wrapText="1" readingOrder="1"/>
      <protection locked="0"/>
    </xf>
    <xf numFmtId="0" fontId="2" fillId="4" borderId="42" xfId="0" applyNumberFormat="1" applyFont="1" applyFill="1" applyBorder="1" applyAlignment="1" applyProtection="1">
      <alignment horizontal="left" vertical="top" wrapText="1" readingOrder="1"/>
      <protection locked="0"/>
    </xf>
    <xf numFmtId="0" fontId="2" fillId="0" borderId="59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54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64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55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56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60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61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51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53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7" borderId="19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7" borderId="20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7" borderId="33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7" borderId="34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68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69" xfId="0" applyNumberFormat="1" applyFont="1" applyFill="1" applyBorder="1" applyAlignment="1" applyProtection="1">
      <alignment horizontal="left" vertical="center" wrapText="1" readingOrder="1"/>
      <protection locked="0"/>
    </xf>
    <xf numFmtId="164" fontId="2" fillId="0" borderId="27" xfId="0" applyNumberFormat="1" applyFont="1" applyFill="1" applyBorder="1" applyAlignment="1" applyProtection="1">
      <alignment horizontal="center" vertical="center" wrapText="1" readingOrder="1"/>
    </xf>
    <xf numFmtId="164" fontId="2" fillId="0" borderId="14" xfId="0" applyNumberFormat="1" applyFont="1" applyFill="1" applyBorder="1" applyAlignment="1" applyProtection="1">
      <alignment horizontal="center" vertical="center" wrapText="1" readingOrder="1"/>
    </xf>
    <xf numFmtId="164" fontId="2" fillId="0" borderId="15" xfId="0" applyNumberFormat="1" applyFont="1" applyFill="1" applyBorder="1" applyAlignment="1" applyProtection="1">
      <alignment horizontal="center" vertical="center" wrapText="1" readingOrder="1"/>
    </xf>
    <xf numFmtId="164" fontId="2" fillId="0" borderId="25" xfId="0" applyNumberFormat="1" applyFont="1" applyFill="1" applyBorder="1" applyAlignment="1" applyProtection="1">
      <alignment horizontal="center" vertical="center" wrapText="1" readingOrder="1"/>
    </xf>
    <xf numFmtId="164" fontId="2" fillId="0" borderId="7" xfId="0" applyNumberFormat="1" applyFont="1" applyFill="1" applyBorder="1" applyAlignment="1" applyProtection="1">
      <alignment horizontal="center" vertical="center" wrapText="1" readingOrder="1"/>
    </xf>
    <xf numFmtId="164" fontId="2" fillId="0" borderId="32" xfId="0" applyNumberFormat="1" applyFont="1" applyFill="1" applyBorder="1" applyAlignment="1" applyProtection="1">
      <alignment horizontal="center" vertical="center" wrapText="1" readingOrder="1"/>
    </xf>
    <xf numFmtId="0" fontId="2" fillId="7" borderId="38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7" borderId="39" xfId="0" applyNumberFormat="1" applyFont="1" applyFill="1" applyBorder="1" applyAlignment="1" applyProtection="1">
      <alignment horizontal="center" vertical="center" wrapText="1" readingOrder="1"/>
      <protection locked="0"/>
    </xf>
    <xf numFmtId="165" fontId="2" fillId="0" borderId="70" xfId="0" applyNumberFormat="1" applyFont="1" applyFill="1" applyBorder="1" applyAlignment="1" applyProtection="1">
      <alignment horizontal="center" vertical="center" wrapText="1" readingOrder="1"/>
    </xf>
    <xf numFmtId="165" fontId="2" fillId="0" borderId="49" xfId="0" applyNumberFormat="1" applyFont="1" applyFill="1" applyBorder="1" applyAlignment="1" applyProtection="1">
      <alignment horizontal="center" vertical="center" wrapText="1" readingOrder="1"/>
    </xf>
    <xf numFmtId="165" fontId="2" fillId="7" borderId="21" xfId="0" applyNumberFormat="1" applyFont="1" applyFill="1" applyBorder="1" applyAlignment="1" applyProtection="1">
      <alignment horizontal="center" vertical="center" wrapText="1" readingOrder="1"/>
    </xf>
    <xf numFmtId="165" fontId="2" fillId="7" borderId="49" xfId="0" applyNumberFormat="1" applyFont="1" applyFill="1" applyBorder="1" applyAlignment="1" applyProtection="1">
      <alignment horizontal="center" vertical="center" wrapText="1" readingOrder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vertical="center"/>
    </xf>
    <xf numFmtId="0" fontId="3" fillId="0" borderId="7" xfId="1" applyNumberFormat="1" applyFill="1" applyBorder="1" applyAlignment="1" applyProtection="1">
      <alignment vertical="center"/>
    </xf>
  </cellXfs>
  <cellStyles count="2">
    <cellStyle name="Hipersaitas" xfId="1" builtinId="8"/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188004%20prieda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7"/>
  <sheetViews>
    <sheetView tabSelected="1" zoomScale="85" zoomScaleNormal="85" workbookViewId="0">
      <selection activeCell="J3" sqref="J3"/>
    </sheetView>
  </sheetViews>
  <sheetFormatPr defaultColWidth="9.109375" defaultRowHeight="15.6" x14ac:dyDescent="0.3"/>
  <cols>
    <col min="1" max="1" width="14" style="1" customWidth="1"/>
    <col min="2" max="2" width="32" style="1" customWidth="1"/>
    <col min="3" max="3" width="18.109375" style="7" customWidth="1"/>
    <col min="4" max="4" width="8.44140625" style="63" customWidth="1"/>
    <col min="5" max="5" width="13.5546875" style="98" customWidth="1"/>
    <col min="6" max="7" width="11.6640625" style="98" customWidth="1"/>
    <col min="8" max="8" width="33" style="7" customWidth="1"/>
    <col min="9" max="9" width="7" style="7" customWidth="1"/>
    <col min="10" max="12" width="11.6640625" style="22" customWidth="1"/>
    <col min="13" max="16384" width="9.109375" style="1"/>
  </cols>
  <sheetData>
    <row r="1" spans="1:12" ht="22.5" customHeight="1" x14ac:dyDescent="0.3">
      <c r="A1" s="100" t="s">
        <v>320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 ht="16.2" customHeight="1" x14ac:dyDescent="0.3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</row>
    <row r="3" spans="1:12" ht="18.600000000000001" customHeight="1" thickBot="1" x14ac:dyDescent="0.35">
      <c r="A3" s="254"/>
      <c r="B3" s="254"/>
      <c r="C3" s="254"/>
      <c r="D3" s="254"/>
      <c r="E3" s="254"/>
      <c r="F3" s="254"/>
      <c r="G3" s="254"/>
      <c r="H3" s="254"/>
      <c r="I3" s="254"/>
      <c r="J3" s="255" t="s">
        <v>352</v>
      </c>
      <c r="K3" s="254"/>
      <c r="L3" s="254"/>
    </row>
    <row r="4" spans="1:12" ht="18" customHeight="1" x14ac:dyDescent="0.3">
      <c r="A4" s="116" t="s">
        <v>0</v>
      </c>
      <c r="B4" s="113" t="s">
        <v>316</v>
      </c>
      <c r="C4" s="110" t="s">
        <v>1</v>
      </c>
      <c r="D4" s="107" t="s">
        <v>2</v>
      </c>
      <c r="E4" s="135" t="s">
        <v>322</v>
      </c>
      <c r="F4" s="135" t="s">
        <v>323</v>
      </c>
      <c r="G4" s="135" t="s">
        <v>324</v>
      </c>
      <c r="H4" s="101" t="s">
        <v>321</v>
      </c>
      <c r="I4" s="102"/>
      <c r="J4" s="102"/>
      <c r="K4" s="102"/>
      <c r="L4" s="103"/>
    </row>
    <row r="5" spans="1:12" ht="15.75" customHeight="1" x14ac:dyDescent="0.3">
      <c r="A5" s="117"/>
      <c r="B5" s="114"/>
      <c r="C5" s="111"/>
      <c r="D5" s="108"/>
      <c r="E5" s="136"/>
      <c r="F5" s="136"/>
      <c r="G5" s="136"/>
      <c r="H5" s="134" t="s">
        <v>316</v>
      </c>
      <c r="I5" s="134" t="s">
        <v>327</v>
      </c>
      <c r="J5" s="104" t="s">
        <v>338</v>
      </c>
      <c r="K5" s="105"/>
      <c r="L5" s="106"/>
    </row>
    <row r="6" spans="1:12" ht="16.2" thickBot="1" x14ac:dyDescent="0.35">
      <c r="A6" s="118"/>
      <c r="B6" s="115"/>
      <c r="C6" s="112"/>
      <c r="D6" s="109"/>
      <c r="E6" s="137"/>
      <c r="F6" s="137"/>
      <c r="G6" s="137"/>
      <c r="H6" s="109"/>
      <c r="I6" s="109"/>
      <c r="J6" s="45" t="s">
        <v>330</v>
      </c>
      <c r="K6" s="45" t="s">
        <v>331</v>
      </c>
      <c r="L6" s="46" t="s">
        <v>332</v>
      </c>
    </row>
    <row r="7" spans="1:12" ht="32.25" customHeight="1" thickBot="1" x14ac:dyDescent="0.35">
      <c r="A7" s="38" t="s">
        <v>3</v>
      </c>
      <c r="B7" s="128" t="s">
        <v>4</v>
      </c>
      <c r="C7" s="129"/>
      <c r="D7" s="64" t="s">
        <v>317</v>
      </c>
      <c r="E7" s="80">
        <f>E8+E36+E120</f>
        <v>21499186</v>
      </c>
      <c r="F7" s="80">
        <f>F8+F36+F120</f>
        <v>21759416</v>
      </c>
      <c r="G7" s="80">
        <f>G8+G36+G120</f>
        <v>18151806</v>
      </c>
      <c r="H7" s="119"/>
      <c r="I7" s="120"/>
      <c r="J7" s="120"/>
      <c r="K7" s="120"/>
      <c r="L7" s="121"/>
    </row>
    <row r="8" spans="1:12" ht="32.25" customHeight="1" thickBot="1" x14ac:dyDescent="0.35">
      <c r="A8" s="39" t="s">
        <v>7</v>
      </c>
      <c r="B8" s="130" t="s">
        <v>325</v>
      </c>
      <c r="C8" s="131"/>
      <c r="D8" s="65"/>
      <c r="E8" s="81">
        <f>SUM(E9:E9)</f>
        <v>2418830</v>
      </c>
      <c r="F8" s="81">
        <f t="shared" ref="F8:G8" si="0">SUM(F9:F9)</f>
        <v>4022990</v>
      </c>
      <c r="G8" s="81">
        <f t="shared" si="0"/>
        <v>2297712</v>
      </c>
      <c r="H8" s="122"/>
      <c r="I8" s="123"/>
      <c r="J8" s="123"/>
      <c r="K8" s="123"/>
      <c r="L8" s="124"/>
    </row>
    <row r="9" spans="1:12" ht="47.25" customHeight="1" thickBot="1" x14ac:dyDescent="0.35">
      <c r="A9" s="40" t="s">
        <v>10</v>
      </c>
      <c r="B9" s="132" t="s">
        <v>11</v>
      </c>
      <c r="C9" s="133"/>
      <c r="D9" s="19"/>
      <c r="E9" s="82">
        <f>E10+E13+E16+E18+E19+E21+E23+D24+E25+E26+E28+E29+E32</f>
        <v>2418830</v>
      </c>
      <c r="F9" s="82">
        <f>F10+F13+F16+F18+F19+F21+F23+F24+F25+F26+F28+F29+F32</f>
        <v>4022990</v>
      </c>
      <c r="G9" s="82">
        <f>G10+G13+G16+G18+G19+G21+G23+G24+G25+G26+G28+G29+G32</f>
        <v>2297712</v>
      </c>
      <c r="H9" s="125"/>
      <c r="I9" s="126"/>
      <c r="J9" s="126"/>
      <c r="K9" s="126"/>
      <c r="L9" s="127"/>
    </row>
    <row r="10" spans="1:12" ht="31.2" x14ac:dyDescent="0.3">
      <c r="A10" s="150" t="s">
        <v>13</v>
      </c>
      <c r="B10" s="140" t="s">
        <v>14</v>
      </c>
      <c r="C10" s="142" t="s">
        <v>15</v>
      </c>
      <c r="D10" s="161" t="s">
        <v>16</v>
      </c>
      <c r="E10" s="163">
        <f>SUM(E11:E12)+420604</f>
        <v>420604</v>
      </c>
      <c r="F10" s="163">
        <f>SUM(F11:F12)+486956</f>
        <v>486956</v>
      </c>
      <c r="G10" s="163">
        <f>SUM(G11:G12)+499500</f>
        <v>499500</v>
      </c>
      <c r="H10" s="11" t="s">
        <v>17</v>
      </c>
      <c r="I10" s="8" t="s">
        <v>326</v>
      </c>
      <c r="J10" s="12">
        <v>12</v>
      </c>
      <c r="K10" s="13" t="s">
        <v>19</v>
      </c>
      <c r="L10" s="14" t="s">
        <v>20</v>
      </c>
    </row>
    <row r="11" spans="1:12" ht="62.4" x14ac:dyDescent="0.3">
      <c r="A11" s="151"/>
      <c r="B11" s="153"/>
      <c r="C11" s="154"/>
      <c r="D11" s="169"/>
      <c r="E11" s="170"/>
      <c r="F11" s="170"/>
      <c r="G11" s="170"/>
      <c r="H11" s="10" t="s">
        <v>334</v>
      </c>
      <c r="I11" s="9" t="s">
        <v>329</v>
      </c>
      <c r="J11" s="15" t="s">
        <v>21</v>
      </c>
      <c r="K11" s="15"/>
      <c r="L11" s="16"/>
    </row>
    <row r="12" spans="1:12" ht="63" thickBot="1" x14ac:dyDescent="0.35">
      <c r="A12" s="152"/>
      <c r="B12" s="141"/>
      <c r="C12" s="143"/>
      <c r="D12" s="162"/>
      <c r="E12" s="164"/>
      <c r="F12" s="164"/>
      <c r="G12" s="164"/>
      <c r="H12" s="10" t="s">
        <v>333</v>
      </c>
      <c r="I12" s="9" t="s">
        <v>329</v>
      </c>
      <c r="J12" s="15" t="s">
        <v>23</v>
      </c>
      <c r="K12" s="15" t="s">
        <v>18</v>
      </c>
      <c r="L12" s="16" t="s">
        <v>19</v>
      </c>
    </row>
    <row r="13" spans="1:12" ht="27.75" customHeight="1" x14ac:dyDescent="0.3">
      <c r="A13" s="155" t="s">
        <v>24</v>
      </c>
      <c r="B13" s="158" t="s">
        <v>25</v>
      </c>
      <c r="C13" s="142" t="s">
        <v>12</v>
      </c>
      <c r="D13" s="161" t="s">
        <v>16</v>
      </c>
      <c r="E13" s="163">
        <f>SUM(E14:E15)+736000</f>
        <v>736000</v>
      </c>
      <c r="F13" s="163">
        <f>SUM(F14:F15)+600000</f>
        <v>600000</v>
      </c>
      <c r="G13" s="163">
        <f>SUM(G14:G15)+600000</f>
        <v>600000</v>
      </c>
      <c r="H13" s="11" t="s">
        <v>26</v>
      </c>
      <c r="I13" s="8" t="s">
        <v>5</v>
      </c>
      <c r="J13" s="8" t="s">
        <v>27</v>
      </c>
      <c r="K13" s="8" t="s">
        <v>28</v>
      </c>
      <c r="L13" s="17" t="s">
        <v>29</v>
      </c>
    </row>
    <row r="14" spans="1:12" x14ac:dyDescent="0.3">
      <c r="A14" s="156"/>
      <c r="B14" s="159"/>
      <c r="C14" s="154"/>
      <c r="D14" s="169"/>
      <c r="E14" s="170"/>
      <c r="F14" s="170"/>
      <c r="G14" s="170"/>
      <c r="H14" s="10" t="s">
        <v>30</v>
      </c>
      <c r="I14" s="9" t="s">
        <v>326</v>
      </c>
      <c r="J14" s="9" t="s">
        <v>31</v>
      </c>
      <c r="K14" s="9" t="s">
        <v>32</v>
      </c>
      <c r="L14" s="18" t="s">
        <v>33</v>
      </c>
    </row>
    <row r="15" spans="1:12" ht="31.8" thickBot="1" x14ac:dyDescent="0.35">
      <c r="A15" s="157"/>
      <c r="B15" s="160"/>
      <c r="C15" s="143"/>
      <c r="D15" s="162"/>
      <c r="E15" s="164"/>
      <c r="F15" s="164"/>
      <c r="G15" s="164"/>
      <c r="H15" s="10" t="s">
        <v>34</v>
      </c>
      <c r="I15" s="9" t="s">
        <v>326</v>
      </c>
      <c r="J15" s="9" t="s">
        <v>23</v>
      </c>
      <c r="K15" s="9" t="s">
        <v>35</v>
      </c>
      <c r="L15" s="18" t="s">
        <v>36</v>
      </c>
    </row>
    <row r="16" spans="1:12" ht="31.2" x14ac:dyDescent="0.3">
      <c r="A16" s="138" t="s">
        <v>37</v>
      </c>
      <c r="B16" s="140" t="s">
        <v>38</v>
      </c>
      <c r="C16" s="142" t="s">
        <v>12</v>
      </c>
      <c r="D16" s="161" t="s">
        <v>16</v>
      </c>
      <c r="E16" s="163">
        <f>SUM(E17:E17)+650000</f>
        <v>650000</v>
      </c>
      <c r="F16" s="163">
        <f>SUM(F17:F17)+625000</f>
        <v>625000</v>
      </c>
      <c r="G16" s="163">
        <f>SUM(G17:G17)+600000</f>
        <v>600000</v>
      </c>
      <c r="H16" s="11" t="s">
        <v>39</v>
      </c>
      <c r="I16" s="8" t="s">
        <v>326</v>
      </c>
      <c r="J16" s="8" t="s">
        <v>40</v>
      </c>
      <c r="K16" s="8" t="s">
        <v>41</v>
      </c>
      <c r="L16" s="17" t="s">
        <v>42</v>
      </c>
    </row>
    <row r="17" spans="1:12" ht="31.8" thickBot="1" x14ac:dyDescent="0.35">
      <c r="A17" s="139"/>
      <c r="B17" s="141"/>
      <c r="C17" s="143"/>
      <c r="D17" s="162"/>
      <c r="E17" s="164"/>
      <c r="F17" s="164"/>
      <c r="G17" s="164"/>
      <c r="H17" s="10" t="s">
        <v>43</v>
      </c>
      <c r="I17" s="9" t="s">
        <v>326</v>
      </c>
      <c r="J17" s="9" t="s">
        <v>6</v>
      </c>
      <c r="K17" s="70">
        <v>17</v>
      </c>
      <c r="L17" s="71">
        <v>17</v>
      </c>
    </row>
    <row r="18" spans="1:12" ht="46.8" x14ac:dyDescent="0.3">
      <c r="A18" s="57" t="s">
        <v>44</v>
      </c>
      <c r="B18" s="58" t="s">
        <v>45</v>
      </c>
      <c r="C18" s="25" t="s">
        <v>46</v>
      </c>
      <c r="D18" s="62" t="s">
        <v>16</v>
      </c>
      <c r="E18" s="83">
        <v>11350</v>
      </c>
      <c r="F18" s="83">
        <v>10350</v>
      </c>
      <c r="G18" s="83">
        <v>10350</v>
      </c>
      <c r="H18" s="26" t="s">
        <v>47</v>
      </c>
      <c r="I18" s="62" t="s">
        <v>326</v>
      </c>
      <c r="J18" s="33" t="s">
        <v>9</v>
      </c>
      <c r="K18" s="78">
        <v>2</v>
      </c>
      <c r="L18" s="79">
        <v>2</v>
      </c>
    </row>
    <row r="19" spans="1:12" ht="38.4" customHeight="1" x14ac:dyDescent="0.3">
      <c r="A19" s="144" t="s">
        <v>48</v>
      </c>
      <c r="B19" s="146" t="s">
        <v>49</v>
      </c>
      <c r="C19" s="148" t="s">
        <v>50</v>
      </c>
      <c r="D19" s="165" t="s">
        <v>16</v>
      </c>
      <c r="E19" s="167">
        <f>SUM(E20:E20)+247076</f>
        <v>247076</v>
      </c>
      <c r="F19" s="167">
        <f>SUM(F20:F20)+271784</f>
        <v>271784</v>
      </c>
      <c r="G19" s="167">
        <f>SUM(G20:G20)+298962</f>
        <v>298962</v>
      </c>
      <c r="H19" s="54" t="s">
        <v>51</v>
      </c>
      <c r="I19" s="55" t="s">
        <v>326</v>
      </c>
      <c r="J19" s="55" t="s">
        <v>52</v>
      </c>
      <c r="K19" s="55" t="s">
        <v>53</v>
      </c>
      <c r="L19" s="56" t="s">
        <v>54</v>
      </c>
    </row>
    <row r="20" spans="1:12" ht="45.75" customHeight="1" thickBot="1" x14ac:dyDescent="0.35">
      <c r="A20" s="145"/>
      <c r="B20" s="147"/>
      <c r="C20" s="149"/>
      <c r="D20" s="166"/>
      <c r="E20" s="168"/>
      <c r="F20" s="168"/>
      <c r="G20" s="168"/>
      <c r="H20" s="50" t="s">
        <v>55</v>
      </c>
      <c r="I20" s="59" t="s">
        <v>326</v>
      </c>
      <c r="J20" s="59" t="s">
        <v>56</v>
      </c>
      <c r="K20" s="59" t="s">
        <v>57</v>
      </c>
      <c r="L20" s="60" t="s">
        <v>58</v>
      </c>
    </row>
    <row r="21" spans="1:12" ht="55.5" customHeight="1" x14ac:dyDescent="0.3">
      <c r="A21" s="151" t="s">
        <v>59</v>
      </c>
      <c r="B21" s="173" t="s">
        <v>60</v>
      </c>
      <c r="C21" s="154" t="s">
        <v>50</v>
      </c>
      <c r="D21" s="169" t="s">
        <v>16</v>
      </c>
      <c r="E21" s="170">
        <f>SUM(E22:E22)+137200</f>
        <v>137200</v>
      </c>
      <c r="F21" s="170">
        <f>SUM(F22:F22)+124300</f>
        <v>124300</v>
      </c>
      <c r="G21" s="170">
        <f>SUM(G22:G22)+124300</f>
        <v>124300</v>
      </c>
      <c r="H21" s="52" t="s">
        <v>335</v>
      </c>
      <c r="I21" s="34" t="s">
        <v>326</v>
      </c>
      <c r="J21" s="34" t="s">
        <v>61</v>
      </c>
      <c r="K21" s="34" t="s">
        <v>61</v>
      </c>
      <c r="L21" s="53" t="s">
        <v>61</v>
      </c>
    </row>
    <row r="22" spans="1:12" ht="45" customHeight="1" thickBot="1" x14ac:dyDescent="0.35">
      <c r="A22" s="152"/>
      <c r="B22" s="174"/>
      <c r="C22" s="143"/>
      <c r="D22" s="162"/>
      <c r="E22" s="164"/>
      <c r="F22" s="164"/>
      <c r="G22" s="164"/>
      <c r="H22" s="10" t="s">
        <v>336</v>
      </c>
      <c r="I22" s="9" t="s">
        <v>326</v>
      </c>
      <c r="J22" s="9" t="s">
        <v>62</v>
      </c>
      <c r="K22" s="9" t="s">
        <v>62</v>
      </c>
      <c r="L22" s="18" t="s">
        <v>62</v>
      </c>
    </row>
    <row r="23" spans="1:12" ht="31.8" thickBot="1" x14ac:dyDescent="0.35">
      <c r="A23" s="41" t="s">
        <v>63</v>
      </c>
      <c r="B23" s="35" t="s">
        <v>64</v>
      </c>
      <c r="C23" s="4" t="s">
        <v>50</v>
      </c>
      <c r="D23" s="8" t="s">
        <v>16</v>
      </c>
      <c r="E23" s="84">
        <v>5800</v>
      </c>
      <c r="F23" s="84">
        <v>5800</v>
      </c>
      <c r="G23" s="84">
        <v>5800</v>
      </c>
      <c r="H23" s="11" t="s">
        <v>337</v>
      </c>
      <c r="I23" s="8" t="s">
        <v>326</v>
      </c>
      <c r="J23" s="8" t="s">
        <v>65</v>
      </c>
      <c r="K23" s="8" t="s">
        <v>65</v>
      </c>
      <c r="L23" s="17" t="s">
        <v>65</v>
      </c>
    </row>
    <row r="24" spans="1:12" ht="47.4" thickBot="1" x14ac:dyDescent="0.35">
      <c r="A24" s="41" t="s">
        <v>66</v>
      </c>
      <c r="B24" s="35" t="s">
        <v>67</v>
      </c>
      <c r="C24" s="4" t="s">
        <v>68</v>
      </c>
      <c r="D24" s="175">
        <v>0</v>
      </c>
      <c r="E24" s="176"/>
      <c r="F24" s="176"/>
      <c r="G24" s="177"/>
      <c r="H24" s="11" t="s">
        <v>47</v>
      </c>
      <c r="I24" s="8" t="s">
        <v>326</v>
      </c>
      <c r="J24" s="8" t="s">
        <v>9</v>
      </c>
      <c r="K24" s="8" t="s">
        <v>9</v>
      </c>
      <c r="L24" s="17" t="s">
        <v>9</v>
      </c>
    </row>
    <row r="25" spans="1:12" ht="47.4" thickBot="1" x14ac:dyDescent="0.35">
      <c r="A25" s="41" t="s">
        <v>69</v>
      </c>
      <c r="B25" s="35" t="s">
        <v>70</v>
      </c>
      <c r="C25" s="4" t="s">
        <v>46</v>
      </c>
      <c r="D25" s="8" t="s">
        <v>16</v>
      </c>
      <c r="E25" s="84">
        <v>32800</v>
      </c>
      <c r="F25" s="84">
        <v>32800</v>
      </c>
      <c r="G25" s="84">
        <v>32800</v>
      </c>
      <c r="H25" s="11" t="s">
        <v>47</v>
      </c>
      <c r="I25" s="8" t="s">
        <v>326</v>
      </c>
      <c r="J25" s="8" t="s">
        <v>9</v>
      </c>
      <c r="K25" s="76">
        <v>2</v>
      </c>
      <c r="L25" s="77">
        <v>2</v>
      </c>
    </row>
    <row r="26" spans="1:12" ht="31.5" customHeight="1" x14ac:dyDescent="0.3">
      <c r="A26" s="138" t="s">
        <v>71</v>
      </c>
      <c r="B26" s="140" t="s">
        <v>72</v>
      </c>
      <c r="C26" s="142" t="s">
        <v>73</v>
      </c>
      <c r="D26" s="161" t="s">
        <v>16</v>
      </c>
      <c r="E26" s="163">
        <f>SUM(E27:E27)+63000</f>
        <v>63000</v>
      </c>
      <c r="F26" s="171">
        <v>56000</v>
      </c>
      <c r="G26" s="171">
        <v>56000</v>
      </c>
      <c r="H26" s="11" t="s">
        <v>74</v>
      </c>
      <c r="I26" s="8" t="s">
        <v>326</v>
      </c>
      <c r="J26" s="8" t="s">
        <v>9</v>
      </c>
      <c r="K26" s="8" t="s">
        <v>9</v>
      </c>
      <c r="L26" s="17" t="s">
        <v>9</v>
      </c>
    </row>
    <row r="27" spans="1:12" ht="31.8" thickBot="1" x14ac:dyDescent="0.35">
      <c r="A27" s="139"/>
      <c r="B27" s="141"/>
      <c r="C27" s="143"/>
      <c r="D27" s="162"/>
      <c r="E27" s="164"/>
      <c r="F27" s="172"/>
      <c r="G27" s="172"/>
      <c r="H27" s="10" t="s">
        <v>75</v>
      </c>
      <c r="I27" s="9" t="s">
        <v>329</v>
      </c>
      <c r="J27" s="9" t="s">
        <v>76</v>
      </c>
      <c r="K27" s="9" t="s">
        <v>77</v>
      </c>
      <c r="L27" s="18" t="s">
        <v>77</v>
      </c>
    </row>
    <row r="28" spans="1:12" ht="82.5" customHeight="1" thickBot="1" x14ac:dyDescent="0.35">
      <c r="A28" s="42" t="s">
        <v>78</v>
      </c>
      <c r="B28" s="36" t="s">
        <v>339</v>
      </c>
      <c r="C28" s="4" t="s">
        <v>79</v>
      </c>
      <c r="D28" s="8" t="s">
        <v>16</v>
      </c>
      <c r="E28" s="84">
        <v>70000</v>
      </c>
      <c r="F28" s="84">
        <v>70000</v>
      </c>
      <c r="G28" s="84">
        <v>70000</v>
      </c>
      <c r="H28" s="11" t="s">
        <v>80</v>
      </c>
      <c r="I28" s="8" t="s">
        <v>326</v>
      </c>
      <c r="J28" s="8" t="s">
        <v>81</v>
      </c>
      <c r="K28" s="8" t="s">
        <v>81</v>
      </c>
      <c r="L28" s="17" t="s">
        <v>81</v>
      </c>
    </row>
    <row r="29" spans="1:12" ht="36.75" customHeight="1" x14ac:dyDescent="0.3">
      <c r="A29" s="150" t="s">
        <v>82</v>
      </c>
      <c r="B29" s="140" t="s">
        <v>340</v>
      </c>
      <c r="C29" s="142" t="s">
        <v>12</v>
      </c>
      <c r="D29" s="8" t="s">
        <v>317</v>
      </c>
      <c r="E29" s="85">
        <f>SUM(E30:E31)</f>
        <v>15000</v>
      </c>
      <c r="F29" s="85">
        <f>SUM(F30:F31)</f>
        <v>980000</v>
      </c>
      <c r="G29" s="85">
        <f>SUM(G30:G31)</f>
        <v>0</v>
      </c>
      <c r="H29" s="11" t="s">
        <v>83</v>
      </c>
      <c r="I29" s="8" t="s">
        <v>326</v>
      </c>
      <c r="J29" s="8"/>
      <c r="K29" s="8" t="s">
        <v>65</v>
      </c>
      <c r="L29" s="17"/>
    </row>
    <row r="30" spans="1:12" ht="39" customHeight="1" x14ac:dyDescent="0.3">
      <c r="A30" s="151"/>
      <c r="B30" s="153"/>
      <c r="C30" s="154"/>
      <c r="D30" s="9" t="s">
        <v>85</v>
      </c>
      <c r="E30" s="86">
        <v>3150</v>
      </c>
      <c r="F30" s="86">
        <v>142350</v>
      </c>
      <c r="G30" s="86">
        <v>0</v>
      </c>
      <c r="H30" s="182" t="s">
        <v>75</v>
      </c>
      <c r="I30" s="178" t="s">
        <v>329</v>
      </c>
      <c r="J30" s="178" t="s">
        <v>76</v>
      </c>
      <c r="K30" s="178" t="s">
        <v>84</v>
      </c>
      <c r="L30" s="179" t="s">
        <v>23</v>
      </c>
    </row>
    <row r="31" spans="1:12" ht="40.5" customHeight="1" thickBot="1" x14ac:dyDescent="0.35">
      <c r="A31" s="152"/>
      <c r="B31" s="141"/>
      <c r="C31" s="143"/>
      <c r="D31" s="9" t="s">
        <v>86</v>
      </c>
      <c r="E31" s="86">
        <v>11850</v>
      </c>
      <c r="F31" s="86">
        <v>837650</v>
      </c>
      <c r="G31" s="86">
        <v>0</v>
      </c>
      <c r="H31" s="186"/>
      <c r="I31" s="162"/>
      <c r="J31" s="162"/>
      <c r="K31" s="162"/>
      <c r="L31" s="180"/>
    </row>
    <row r="32" spans="1:12" ht="30.75" customHeight="1" x14ac:dyDescent="0.3">
      <c r="A32" s="150" t="s">
        <v>87</v>
      </c>
      <c r="B32" s="140" t="s">
        <v>341</v>
      </c>
      <c r="C32" s="142" t="s">
        <v>12</v>
      </c>
      <c r="D32" s="8" t="s">
        <v>317</v>
      </c>
      <c r="E32" s="85">
        <f>SUM(E33:E34)</f>
        <v>30000</v>
      </c>
      <c r="F32" s="85">
        <f>SUM(F33:F34)</f>
        <v>760000</v>
      </c>
      <c r="G32" s="85">
        <f>SUM(G33:G34)</f>
        <v>0</v>
      </c>
      <c r="H32" s="11" t="s">
        <v>83</v>
      </c>
      <c r="I32" s="8" t="s">
        <v>326</v>
      </c>
      <c r="J32" s="8"/>
      <c r="K32" s="8" t="s">
        <v>65</v>
      </c>
      <c r="L32" s="17"/>
    </row>
    <row r="33" spans="1:12" ht="31.5" customHeight="1" x14ac:dyDescent="0.3">
      <c r="A33" s="151"/>
      <c r="B33" s="153"/>
      <c r="C33" s="154"/>
      <c r="D33" s="9" t="s">
        <v>85</v>
      </c>
      <c r="E33" s="86">
        <v>6300</v>
      </c>
      <c r="F33" s="86">
        <v>106200</v>
      </c>
      <c r="G33" s="86">
        <v>0</v>
      </c>
      <c r="H33" s="182" t="s">
        <v>75</v>
      </c>
      <c r="I33" s="178" t="s">
        <v>329</v>
      </c>
      <c r="J33" s="178" t="s">
        <v>76</v>
      </c>
      <c r="K33" s="178" t="s">
        <v>84</v>
      </c>
      <c r="L33" s="179" t="s">
        <v>23</v>
      </c>
    </row>
    <row r="34" spans="1:12" ht="23.25" customHeight="1" x14ac:dyDescent="0.3">
      <c r="A34" s="190"/>
      <c r="B34" s="191"/>
      <c r="C34" s="181"/>
      <c r="D34" s="66" t="s">
        <v>86</v>
      </c>
      <c r="E34" s="87">
        <v>23700</v>
      </c>
      <c r="F34" s="87">
        <v>653800</v>
      </c>
      <c r="G34" s="87">
        <v>0</v>
      </c>
      <c r="H34" s="183"/>
      <c r="I34" s="184"/>
      <c r="J34" s="184"/>
      <c r="K34" s="184"/>
      <c r="L34" s="185"/>
    </row>
    <row r="35" spans="1:12" hidden="1" x14ac:dyDescent="0.3">
      <c r="A35" s="49"/>
      <c r="B35" s="47"/>
      <c r="C35" s="48"/>
      <c r="D35" s="49"/>
      <c r="E35" s="88"/>
      <c r="F35" s="88"/>
      <c r="G35" s="88"/>
      <c r="H35" s="47"/>
      <c r="I35" s="49"/>
      <c r="J35" s="49"/>
      <c r="K35" s="49"/>
      <c r="L35" s="49"/>
    </row>
    <row r="36" spans="1:12" ht="15.75" customHeight="1" x14ac:dyDescent="0.3">
      <c r="A36" s="192" t="s">
        <v>88</v>
      </c>
      <c r="B36" s="209" t="s">
        <v>89</v>
      </c>
      <c r="C36" s="209"/>
      <c r="D36" s="210"/>
      <c r="E36" s="187">
        <f>E37+E38+E71+E98</f>
        <v>18066856</v>
      </c>
      <c r="F36" s="187">
        <f>F37+F38+F71+F98</f>
        <v>16920225</v>
      </c>
      <c r="G36" s="187">
        <f>G37+G38+G71+G98</f>
        <v>15854094</v>
      </c>
      <c r="H36" s="203"/>
      <c r="I36" s="204"/>
      <c r="J36" s="204"/>
      <c r="K36" s="204"/>
      <c r="L36" s="205"/>
    </row>
    <row r="37" spans="1:12" ht="16.2" thickBot="1" x14ac:dyDescent="0.35">
      <c r="A37" s="193"/>
      <c r="B37" s="211"/>
      <c r="C37" s="211"/>
      <c r="D37" s="212"/>
      <c r="E37" s="188"/>
      <c r="F37" s="188"/>
      <c r="G37" s="188"/>
      <c r="H37" s="203"/>
      <c r="I37" s="204"/>
      <c r="J37" s="204"/>
      <c r="K37" s="204"/>
      <c r="L37" s="205"/>
    </row>
    <row r="38" spans="1:12" ht="48" customHeight="1" thickBot="1" x14ac:dyDescent="0.35">
      <c r="A38" s="51" t="s">
        <v>91</v>
      </c>
      <c r="B38" s="198" t="s">
        <v>92</v>
      </c>
      <c r="C38" s="198"/>
      <c r="D38" s="199"/>
      <c r="E38" s="89">
        <f>E39+E42+E46+E49+E52+E55+E59+E63+E67+E70</f>
        <v>7320135</v>
      </c>
      <c r="F38" s="89">
        <f>F39+F42+F46+F49+F52+F55+F59+F63+F67+F70</f>
        <v>7929582</v>
      </c>
      <c r="G38" s="89">
        <f>G39+G42+G46+G49+G52+G55+G59+G63+G67+G70</f>
        <v>8178850</v>
      </c>
      <c r="H38" s="206"/>
      <c r="I38" s="207"/>
      <c r="J38" s="207"/>
      <c r="K38" s="207"/>
      <c r="L38" s="208"/>
    </row>
    <row r="39" spans="1:12" ht="36.75" customHeight="1" x14ac:dyDescent="0.3">
      <c r="A39" s="138" t="s">
        <v>94</v>
      </c>
      <c r="B39" s="140" t="s">
        <v>95</v>
      </c>
      <c r="C39" s="142" t="s">
        <v>96</v>
      </c>
      <c r="D39" s="8" t="s">
        <v>317</v>
      </c>
      <c r="E39" s="85">
        <f>SUM(E40:E41)</f>
        <v>954930</v>
      </c>
      <c r="F39" s="85">
        <f>SUM(F40:F41)</f>
        <v>1039182</v>
      </c>
      <c r="G39" s="85">
        <f>SUM(G40:G41)</f>
        <v>1086741</v>
      </c>
      <c r="H39" s="11" t="s">
        <v>97</v>
      </c>
      <c r="I39" s="8" t="s">
        <v>5</v>
      </c>
      <c r="J39" s="8" t="s">
        <v>98</v>
      </c>
      <c r="K39" s="8" t="s">
        <v>99</v>
      </c>
      <c r="L39" s="17" t="s">
        <v>100</v>
      </c>
    </row>
    <row r="40" spans="1:12" ht="31.2" x14ac:dyDescent="0.3">
      <c r="A40" s="189"/>
      <c r="B40" s="153"/>
      <c r="C40" s="154"/>
      <c r="D40" s="9" t="s">
        <v>109</v>
      </c>
      <c r="E40" s="86">
        <v>101000</v>
      </c>
      <c r="F40" s="86">
        <v>108000</v>
      </c>
      <c r="G40" s="86">
        <v>109000</v>
      </c>
      <c r="H40" s="10" t="s">
        <v>101</v>
      </c>
      <c r="I40" s="9" t="s">
        <v>326</v>
      </c>
      <c r="J40" s="9" t="s">
        <v>102</v>
      </c>
      <c r="K40" s="9" t="s">
        <v>103</v>
      </c>
      <c r="L40" s="18" t="s">
        <v>104</v>
      </c>
    </row>
    <row r="41" spans="1:12" ht="16.2" thickBot="1" x14ac:dyDescent="0.35">
      <c r="A41" s="139"/>
      <c r="B41" s="141"/>
      <c r="C41" s="143"/>
      <c r="D41" s="9" t="s">
        <v>16</v>
      </c>
      <c r="E41" s="86">
        <v>853930</v>
      </c>
      <c r="F41" s="86">
        <v>931182</v>
      </c>
      <c r="G41" s="86">
        <v>977741</v>
      </c>
      <c r="H41" s="10" t="s">
        <v>105</v>
      </c>
      <c r="I41" s="9" t="s">
        <v>326</v>
      </c>
      <c r="J41" s="9" t="s">
        <v>106</v>
      </c>
      <c r="K41" s="9" t="s">
        <v>107</v>
      </c>
      <c r="L41" s="18" t="s">
        <v>108</v>
      </c>
    </row>
    <row r="42" spans="1:12" ht="31.2" x14ac:dyDescent="0.3">
      <c r="A42" s="150" t="s">
        <v>110</v>
      </c>
      <c r="B42" s="140" t="s">
        <v>111</v>
      </c>
      <c r="C42" s="142" t="s">
        <v>96</v>
      </c>
      <c r="D42" s="8" t="s">
        <v>317</v>
      </c>
      <c r="E42" s="85">
        <f>SUM(E43:E45)</f>
        <v>356500</v>
      </c>
      <c r="F42" s="85">
        <f>SUM(F43:F45)</f>
        <v>449050</v>
      </c>
      <c r="G42" s="85">
        <f>SUM(G43:G45)</f>
        <v>471948</v>
      </c>
      <c r="H42" s="11" t="s">
        <v>344</v>
      </c>
      <c r="I42" s="8" t="s">
        <v>326</v>
      </c>
      <c r="J42" s="8" t="s">
        <v>112</v>
      </c>
      <c r="K42" s="8" t="s">
        <v>113</v>
      </c>
      <c r="L42" s="17" t="s">
        <v>114</v>
      </c>
    </row>
    <row r="43" spans="1:12" x14ac:dyDescent="0.3">
      <c r="A43" s="151"/>
      <c r="B43" s="153"/>
      <c r="C43" s="154"/>
      <c r="D43" s="9" t="s">
        <v>109</v>
      </c>
      <c r="E43" s="86">
        <v>8500</v>
      </c>
      <c r="F43" s="86">
        <v>9100</v>
      </c>
      <c r="G43" s="86">
        <v>10000</v>
      </c>
      <c r="H43" s="10" t="s">
        <v>105</v>
      </c>
      <c r="I43" s="9" t="s">
        <v>326</v>
      </c>
      <c r="J43" s="9" t="s">
        <v>115</v>
      </c>
      <c r="K43" s="9" t="s">
        <v>116</v>
      </c>
      <c r="L43" s="18" t="s">
        <v>117</v>
      </c>
    </row>
    <row r="44" spans="1:12" ht="31.2" x14ac:dyDescent="0.3">
      <c r="A44" s="151"/>
      <c r="B44" s="153"/>
      <c r="C44" s="154"/>
      <c r="D44" s="178" t="s">
        <v>16</v>
      </c>
      <c r="E44" s="194">
        <v>348000</v>
      </c>
      <c r="F44" s="194">
        <v>439950</v>
      </c>
      <c r="G44" s="194">
        <v>461948</v>
      </c>
      <c r="H44" s="10" t="s">
        <v>97</v>
      </c>
      <c r="I44" s="9" t="s">
        <v>5</v>
      </c>
      <c r="J44" s="9" t="s">
        <v>118</v>
      </c>
      <c r="K44" s="9" t="s">
        <v>119</v>
      </c>
      <c r="L44" s="18" t="s">
        <v>120</v>
      </c>
    </row>
    <row r="45" spans="1:12" ht="31.8" thickBot="1" x14ac:dyDescent="0.35">
      <c r="A45" s="152"/>
      <c r="B45" s="141"/>
      <c r="C45" s="143"/>
      <c r="D45" s="162"/>
      <c r="E45" s="195"/>
      <c r="F45" s="195"/>
      <c r="G45" s="195"/>
      <c r="H45" s="10" t="s">
        <v>343</v>
      </c>
      <c r="I45" s="9" t="s">
        <v>326</v>
      </c>
      <c r="J45" s="9" t="s">
        <v>121</v>
      </c>
      <c r="K45" s="9" t="s">
        <v>122</v>
      </c>
      <c r="L45" s="18" t="s">
        <v>123</v>
      </c>
    </row>
    <row r="46" spans="1:12" ht="31.2" x14ac:dyDescent="0.3">
      <c r="A46" s="150" t="s">
        <v>124</v>
      </c>
      <c r="B46" s="140" t="s">
        <v>125</v>
      </c>
      <c r="C46" s="142" t="s">
        <v>96</v>
      </c>
      <c r="D46" s="8" t="s">
        <v>317</v>
      </c>
      <c r="E46" s="85">
        <f>SUM(E47:E48)</f>
        <v>326500</v>
      </c>
      <c r="F46" s="85">
        <f>SUM(F47:F48)</f>
        <v>342090</v>
      </c>
      <c r="G46" s="85">
        <f>SUM(G47:G48)</f>
        <v>357185</v>
      </c>
      <c r="H46" s="11" t="s">
        <v>97</v>
      </c>
      <c r="I46" s="8" t="s">
        <v>5</v>
      </c>
      <c r="J46" s="8" t="s">
        <v>126</v>
      </c>
      <c r="K46" s="8" t="s">
        <v>127</v>
      </c>
      <c r="L46" s="17" t="s">
        <v>128</v>
      </c>
    </row>
    <row r="47" spans="1:12" ht="31.2" x14ac:dyDescent="0.3">
      <c r="A47" s="151"/>
      <c r="B47" s="153"/>
      <c r="C47" s="154"/>
      <c r="D47" s="9" t="s">
        <v>16</v>
      </c>
      <c r="E47" s="86">
        <v>281800</v>
      </c>
      <c r="F47" s="86">
        <v>295890</v>
      </c>
      <c r="G47" s="86">
        <v>310685</v>
      </c>
      <c r="H47" s="10" t="s">
        <v>344</v>
      </c>
      <c r="I47" s="9" t="s">
        <v>326</v>
      </c>
      <c r="J47" s="9" t="s">
        <v>129</v>
      </c>
      <c r="K47" s="9" t="s">
        <v>130</v>
      </c>
      <c r="L47" s="18" t="s">
        <v>131</v>
      </c>
    </row>
    <row r="48" spans="1:12" ht="16.2" thickBot="1" x14ac:dyDescent="0.35">
      <c r="A48" s="152"/>
      <c r="B48" s="141"/>
      <c r="C48" s="143"/>
      <c r="D48" s="9" t="s">
        <v>109</v>
      </c>
      <c r="E48" s="86">
        <v>44700</v>
      </c>
      <c r="F48" s="86">
        <v>46200</v>
      </c>
      <c r="G48" s="86">
        <v>46500</v>
      </c>
      <c r="H48" s="10" t="s">
        <v>105</v>
      </c>
      <c r="I48" s="9" t="s">
        <v>326</v>
      </c>
      <c r="J48" s="9" t="s">
        <v>132</v>
      </c>
      <c r="K48" s="9" t="s">
        <v>133</v>
      </c>
      <c r="L48" s="18" t="s">
        <v>134</v>
      </c>
    </row>
    <row r="49" spans="1:12" ht="34.5" customHeight="1" x14ac:dyDescent="0.3">
      <c r="A49" s="138" t="s">
        <v>135</v>
      </c>
      <c r="B49" s="140" t="s">
        <v>136</v>
      </c>
      <c r="C49" s="142" t="s">
        <v>96</v>
      </c>
      <c r="D49" s="8" t="s">
        <v>317</v>
      </c>
      <c r="E49" s="85">
        <f>SUM(E50:E51)</f>
        <v>1071300</v>
      </c>
      <c r="F49" s="85">
        <f>SUM(F50:F51)</f>
        <v>1129215</v>
      </c>
      <c r="G49" s="85">
        <f>SUM(G50:G51)</f>
        <v>1177375</v>
      </c>
      <c r="H49" s="11" t="s">
        <v>97</v>
      </c>
      <c r="I49" s="8" t="s">
        <v>5</v>
      </c>
      <c r="J49" s="8" t="s">
        <v>137</v>
      </c>
      <c r="K49" s="8" t="s">
        <v>138</v>
      </c>
      <c r="L49" s="17" t="s">
        <v>139</v>
      </c>
    </row>
    <row r="50" spans="1:12" x14ac:dyDescent="0.3">
      <c r="A50" s="189"/>
      <c r="B50" s="153"/>
      <c r="C50" s="154"/>
      <c r="D50" s="9" t="s">
        <v>16</v>
      </c>
      <c r="E50" s="86">
        <v>898300</v>
      </c>
      <c r="F50" s="86">
        <v>943215</v>
      </c>
      <c r="G50" s="86">
        <v>990375</v>
      </c>
      <c r="H50" s="10" t="s">
        <v>105</v>
      </c>
      <c r="I50" s="9" t="s">
        <v>328</v>
      </c>
      <c r="J50" s="9" t="s">
        <v>140</v>
      </c>
      <c r="K50" s="9" t="s">
        <v>141</v>
      </c>
      <c r="L50" s="18" t="s">
        <v>142</v>
      </c>
    </row>
    <row r="51" spans="1:12" ht="16.2" thickBot="1" x14ac:dyDescent="0.35">
      <c r="A51" s="139"/>
      <c r="B51" s="141"/>
      <c r="C51" s="143"/>
      <c r="D51" s="9" t="s">
        <v>109</v>
      </c>
      <c r="E51" s="86">
        <v>173000</v>
      </c>
      <c r="F51" s="86">
        <v>186000</v>
      </c>
      <c r="G51" s="86">
        <v>187000</v>
      </c>
      <c r="H51" s="10" t="s">
        <v>143</v>
      </c>
      <c r="I51" s="9" t="s">
        <v>326</v>
      </c>
      <c r="J51" s="9" t="s">
        <v>35</v>
      </c>
      <c r="K51" s="9" t="s">
        <v>19</v>
      </c>
      <c r="L51" s="18" t="s">
        <v>20</v>
      </c>
    </row>
    <row r="52" spans="1:12" ht="26.25" customHeight="1" x14ac:dyDescent="0.3">
      <c r="A52" s="138" t="s">
        <v>144</v>
      </c>
      <c r="B52" s="140" t="s">
        <v>342</v>
      </c>
      <c r="C52" s="142" t="s">
        <v>96</v>
      </c>
      <c r="D52" s="8" t="s">
        <v>317</v>
      </c>
      <c r="E52" s="85">
        <f>SUM(E53:E54)</f>
        <v>1403000</v>
      </c>
      <c r="F52" s="85">
        <f>SUM(F53:F54)</f>
        <v>1472865</v>
      </c>
      <c r="G52" s="85">
        <f>SUM(G53:G54)</f>
        <v>1546223</v>
      </c>
      <c r="H52" s="11" t="s">
        <v>105</v>
      </c>
      <c r="I52" s="8" t="s">
        <v>328</v>
      </c>
      <c r="J52" s="8" t="s">
        <v>145</v>
      </c>
      <c r="K52" s="8" t="s">
        <v>145</v>
      </c>
      <c r="L52" s="17" t="s">
        <v>145</v>
      </c>
    </row>
    <row r="53" spans="1:12" ht="26.25" customHeight="1" x14ac:dyDescent="0.3">
      <c r="A53" s="189"/>
      <c r="B53" s="153"/>
      <c r="C53" s="154"/>
      <c r="D53" s="9" t="s">
        <v>16</v>
      </c>
      <c r="E53" s="86">
        <v>1397300</v>
      </c>
      <c r="F53" s="86">
        <v>1467165</v>
      </c>
      <c r="G53" s="86">
        <v>1540523</v>
      </c>
      <c r="H53" s="182" t="s">
        <v>344</v>
      </c>
      <c r="I53" s="178" t="s">
        <v>326</v>
      </c>
      <c r="J53" s="178" t="s">
        <v>146</v>
      </c>
      <c r="K53" s="178" t="s">
        <v>147</v>
      </c>
      <c r="L53" s="179" t="s">
        <v>148</v>
      </c>
    </row>
    <row r="54" spans="1:12" ht="16.2" thickBot="1" x14ac:dyDescent="0.35">
      <c r="A54" s="139"/>
      <c r="B54" s="141"/>
      <c r="C54" s="143"/>
      <c r="D54" s="9" t="s">
        <v>109</v>
      </c>
      <c r="E54" s="86">
        <v>5700</v>
      </c>
      <c r="F54" s="86">
        <v>5700</v>
      </c>
      <c r="G54" s="86">
        <v>5700</v>
      </c>
      <c r="H54" s="186"/>
      <c r="I54" s="162"/>
      <c r="J54" s="162"/>
      <c r="K54" s="162"/>
      <c r="L54" s="180"/>
    </row>
    <row r="55" spans="1:12" ht="31.2" x14ac:dyDescent="0.3">
      <c r="A55" s="138" t="s">
        <v>149</v>
      </c>
      <c r="B55" s="140" t="s">
        <v>150</v>
      </c>
      <c r="C55" s="142" t="s">
        <v>96</v>
      </c>
      <c r="D55" s="8" t="s">
        <v>317</v>
      </c>
      <c r="E55" s="85">
        <f>SUM(E56:E58)</f>
        <v>307100</v>
      </c>
      <c r="F55" s="85">
        <f>SUM(F56:F58)</f>
        <v>319955</v>
      </c>
      <c r="G55" s="85">
        <f>SUM(G56:G58)</f>
        <v>333452</v>
      </c>
      <c r="H55" s="11" t="s">
        <v>97</v>
      </c>
      <c r="I55" s="8" t="s">
        <v>5</v>
      </c>
      <c r="J55" s="8" t="s">
        <v>151</v>
      </c>
      <c r="K55" s="8" t="s">
        <v>151</v>
      </c>
      <c r="L55" s="17" t="s">
        <v>151</v>
      </c>
    </row>
    <row r="56" spans="1:12" x14ac:dyDescent="0.3">
      <c r="A56" s="189"/>
      <c r="B56" s="153"/>
      <c r="C56" s="154"/>
      <c r="D56" s="9" t="s">
        <v>16</v>
      </c>
      <c r="E56" s="86">
        <v>257100</v>
      </c>
      <c r="F56" s="86">
        <v>269955</v>
      </c>
      <c r="G56" s="86">
        <v>283452</v>
      </c>
      <c r="H56" s="10" t="s">
        <v>152</v>
      </c>
      <c r="I56" s="9" t="s">
        <v>326</v>
      </c>
      <c r="J56" s="9" t="s">
        <v>153</v>
      </c>
      <c r="K56" s="9" t="s">
        <v>154</v>
      </c>
      <c r="L56" s="18" t="s">
        <v>155</v>
      </c>
    </row>
    <row r="57" spans="1:12" ht="31.2" x14ac:dyDescent="0.3">
      <c r="A57" s="189"/>
      <c r="B57" s="153"/>
      <c r="C57" s="154"/>
      <c r="D57" s="178" t="s">
        <v>109</v>
      </c>
      <c r="E57" s="194">
        <v>50000</v>
      </c>
      <c r="F57" s="194">
        <v>50000</v>
      </c>
      <c r="G57" s="194">
        <v>50000</v>
      </c>
      <c r="H57" s="10" t="s">
        <v>345</v>
      </c>
      <c r="I57" s="9" t="s">
        <v>326</v>
      </c>
      <c r="J57" s="9" t="s">
        <v>103</v>
      </c>
      <c r="K57" s="9" t="s">
        <v>156</v>
      </c>
      <c r="L57" s="18" t="s">
        <v>104</v>
      </c>
    </row>
    <row r="58" spans="1:12" ht="16.2" thickBot="1" x14ac:dyDescent="0.35">
      <c r="A58" s="139"/>
      <c r="B58" s="141"/>
      <c r="C58" s="143"/>
      <c r="D58" s="162"/>
      <c r="E58" s="195"/>
      <c r="F58" s="195"/>
      <c r="G58" s="195"/>
      <c r="H58" s="10" t="s">
        <v>105</v>
      </c>
      <c r="I58" s="9" t="s">
        <v>326</v>
      </c>
      <c r="J58" s="9" t="s">
        <v>157</v>
      </c>
      <c r="K58" s="9" t="s">
        <v>158</v>
      </c>
      <c r="L58" s="18" t="s">
        <v>159</v>
      </c>
    </row>
    <row r="59" spans="1:12" ht="32.25" customHeight="1" x14ac:dyDescent="0.3">
      <c r="A59" s="138" t="s">
        <v>160</v>
      </c>
      <c r="B59" s="140" t="s">
        <v>346</v>
      </c>
      <c r="C59" s="142" t="s">
        <v>96</v>
      </c>
      <c r="D59" s="8" t="s">
        <v>317</v>
      </c>
      <c r="E59" s="85">
        <f>SUM(E60:E62)</f>
        <v>990700</v>
      </c>
      <c r="F59" s="85">
        <f>SUM(F60:F62)</f>
        <v>1381125</v>
      </c>
      <c r="G59" s="85">
        <f>SUM(G60:G62)</f>
        <v>1447931</v>
      </c>
      <c r="H59" s="11" t="s">
        <v>97</v>
      </c>
      <c r="I59" s="8" t="s">
        <v>5</v>
      </c>
      <c r="J59" s="8" t="s">
        <v>161</v>
      </c>
      <c r="K59" s="8" t="s">
        <v>162</v>
      </c>
      <c r="L59" s="17" t="s">
        <v>162</v>
      </c>
    </row>
    <row r="60" spans="1:12" x14ac:dyDescent="0.3">
      <c r="A60" s="189"/>
      <c r="B60" s="153"/>
      <c r="C60" s="154"/>
      <c r="D60" s="9" t="s">
        <v>16</v>
      </c>
      <c r="E60" s="86">
        <v>922700</v>
      </c>
      <c r="F60" s="86">
        <v>1336125</v>
      </c>
      <c r="G60" s="86">
        <v>1402931</v>
      </c>
      <c r="H60" s="10" t="s">
        <v>105</v>
      </c>
      <c r="I60" s="9" t="s">
        <v>328</v>
      </c>
      <c r="J60" s="9" t="s">
        <v>163</v>
      </c>
      <c r="K60" s="9" t="s">
        <v>164</v>
      </c>
      <c r="L60" s="18" t="s">
        <v>164</v>
      </c>
    </row>
    <row r="61" spans="1:12" ht="31.2" x14ac:dyDescent="0.3">
      <c r="A61" s="189"/>
      <c r="B61" s="153"/>
      <c r="C61" s="154"/>
      <c r="D61" s="178" t="s">
        <v>109</v>
      </c>
      <c r="E61" s="194">
        <v>68000</v>
      </c>
      <c r="F61" s="194">
        <v>45000</v>
      </c>
      <c r="G61" s="194">
        <v>45000</v>
      </c>
      <c r="H61" s="10" t="s">
        <v>344</v>
      </c>
      <c r="I61" s="9" t="s">
        <v>326</v>
      </c>
      <c r="J61" s="9" t="s">
        <v>165</v>
      </c>
      <c r="K61" s="9" t="s">
        <v>121</v>
      </c>
      <c r="L61" s="18" t="s">
        <v>121</v>
      </c>
    </row>
    <row r="62" spans="1:12" ht="16.2" thickBot="1" x14ac:dyDescent="0.35">
      <c r="A62" s="139"/>
      <c r="B62" s="141"/>
      <c r="C62" s="143"/>
      <c r="D62" s="162"/>
      <c r="E62" s="195"/>
      <c r="F62" s="195"/>
      <c r="G62" s="195"/>
      <c r="H62" s="10" t="s">
        <v>166</v>
      </c>
      <c r="I62" s="9" t="s">
        <v>326</v>
      </c>
      <c r="J62" s="9" t="s">
        <v>167</v>
      </c>
      <c r="K62" s="9" t="s">
        <v>168</v>
      </c>
      <c r="L62" s="18" t="s">
        <v>120</v>
      </c>
    </row>
    <row r="63" spans="1:12" ht="24" customHeight="1" x14ac:dyDescent="0.3">
      <c r="A63" s="138" t="s">
        <v>169</v>
      </c>
      <c r="B63" s="140" t="s">
        <v>170</v>
      </c>
      <c r="C63" s="142" t="s">
        <v>96</v>
      </c>
      <c r="D63" s="8" t="s">
        <v>317</v>
      </c>
      <c r="E63" s="85">
        <f>SUM(E64:E66)</f>
        <v>560300</v>
      </c>
      <c r="F63" s="85">
        <f>SUM(F64:F66)</f>
        <v>867620</v>
      </c>
      <c r="G63" s="85">
        <f>SUM(G64:G66)</f>
        <v>907841</v>
      </c>
      <c r="H63" s="11" t="s">
        <v>171</v>
      </c>
      <c r="I63" s="8" t="s">
        <v>326</v>
      </c>
      <c r="J63" s="8" t="s">
        <v>172</v>
      </c>
      <c r="K63" s="8" t="s">
        <v>173</v>
      </c>
      <c r="L63" s="17" t="s">
        <v>112</v>
      </c>
    </row>
    <row r="64" spans="1:12" x14ac:dyDescent="0.3">
      <c r="A64" s="189"/>
      <c r="B64" s="153"/>
      <c r="C64" s="154"/>
      <c r="D64" s="9" t="s">
        <v>16</v>
      </c>
      <c r="E64" s="86">
        <v>494300</v>
      </c>
      <c r="F64" s="86">
        <v>798420</v>
      </c>
      <c r="G64" s="86">
        <v>838341</v>
      </c>
      <c r="H64" s="10" t="s">
        <v>105</v>
      </c>
      <c r="I64" s="9" t="s">
        <v>328</v>
      </c>
      <c r="J64" s="9" t="s">
        <v>174</v>
      </c>
      <c r="K64" s="9" t="s">
        <v>28</v>
      </c>
      <c r="L64" s="18" t="s">
        <v>175</v>
      </c>
    </row>
    <row r="65" spans="1:12" ht="31.2" x14ac:dyDescent="0.3">
      <c r="A65" s="189"/>
      <c r="B65" s="153"/>
      <c r="C65" s="154"/>
      <c r="D65" s="178" t="s">
        <v>109</v>
      </c>
      <c r="E65" s="194">
        <v>66000</v>
      </c>
      <c r="F65" s="194">
        <v>69200</v>
      </c>
      <c r="G65" s="194">
        <v>69500</v>
      </c>
      <c r="H65" s="10" t="s">
        <v>101</v>
      </c>
      <c r="I65" s="9" t="s">
        <v>326</v>
      </c>
      <c r="J65" s="9" t="s">
        <v>176</v>
      </c>
      <c r="K65" s="9" t="s">
        <v>177</v>
      </c>
      <c r="L65" s="18" t="s">
        <v>178</v>
      </c>
    </row>
    <row r="66" spans="1:12" ht="31.8" thickBot="1" x14ac:dyDescent="0.35">
      <c r="A66" s="139"/>
      <c r="B66" s="141"/>
      <c r="C66" s="143"/>
      <c r="D66" s="162"/>
      <c r="E66" s="195"/>
      <c r="F66" s="195"/>
      <c r="G66" s="195"/>
      <c r="H66" s="10" t="s">
        <v>97</v>
      </c>
      <c r="I66" s="9" t="s">
        <v>5</v>
      </c>
      <c r="J66" s="9" t="s">
        <v>179</v>
      </c>
      <c r="K66" s="9" t="s">
        <v>180</v>
      </c>
      <c r="L66" s="18" t="s">
        <v>181</v>
      </c>
    </row>
    <row r="67" spans="1:12" ht="31.5" customHeight="1" x14ac:dyDescent="0.3">
      <c r="A67" s="150" t="s">
        <v>182</v>
      </c>
      <c r="B67" s="197" t="s">
        <v>183</v>
      </c>
      <c r="C67" s="142" t="s">
        <v>96</v>
      </c>
      <c r="D67" s="8" t="s">
        <v>317</v>
      </c>
      <c r="E67" s="85">
        <f>SUM(E68:E69)</f>
        <v>379200</v>
      </c>
      <c r="F67" s="85">
        <f>SUM(F68:F69)</f>
        <v>428480</v>
      </c>
      <c r="G67" s="85">
        <f>SUM(G68:G69)</f>
        <v>450154</v>
      </c>
      <c r="H67" s="11" t="s">
        <v>105</v>
      </c>
      <c r="I67" s="8" t="s">
        <v>326</v>
      </c>
      <c r="J67" s="8" t="s">
        <v>184</v>
      </c>
      <c r="K67" s="8" t="s">
        <v>185</v>
      </c>
      <c r="L67" s="17" t="s">
        <v>186</v>
      </c>
    </row>
    <row r="68" spans="1:12" ht="31.2" x14ac:dyDescent="0.3">
      <c r="A68" s="151"/>
      <c r="B68" s="173"/>
      <c r="C68" s="154"/>
      <c r="D68" s="9" t="s">
        <v>16</v>
      </c>
      <c r="E68" s="86">
        <v>284200</v>
      </c>
      <c r="F68" s="86">
        <v>333480</v>
      </c>
      <c r="G68" s="86">
        <v>350154</v>
      </c>
      <c r="H68" s="10" t="s">
        <v>97</v>
      </c>
      <c r="I68" s="9" t="s">
        <v>5</v>
      </c>
      <c r="J68" s="9" t="s">
        <v>187</v>
      </c>
      <c r="K68" s="9" t="s">
        <v>188</v>
      </c>
      <c r="L68" s="18" t="s">
        <v>189</v>
      </c>
    </row>
    <row r="69" spans="1:12" ht="16.2" thickBot="1" x14ac:dyDescent="0.35">
      <c r="A69" s="152"/>
      <c r="B69" s="174"/>
      <c r="C69" s="143"/>
      <c r="D69" s="9" t="s">
        <v>109</v>
      </c>
      <c r="E69" s="86">
        <v>95000</v>
      </c>
      <c r="F69" s="86">
        <v>95000</v>
      </c>
      <c r="G69" s="86">
        <v>100000</v>
      </c>
      <c r="H69" s="10" t="s">
        <v>190</v>
      </c>
      <c r="I69" s="9" t="s">
        <v>326</v>
      </c>
      <c r="J69" s="9" t="s">
        <v>21</v>
      </c>
      <c r="K69" s="9" t="s">
        <v>21</v>
      </c>
      <c r="L69" s="18" t="s">
        <v>21</v>
      </c>
    </row>
    <row r="70" spans="1:12" ht="47.4" thickBot="1" x14ac:dyDescent="0.35">
      <c r="A70" s="41" t="s">
        <v>191</v>
      </c>
      <c r="B70" s="35" t="s">
        <v>192</v>
      </c>
      <c r="C70" s="4" t="s">
        <v>193</v>
      </c>
      <c r="D70" s="8" t="s">
        <v>16</v>
      </c>
      <c r="E70" s="84">
        <v>970605</v>
      </c>
      <c r="F70" s="84">
        <v>500000</v>
      </c>
      <c r="G70" s="84">
        <v>400000</v>
      </c>
      <c r="H70" s="11" t="s">
        <v>194</v>
      </c>
      <c r="I70" s="8" t="s">
        <v>329</v>
      </c>
      <c r="J70" s="8" t="s">
        <v>104</v>
      </c>
      <c r="K70" s="8" t="s">
        <v>84</v>
      </c>
      <c r="L70" s="17" t="s">
        <v>20</v>
      </c>
    </row>
    <row r="71" spans="1:12" ht="48" customHeight="1" thickBot="1" x14ac:dyDescent="0.35">
      <c r="A71" s="43" t="s">
        <v>195</v>
      </c>
      <c r="B71" s="198" t="s">
        <v>196</v>
      </c>
      <c r="C71" s="198"/>
      <c r="D71" s="199"/>
      <c r="E71" s="82">
        <f>E72+E73+E74+E75+D76+E78+E79+E82+E83+E84+E85+E86+E88+E91+E93+E94+E95</f>
        <v>5406087</v>
      </c>
      <c r="F71" s="82">
        <f>F72+F73+F74+F75+F76+F78+F79+F82+F83+F84+F85+F86+F88+F91+F93+F94+F95</f>
        <v>4247546</v>
      </c>
      <c r="G71" s="82">
        <f>G72+G73+G74+G75+G76+G78+G79+G82+G83+G84+G85+G86+G88+G91+G93+G94+G95</f>
        <v>5485400</v>
      </c>
      <c r="H71" s="200"/>
      <c r="I71" s="201"/>
      <c r="J71" s="201"/>
      <c r="K71" s="201"/>
      <c r="L71" s="202"/>
    </row>
    <row r="72" spans="1:12" ht="47.4" thickBot="1" x14ac:dyDescent="0.35">
      <c r="A72" s="41" t="s">
        <v>198</v>
      </c>
      <c r="B72" s="35" t="s">
        <v>199</v>
      </c>
      <c r="C72" s="4" t="s">
        <v>96</v>
      </c>
      <c r="D72" s="8" t="s">
        <v>16</v>
      </c>
      <c r="E72" s="84">
        <v>258500</v>
      </c>
      <c r="F72" s="84">
        <v>141000</v>
      </c>
      <c r="G72" s="84">
        <v>206000</v>
      </c>
      <c r="H72" s="11" t="s">
        <v>200</v>
      </c>
      <c r="I72" s="8" t="s">
        <v>326</v>
      </c>
      <c r="J72" s="8" t="s">
        <v>36</v>
      </c>
      <c r="K72" s="8" t="s">
        <v>6</v>
      </c>
      <c r="L72" s="17" t="s">
        <v>201</v>
      </c>
    </row>
    <row r="73" spans="1:12" ht="47.4" thickBot="1" x14ac:dyDescent="0.35">
      <c r="A73" s="41" t="s">
        <v>202</v>
      </c>
      <c r="B73" s="35" t="s">
        <v>203</v>
      </c>
      <c r="C73" s="4" t="s">
        <v>96</v>
      </c>
      <c r="D73" s="8" t="s">
        <v>16</v>
      </c>
      <c r="E73" s="84">
        <v>26000</v>
      </c>
      <c r="F73" s="84">
        <v>25000</v>
      </c>
      <c r="G73" s="84">
        <v>5000</v>
      </c>
      <c r="H73" s="11" t="s">
        <v>200</v>
      </c>
      <c r="I73" s="8" t="s">
        <v>326</v>
      </c>
      <c r="J73" s="8" t="s">
        <v>9</v>
      </c>
      <c r="K73" s="8" t="s">
        <v>93</v>
      </c>
      <c r="L73" s="17" t="s">
        <v>93</v>
      </c>
    </row>
    <row r="74" spans="1:12" ht="31.8" thickBot="1" x14ac:dyDescent="0.35">
      <c r="A74" s="41" t="s">
        <v>204</v>
      </c>
      <c r="B74" s="35" t="s">
        <v>205</v>
      </c>
      <c r="C74" s="4" t="s">
        <v>96</v>
      </c>
      <c r="D74" s="8" t="s">
        <v>16</v>
      </c>
      <c r="E74" s="84">
        <v>58000</v>
      </c>
      <c r="F74" s="84">
        <v>60000</v>
      </c>
      <c r="G74" s="84">
        <v>60000</v>
      </c>
      <c r="H74" s="11" t="s">
        <v>347</v>
      </c>
      <c r="I74" s="8" t="s">
        <v>326</v>
      </c>
      <c r="J74" s="8" t="s">
        <v>36</v>
      </c>
      <c r="K74" s="8" t="s">
        <v>6</v>
      </c>
      <c r="L74" s="17" t="s">
        <v>201</v>
      </c>
    </row>
    <row r="75" spans="1:12" ht="31.8" thickBot="1" x14ac:dyDescent="0.35">
      <c r="A75" s="41" t="s">
        <v>206</v>
      </c>
      <c r="B75" s="35" t="s">
        <v>207</v>
      </c>
      <c r="C75" s="4" t="s">
        <v>96</v>
      </c>
      <c r="D75" s="8" t="s">
        <v>16</v>
      </c>
      <c r="E75" s="84">
        <v>1015823</v>
      </c>
      <c r="F75" s="84">
        <v>700000</v>
      </c>
      <c r="G75" s="84">
        <v>700000</v>
      </c>
      <c r="H75" s="11" t="s">
        <v>208</v>
      </c>
      <c r="I75" s="8" t="s">
        <v>326</v>
      </c>
      <c r="J75" s="8" t="s">
        <v>90</v>
      </c>
      <c r="K75" s="8" t="s">
        <v>209</v>
      </c>
      <c r="L75" s="17" t="s">
        <v>209</v>
      </c>
    </row>
    <row r="76" spans="1:12" ht="22.5" customHeight="1" x14ac:dyDescent="0.3">
      <c r="A76" s="138" t="s">
        <v>210</v>
      </c>
      <c r="B76" s="239" t="s">
        <v>211</v>
      </c>
      <c r="C76" s="196" t="s">
        <v>96</v>
      </c>
      <c r="D76" s="241">
        <f>SUM(E77:E77)</f>
        <v>0</v>
      </c>
      <c r="E76" s="242"/>
      <c r="F76" s="242"/>
      <c r="G76" s="243"/>
      <c r="H76" s="11" t="s">
        <v>212</v>
      </c>
      <c r="I76" s="8" t="s">
        <v>328</v>
      </c>
      <c r="J76" s="8" t="s">
        <v>213</v>
      </c>
      <c r="K76" s="8" t="s">
        <v>103</v>
      </c>
      <c r="L76" s="17" t="s">
        <v>214</v>
      </c>
    </row>
    <row r="77" spans="1:12" ht="23.25" customHeight="1" thickBot="1" x14ac:dyDescent="0.35">
      <c r="A77" s="139"/>
      <c r="B77" s="240"/>
      <c r="C77" s="186"/>
      <c r="D77" s="244"/>
      <c r="E77" s="245"/>
      <c r="F77" s="245"/>
      <c r="G77" s="246"/>
      <c r="H77" s="10" t="s">
        <v>215</v>
      </c>
      <c r="I77" s="9" t="s">
        <v>326</v>
      </c>
      <c r="J77" s="9" t="s">
        <v>93</v>
      </c>
      <c r="K77" s="9" t="s">
        <v>93</v>
      </c>
      <c r="L77" s="18" t="s">
        <v>93</v>
      </c>
    </row>
    <row r="78" spans="1:12" ht="47.4" thickBot="1" x14ac:dyDescent="0.35">
      <c r="A78" s="41" t="s">
        <v>216</v>
      </c>
      <c r="B78" s="35" t="s">
        <v>217</v>
      </c>
      <c r="C78" s="4" t="s">
        <v>96</v>
      </c>
      <c r="D78" s="8" t="s">
        <v>16</v>
      </c>
      <c r="E78" s="84">
        <v>15400</v>
      </c>
      <c r="F78" s="84">
        <v>15400</v>
      </c>
      <c r="G78" s="84">
        <v>15400</v>
      </c>
      <c r="H78" s="11" t="s">
        <v>200</v>
      </c>
      <c r="I78" s="8" t="s">
        <v>326</v>
      </c>
      <c r="J78" s="8" t="s">
        <v>93</v>
      </c>
      <c r="K78" s="8" t="s">
        <v>93</v>
      </c>
      <c r="L78" s="17" t="s">
        <v>93</v>
      </c>
    </row>
    <row r="79" spans="1:12" ht="35.25" customHeight="1" x14ac:dyDescent="0.3">
      <c r="A79" s="138" t="s">
        <v>218</v>
      </c>
      <c r="B79" s="140" t="s">
        <v>219</v>
      </c>
      <c r="C79" s="196" t="s">
        <v>12</v>
      </c>
      <c r="D79" s="8" t="s">
        <v>317</v>
      </c>
      <c r="E79" s="85">
        <f>SUM(E80:E81)</f>
        <v>638658</v>
      </c>
      <c r="F79" s="85">
        <f>SUM(F80:F81)</f>
        <v>720903</v>
      </c>
      <c r="G79" s="85">
        <f>SUM(G80:G81)</f>
        <v>0</v>
      </c>
      <c r="H79" s="11" t="s">
        <v>75</v>
      </c>
      <c r="I79" s="8" t="s">
        <v>329</v>
      </c>
      <c r="J79" s="8" t="s">
        <v>84</v>
      </c>
      <c r="K79" s="8" t="s">
        <v>23</v>
      </c>
      <c r="L79" s="17" t="s">
        <v>22</v>
      </c>
    </row>
    <row r="80" spans="1:12" ht="23.25" customHeight="1" x14ac:dyDescent="0.3">
      <c r="A80" s="189"/>
      <c r="B80" s="153"/>
      <c r="C80" s="213"/>
      <c r="D80" s="9" t="s">
        <v>86</v>
      </c>
      <c r="E80" s="86">
        <v>542859</v>
      </c>
      <c r="F80" s="86">
        <v>573083</v>
      </c>
      <c r="G80" s="86">
        <v>0</v>
      </c>
      <c r="H80" s="182" t="s">
        <v>220</v>
      </c>
      <c r="I80" s="178" t="s">
        <v>329</v>
      </c>
      <c r="J80" s="178" t="s">
        <v>36</v>
      </c>
      <c r="K80" s="178" t="s">
        <v>6</v>
      </c>
      <c r="L80" s="179" t="s">
        <v>22</v>
      </c>
    </row>
    <row r="81" spans="1:12" ht="16.2" thickBot="1" x14ac:dyDescent="0.35">
      <c r="A81" s="139"/>
      <c r="B81" s="141"/>
      <c r="C81" s="186"/>
      <c r="D81" s="9" t="s">
        <v>85</v>
      </c>
      <c r="E81" s="86">
        <v>95799</v>
      </c>
      <c r="F81" s="86">
        <v>147820</v>
      </c>
      <c r="G81" s="86">
        <v>0</v>
      </c>
      <c r="H81" s="186"/>
      <c r="I81" s="162"/>
      <c r="J81" s="162"/>
      <c r="K81" s="162"/>
      <c r="L81" s="180"/>
    </row>
    <row r="82" spans="1:12" ht="47.4" thickBot="1" x14ac:dyDescent="0.35">
      <c r="A82" s="41" t="s">
        <v>221</v>
      </c>
      <c r="B82" s="35" t="s">
        <v>348</v>
      </c>
      <c r="C82" s="4" t="s">
        <v>96</v>
      </c>
      <c r="D82" s="8" t="s">
        <v>16</v>
      </c>
      <c r="E82" s="84">
        <v>26900</v>
      </c>
      <c r="F82" s="84">
        <v>20000</v>
      </c>
      <c r="G82" s="84">
        <v>20000</v>
      </c>
      <c r="H82" s="11" t="s">
        <v>200</v>
      </c>
      <c r="I82" s="8" t="s">
        <v>326</v>
      </c>
      <c r="J82" s="8" t="s">
        <v>222</v>
      </c>
      <c r="K82" s="8" t="s">
        <v>222</v>
      </c>
      <c r="L82" s="17" t="s">
        <v>222</v>
      </c>
    </row>
    <row r="83" spans="1:12" ht="46.8" x14ac:dyDescent="0.3">
      <c r="A83" s="41" t="s">
        <v>223</v>
      </c>
      <c r="B83" s="35" t="s">
        <v>224</v>
      </c>
      <c r="C83" s="4" t="s">
        <v>96</v>
      </c>
      <c r="D83" s="8" t="s">
        <v>16</v>
      </c>
      <c r="E83" s="84">
        <v>18100</v>
      </c>
      <c r="F83" s="84">
        <v>15000</v>
      </c>
      <c r="G83" s="84">
        <v>15000</v>
      </c>
      <c r="H83" s="11" t="s">
        <v>200</v>
      </c>
      <c r="I83" s="8" t="s">
        <v>326</v>
      </c>
      <c r="J83" s="8" t="s">
        <v>93</v>
      </c>
      <c r="K83" s="8" t="s">
        <v>93</v>
      </c>
      <c r="L83" s="17" t="s">
        <v>93</v>
      </c>
    </row>
    <row r="84" spans="1:12" ht="46.8" x14ac:dyDescent="0.3">
      <c r="A84" s="41" t="s">
        <v>225</v>
      </c>
      <c r="B84" s="35" t="s">
        <v>226</v>
      </c>
      <c r="C84" s="4" t="s">
        <v>96</v>
      </c>
      <c r="D84" s="8" t="s">
        <v>16</v>
      </c>
      <c r="E84" s="84">
        <v>22100</v>
      </c>
      <c r="F84" s="84">
        <v>28000</v>
      </c>
      <c r="G84" s="84">
        <v>28000</v>
      </c>
      <c r="H84" s="11" t="s">
        <v>200</v>
      </c>
      <c r="I84" s="8" t="s">
        <v>326</v>
      </c>
      <c r="J84" s="8" t="s">
        <v>93</v>
      </c>
      <c r="K84" s="8" t="s">
        <v>93</v>
      </c>
      <c r="L84" s="17" t="s">
        <v>93</v>
      </c>
    </row>
    <row r="85" spans="1:12" ht="63" thickBot="1" x14ac:dyDescent="0.35">
      <c r="A85" s="41" t="s">
        <v>227</v>
      </c>
      <c r="B85" s="35" t="s">
        <v>228</v>
      </c>
      <c r="C85" s="4" t="s">
        <v>96</v>
      </c>
      <c r="D85" s="8" t="s">
        <v>16</v>
      </c>
      <c r="E85" s="84">
        <v>30000</v>
      </c>
      <c r="F85" s="84">
        <v>20000</v>
      </c>
      <c r="G85" s="84">
        <v>20000</v>
      </c>
      <c r="H85" s="11" t="s">
        <v>200</v>
      </c>
      <c r="I85" s="8" t="s">
        <v>326</v>
      </c>
      <c r="J85" s="8" t="s">
        <v>21</v>
      </c>
      <c r="K85" s="8" t="s">
        <v>21</v>
      </c>
      <c r="L85" s="17" t="s">
        <v>21</v>
      </c>
    </row>
    <row r="86" spans="1:12" ht="36.75" customHeight="1" x14ac:dyDescent="0.3">
      <c r="A86" s="138" t="s">
        <v>229</v>
      </c>
      <c r="B86" s="140" t="s">
        <v>349</v>
      </c>
      <c r="C86" s="196" t="s">
        <v>96</v>
      </c>
      <c r="D86" s="161" t="s">
        <v>16</v>
      </c>
      <c r="E86" s="163">
        <f>SUM(E87:E87)+606000</f>
        <v>606000</v>
      </c>
      <c r="F86" s="163">
        <f>SUM(F87:F87)+590000</f>
        <v>590000</v>
      </c>
      <c r="G86" s="163">
        <f>SUM(G87:G87)+600000</f>
        <v>600000</v>
      </c>
      <c r="H86" s="11" t="s">
        <v>230</v>
      </c>
      <c r="I86" s="8" t="s">
        <v>329</v>
      </c>
      <c r="J86" s="8" t="s">
        <v>231</v>
      </c>
      <c r="K86" s="8" t="s">
        <v>232</v>
      </c>
      <c r="L86" s="17" t="s">
        <v>233</v>
      </c>
    </row>
    <row r="87" spans="1:12" ht="47.4" thickBot="1" x14ac:dyDescent="0.35">
      <c r="A87" s="139"/>
      <c r="B87" s="141"/>
      <c r="C87" s="186"/>
      <c r="D87" s="162"/>
      <c r="E87" s="164"/>
      <c r="F87" s="164"/>
      <c r="G87" s="164"/>
      <c r="H87" s="10" t="s">
        <v>234</v>
      </c>
      <c r="I87" s="9" t="s">
        <v>326</v>
      </c>
      <c r="J87" s="9" t="s">
        <v>41</v>
      </c>
      <c r="K87" s="9" t="s">
        <v>235</v>
      </c>
      <c r="L87" s="18" t="s">
        <v>236</v>
      </c>
    </row>
    <row r="88" spans="1:12" ht="47.25" customHeight="1" x14ac:dyDescent="0.3">
      <c r="A88" s="138" t="s">
        <v>237</v>
      </c>
      <c r="B88" s="140" t="s">
        <v>238</v>
      </c>
      <c r="C88" s="196" t="s">
        <v>12</v>
      </c>
      <c r="D88" s="8" t="s">
        <v>317</v>
      </c>
      <c r="E88" s="85">
        <f>SUM(E89:E90)</f>
        <v>1174606</v>
      </c>
      <c r="F88" s="85">
        <f>SUM(F89:F90)</f>
        <v>296243</v>
      </c>
      <c r="G88" s="85">
        <f>SUM(G89:G90)</f>
        <v>0</v>
      </c>
      <c r="H88" s="11" t="s">
        <v>220</v>
      </c>
      <c r="I88" s="8" t="s">
        <v>329</v>
      </c>
      <c r="J88" s="8" t="s">
        <v>20</v>
      </c>
      <c r="K88" s="8" t="s">
        <v>84</v>
      </c>
      <c r="L88" s="17"/>
    </row>
    <row r="89" spans="1:12" ht="31.5" customHeight="1" x14ac:dyDescent="0.3">
      <c r="A89" s="189"/>
      <c r="B89" s="153"/>
      <c r="C89" s="213"/>
      <c r="D89" s="9" t="s">
        <v>86</v>
      </c>
      <c r="E89" s="86">
        <v>1000000</v>
      </c>
      <c r="F89" s="86">
        <v>250221</v>
      </c>
      <c r="G89" s="86">
        <v>0</v>
      </c>
      <c r="H89" s="182" t="s">
        <v>75</v>
      </c>
      <c r="I89" s="178" t="s">
        <v>329</v>
      </c>
      <c r="J89" s="178" t="s">
        <v>76</v>
      </c>
      <c r="K89" s="178" t="s">
        <v>23</v>
      </c>
      <c r="L89" s="179"/>
    </row>
    <row r="90" spans="1:12" ht="16.2" thickBot="1" x14ac:dyDescent="0.35">
      <c r="A90" s="139"/>
      <c r="B90" s="141"/>
      <c r="C90" s="186"/>
      <c r="D90" s="9" t="s">
        <v>85</v>
      </c>
      <c r="E90" s="86">
        <v>174606</v>
      </c>
      <c r="F90" s="86">
        <v>46022</v>
      </c>
      <c r="G90" s="86">
        <v>0</v>
      </c>
      <c r="H90" s="186"/>
      <c r="I90" s="162"/>
      <c r="J90" s="162"/>
      <c r="K90" s="162"/>
      <c r="L90" s="180"/>
    </row>
    <row r="91" spans="1:12" ht="34.5" customHeight="1" x14ac:dyDescent="0.3">
      <c r="A91" s="138" t="s">
        <v>239</v>
      </c>
      <c r="B91" s="140" t="s">
        <v>240</v>
      </c>
      <c r="C91" s="196" t="s">
        <v>96</v>
      </c>
      <c r="D91" s="161" t="s">
        <v>16</v>
      </c>
      <c r="E91" s="163">
        <f>SUM(E92:E92)+1000000</f>
        <v>1000000</v>
      </c>
      <c r="F91" s="163">
        <f>SUM(F92:F92)+500000</f>
        <v>500000</v>
      </c>
      <c r="G91" s="163">
        <f>SUM(G92:G92)+2400000</f>
        <v>2400000</v>
      </c>
      <c r="H91" s="11" t="s">
        <v>241</v>
      </c>
      <c r="I91" s="8" t="s">
        <v>326</v>
      </c>
      <c r="J91" s="8" t="s">
        <v>213</v>
      </c>
      <c r="K91" s="76">
        <v>60</v>
      </c>
      <c r="L91" s="77">
        <v>70</v>
      </c>
    </row>
    <row r="92" spans="1:12" ht="31.8" thickBot="1" x14ac:dyDescent="0.35">
      <c r="A92" s="139"/>
      <c r="B92" s="141"/>
      <c r="C92" s="186"/>
      <c r="D92" s="162"/>
      <c r="E92" s="164"/>
      <c r="F92" s="164"/>
      <c r="G92" s="164"/>
      <c r="H92" s="10" t="s">
        <v>350</v>
      </c>
      <c r="I92" s="9" t="s">
        <v>326</v>
      </c>
      <c r="J92" s="9" t="s">
        <v>242</v>
      </c>
      <c r="K92" s="70">
        <v>15000</v>
      </c>
      <c r="L92" s="71">
        <v>20000</v>
      </c>
    </row>
    <row r="93" spans="1:12" ht="31.8" thickBot="1" x14ac:dyDescent="0.35">
      <c r="A93" s="41" t="s">
        <v>243</v>
      </c>
      <c r="B93" s="35" t="s">
        <v>318</v>
      </c>
      <c r="C93" s="4" t="s">
        <v>244</v>
      </c>
      <c r="D93" s="9" t="s">
        <v>16</v>
      </c>
      <c r="E93" s="86">
        <v>500000</v>
      </c>
      <c r="F93" s="86">
        <v>500000</v>
      </c>
      <c r="G93" s="86">
        <v>1000000</v>
      </c>
      <c r="H93" s="11" t="s">
        <v>75</v>
      </c>
      <c r="I93" s="8" t="s">
        <v>329</v>
      </c>
      <c r="J93" s="8" t="s">
        <v>102</v>
      </c>
      <c r="K93" s="12" t="s">
        <v>245</v>
      </c>
      <c r="L93" s="75">
        <v>5</v>
      </c>
    </row>
    <row r="94" spans="1:12" ht="47.4" thickBot="1" x14ac:dyDescent="0.35">
      <c r="A94" s="41" t="s">
        <v>246</v>
      </c>
      <c r="B94" s="35" t="s">
        <v>247</v>
      </c>
      <c r="C94" s="4" t="s">
        <v>96</v>
      </c>
      <c r="D94" s="8" t="s">
        <v>16</v>
      </c>
      <c r="E94" s="84">
        <v>16000</v>
      </c>
      <c r="F94" s="84">
        <v>16000</v>
      </c>
      <c r="G94" s="84">
        <v>16000</v>
      </c>
      <c r="H94" s="11" t="s">
        <v>200</v>
      </c>
      <c r="I94" s="8" t="s">
        <v>326</v>
      </c>
      <c r="J94" s="8" t="s">
        <v>65</v>
      </c>
      <c r="K94" s="76">
        <v>1</v>
      </c>
      <c r="L94" s="77">
        <v>1</v>
      </c>
    </row>
    <row r="95" spans="1:12" ht="44.25" customHeight="1" x14ac:dyDescent="0.3">
      <c r="A95" s="150" t="s">
        <v>248</v>
      </c>
      <c r="B95" s="140" t="s">
        <v>249</v>
      </c>
      <c r="C95" s="196" t="s">
        <v>12</v>
      </c>
      <c r="D95" s="161" t="s">
        <v>16</v>
      </c>
      <c r="E95" s="216">
        <v>0</v>
      </c>
      <c r="F95" s="219">
        <v>600000</v>
      </c>
      <c r="G95" s="163">
        <v>400000</v>
      </c>
      <c r="H95" s="196" t="s">
        <v>75</v>
      </c>
      <c r="I95" s="161" t="s">
        <v>329</v>
      </c>
      <c r="J95" s="161" t="s">
        <v>84</v>
      </c>
      <c r="K95" s="161" t="s">
        <v>84</v>
      </c>
      <c r="L95" s="214" t="s">
        <v>84</v>
      </c>
    </row>
    <row r="96" spans="1:12" ht="4.5" customHeight="1" thickBot="1" x14ac:dyDescent="0.35">
      <c r="A96" s="151"/>
      <c r="B96" s="153"/>
      <c r="C96" s="213"/>
      <c r="D96" s="169"/>
      <c r="E96" s="217"/>
      <c r="F96" s="220"/>
      <c r="G96" s="170"/>
      <c r="H96" s="213"/>
      <c r="I96" s="169"/>
      <c r="J96" s="169"/>
      <c r="K96" s="169"/>
      <c r="L96" s="215"/>
    </row>
    <row r="97" spans="1:12" ht="2.25" hidden="1" customHeight="1" thickBot="1" x14ac:dyDescent="0.35">
      <c r="A97" s="152"/>
      <c r="B97" s="141"/>
      <c r="C97" s="186"/>
      <c r="D97" s="162"/>
      <c r="E97" s="218"/>
      <c r="F97" s="221"/>
      <c r="G97" s="164"/>
      <c r="H97" s="186"/>
      <c r="I97" s="162"/>
      <c r="J97" s="162"/>
      <c r="K97" s="162"/>
      <c r="L97" s="180"/>
    </row>
    <row r="98" spans="1:12" ht="47.4" thickBot="1" x14ac:dyDescent="0.35">
      <c r="A98" s="43" t="s">
        <v>250</v>
      </c>
      <c r="B98" s="37" t="s">
        <v>251</v>
      </c>
      <c r="C98" s="5"/>
      <c r="D98" s="19"/>
      <c r="E98" s="82">
        <f>E99+E100+E103+E104+E105+E108+E110+E112+E113+E114+E117</f>
        <v>5340634</v>
      </c>
      <c r="F98" s="82">
        <f>F99+F100+F103+F104+F105+F108+F110+F112+F113+F114+F117</f>
        <v>4743097</v>
      </c>
      <c r="G98" s="82">
        <f>G99+G100+G103+G104+G105+G108+G110+G112+G113+G114+G117</f>
        <v>2189844</v>
      </c>
      <c r="H98" s="23" t="s">
        <v>252</v>
      </c>
      <c r="I98" s="19" t="s">
        <v>326</v>
      </c>
      <c r="J98" s="19" t="s">
        <v>213</v>
      </c>
      <c r="K98" s="19" t="s">
        <v>213</v>
      </c>
      <c r="L98" s="20" t="s">
        <v>213</v>
      </c>
    </row>
    <row r="99" spans="1:12" ht="63" thickBot="1" x14ac:dyDescent="0.35">
      <c r="A99" s="41" t="s">
        <v>253</v>
      </c>
      <c r="B99" s="35" t="s">
        <v>254</v>
      </c>
      <c r="C99" s="4" t="s">
        <v>73</v>
      </c>
      <c r="D99" s="8" t="s">
        <v>16</v>
      </c>
      <c r="E99" s="84">
        <v>250846</v>
      </c>
      <c r="F99" s="84">
        <v>27360</v>
      </c>
      <c r="G99" s="84">
        <v>27360</v>
      </c>
      <c r="H99" s="11" t="s">
        <v>255</v>
      </c>
      <c r="I99" s="8" t="s">
        <v>326</v>
      </c>
      <c r="J99" s="8" t="s">
        <v>256</v>
      </c>
      <c r="K99" s="8" t="s">
        <v>23</v>
      </c>
      <c r="L99" s="17" t="s">
        <v>23</v>
      </c>
    </row>
    <row r="100" spans="1:12" ht="30.75" customHeight="1" x14ac:dyDescent="0.3">
      <c r="A100" s="138" t="s">
        <v>257</v>
      </c>
      <c r="B100" s="140" t="s">
        <v>258</v>
      </c>
      <c r="C100" s="196" t="s">
        <v>12</v>
      </c>
      <c r="D100" s="8" t="s">
        <v>317</v>
      </c>
      <c r="E100" s="85">
        <f>SUM(E101:E102)</f>
        <v>693283</v>
      </c>
      <c r="F100" s="85">
        <f>SUM(F101:F102)</f>
        <v>693283</v>
      </c>
      <c r="G100" s="163">
        <f>SUM(G101:G102)</f>
        <v>0</v>
      </c>
      <c r="H100" s="196" t="s">
        <v>75</v>
      </c>
      <c r="I100" s="161" t="s">
        <v>329</v>
      </c>
      <c r="J100" s="161" t="s">
        <v>260</v>
      </c>
      <c r="K100" s="161" t="s">
        <v>261</v>
      </c>
      <c r="L100" s="247"/>
    </row>
    <row r="101" spans="1:12" ht="31.5" customHeight="1" x14ac:dyDescent="0.3">
      <c r="A101" s="189"/>
      <c r="B101" s="153"/>
      <c r="C101" s="213"/>
      <c r="D101" s="9" t="s">
        <v>16</v>
      </c>
      <c r="E101" s="86">
        <v>182400</v>
      </c>
      <c r="F101" s="86">
        <v>182399</v>
      </c>
      <c r="G101" s="170"/>
      <c r="H101" s="213"/>
      <c r="I101" s="169"/>
      <c r="J101" s="169"/>
      <c r="K101" s="169"/>
      <c r="L101" s="248"/>
    </row>
    <row r="102" spans="1:12" ht="16.2" thickBot="1" x14ac:dyDescent="0.35">
      <c r="A102" s="139"/>
      <c r="B102" s="141"/>
      <c r="C102" s="186"/>
      <c r="D102" s="9" t="s">
        <v>86</v>
      </c>
      <c r="E102" s="86">
        <v>510883</v>
      </c>
      <c r="F102" s="86">
        <v>510884</v>
      </c>
      <c r="G102" s="164"/>
      <c r="H102" s="186"/>
      <c r="I102" s="162"/>
      <c r="J102" s="162"/>
      <c r="K102" s="162"/>
      <c r="L102" s="238"/>
    </row>
    <row r="103" spans="1:12" ht="63" thickBot="1" x14ac:dyDescent="0.35">
      <c r="A103" s="41" t="s">
        <v>262</v>
      </c>
      <c r="B103" s="35" t="s">
        <v>263</v>
      </c>
      <c r="C103" s="4" t="s">
        <v>73</v>
      </c>
      <c r="D103" s="8" t="s">
        <v>16</v>
      </c>
      <c r="E103" s="84">
        <v>500000</v>
      </c>
      <c r="F103" s="84">
        <v>1000000</v>
      </c>
      <c r="G103" s="84">
        <v>1000000</v>
      </c>
      <c r="H103" s="11" t="s">
        <v>264</v>
      </c>
      <c r="I103" s="8" t="s">
        <v>326</v>
      </c>
      <c r="J103" s="8" t="s">
        <v>245</v>
      </c>
      <c r="K103" s="8" t="s">
        <v>245</v>
      </c>
      <c r="L103" s="17" t="s">
        <v>245</v>
      </c>
    </row>
    <row r="104" spans="1:12" ht="47.4" thickBot="1" x14ac:dyDescent="0.35">
      <c r="A104" s="41" t="s">
        <v>265</v>
      </c>
      <c r="B104" s="35" t="s">
        <v>266</v>
      </c>
      <c r="C104" s="4" t="s">
        <v>73</v>
      </c>
      <c r="D104" s="8" t="s">
        <v>16</v>
      </c>
      <c r="E104" s="84">
        <v>371000</v>
      </c>
      <c r="F104" s="84">
        <v>22800</v>
      </c>
      <c r="G104" s="84">
        <v>22800</v>
      </c>
      <c r="H104" s="11" t="s">
        <v>267</v>
      </c>
      <c r="I104" s="8" t="s">
        <v>326</v>
      </c>
      <c r="J104" s="8" t="s">
        <v>222</v>
      </c>
      <c r="K104" s="8" t="s">
        <v>21</v>
      </c>
      <c r="L104" s="17" t="s">
        <v>209</v>
      </c>
    </row>
    <row r="105" spans="1:12" ht="73.5" customHeight="1" x14ac:dyDescent="0.3">
      <c r="A105" s="138" t="s">
        <v>268</v>
      </c>
      <c r="B105" s="140" t="s">
        <v>269</v>
      </c>
      <c r="C105" s="196" t="s">
        <v>12</v>
      </c>
      <c r="D105" s="8" t="s">
        <v>317</v>
      </c>
      <c r="E105" s="85">
        <f>SUM(E106:E107)</f>
        <v>190100</v>
      </c>
      <c r="F105" s="85">
        <f>SUM(F106:F107)</f>
        <v>462660</v>
      </c>
      <c r="G105" s="85">
        <f>SUM(G106:G107)</f>
        <v>187329</v>
      </c>
      <c r="H105" s="11" t="s">
        <v>270</v>
      </c>
      <c r="I105" s="8" t="s">
        <v>259</v>
      </c>
      <c r="J105" s="68" t="s">
        <v>271</v>
      </c>
      <c r="K105" s="68" t="s">
        <v>271</v>
      </c>
      <c r="L105" s="69"/>
    </row>
    <row r="106" spans="1:12" ht="23.25" customHeight="1" x14ac:dyDescent="0.3">
      <c r="A106" s="189"/>
      <c r="B106" s="153"/>
      <c r="C106" s="213"/>
      <c r="D106" s="9" t="s">
        <v>16</v>
      </c>
      <c r="E106" s="86">
        <v>181600</v>
      </c>
      <c r="F106" s="86">
        <v>371300</v>
      </c>
      <c r="G106" s="86">
        <v>0</v>
      </c>
      <c r="H106" s="182" t="s">
        <v>75</v>
      </c>
      <c r="I106" s="178" t="s">
        <v>329</v>
      </c>
      <c r="J106" s="235" t="s">
        <v>245</v>
      </c>
      <c r="K106" s="235" t="s">
        <v>103</v>
      </c>
      <c r="L106" s="237"/>
    </row>
    <row r="107" spans="1:12" ht="35.25" customHeight="1" thickBot="1" x14ac:dyDescent="0.35">
      <c r="A107" s="139"/>
      <c r="B107" s="141"/>
      <c r="C107" s="186"/>
      <c r="D107" s="9" t="s">
        <v>86</v>
      </c>
      <c r="E107" s="86">
        <v>8500</v>
      </c>
      <c r="F107" s="86">
        <v>91360</v>
      </c>
      <c r="G107" s="86">
        <v>187329</v>
      </c>
      <c r="H107" s="186"/>
      <c r="I107" s="162"/>
      <c r="J107" s="236"/>
      <c r="K107" s="236"/>
      <c r="L107" s="238"/>
    </row>
    <row r="108" spans="1:12" ht="31.2" x14ac:dyDescent="0.3">
      <c r="A108" s="150" t="s">
        <v>272</v>
      </c>
      <c r="B108" s="140" t="s">
        <v>273</v>
      </c>
      <c r="C108" s="161" t="s">
        <v>73</v>
      </c>
      <c r="D108" s="161" t="s">
        <v>16</v>
      </c>
      <c r="E108" s="163">
        <f>SUM(E109:E109)+89300</f>
        <v>89300</v>
      </c>
      <c r="F108" s="163">
        <f>SUM(F109:F109)</f>
        <v>0</v>
      </c>
      <c r="G108" s="163">
        <f>SUM(G109:G109)</f>
        <v>0</v>
      </c>
      <c r="H108" s="11" t="s">
        <v>270</v>
      </c>
      <c r="I108" s="8" t="s">
        <v>259</v>
      </c>
      <c r="J108" s="8" t="s">
        <v>274</v>
      </c>
      <c r="K108" s="8"/>
      <c r="L108" s="17"/>
    </row>
    <row r="109" spans="1:12" ht="31.8" thickBot="1" x14ac:dyDescent="0.35">
      <c r="A109" s="152"/>
      <c r="B109" s="141"/>
      <c r="C109" s="162"/>
      <c r="D109" s="162"/>
      <c r="E109" s="164"/>
      <c r="F109" s="164"/>
      <c r="G109" s="164"/>
      <c r="H109" s="10" t="s">
        <v>75</v>
      </c>
      <c r="I109" s="9" t="s">
        <v>329</v>
      </c>
      <c r="J109" s="9" t="s">
        <v>121</v>
      </c>
      <c r="K109" s="9"/>
      <c r="L109" s="18"/>
    </row>
    <row r="110" spans="1:12" ht="38.25" customHeight="1" x14ac:dyDescent="0.3">
      <c r="A110" s="138" t="s">
        <v>275</v>
      </c>
      <c r="B110" s="140" t="s">
        <v>276</v>
      </c>
      <c r="C110" s="196" t="s">
        <v>73</v>
      </c>
      <c r="D110" s="161" t="s">
        <v>16</v>
      </c>
      <c r="E110" s="163">
        <f>SUM(E111:E111)+210117</f>
        <v>210117</v>
      </c>
      <c r="F110" s="163">
        <f>SUM(F111:F111)+300</f>
        <v>300</v>
      </c>
      <c r="G110" s="163">
        <f>SUM(G111:G111)+300</f>
        <v>300</v>
      </c>
      <c r="H110" s="11" t="s">
        <v>277</v>
      </c>
      <c r="I110" s="8" t="s">
        <v>259</v>
      </c>
      <c r="J110" s="8" t="s">
        <v>278</v>
      </c>
      <c r="K110" s="8"/>
      <c r="L110" s="17"/>
    </row>
    <row r="111" spans="1:12" ht="31.8" thickBot="1" x14ac:dyDescent="0.35">
      <c r="A111" s="139"/>
      <c r="B111" s="141"/>
      <c r="C111" s="186"/>
      <c r="D111" s="162"/>
      <c r="E111" s="164"/>
      <c r="F111" s="164"/>
      <c r="G111" s="164"/>
      <c r="H111" s="10" t="s">
        <v>75</v>
      </c>
      <c r="I111" s="9" t="s">
        <v>329</v>
      </c>
      <c r="J111" s="9" t="s">
        <v>197</v>
      </c>
      <c r="K111" s="9" t="s">
        <v>84</v>
      </c>
      <c r="L111" s="18"/>
    </row>
    <row r="112" spans="1:12" ht="31.8" thickBot="1" x14ac:dyDescent="0.35">
      <c r="A112" s="41" t="s">
        <v>279</v>
      </c>
      <c r="B112" s="35" t="s">
        <v>280</v>
      </c>
      <c r="C112" s="4" t="s">
        <v>73</v>
      </c>
      <c r="D112" s="8" t="s">
        <v>16</v>
      </c>
      <c r="E112" s="84">
        <v>178232</v>
      </c>
      <c r="F112" s="84">
        <v>0</v>
      </c>
      <c r="G112" s="84">
        <v>0</v>
      </c>
      <c r="H112" s="11" t="s">
        <v>281</v>
      </c>
      <c r="I112" s="8" t="s">
        <v>326</v>
      </c>
      <c r="J112" s="8" t="s">
        <v>93</v>
      </c>
      <c r="K112" s="8"/>
      <c r="L112" s="17"/>
    </row>
    <row r="113" spans="1:12" ht="48.75" customHeight="1" thickBot="1" x14ac:dyDescent="0.35">
      <c r="A113" s="41" t="s">
        <v>282</v>
      </c>
      <c r="B113" s="35" t="s">
        <v>283</v>
      </c>
      <c r="C113" s="4" t="s">
        <v>73</v>
      </c>
      <c r="D113" s="8" t="s">
        <v>16</v>
      </c>
      <c r="E113" s="84">
        <v>954441</v>
      </c>
      <c r="F113" s="84">
        <v>400000</v>
      </c>
      <c r="G113" s="84">
        <v>400000</v>
      </c>
      <c r="H113" s="11" t="s">
        <v>74</v>
      </c>
      <c r="I113" s="8" t="s">
        <v>326</v>
      </c>
      <c r="J113" s="8" t="s">
        <v>201</v>
      </c>
      <c r="K113" s="8" t="s">
        <v>8</v>
      </c>
      <c r="L113" s="17" t="s">
        <v>8</v>
      </c>
    </row>
    <row r="114" spans="1:12" ht="33.75" customHeight="1" x14ac:dyDescent="0.3">
      <c r="A114" s="138" t="s">
        <v>284</v>
      </c>
      <c r="B114" s="140" t="s">
        <v>285</v>
      </c>
      <c r="C114" s="196" t="s">
        <v>12</v>
      </c>
      <c r="D114" s="8" t="s">
        <v>317</v>
      </c>
      <c r="E114" s="85">
        <f>SUM(E115:E116)</f>
        <v>1307243</v>
      </c>
      <c r="F114" s="85">
        <f>SUM(F115:F116)</f>
        <v>1036910</v>
      </c>
      <c r="G114" s="163">
        <f>SUM(G115:G116)</f>
        <v>0</v>
      </c>
      <c r="H114" s="11" t="s">
        <v>75</v>
      </c>
      <c r="I114" s="8" t="s">
        <v>329</v>
      </c>
      <c r="J114" s="8" t="s">
        <v>245</v>
      </c>
      <c r="K114" s="8" t="s">
        <v>23</v>
      </c>
      <c r="L114" s="17"/>
    </row>
    <row r="115" spans="1:12" ht="31.5" customHeight="1" x14ac:dyDescent="0.3">
      <c r="A115" s="189"/>
      <c r="B115" s="153"/>
      <c r="C115" s="213"/>
      <c r="D115" s="9" t="s">
        <v>86</v>
      </c>
      <c r="E115" s="86">
        <v>569914</v>
      </c>
      <c r="F115" s="86">
        <v>451853</v>
      </c>
      <c r="G115" s="170"/>
      <c r="H115" s="182" t="s">
        <v>286</v>
      </c>
      <c r="I115" s="178" t="s">
        <v>259</v>
      </c>
      <c r="J115" s="178" t="s">
        <v>287</v>
      </c>
      <c r="K115" s="178" t="s">
        <v>288</v>
      </c>
      <c r="L115" s="179"/>
    </row>
    <row r="116" spans="1:12" ht="16.2" thickBot="1" x14ac:dyDescent="0.35">
      <c r="A116" s="139"/>
      <c r="B116" s="141"/>
      <c r="C116" s="186"/>
      <c r="D116" s="9" t="s">
        <v>85</v>
      </c>
      <c r="E116" s="86">
        <v>737329</v>
      </c>
      <c r="F116" s="86">
        <v>585057</v>
      </c>
      <c r="G116" s="164"/>
      <c r="H116" s="186"/>
      <c r="I116" s="162"/>
      <c r="J116" s="162"/>
      <c r="K116" s="162"/>
      <c r="L116" s="180"/>
    </row>
    <row r="117" spans="1:12" ht="28.5" customHeight="1" x14ac:dyDescent="0.3">
      <c r="A117" s="138" t="s">
        <v>289</v>
      </c>
      <c r="B117" s="140" t="s">
        <v>290</v>
      </c>
      <c r="C117" s="196" t="s">
        <v>12</v>
      </c>
      <c r="D117" s="8" t="s">
        <v>317</v>
      </c>
      <c r="E117" s="85">
        <f>SUM(E118:E119)</f>
        <v>596072</v>
      </c>
      <c r="F117" s="85">
        <f>SUM(F118:F119)</f>
        <v>1099784</v>
      </c>
      <c r="G117" s="85">
        <f>SUM(G118:G119)</f>
        <v>552055</v>
      </c>
      <c r="H117" s="196" t="s">
        <v>75</v>
      </c>
      <c r="I117" s="161" t="s">
        <v>329</v>
      </c>
      <c r="J117" s="161" t="s">
        <v>76</v>
      </c>
      <c r="K117" s="161" t="s">
        <v>76</v>
      </c>
      <c r="L117" s="214" t="s">
        <v>245</v>
      </c>
    </row>
    <row r="118" spans="1:12" x14ac:dyDescent="0.3">
      <c r="A118" s="189"/>
      <c r="B118" s="153"/>
      <c r="C118" s="213"/>
      <c r="D118" s="9" t="s">
        <v>85</v>
      </c>
      <c r="E118" s="86">
        <v>420418</v>
      </c>
      <c r="F118" s="86">
        <v>773974</v>
      </c>
      <c r="G118" s="86">
        <v>387527</v>
      </c>
      <c r="H118" s="213"/>
      <c r="I118" s="169"/>
      <c r="J118" s="169"/>
      <c r="K118" s="169"/>
      <c r="L118" s="215"/>
    </row>
    <row r="119" spans="1:12" ht="16.2" thickBot="1" x14ac:dyDescent="0.35">
      <c r="A119" s="139"/>
      <c r="B119" s="141"/>
      <c r="C119" s="186"/>
      <c r="D119" s="9" t="s">
        <v>86</v>
      </c>
      <c r="E119" s="86">
        <v>175654</v>
      </c>
      <c r="F119" s="86">
        <v>325810</v>
      </c>
      <c r="G119" s="86">
        <v>164528</v>
      </c>
      <c r="H119" s="186"/>
      <c r="I119" s="162"/>
      <c r="J119" s="162"/>
      <c r="K119" s="162"/>
      <c r="L119" s="180"/>
    </row>
    <row r="120" spans="1:12" ht="47.25" customHeight="1" thickBot="1" x14ac:dyDescent="0.35">
      <c r="A120" s="44" t="s">
        <v>291</v>
      </c>
      <c r="B120" s="222" t="s">
        <v>292</v>
      </c>
      <c r="C120" s="222"/>
      <c r="D120" s="223"/>
      <c r="E120" s="81">
        <f>SUM(E121:E121)</f>
        <v>1013500</v>
      </c>
      <c r="F120" s="81">
        <f>SUM(F121:F121)</f>
        <v>816201</v>
      </c>
      <c r="G120" s="81">
        <f>SUM(G121:G121)</f>
        <v>0</v>
      </c>
      <c r="H120" s="27"/>
      <c r="I120" s="28"/>
      <c r="J120" s="28"/>
      <c r="K120" s="28"/>
      <c r="L120" s="29"/>
    </row>
    <row r="121" spans="1:12" ht="45.75" customHeight="1" thickBot="1" x14ac:dyDescent="0.35">
      <c r="A121" s="43" t="s">
        <v>293</v>
      </c>
      <c r="B121" s="224" t="s">
        <v>294</v>
      </c>
      <c r="C121" s="224"/>
      <c r="D121" s="225"/>
      <c r="E121" s="82">
        <f>E122+E125+E128+E131+E134+E138+E141</f>
        <v>1013500</v>
      </c>
      <c r="F121" s="82">
        <f>F122+F125+F128+F131+F134+F138+F141</f>
        <v>816201</v>
      </c>
      <c r="G121" s="82">
        <f>G122+G125+G128+G131+G134+G138+G141</f>
        <v>0</v>
      </c>
      <c r="H121" s="30"/>
      <c r="I121" s="31"/>
      <c r="J121" s="31"/>
      <c r="K121" s="31"/>
      <c r="L121" s="32"/>
    </row>
    <row r="122" spans="1:12" s="73" customFormat="1" ht="36.75" customHeight="1" x14ac:dyDescent="0.3">
      <c r="A122" s="138" t="s">
        <v>295</v>
      </c>
      <c r="B122" s="140" t="s">
        <v>296</v>
      </c>
      <c r="C122" s="196" t="s">
        <v>12</v>
      </c>
      <c r="D122" s="68" t="s">
        <v>317</v>
      </c>
      <c r="E122" s="90">
        <f>SUM(E123:E124)</f>
        <v>215000</v>
      </c>
      <c r="F122" s="90">
        <f>SUM(F123:F124)</f>
        <v>355600</v>
      </c>
      <c r="G122" s="171">
        <f>SUM(G123:G124)</f>
        <v>0</v>
      </c>
      <c r="H122" s="72" t="s">
        <v>297</v>
      </c>
      <c r="I122" s="68" t="s">
        <v>326</v>
      </c>
      <c r="J122" s="68" t="s">
        <v>298</v>
      </c>
      <c r="K122" s="68" t="s">
        <v>62</v>
      </c>
      <c r="L122" s="69"/>
    </row>
    <row r="123" spans="1:12" ht="19.5" customHeight="1" x14ac:dyDescent="0.3">
      <c r="A123" s="189"/>
      <c r="B123" s="153"/>
      <c r="C123" s="213"/>
      <c r="D123" s="9" t="s">
        <v>86</v>
      </c>
      <c r="E123" s="86">
        <v>100000</v>
      </c>
      <c r="F123" s="86">
        <v>164000</v>
      </c>
      <c r="G123" s="251"/>
      <c r="H123" s="182" t="s">
        <v>75</v>
      </c>
      <c r="I123" s="178" t="s">
        <v>329</v>
      </c>
      <c r="J123" s="178" t="s">
        <v>213</v>
      </c>
      <c r="K123" s="178" t="s">
        <v>261</v>
      </c>
      <c r="L123" s="179"/>
    </row>
    <row r="124" spans="1:12" ht="21" customHeight="1" x14ac:dyDescent="0.3">
      <c r="A124" s="189"/>
      <c r="B124" s="153"/>
      <c r="C124" s="213"/>
      <c r="D124" s="61" t="s">
        <v>16</v>
      </c>
      <c r="E124" s="91">
        <v>115000</v>
      </c>
      <c r="F124" s="91">
        <v>191600</v>
      </c>
      <c r="G124" s="252"/>
      <c r="H124" s="213"/>
      <c r="I124" s="169"/>
      <c r="J124" s="169"/>
      <c r="K124" s="169"/>
      <c r="L124" s="215"/>
    </row>
    <row r="125" spans="1:12" ht="31.5" customHeight="1" x14ac:dyDescent="0.3">
      <c r="A125" s="227" t="s">
        <v>299</v>
      </c>
      <c r="B125" s="229" t="s">
        <v>319</v>
      </c>
      <c r="C125" s="230" t="s">
        <v>12</v>
      </c>
      <c r="D125" s="55" t="s">
        <v>317</v>
      </c>
      <c r="E125" s="92">
        <f>SUM(E126:E127)</f>
        <v>39000</v>
      </c>
      <c r="F125" s="167">
        <f>SUM(F126:F127)</f>
        <v>0</v>
      </c>
      <c r="G125" s="167">
        <f>SUM(G126:G127)</f>
        <v>0</v>
      </c>
      <c r="H125" s="54" t="s">
        <v>300</v>
      </c>
      <c r="I125" s="55" t="s">
        <v>326</v>
      </c>
      <c r="J125" s="55" t="s">
        <v>23</v>
      </c>
      <c r="K125" s="55"/>
      <c r="L125" s="56"/>
    </row>
    <row r="126" spans="1:12" ht="22.5" customHeight="1" x14ac:dyDescent="0.3">
      <c r="A126" s="189"/>
      <c r="B126" s="153"/>
      <c r="C126" s="213"/>
      <c r="D126" s="9" t="s">
        <v>16</v>
      </c>
      <c r="E126" s="86">
        <v>6000</v>
      </c>
      <c r="F126" s="170"/>
      <c r="G126" s="170"/>
      <c r="H126" s="182" t="s">
        <v>75</v>
      </c>
      <c r="I126" s="178" t="s">
        <v>329</v>
      </c>
      <c r="J126" s="178" t="s">
        <v>213</v>
      </c>
      <c r="K126" s="178"/>
      <c r="L126" s="179"/>
    </row>
    <row r="127" spans="1:12" ht="17.25" customHeight="1" x14ac:dyDescent="0.3">
      <c r="A127" s="228"/>
      <c r="B127" s="191"/>
      <c r="C127" s="183"/>
      <c r="D127" s="66" t="s">
        <v>86</v>
      </c>
      <c r="E127" s="87">
        <v>33000</v>
      </c>
      <c r="F127" s="250"/>
      <c r="G127" s="250"/>
      <c r="H127" s="183"/>
      <c r="I127" s="184"/>
      <c r="J127" s="184"/>
      <c r="K127" s="184"/>
      <c r="L127" s="185"/>
    </row>
    <row r="128" spans="1:12" ht="34.5" customHeight="1" x14ac:dyDescent="0.3">
      <c r="A128" s="189" t="s">
        <v>301</v>
      </c>
      <c r="B128" s="153" t="s">
        <v>302</v>
      </c>
      <c r="C128" s="213" t="s">
        <v>12</v>
      </c>
      <c r="D128" s="34" t="s">
        <v>317</v>
      </c>
      <c r="E128" s="93">
        <f>SUM(E129:E130)</f>
        <v>270000</v>
      </c>
      <c r="F128" s="93">
        <f>SUM(F129:F130)</f>
        <v>246492</v>
      </c>
      <c r="G128" s="167">
        <f>SUM(G129:G130)</f>
        <v>0</v>
      </c>
      <c r="H128" s="52" t="s">
        <v>303</v>
      </c>
      <c r="I128" s="34" t="s">
        <v>326</v>
      </c>
      <c r="J128" s="34" t="s">
        <v>201</v>
      </c>
      <c r="K128" s="34"/>
      <c r="L128" s="53"/>
    </row>
    <row r="129" spans="1:12" ht="23.25" customHeight="1" x14ac:dyDescent="0.3">
      <c r="A129" s="189"/>
      <c r="B129" s="153"/>
      <c r="C129" s="213"/>
      <c r="D129" s="9" t="s">
        <v>86</v>
      </c>
      <c r="E129" s="86">
        <v>100000</v>
      </c>
      <c r="F129" s="86">
        <v>137492</v>
      </c>
      <c r="G129" s="170"/>
      <c r="H129" s="182" t="s">
        <v>75</v>
      </c>
      <c r="I129" s="178" t="s">
        <v>329</v>
      </c>
      <c r="J129" s="178" t="s">
        <v>76</v>
      </c>
      <c r="K129" s="178" t="s">
        <v>84</v>
      </c>
      <c r="L129" s="179"/>
    </row>
    <row r="130" spans="1:12" ht="16.2" thickBot="1" x14ac:dyDescent="0.35">
      <c r="A130" s="139"/>
      <c r="B130" s="141"/>
      <c r="C130" s="186"/>
      <c r="D130" s="9" t="s">
        <v>16</v>
      </c>
      <c r="E130" s="86">
        <v>170000</v>
      </c>
      <c r="F130" s="91">
        <v>109000</v>
      </c>
      <c r="G130" s="250"/>
      <c r="H130" s="186"/>
      <c r="I130" s="162"/>
      <c r="J130" s="162"/>
      <c r="K130" s="162"/>
      <c r="L130" s="180"/>
    </row>
    <row r="131" spans="1:12" ht="36" customHeight="1" x14ac:dyDescent="0.3">
      <c r="A131" s="138" t="s">
        <v>304</v>
      </c>
      <c r="B131" s="140" t="s">
        <v>305</v>
      </c>
      <c r="C131" s="196" t="s">
        <v>12</v>
      </c>
      <c r="D131" s="8" t="s">
        <v>317</v>
      </c>
      <c r="E131" s="94">
        <f>SUM(E132:E133)</f>
        <v>70700</v>
      </c>
      <c r="F131" s="249">
        <f>SUM(F132:F133)</f>
        <v>0</v>
      </c>
      <c r="G131" s="249"/>
      <c r="H131" s="74" t="s">
        <v>300</v>
      </c>
      <c r="I131" s="8" t="s">
        <v>326</v>
      </c>
      <c r="J131" s="8" t="s">
        <v>23</v>
      </c>
      <c r="K131" s="8"/>
      <c r="L131" s="17"/>
    </row>
    <row r="132" spans="1:12" ht="31.5" customHeight="1" x14ac:dyDescent="0.3">
      <c r="A132" s="189"/>
      <c r="B132" s="153"/>
      <c r="C132" s="213"/>
      <c r="D132" s="9" t="s">
        <v>16</v>
      </c>
      <c r="E132" s="95">
        <v>10600</v>
      </c>
      <c r="F132" s="249"/>
      <c r="G132" s="249"/>
      <c r="H132" s="226" t="s">
        <v>75</v>
      </c>
      <c r="I132" s="178" t="s">
        <v>329</v>
      </c>
      <c r="J132" s="178" t="s">
        <v>76</v>
      </c>
      <c r="K132" s="178" t="s">
        <v>84</v>
      </c>
      <c r="L132" s="179"/>
    </row>
    <row r="133" spans="1:12" ht="16.2" thickBot="1" x14ac:dyDescent="0.35">
      <c r="A133" s="139"/>
      <c r="B133" s="141"/>
      <c r="C133" s="186"/>
      <c r="D133" s="9" t="s">
        <v>86</v>
      </c>
      <c r="E133" s="95">
        <v>60100</v>
      </c>
      <c r="F133" s="249"/>
      <c r="G133" s="249"/>
      <c r="H133" s="141"/>
      <c r="I133" s="162"/>
      <c r="J133" s="162"/>
      <c r="K133" s="162"/>
      <c r="L133" s="180"/>
    </row>
    <row r="134" spans="1:12" ht="35.25" customHeight="1" x14ac:dyDescent="0.3">
      <c r="A134" s="138" t="s">
        <v>306</v>
      </c>
      <c r="B134" s="140" t="s">
        <v>307</v>
      </c>
      <c r="C134" s="196" t="s">
        <v>12</v>
      </c>
      <c r="D134" s="8" t="s">
        <v>317</v>
      </c>
      <c r="E134" s="94">
        <f>SUM(E135:E137)</f>
        <v>147000</v>
      </c>
      <c r="F134" s="249">
        <f>SUM(F135:F137)</f>
        <v>0</v>
      </c>
      <c r="G134" s="249"/>
      <c r="H134" s="74" t="s">
        <v>75</v>
      </c>
      <c r="I134" s="8" t="s">
        <v>329</v>
      </c>
      <c r="J134" s="8" t="s">
        <v>245</v>
      </c>
      <c r="K134" s="8"/>
      <c r="L134" s="17"/>
    </row>
    <row r="135" spans="1:12" ht="20.25" customHeight="1" x14ac:dyDescent="0.3">
      <c r="A135" s="189"/>
      <c r="B135" s="153"/>
      <c r="C135" s="213"/>
      <c r="D135" s="9" t="s">
        <v>85</v>
      </c>
      <c r="E135" s="95">
        <v>37000</v>
      </c>
      <c r="F135" s="249"/>
      <c r="G135" s="249"/>
      <c r="H135" s="226" t="s">
        <v>277</v>
      </c>
      <c r="I135" s="182" t="s">
        <v>259</v>
      </c>
      <c r="J135" s="178" t="s">
        <v>308</v>
      </c>
      <c r="K135" s="178"/>
      <c r="L135" s="179"/>
    </row>
    <row r="136" spans="1:12" x14ac:dyDescent="0.3">
      <c r="A136" s="189"/>
      <c r="B136" s="153"/>
      <c r="C136" s="213"/>
      <c r="D136" s="9" t="s">
        <v>16</v>
      </c>
      <c r="E136" s="95">
        <v>35000</v>
      </c>
      <c r="F136" s="249"/>
      <c r="G136" s="249"/>
      <c r="H136" s="153"/>
      <c r="I136" s="213"/>
      <c r="J136" s="169"/>
      <c r="K136" s="169"/>
      <c r="L136" s="215"/>
    </row>
    <row r="137" spans="1:12" ht="16.2" thickBot="1" x14ac:dyDescent="0.35">
      <c r="A137" s="139"/>
      <c r="B137" s="141"/>
      <c r="C137" s="186"/>
      <c r="D137" s="9" t="s">
        <v>86</v>
      </c>
      <c r="E137" s="95">
        <v>75000</v>
      </c>
      <c r="F137" s="249"/>
      <c r="G137" s="249"/>
      <c r="H137" s="141"/>
      <c r="I137" s="186"/>
      <c r="J137" s="162"/>
      <c r="K137" s="162"/>
      <c r="L137" s="180"/>
    </row>
    <row r="138" spans="1:12" ht="38.25" customHeight="1" x14ac:dyDescent="0.3">
      <c r="A138" s="138" t="s">
        <v>309</v>
      </c>
      <c r="B138" s="140" t="s">
        <v>310</v>
      </c>
      <c r="C138" s="196" t="s">
        <v>12</v>
      </c>
      <c r="D138" s="8" t="s">
        <v>317</v>
      </c>
      <c r="E138" s="85">
        <f>SUM(E139:E140)</f>
        <v>200000</v>
      </c>
      <c r="F138" s="93">
        <f>SUM(F139:F140)</f>
        <v>214109</v>
      </c>
      <c r="G138" s="170">
        <f>SUM(G139:G140)</f>
        <v>0</v>
      </c>
      <c r="H138" s="11" t="s">
        <v>311</v>
      </c>
      <c r="I138" s="8" t="s">
        <v>326</v>
      </c>
      <c r="J138" s="8" t="s">
        <v>23</v>
      </c>
      <c r="K138" s="8"/>
      <c r="L138" s="17"/>
    </row>
    <row r="139" spans="1:12" ht="21" customHeight="1" x14ac:dyDescent="0.3">
      <c r="A139" s="189"/>
      <c r="B139" s="153"/>
      <c r="C139" s="213"/>
      <c r="D139" s="9" t="s">
        <v>86</v>
      </c>
      <c r="E139" s="86">
        <v>100000</v>
      </c>
      <c r="F139" s="86">
        <v>90266</v>
      </c>
      <c r="G139" s="170"/>
      <c r="H139" s="182" t="s">
        <v>75</v>
      </c>
      <c r="I139" s="178" t="s">
        <v>329</v>
      </c>
      <c r="J139" s="178" t="s">
        <v>76</v>
      </c>
      <c r="K139" s="178" t="s">
        <v>84</v>
      </c>
      <c r="L139" s="179"/>
    </row>
    <row r="140" spans="1:12" ht="16.2" thickBot="1" x14ac:dyDescent="0.35">
      <c r="A140" s="139"/>
      <c r="B140" s="141"/>
      <c r="C140" s="186"/>
      <c r="D140" s="9" t="s">
        <v>16</v>
      </c>
      <c r="E140" s="86">
        <v>100000</v>
      </c>
      <c r="F140" s="86">
        <v>123843</v>
      </c>
      <c r="G140" s="164"/>
      <c r="H140" s="186"/>
      <c r="I140" s="162"/>
      <c r="J140" s="162"/>
      <c r="K140" s="162"/>
      <c r="L140" s="180"/>
    </row>
    <row r="141" spans="1:12" ht="45.75" customHeight="1" x14ac:dyDescent="0.3">
      <c r="A141" s="138" t="s">
        <v>312</v>
      </c>
      <c r="B141" s="140" t="s">
        <v>313</v>
      </c>
      <c r="C141" s="196" t="s">
        <v>12</v>
      </c>
      <c r="D141" s="8" t="s">
        <v>317</v>
      </c>
      <c r="E141" s="85">
        <f>SUM(E142:E143)</f>
        <v>71800</v>
      </c>
      <c r="F141" s="163">
        <f>SUM(F142:F143)</f>
        <v>0</v>
      </c>
      <c r="G141" s="163">
        <f>SUM(G142:G143)</f>
        <v>0</v>
      </c>
      <c r="H141" s="11" t="s">
        <v>314</v>
      </c>
      <c r="I141" s="8" t="s">
        <v>326</v>
      </c>
      <c r="J141" s="8" t="s">
        <v>315</v>
      </c>
      <c r="K141" s="8" t="s">
        <v>315</v>
      </c>
      <c r="L141" s="17" t="s">
        <v>315</v>
      </c>
    </row>
    <row r="142" spans="1:12" ht="21" customHeight="1" x14ac:dyDescent="0.3">
      <c r="A142" s="189"/>
      <c r="B142" s="153"/>
      <c r="C142" s="213"/>
      <c r="D142" s="9" t="s">
        <v>16</v>
      </c>
      <c r="E142" s="86">
        <v>10800</v>
      </c>
      <c r="F142" s="170"/>
      <c r="G142" s="170"/>
      <c r="H142" s="182" t="s">
        <v>75</v>
      </c>
      <c r="I142" s="178" t="s">
        <v>329</v>
      </c>
      <c r="J142" s="178" t="s">
        <v>213</v>
      </c>
      <c r="K142" s="178"/>
      <c r="L142" s="179"/>
    </row>
    <row r="143" spans="1:12" ht="16.2" thickBot="1" x14ac:dyDescent="0.35">
      <c r="A143" s="231"/>
      <c r="B143" s="232"/>
      <c r="C143" s="233"/>
      <c r="D143" s="67" t="s">
        <v>86</v>
      </c>
      <c r="E143" s="96">
        <v>61000</v>
      </c>
      <c r="F143" s="168"/>
      <c r="G143" s="168"/>
      <c r="H143" s="233"/>
      <c r="I143" s="166"/>
      <c r="J143" s="166"/>
      <c r="K143" s="166"/>
      <c r="L143" s="234"/>
    </row>
    <row r="144" spans="1:12" s="3" customFormat="1" x14ac:dyDescent="0.3">
      <c r="A144" s="2"/>
      <c r="B144" s="2"/>
      <c r="C144" s="6"/>
      <c r="D144" s="21"/>
      <c r="E144" s="97"/>
      <c r="F144" s="97"/>
      <c r="G144" s="97"/>
      <c r="H144" s="24"/>
      <c r="I144" s="21"/>
      <c r="J144" s="21"/>
      <c r="K144" s="21"/>
      <c r="L144" s="21"/>
    </row>
    <row r="145" spans="1:12" s="3" customFormat="1" x14ac:dyDescent="0.3">
      <c r="A145" s="2"/>
      <c r="B145" s="2"/>
      <c r="C145" s="6"/>
      <c r="D145" s="21"/>
      <c r="E145" s="97"/>
      <c r="F145" s="97"/>
      <c r="G145" s="97"/>
      <c r="H145" s="24"/>
      <c r="I145" s="21"/>
      <c r="J145" s="21"/>
      <c r="K145" s="21"/>
      <c r="L145" s="21"/>
    </row>
    <row r="146" spans="1:12" s="3" customFormat="1" x14ac:dyDescent="0.3">
      <c r="A146" s="99" t="s">
        <v>351</v>
      </c>
      <c r="B146" s="99"/>
      <c r="C146" s="99"/>
      <c r="D146" s="99"/>
      <c r="E146" s="99"/>
      <c r="F146" s="99"/>
      <c r="G146" s="99"/>
      <c r="H146" s="99"/>
      <c r="I146" s="99"/>
      <c r="J146" s="99"/>
      <c r="K146" s="99"/>
      <c r="L146" s="99"/>
    </row>
    <row r="147" spans="1:12" s="3" customFormat="1" x14ac:dyDescent="0.3">
      <c r="A147" s="2"/>
      <c r="B147" s="2"/>
      <c r="C147" s="6"/>
      <c r="D147" s="21"/>
      <c r="E147" s="97"/>
      <c r="F147" s="97"/>
      <c r="G147" s="97"/>
      <c r="H147" s="24"/>
      <c r="I147" s="21"/>
      <c r="J147" s="21"/>
      <c r="K147" s="21"/>
      <c r="L147" s="21"/>
    </row>
  </sheetData>
  <mergeCells count="296">
    <mergeCell ref="G141:G143"/>
    <mergeCell ref="F134:F137"/>
    <mergeCell ref="G134:G137"/>
    <mergeCell ref="F131:F133"/>
    <mergeCell ref="G131:G133"/>
    <mergeCell ref="G128:G130"/>
    <mergeCell ref="F125:F127"/>
    <mergeCell ref="G125:G127"/>
    <mergeCell ref="G122:G124"/>
    <mergeCell ref="H53:H54"/>
    <mergeCell ref="I53:I54"/>
    <mergeCell ref="J53:J54"/>
    <mergeCell ref="K53:K54"/>
    <mergeCell ref="L53:L54"/>
    <mergeCell ref="B76:B77"/>
    <mergeCell ref="D76:G77"/>
    <mergeCell ref="G114:G116"/>
    <mergeCell ref="G100:G102"/>
    <mergeCell ref="H100:H102"/>
    <mergeCell ref="I100:I102"/>
    <mergeCell ref="J100:J102"/>
    <mergeCell ref="K100:K102"/>
    <mergeCell ref="L100:L102"/>
    <mergeCell ref="L80:L81"/>
    <mergeCell ref="H89:H90"/>
    <mergeCell ref="I89:I90"/>
    <mergeCell ref="H80:H81"/>
    <mergeCell ref="I80:I81"/>
    <mergeCell ref="J80:J81"/>
    <mergeCell ref="K80:K81"/>
    <mergeCell ref="K115:K116"/>
    <mergeCell ref="L115:L116"/>
    <mergeCell ref="F108:F109"/>
    <mergeCell ref="K142:K143"/>
    <mergeCell ref="L142:L143"/>
    <mergeCell ref="H106:H107"/>
    <mergeCell ref="I106:I107"/>
    <mergeCell ref="J106:J107"/>
    <mergeCell ref="K106:K107"/>
    <mergeCell ref="L106:L107"/>
    <mergeCell ref="J132:J133"/>
    <mergeCell ref="K132:K133"/>
    <mergeCell ref="L132:L133"/>
    <mergeCell ref="H129:H130"/>
    <mergeCell ref="I129:I130"/>
    <mergeCell ref="J129:J130"/>
    <mergeCell ref="K129:K130"/>
    <mergeCell ref="L129:L130"/>
    <mergeCell ref="J123:J124"/>
    <mergeCell ref="K123:K124"/>
    <mergeCell ref="L123:L124"/>
    <mergeCell ref="J126:J127"/>
    <mergeCell ref="K126:K127"/>
    <mergeCell ref="L126:L127"/>
    <mergeCell ref="J117:J119"/>
    <mergeCell ref="K117:K119"/>
    <mergeCell ref="L117:L119"/>
    <mergeCell ref="A141:A143"/>
    <mergeCell ref="B141:B143"/>
    <mergeCell ref="C141:C143"/>
    <mergeCell ref="H142:H143"/>
    <mergeCell ref="I142:I143"/>
    <mergeCell ref="J142:J143"/>
    <mergeCell ref="L135:L137"/>
    <mergeCell ref="A138:A140"/>
    <mergeCell ref="B138:B140"/>
    <mergeCell ref="C138:C140"/>
    <mergeCell ref="H139:H140"/>
    <mergeCell ref="I139:I140"/>
    <mergeCell ref="J139:J140"/>
    <mergeCell ref="K139:K140"/>
    <mergeCell ref="L139:L140"/>
    <mergeCell ref="A134:A137"/>
    <mergeCell ref="B134:B137"/>
    <mergeCell ref="C134:C137"/>
    <mergeCell ref="H135:H137"/>
    <mergeCell ref="I135:I137"/>
    <mergeCell ref="J135:J137"/>
    <mergeCell ref="K135:K137"/>
    <mergeCell ref="G138:G140"/>
    <mergeCell ref="F141:F143"/>
    <mergeCell ref="A131:A133"/>
    <mergeCell ref="B131:B133"/>
    <mergeCell ref="C131:C133"/>
    <mergeCell ref="H132:H133"/>
    <mergeCell ref="I132:I133"/>
    <mergeCell ref="A125:A127"/>
    <mergeCell ref="B125:B127"/>
    <mergeCell ref="C125:C127"/>
    <mergeCell ref="A128:A130"/>
    <mergeCell ref="B128:B130"/>
    <mergeCell ref="C128:C130"/>
    <mergeCell ref="H126:H127"/>
    <mergeCell ref="I126:I127"/>
    <mergeCell ref="B120:D120"/>
    <mergeCell ref="B121:D121"/>
    <mergeCell ref="A122:A124"/>
    <mergeCell ref="B122:B124"/>
    <mergeCell ref="C122:C124"/>
    <mergeCell ref="H123:H124"/>
    <mergeCell ref="I123:I124"/>
    <mergeCell ref="A117:A119"/>
    <mergeCell ref="B117:B119"/>
    <mergeCell ref="C117:C119"/>
    <mergeCell ref="H117:H119"/>
    <mergeCell ref="I117:I119"/>
    <mergeCell ref="A114:A116"/>
    <mergeCell ref="B114:B116"/>
    <mergeCell ref="C114:C116"/>
    <mergeCell ref="H115:H116"/>
    <mergeCell ref="I115:I116"/>
    <mergeCell ref="J115:J116"/>
    <mergeCell ref="A110:A111"/>
    <mergeCell ref="B110:B111"/>
    <mergeCell ref="C110:C111"/>
    <mergeCell ref="D110:D111"/>
    <mergeCell ref="E110:E111"/>
    <mergeCell ref="F110:F111"/>
    <mergeCell ref="G110:G111"/>
    <mergeCell ref="A105:A107"/>
    <mergeCell ref="B105:B107"/>
    <mergeCell ref="C105:C107"/>
    <mergeCell ref="A108:A109"/>
    <mergeCell ref="B108:B109"/>
    <mergeCell ref="C108:C109"/>
    <mergeCell ref="D108:D109"/>
    <mergeCell ref="E108:E109"/>
    <mergeCell ref="A100:A102"/>
    <mergeCell ref="B100:B102"/>
    <mergeCell ref="C100:C102"/>
    <mergeCell ref="G108:G109"/>
    <mergeCell ref="J95:J97"/>
    <mergeCell ref="K95:K97"/>
    <mergeCell ref="L95:L97"/>
    <mergeCell ref="J89:J90"/>
    <mergeCell ref="K89:K90"/>
    <mergeCell ref="L89:L90"/>
    <mergeCell ref="G91:G92"/>
    <mergeCell ref="A95:A97"/>
    <mergeCell ref="B95:B97"/>
    <mergeCell ref="C95:C97"/>
    <mergeCell ref="H95:H97"/>
    <mergeCell ref="I95:I97"/>
    <mergeCell ref="D95:D97"/>
    <mergeCell ref="E95:E97"/>
    <mergeCell ref="F95:F97"/>
    <mergeCell ref="G95:G97"/>
    <mergeCell ref="A88:A90"/>
    <mergeCell ref="B88:B90"/>
    <mergeCell ref="C88:C90"/>
    <mergeCell ref="A91:A92"/>
    <mergeCell ref="B91:B92"/>
    <mergeCell ref="C91:C92"/>
    <mergeCell ref="D91:D92"/>
    <mergeCell ref="E91:E92"/>
    <mergeCell ref="F91:F92"/>
    <mergeCell ref="A79:A81"/>
    <mergeCell ref="B79:B81"/>
    <mergeCell ref="C79:C81"/>
    <mergeCell ref="A86:A87"/>
    <mergeCell ref="B86:B87"/>
    <mergeCell ref="C86:C87"/>
    <mergeCell ref="D86:D87"/>
    <mergeCell ref="E86:E87"/>
    <mergeCell ref="F86:F87"/>
    <mergeCell ref="A76:A77"/>
    <mergeCell ref="C76:C77"/>
    <mergeCell ref="G86:G87"/>
    <mergeCell ref="A67:A69"/>
    <mergeCell ref="B67:B69"/>
    <mergeCell ref="C67:C69"/>
    <mergeCell ref="B71:D71"/>
    <mergeCell ref="H71:L71"/>
    <mergeCell ref="H36:L38"/>
    <mergeCell ref="B36:D37"/>
    <mergeCell ref="B38:D38"/>
    <mergeCell ref="G61:G62"/>
    <mergeCell ref="A63:A66"/>
    <mergeCell ref="B63:B66"/>
    <mergeCell ref="C63:C66"/>
    <mergeCell ref="D65:D66"/>
    <mergeCell ref="E65:E66"/>
    <mergeCell ref="F65:F66"/>
    <mergeCell ref="G65:G66"/>
    <mergeCell ref="D57:D58"/>
    <mergeCell ref="E57:E58"/>
    <mergeCell ref="F57:F58"/>
    <mergeCell ref="G57:G58"/>
    <mergeCell ref="A59:A62"/>
    <mergeCell ref="B59:B62"/>
    <mergeCell ref="C59:C62"/>
    <mergeCell ref="D61:D62"/>
    <mergeCell ref="E61:E62"/>
    <mergeCell ref="F61:F62"/>
    <mergeCell ref="A52:A54"/>
    <mergeCell ref="B52:B54"/>
    <mergeCell ref="C52:C54"/>
    <mergeCell ref="A55:A58"/>
    <mergeCell ref="B55:B58"/>
    <mergeCell ref="C55:C58"/>
    <mergeCell ref="G44:G45"/>
    <mergeCell ref="A46:A48"/>
    <mergeCell ref="B46:B48"/>
    <mergeCell ref="C46:C48"/>
    <mergeCell ref="A49:A51"/>
    <mergeCell ref="B49:B51"/>
    <mergeCell ref="C49:C51"/>
    <mergeCell ref="A42:A45"/>
    <mergeCell ref="B42:B45"/>
    <mergeCell ref="C42:C45"/>
    <mergeCell ref="D44:D45"/>
    <mergeCell ref="E44:E45"/>
    <mergeCell ref="F44:F45"/>
    <mergeCell ref="E36:E37"/>
    <mergeCell ref="F36:F37"/>
    <mergeCell ref="G36:G37"/>
    <mergeCell ref="A39:A41"/>
    <mergeCell ref="B39:B41"/>
    <mergeCell ref="C39:C41"/>
    <mergeCell ref="A32:A34"/>
    <mergeCell ref="B32:B34"/>
    <mergeCell ref="A36:A37"/>
    <mergeCell ref="K30:K31"/>
    <mergeCell ref="L30:L31"/>
    <mergeCell ref="C32:C34"/>
    <mergeCell ref="H33:H34"/>
    <mergeCell ref="I33:I34"/>
    <mergeCell ref="J33:J34"/>
    <mergeCell ref="K33:K34"/>
    <mergeCell ref="L33:L34"/>
    <mergeCell ref="A29:A31"/>
    <mergeCell ref="B29:B31"/>
    <mergeCell ref="C29:C31"/>
    <mergeCell ref="H30:H31"/>
    <mergeCell ref="I30:I31"/>
    <mergeCell ref="J30:J31"/>
    <mergeCell ref="G21:G22"/>
    <mergeCell ref="A26:A27"/>
    <mergeCell ref="B26:B27"/>
    <mergeCell ref="C26:C27"/>
    <mergeCell ref="D26:D27"/>
    <mergeCell ref="E26:E27"/>
    <mergeCell ref="F26:F27"/>
    <mergeCell ref="G26:G27"/>
    <mergeCell ref="A21:A22"/>
    <mergeCell ref="B21:B22"/>
    <mergeCell ref="C21:C22"/>
    <mergeCell ref="D21:D22"/>
    <mergeCell ref="E21:E22"/>
    <mergeCell ref="F21:F22"/>
    <mergeCell ref="D24:G24"/>
    <mergeCell ref="D19:D20"/>
    <mergeCell ref="E19:E20"/>
    <mergeCell ref="F19:F20"/>
    <mergeCell ref="G19:G20"/>
    <mergeCell ref="D10:D12"/>
    <mergeCell ref="E10:E12"/>
    <mergeCell ref="F10:F12"/>
    <mergeCell ref="G10:G12"/>
    <mergeCell ref="D13:D15"/>
    <mergeCell ref="E13:E15"/>
    <mergeCell ref="F13:F15"/>
    <mergeCell ref="G13:G15"/>
    <mergeCell ref="B10:B12"/>
    <mergeCell ref="C10:C12"/>
    <mergeCell ref="A13:A15"/>
    <mergeCell ref="B13:B15"/>
    <mergeCell ref="C13:C15"/>
    <mergeCell ref="D16:D17"/>
    <mergeCell ref="E16:E17"/>
    <mergeCell ref="F16:F17"/>
    <mergeCell ref="G16:G17"/>
    <mergeCell ref="A146:L146"/>
    <mergeCell ref="A1:L2"/>
    <mergeCell ref="H4:L4"/>
    <mergeCell ref="J5:L5"/>
    <mergeCell ref="D4:D6"/>
    <mergeCell ref="C4:C6"/>
    <mergeCell ref="B4:B6"/>
    <mergeCell ref="A4:A6"/>
    <mergeCell ref="H7:L9"/>
    <mergeCell ref="B7:C7"/>
    <mergeCell ref="B8:C8"/>
    <mergeCell ref="B9:C9"/>
    <mergeCell ref="I5:I6"/>
    <mergeCell ref="H5:H6"/>
    <mergeCell ref="G4:G6"/>
    <mergeCell ref="F4:F6"/>
    <mergeCell ref="E4:E6"/>
    <mergeCell ref="A16:A17"/>
    <mergeCell ref="B16:B17"/>
    <mergeCell ref="C16:C17"/>
    <mergeCell ref="A19:A20"/>
    <mergeCell ref="B19:B20"/>
    <mergeCell ref="C19:C20"/>
    <mergeCell ref="A10:A12"/>
  </mergeCells>
  <hyperlinks>
    <hyperlink ref="J3" r:id="rId1"/>
  </hyperlinks>
  <pageMargins left="0.23622047244094491" right="0.23622047244094491" top="0.78740157480314965" bottom="0.55118110236220474" header="0.39370078740157483" footer="0.39370078740157483"/>
  <pageSetup paperSize="9" scale="77" firstPageNumber="9" fitToHeight="0" orientation="landscape" useFirstPageNumber="1" r:id="rId2"/>
  <headerFooter>
    <oddHeader>&amp;C&amp;P</oddHeader>
  </headerFooter>
  <rowBreaks count="4" manualBreakCount="4">
    <brk id="35" max="16383" man="1"/>
    <brk id="54" max="16383" man="1"/>
    <brk id="87" max="16383" man="1"/>
    <brk id="1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Planas</vt:lpstr>
      <vt:lpstr>Planas!Print_Titles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Vitalija Romanovienė</dc:creator>
  <cp:lastModifiedBy>Rima Grajauskienė</cp:lastModifiedBy>
  <cp:lastPrinted>2018-02-19T14:12:28Z</cp:lastPrinted>
  <dcterms:created xsi:type="dcterms:W3CDTF">2018-01-18T06:20:07Z</dcterms:created>
  <dcterms:modified xsi:type="dcterms:W3CDTF">2018-02-19T14:19:49Z</dcterms:modified>
</cp:coreProperties>
</file>