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4376" windowHeight="11016" firstSheet="1" activeTab="1"/>
  </bookViews>
  <sheets>
    <sheet name="Sheet1" sheetId="1" state="hidden" r:id="rId1"/>
    <sheet name="SKAIČIUOTĖ" sheetId="2" r:id="rId2"/>
  </sheets>
  <externalReferences>
    <externalReference r:id="rId5"/>
  </externalReferences>
  <definedNames>
    <definedName name="Antra">'[1]Pagalba_MC'!$D$4</definedName>
    <definedName name="Komandu_eile">'[1]Pagalba_MC'!$B$1:$B$14</definedName>
    <definedName name="Komandu_eile_1">'[1]Pagalba_MC'!$D$1:$D$3</definedName>
    <definedName name="Lapas_A">#REF!</definedName>
    <definedName name="Nr_A">#REF!</definedName>
    <definedName name="Nr_Ml">#REF!</definedName>
    <definedName name="Pirma">'[1]Pagalba_MC'!$A$1</definedName>
    <definedName name="Sarasai">#REF!</definedName>
    <definedName name="Sarasas_A">#REF!</definedName>
    <definedName name="Sarasas_Ml">#REF!</definedName>
  </definedNames>
  <calcPr fullCalcOnLoad="1"/>
</workbook>
</file>

<file path=xl/comments1.xml><?xml version="1.0" encoding="utf-8"?>
<comments xmlns="http://schemas.openxmlformats.org/spreadsheetml/2006/main">
  <authors>
    <author>meilzuta</author>
  </authors>
  <commentList>
    <comment ref="F38" authorId="0">
      <text>
        <r>
          <rPr>
            <sz val="10"/>
            <rFont val="Tahoma"/>
            <family val="2"/>
          </rPr>
          <t>NUO: dienų skaičius metuose</t>
        </r>
      </text>
    </comment>
    <comment ref="F39" authorId="0">
      <text>
        <r>
          <rPr>
            <sz val="10"/>
            <rFont val="Tahoma"/>
            <family val="2"/>
          </rPr>
          <t>IKI: dienų skaičius metuose</t>
        </r>
      </text>
    </comment>
    <comment ref="F40" authorId="0">
      <text>
        <r>
          <rPr>
            <sz val="10"/>
            <rFont val="Tahoma"/>
            <family val="2"/>
          </rPr>
          <t>NUO: tais metais LEIDIMO dienų skaičius</t>
        </r>
      </text>
    </comment>
    <comment ref="F41" authorId="0">
      <text>
        <r>
          <rPr>
            <sz val="10"/>
            <rFont val="Tahoma"/>
            <family val="2"/>
          </rPr>
          <t>IKI: tais metais LEIDIMO dienų skaičius</t>
        </r>
      </text>
    </comment>
    <comment ref="F42" authorId="0">
      <text>
        <r>
          <rPr>
            <sz val="10"/>
            <rFont val="Tahoma"/>
            <family val="2"/>
          </rPr>
          <t>NUO: tais metais metų koeficientas - dienų skaičius /d.sk.metuose</t>
        </r>
      </text>
    </comment>
    <comment ref="F43" authorId="0">
      <text>
        <r>
          <rPr>
            <sz val="10"/>
            <rFont val="Tahoma"/>
            <family val="2"/>
          </rPr>
          <t>IKI: tais metais metų koeficientas - dienų skaičius /d.sk.metuose</t>
        </r>
      </text>
    </comment>
    <comment ref="F44" authorId="0">
      <text>
        <r>
          <rPr>
            <sz val="10"/>
            <rFont val="Tahoma"/>
            <family val="2"/>
          </rPr>
          <t>leidmo galiojimo metų skaičius</t>
        </r>
      </text>
    </comment>
    <comment ref="G38" authorId="0">
      <text>
        <r>
          <rPr>
            <sz val="10"/>
            <rFont val="Tahoma"/>
            <family val="2"/>
          </rPr>
          <t>NUO: dienų skaičius metuose</t>
        </r>
      </text>
    </comment>
    <comment ref="G39" authorId="0">
      <text>
        <r>
          <rPr>
            <sz val="10"/>
            <rFont val="Tahoma"/>
            <family val="2"/>
          </rPr>
          <t>tiek metų yra tarp NUO ir IKI</t>
        </r>
      </text>
    </comment>
    <comment ref="G40" authorId="0">
      <text>
        <r>
          <rPr>
            <sz val="10"/>
            <rFont val="Tahoma"/>
            <family val="2"/>
          </rPr>
          <t>IKI: dienų skaičius metuose</t>
        </r>
      </text>
    </comment>
    <comment ref="G41" authorId="0">
      <text>
        <r>
          <rPr>
            <sz val="10"/>
            <rFont val="Tahoma"/>
            <family val="2"/>
          </rPr>
          <t>NUO: tais metais leidimo dienų skaičius</t>
        </r>
      </text>
    </comment>
    <comment ref="G42" authorId="0">
      <text>
        <r>
          <rPr>
            <sz val="10"/>
            <rFont val="Tahoma"/>
            <family val="2"/>
          </rPr>
          <t>IKI: tais metais leidimo dienų skaičius</t>
        </r>
      </text>
    </comment>
    <comment ref="G43" authorId="0">
      <text>
        <r>
          <rPr>
            <sz val="10"/>
            <rFont val="Tahoma"/>
            <family val="2"/>
          </rPr>
          <t>NUO: tais metais metų koeficientas - dienų skaičius /d.sk.metuose</t>
        </r>
      </text>
    </comment>
    <comment ref="G44" authorId="0">
      <text>
        <r>
          <rPr>
            <sz val="10"/>
            <rFont val="Tahoma"/>
            <family val="2"/>
          </rPr>
          <t>IKI: tais metais metų koeficientas - dienų skaičius /d.sk.metuose</t>
        </r>
      </text>
    </comment>
    <comment ref="G45" authorId="0">
      <text>
        <r>
          <rPr>
            <sz val="10"/>
            <rFont val="Tahoma"/>
            <family val="2"/>
          </rPr>
          <t>leidmo galiojimo metų skaičius</t>
        </r>
      </text>
    </comment>
    <comment ref="H45" authorId="0">
      <text>
        <r>
          <rPr>
            <sz val="10"/>
            <rFont val="Tahoma"/>
            <family val="2"/>
          </rPr>
          <t>leidmo galiojimo metų skaičius</t>
        </r>
      </text>
    </comment>
  </commentList>
</comments>
</file>

<file path=xl/sharedStrings.xml><?xml version="1.0" encoding="utf-8"?>
<sst xmlns="http://schemas.openxmlformats.org/spreadsheetml/2006/main" count="66" uniqueCount="64">
  <si>
    <t>Dienų skaičius</t>
  </si>
  <si>
    <t>reklama</t>
  </si>
  <si>
    <t>Plotas</t>
  </si>
  <si>
    <t>Tarifas</t>
  </si>
  <si>
    <t>Iškaba</t>
  </si>
  <si>
    <t>Komercinė nuoroda</t>
  </si>
  <si>
    <t>Komercinis stendas</t>
  </si>
  <si>
    <t>Trumpalaikė reklama</t>
  </si>
  <si>
    <t>Ant pastato</t>
  </si>
  <si>
    <t>Statiniai</t>
  </si>
  <si>
    <t>Virš gatvių</t>
  </si>
  <si>
    <t>Reklama NE ant savivaldybės objektų</t>
  </si>
  <si>
    <t>Galioja nuo</t>
  </si>
  <si>
    <t>Galioja iki</t>
  </si>
  <si>
    <t>Naudojamas tarifas</t>
  </si>
  <si>
    <t>Taikomas dienų skaičius</t>
  </si>
  <si>
    <t>Taikomas metų skaičius</t>
  </si>
  <si>
    <t>Pastabos:</t>
  </si>
  <si>
    <t>Leidimas galioja</t>
  </si>
  <si>
    <t>Dienų sk.</t>
  </si>
  <si>
    <t>Data</t>
  </si>
  <si>
    <t>Metai</t>
  </si>
  <si>
    <t>Tais pačiais metais</t>
  </si>
  <si>
    <t>2 metus</t>
  </si>
  <si>
    <t>&gt;</t>
  </si>
  <si>
    <t>NUO:</t>
  </si>
  <si>
    <t>IKI:</t>
  </si>
  <si>
    <t>Jei apvalintume ir tarpinius koef:</t>
  </si>
  <si>
    <t>-</t>
  </si>
  <si>
    <t>Reklama ant kompleksinio įrenginio, kuriame bus NE MAŽIAU kaip 2 nuorodos (rinkliava mažinama 25 proc.)</t>
  </si>
  <si>
    <r>
      <t>Reklama NE ant Savivaldybei nuosavybės teise priklausančių ar valdytojo teise valdomų objektų (</t>
    </r>
    <r>
      <rPr>
        <i/>
        <sz val="12"/>
        <rFont val="Times New Roman"/>
        <family val="1"/>
      </rPr>
      <t>nemokama</t>
    </r>
    <r>
      <rPr>
        <sz val="12"/>
        <rFont val="Times New Roman"/>
        <family val="0"/>
      </rPr>
      <t>)</t>
    </r>
  </si>
  <si>
    <r>
      <t>Socialinė reklama (</t>
    </r>
    <r>
      <rPr>
        <i/>
        <sz val="12"/>
        <rFont val="Times New Roman"/>
        <family val="1"/>
      </rPr>
      <t>nemokama</t>
    </r>
    <r>
      <rPr>
        <sz val="12"/>
        <rFont val="Times New Roman"/>
        <family val="0"/>
      </rPr>
      <t>)</t>
    </r>
  </si>
  <si>
    <t>Pasirinkite reklaminio įrenginio:</t>
  </si>
  <si>
    <t>3. Pasirinkite išorinės vaizdinės reklamos tipą</t>
  </si>
  <si>
    <t>Zonos</t>
  </si>
  <si>
    <t>Techniniai parametrai</t>
  </si>
  <si>
    <t>Reklamos tipas</t>
  </si>
  <si>
    <t>Reklaminio įrenginio plotą, kv. m</t>
  </si>
  <si>
    <t xml:space="preserve">  4.  Įveskite:</t>
  </si>
  <si>
    <t>Iškaba &lt;= 0,3 kv. m (celės turinys = 1)</t>
  </si>
  <si>
    <t>1. Reklamos įrengimo vietą</t>
  </si>
  <si>
    <t>valda privati (2) / neprivati (1)</t>
  </si>
  <si>
    <t xml:space="preserve">  - dešimtąsias dalis atskirkite kableliu  (pvz. 4,5)</t>
  </si>
  <si>
    <t>Kompleksinė nuoroda</t>
  </si>
  <si>
    <r>
      <t>Kompleksinė</t>
    </r>
    <r>
      <rPr>
        <sz val="12"/>
        <rFont val="Times New Roman"/>
        <family val="0"/>
      </rPr>
      <t xml:space="preserve"> komercinė nuoroda</t>
    </r>
  </si>
  <si>
    <t xml:space="preserve"> - naudokite lietuviškąjį datos rašymo formatą (metai-mėnuo-diena, pvz. 2015-05-30)</t>
  </si>
  <si>
    <t>Apskaičiuota pagal pasirinktus parametrus RINKLIAVA</t>
  </si>
  <si>
    <t>Rinkliava (iškabos plotas  &lt;0,3 -&gt; rinkliava 0) :</t>
  </si>
  <si>
    <t>€</t>
  </si>
  <si>
    <t>Apskaičiuota vietinės rinkliavos SUMA, €</t>
  </si>
  <si>
    <t>116 €</t>
  </si>
  <si>
    <t>87 €</t>
  </si>
  <si>
    <t>29 €</t>
  </si>
  <si>
    <t>Skaičiuotė (plotas*tarifas*m.sk. / 7*d.sk.), apvalinant (&gt;=10 €) arba ne (&lt;10 €)</t>
  </si>
  <si>
    <t>NUO &lt; IKI</t>
  </si>
  <si>
    <r>
      <t xml:space="preserve">  - rinkliava mažinama 25 proc. (taikoma tik kompleksinėms </t>
    </r>
    <r>
      <rPr>
        <b/>
        <i/>
        <sz val="10"/>
        <rFont val="Times New Roman"/>
        <family val="1"/>
      </rPr>
      <t xml:space="preserve">komercinėms nuorodoms </t>
    </r>
    <r>
      <rPr>
        <i/>
        <sz val="10"/>
        <rFont val="Times New Roman"/>
        <family val="1"/>
      </rPr>
      <t xml:space="preserve">ant </t>
    </r>
    <r>
      <rPr>
        <b/>
        <i/>
        <sz val="10"/>
        <rFont val="Times New Roman"/>
        <family val="1"/>
      </rPr>
      <t>neprivačios</t>
    </r>
    <r>
      <rPr>
        <i/>
        <sz val="10"/>
        <rFont val="Times New Roman"/>
        <family val="1"/>
      </rPr>
      <t xml:space="preserve"> valdos)</t>
    </r>
  </si>
  <si>
    <r>
      <t xml:space="preserve">Leidimo galiojimo datą </t>
    </r>
    <r>
      <rPr>
        <b/>
        <sz val="10"/>
        <rFont val="Times New Roman"/>
        <family val="1"/>
      </rPr>
      <t>NUO</t>
    </r>
  </si>
  <si>
    <r>
      <t xml:space="preserve">Leidimo galiojimo datą </t>
    </r>
    <r>
      <rPr>
        <b/>
        <sz val="10"/>
        <rFont val="Times New Roman"/>
        <family val="1"/>
      </rPr>
      <t>IKI</t>
    </r>
  </si>
  <si>
    <t>(privačioje valdoje taikomas F zonos tarifas ir rinkliava mažinama 70 %)</t>
  </si>
  <si>
    <r>
      <t xml:space="preserve">2. Vietos zoną
</t>
    </r>
    <r>
      <rPr>
        <i/>
        <sz val="10"/>
        <color indexed="9"/>
        <rFont val="Times New Roman"/>
        <family val="1"/>
      </rPr>
      <t>(pagal reklamos įrenginio vietos zoną taikomas rinkliavos tarifas už 1 kv. m)</t>
    </r>
  </si>
  <si>
    <t>2015-06-29</t>
  </si>
  <si>
    <t>2020-06-14</t>
  </si>
  <si>
    <t>8,21</t>
  </si>
  <si>
    <t>Metų skaičius (apvalitas 4 sk. po kabl.)</t>
  </si>
</sst>
</file>

<file path=xl/styles.xml><?xml version="1.0" encoding="utf-8"?>
<styleSheet xmlns="http://schemas.openxmlformats.org/spreadsheetml/2006/main">
  <numFmts count="4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[$-427]yyyy\ &quot;m.&quot;\ mmmm\ d\ &quot;d.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0"/>
    <numFmt numFmtId="175" formatCode="000"/>
    <numFmt numFmtId="176" formatCode="0000000"/>
    <numFmt numFmtId="177" formatCode="#,##0.00\ &quot;Lt&quot;"/>
    <numFmt numFmtId="178" formatCode="dd"/>
    <numFmt numFmtId="179" formatCode="000000000"/>
    <numFmt numFmtId="180" formatCode="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E+00"/>
    <numFmt numFmtId="185" formatCode="#\ ?/100"/>
    <numFmt numFmtId="186" formatCode="#,##0_ ;\-#,##0\ "/>
    <numFmt numFmtId="187" formatCode="#,##0.00_ ;\-#,##0.00\ "/>
    <numFmt numFmtId="188" formatCode="#,##0.0"/>
    <numFmt numFmtId="189" formatCode="0.0000"/>
    <numFmt numFmtId="190" formatCode="0.00;[Red]0.00"/>
    <numFmt numFmtId="191" formatCode="#,##0.000"/>
    <numFmt numFmtId="192" formatCode="#,##0.0000"/>
    <numFmt numFmtId="193" formatCode="m/d"/>
    <numFmt numFmtId="194" formatCode="0.00000"/>
    <numFmt numFmtId="195" formatCode="0.000000"/>
    <numFmt numFmtId="196" formatCode="#,##0.0_ ;\-#,##0.0\ "/>
    <numFmt numFmtId="197" formatCode="yyyymmdd"/>
    <numFmt numFmtId="198" formatCode="mmm/yyyy"/>
    <numFmt numFmtId="199" formatCode="[$€-2]\ #,##0.00_);[Red]\([$€-2]\ #,##0.00\)"/>
    <numFmt numFmtId="200" formatCode="0.0000000"/>
    <numFmt numFmtId="201" formatCode="#,##0.0000000"/>
    <numFmt numFmtId="202" formatCode="yyyy/mm/dd;@"/>
  </numFmts>
  <fonts count="51"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name val="Times New Roman"/>
      <family val="0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Times New Roman"/>
      <family val="0"/>
    </font>
    <font>
      <i/>
      <sz val="10"/>
      <color indexed="9"/>
      <name val="Times New Roman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0"/>
    </font>
    <font>
      <b/>
      <sz val="12"/>
      <color indexed="12"/>
      <name val="Times New Roman"/>
      <family val="1"/>
    </font>
    <font>
      <b/>
      <u val="single"/>
      <sz val="12"/>
      <name val="Times New Roman"/>
      <family val="1"/>
    </font>
    <font>
      <i/>
      <sz val="11"/>
      <name val="Times New Roman"/>
      <family val="1"/>
    </font>
    <font>
      <sz val="10"/>
      <name val="Tahoma"/>
      <family val="2"/>
    </font>
    <font>
      <sz val="8"/>
      <name val="Tahoma"/>
      <family val="2"/>
    </font>
    <font>
      <b/>
      <sz val="12"/>
      <color indexed="47"/>
      <name val="Times New Roman"/>
      <family val="1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10"/>
      <name val="Times New Roman"/>
      <family val="0"/>
    </font>
    <font>
      <sz val="10"/>
      <name val="Times New Roman"/>
      <family val="0"/>
    </font>
    <font>
      <sz val="10"/>
      <color indexed="10"/>
      <name val="Times New Roman"/>
      <family val="0"/>
    </font>
    <font>
      <u val="single"/>
      <sz val="12"/>
      <name val="Times New Roman"/>
      <family val="1"/>
    </font>
    <font>
      <sz val="10"/>
      <color indexed="12"/>
      <name val="Times New Roman"/>
      <family val="0"/>
    </font>
    <font>
      <sz val="10"/>
      <color indexed="9"/>
      <name val="Times New Roman"/>
      <family val="0"/>
    </font>
    <font>
      <b/>
      <i/>
      <sz val="10"/>
      <name val="Times New Roman"/>
      <family val="0"/>
    </font>
    <font>
      <b/>
      <sz val="10"/>
      <name val="Times New Roman"/>
      <family val="0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i/>
      <sz val="9"/>
      <name val="Times New Roman"/>
      <family val="1"/>
    </font>
    <font>
      <sz val="11"/>
      <color indexed="18"/>
      <name val="Times New Roman"/>
      <family val="1"/>
    </font>
    <font>
      <sz val="12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>
        <color indexed="48"/>
      </right>
      <top style="thick">
        <color indexed="48"/>
      </top>
      <bottom style="thin"/>
    </border>
    <border>
      <left style="thin"/>
      <right style="thick">
        <color indexed="48"/>
      </right>
      <top style="thin"/>
      <bottom style="thin"/>
    </border>
    <border>
      <left style="thin"/>
      <right>
        <color indexed="63"/>
      </right>
      <top style="thin"/>
      <bottom style="thick">
        <color indexed="48"/>
      </bottom>
    </border>
    <border>
      <left style="thin"/>
      <right style="medium">
        <color indexed="57"/>
      </right>
      <top>
        <color indexed="63"/>
      </top>
      <bottom style="thin"/>
    </border>
    <border>
      <left style="thin"/>
      <right style="medium">
        <color indexed="57"/>
      </right>
      <top style="thin"/>
      <bottom style="thin"/>
    </border>
    <border diagonalUp="1" diagonalDown="1">
      <left style="medium">
        <color indexed="57"/>
      </left>
      <right style="thin"/>
      <top style="thin"/>
      <bottom style="medium"/>
      <diagonal style="medium">
        <color indexed="57"/>
      </diagonal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ck">
        <color indexed="48"/>
      </left>
      <right style="thin"/>
      <top style="thick">
        <color indexed="48"/>
      </top>
      <bottom style="thin"/>
    </border>
    <border>
      <left style="thick">
        <color indexed="48"/>
      </left>
      <right style="thin"/>
      <top style="thin"/>
      <bottom style="thin"/>
    </border>
    <border>
      <left style="thick">
        <color indexed="48"/>
      </left>
      <right style="thin"/>
      <top style="thin"/>
      <bottom style="thick">
        <color indexed="48"/>
      </bottom>
    </border>
    <border>
      <left style="medium">
        <color indexed="57"/>
      </left>
      <right style="thin"/>
      <top>
        <color indexed="63"/>
      </top>
      <bottom style="thin"/>
    </border>
    <border>
      <left style="medium">
        <color indexed="57"/>
      </left>
      <right style="thin"/>
      <top style="thin"/>
      <bottom style="thin"/>
    </border>
    <border diagonalUp="1" diagonalDown="1">
      <left style="medium">
        <color indexed="57"/>
      </left>
      <right style="medium">
        <color indexed="57"/>
      </right>
      <top style="thin"/>
      <bottom style="medium"/>
      <diagonal style="medium">
        <color indexed="57"/>
      </diagonal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6" borderId="4" applyNumberFormat="0" applyAlignment="0" applyProtection="0"/>
    <xf numFmtId="0" fontId="13" fillId="0" borderId="0" applyNumberFormat="0" applyFill="0" applyBorder="0" applyAlignment="0" applyProtection="0"/>
    <xf numFmtId="0" fontId="14" fillId="7" borderId="5" applyNumberFormat="0" applyAlignment="0" applyProtection="0"/>
    <xf numFmtId="0" fontId="15" fillId="17" borderId="0" applyNumberFormat="0" applyBorder="0" applyAlignment="0" applyProtection="0"/>
    <xf numFmtId="0" fontId="8" fillId="0" borderId="0">
      <alignment/>
      <protection/>
    </xf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8" fillId="22" borderId="6" applyNumberFormat="0" applyFon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34">
    <xf numFmtId="0" fontId="0" fillId="0" borderId="0" xfId="0" applyAlignment="1">
      <alignment/>
    </xf>
    <xf numFmtId="0" fontId="8" fillId="24" borderId="0" xfId="50" applyFill="1">
      <alignment/>
      <protection/>
    </xf>
    <xf numFmtId="0" fontId="27" fillId="24" borderId="0" xfId="50" applyFont="1" applyFill="1" applyAlignment="1">
      <alignment horizontal="left" wrapText="1"/>
      <protection/>
    </xf>
    <xf numFmtId="0" fontId="8" fillId="24" borderId="0" xfId="50" applyFill="1" applyAlignment="1">
      <alignment horizontal="left" wrapText="1"/>
      <protection/>
    </xf>
    <xf numFmtId="0" fontId="26" fillId="25" borderId="10" xfId="50" applyFont="1" applyFill="1" applyBorder="1" applyAlignment="1" applyProtection="1">
      <alignment horizontal="center" vertical="center" wrapText="1"/>
      <protection locked="0"/>
    </xf>
    <xf numFmtId="49" fontId="8" fillId="24" borderId="11" xfId="50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50" applyFont="1" applyFill="1" applyProtection="1">
      <alignment/>
      <protection locked="0"/>
    </xf>
    <xf numFmtId="0" fontId="38" fillId="24" borderId="0" xfId="50" applyFont="1" applyFill="1" applyProtection="1">
      <alignment/>
      <protection/>
    </xf>
    <xf numFmtId="0" fontId="37" fillId="0" borderId="0" xfId="50" applyFont="1" applyProtection="1">
      <alignment/>
      <protection/>
    </xf>
    <xf numFmtId="1" fontId="37" fillId="0" borderId="0" xfId="50" applyNumberFormat="1" applyFont="1" applyAlignment="1" applyProtection="1">
      <alignment horizontal="right"/>
      <protection/>
    </xf>
    <xf numFmtId="0" fontId="37" fillId="0" borderId="0" xfId="50" applyFont="1">
      <alignment/>
      <protection/>
    </xf>
    <xf numFmtId="0" fontId="37" fillId="26" borderId="0" xfId="50" applyFont="1" applyFill="1">
      <alignment/>
      <protection/>
    </xf>
    <xf numFmtId="189" fontId="37" fillId="0" borderId="12" xfId="50" applyNumberFormat="1" applyFont="1" applyBorder="1" applyAlignment="1">
      <alignment horizontal="center"/>
      <protection/>
    </xf>
    <xf numFmtId="2" fontId="37" fillId="0" borderId="12" xfId="50" applyNumberFormat="1" applyFont="1" applyBorder="1" applyAlignment="1">
      <alignment horizontal="center"/>
      <protection/>
    </xf>
    <xf numFmtId="0" fontId="37" fillId="0" borderId="13" xfId="50" applyNumberFormat="1" applyFont="1" applyBorder="1" applyAlignment="1">
      <alignment horizontal="center"/>
      <protection/>
    </xf>
    <xf numFmtId="0" fontId="37" fillId="0" borderId="13" xfId="50" applyNumberFormat="1" applyFont="1" applyFill="1" applyBorder="1" applyAlignment="1">
      <alignment horizontal="center"/>
      <protection/>
    </xf>
    <xf numFmtId="0" fontId="41" fillId="16" borderId="14" xfId="50" applyNumberFormat="1" applyFont="1" applyFill="1" applyBorder="1" applyAlignment="1">
      <alignment horizontal="center"/>
      <protection/>
    </xf>
    <xf numFmtId="0" fontId="41" fillId="16" borderId="15" xfId="50" applyNumberFormat="1" applyFont="1" applyFill="1" applyBorder="1" applyAlignment="1">
      <alignment horizontal="center"/>
      <protection/>
    </xf>
    <xf numFmtId="0" fontId="41" fillId="16" borderId="16" xfId="50" applyNumberFormat="1" applyFont="1" applyFill="1" applyBorder="1" applyAlignment="1">
      <alignment horizontal="center"/>
      <protection/>
    </xf>
    <xf numFmtId="0" fontId="37" fillId="17" borderId="17" xfId="50" applyNumberFormat="1" applyFont="1" applyFill="1" applyBorder="1" applyAlignment="1">
      <alignment horizontal="center"/>
      <protection/>
    </xf>
    <xf numFmtId="0" fontId="37" fillId="17" borderId="18" xfId="50" applyNumberFormat="1" applyFont="1" applyFill="1" applyBorder="1" applyAlignment="1">
      <alignment horizontal="center"/>
      <protection/>
    </xf>
    <xf numFmtId="0" fontId="37" fillId="17" borderId="19" xfId="50" applyFont="1" applyFill="1" applyBorder="1" applyAlignment="1">
      <alignment horizontal="center"/>
      <protection/>
    </xf>
    <xf numFmtId="0" fontId="37" fillId="3" borderId="20" xfId="50" applyFont="1" applyFill="1" applyBorder="1" applyAlignment="1">
      <alignment horizontal="center"/>
      <protection/>
    </xf>
    <xf numFmtId="0" fontId="37" fillId="17" borderId="12" xfId="50" applyFont="1" applyFill="1" applyBorder="1">
      <alignment/>
      <protection/>
    </xf>
    <xf numFmtId="0" fontId="37" fillId="17" borderId="12" xfId="50" applyFont="1" applyFill="1" applyBorder="1" applyAlignment="1">
      <alignment horizontal="center"/>
      <protection/>
    </xf>
    <xf numFmtId="0" fontId="37" fillId="27" borderId="12" xfId="50" applyFont="1" applyFill="1" applyBorder="1" applyAlignment="1">
      <alignment horizontal="center"/>
      <protection/>
    </xf>
    <xf numFmtId="0" fontId="37" fillId="0" borderId="0" xfId="50" applyFont="1" applyAlignment="1">
      <alignment wrapText="1"/>
      <protection/>
    </xf>
    <xf numFmtId="0" fontId="42" fillId="0" borderId="0" xfId="50" applyFont="1" applyAlignment="1">
      <alignment horizontal="right"/>
      <protection/>
    </xf>
    <xf numFmtId="0" fontId="37" fillId="4" borderId="12" xfId="50" applyNumberFormat="1" applyFont="1" applyFill="1" applyBorder="1" applyAlignment="1">
      <alignment horizontal="left" vertical="top"/>
      <protection/>
    </xf>
    <xf numFmtId="0" fontId="41" fillId="16" borderId="21" xfId="50" applyFont="1" applyFill="1" applyBorder="1">
      <alignment/>
      <protection/>
    </xf>
    <xf numFmtId="0" fontId="37" fillId="0" borderId="0" xfId="50" applyFont="1" applyAlignment="1">
      <alignment horizontal="center"/>
      <protection/>
    </xf>
    <xf numFmtId="0" fontId="37" fillId="0" borderId="0" xfId="50" applyFont="1" applyAlignment="1">
      <alignment horizontal="right"/>
      <protection/>
    </xf>
    <xf numFmtId="49" fontId="37" fillId="17" borderId="12" xfId="50" applyNumberFormat="1" applyFont="1" applyFill="1" applyBorder="1" applyAlignment="1">
      <alignment horizontal="center" wrapText="1"/>
      <protection/>
    </xf>
    <xf numFmtId="0" fontId="37" fillId="17" borderId="12" xfId="50" applyFont="1" applyFill="1" applyBorder="1" applyAlignment="1">
      <alignment horizontal="center" wrapText="1"/>
      <protection/>
    </xf>
    <xf numFmtId="0" fontId="37" fillId="17" borderId="12" xfId="50" applyFont="1" applyFill="1" applyBorder="1" applyAlignment="1">
      <alignment horizontal="center" vertical="center" wrapText="1"/>
      <protection/>
    </xf>
    <xf numFmtId="0" fontId="43" fillId="17" borderId="12" xfId="50" applyFont="1" applyFill="1" applyBorder="1" applyAlignment="1">
      <alignment horizontal="right"/>
      <protection/>
    </xf>
    <xf numFmtId="49" fontId="37" fillId="17" borderId="12" xfId="50" applyNumberFormat="1" applyFont="1" applyFill="1" applyBorder="1" applyAlignment="1">
      <alignment horizontal="center"/>
      <protection/>
    </xf>
    <xf numFmtId="0" fontId="37" fillId="4" borderId="12" xfId="50" applyFont="1" applyFill="1" applyBorder="1" applyAlignment="1">
      <alignment horizontal="center"/>
      <protection/>
    </xf>
    <xf numFmtId="189" fontId="37" fillId="27" borderId="12" xfId="50" applyNumberFormat="1" applyFont="1" applyFill="1" applyBorder="1">
      <alignment/>
      <protection/>
    </xf>
    <xf numFmtId="0" fontId="37" fillId="4" borderId="12" xfId="50" applyNumberFormat="1" applyFont="1" applyFill="1" applyBorder="1" applyAlignment="1">
      <alignment horizontal="center"/>
      <protection/>
    </xf>
    <xf numFmtId="0" fontId="37" fillId="17" borderId="12" xfId="50" applyNumberFormat="1" applyFont="1" applyFill="1" applyBorder="1" applyAlignment="1">
      <alignment horizontal="center"/>
      <protection/>
    </xf>
    <xf numFmtId="0" fontId="37" fillId="0" borderId="12" xfId="50" applyNumberFormat="1" applyFont="1" applyBorder="1" applyAlignment="1">
      <alignment horizontal="center"/>
      <protection/>
    </xf>
    <xf numFmtId="49" fontId="25" fillId="24" borderId="11" xfId="50" applyNumberFormat="1" applyFont="1" applyFill="1" applyBorder="1" applyAlignment="1" applyProtection="1">
      <alignment horizontal="center" vertical="center" wrapText="1"/>
      <protection locked="0"/>
    </xf>
    <xf numFmtId="49" fontId="25" fillId="24" borderId="22" xfId="5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0" applyFont="1">
      <alignment/>
      <protection/>
    </xf>
    <xf numFmtId="0" fontId="37" fillId="0" borderId="23" xfId="50" applyFont="1" applyBorder="1">
      <alignment/>
      <protection/>
    </xf>
    <xf numFmtId="0" fontId="37" fillId="17" borderId="13" xfId="50" applyFont="1" applyFill="1" applyBorder="1" applyAlignment="1">
      <alignment horizontal="center"/>
      <protection/>
    </xf>
    <xf numFmtId="2" fontId="37" fillId="0" borderId="20" xfId="50" applyNumberFormat="1" applyFont="1" applyBorder="1" applyAlignment="1">
      <alignment horizontal="center"/>
      <protection/>
    </xf>
    <xf numFmtId="0" fontId="49" fillId="0" borderId="24" xfId="50" applyNumberFormat="1" applyFont="1" applyBorder="1">
      <alignment/>
      <protection/>
    </xf>
    <xf numFmtId="0" fontId="37" fillId="0" borderId="25" xfId="50" applyFont="1" applyBorder="1" applyAlignment="1">
      <alignment horizontal="center"/>
      <protection/>
    </xf>
    <xf numFmtId="0" fontId="37" fillId="0" borderId="25" xfId="50" applyFont="1" applyFill="1" applyBorder="1" applyAlignment="1">
      <alignment horizontal="right"/>
      <protection/>
    </xf>
    <xf numFmtId="0" fontId="37" fillId="0" borderId="12" xfId="50" applyFont="1" applyFill="1" applyBorder="1" applyAlignment="1">
      <alignment horizontal="right"/>
      <protection/>
    </xf>
    <xf numFmtId="0" fontId="37" fillId="0" borderId="12" xfId="50" applyFont="1" applyBorder="1" applyAlignment="1">
      <alignment horizontal="right"/>
      <protection/>
    </xf>
    <xf numFmtId="0" fontId="37" fillId="0" borderId="13" xfId="50" applyFont="1" applyBorder="1" applyAlignment="1">
      <alignment horizontal="right"/>
      <protection/>
    </xf>
    <xf numFmtId="0" fontId="37" fillId="17" borderId="12" xfId="50" applyFont="1" applyFill="1" applyBorder="1" applyAlignment="1">
      <alignment horizontal="right"/>
      <protection/>
    </xf>
    <xf numFmtId="0" fontId="37" fillId="0" borderId="13" xfId="50" applyFont="1" applyFill="1" applyBorder="1" applyAlignment="1">
      <alignment horizontal="right"/>
      <protection/>
    </xf>
    <xf numFmtId="0" fontId="41" fillId="16" borderId="26" xfId="50" applyFont="1" applyFill="1" applyBorder="1" applyAlignment="1">
      <alignment horizontal="right"/>
      <protection/>
    </xf>
    <xf numFmtId="0" fontId="41" fillId="16" borderId="27" xfId="50" applyFont="1" applyFill="1" applyBorder="1" applyAlignment="1">
      <alignment horizontal="right"/>
      <protection/>
    </xf>
    <xf numFmtId="0" fontId="41" fillId="16" borderId="28" xfId="50" applyFont="1" applyFill="1" applyBorder="1" applyAlignment="1">
      <alignment horizontal="right"/>
      <protection/>
    </xf>
    <xf numFmtId="0" fontId="37" fillId="17" borderId="29" xfId="50" applyFont="1" applyFill="1" applyBorder="1" applyAlignment="1">
      <alignment horizontal="right"/>
      <protection/>
    </xf>
    <xf numFmtId="0" fontId="37" fillId="17" borderId="30" xfId="50" applyFont="1" applyFill="1" applyBorder="1" applyAlignment="1">
      <alignment horizontal="right"/>
      <protection/>
    </xf>
    <xf numFmtId="0" fontId="37" fillId="17" borderId="31" xfId="50" applyFont="1" applyFill="1" applyBorder="1" applyAlignment="1">
      <alignment horizontal="right"/>
      <protection/>
    </xf>
    <xf numFmtId="0" fontId="37" fillId="3" borderId="32" xfId="50" applyFont="1" applyFill="1" applyBorder="1" applyAlignment="1">
      <alignment horizontal="right"/>
      <protection/>
    </xf>
    <xf numFmtId="0" fontId="43" fillId="27" borderId="23" xfId="50" applyFont="1" applyFill="1" applyBorder="1" applyAlignment="1">
      <alignment horizontal="right"/>
      <protection/>
    </xf>
    <xf numFmtId="0" fontId="43" fillId="5" borderId="33" xfId="50" applyFont="1" applyFill="1" applyBorder="1" applyAlignment="1">
      <alignment horizontal="center"/>
      <protection/>
    </xf>
    <xf numFmtId="202" fontId="44" fillId="0" borderId="25" xfId="50" applyNumberFormat="1" applyFont="1" applyBorder="1" applyAlignment="1">
      <alignment horizontal="center"/>
      <protection/>
    </xf>
    <xf numFmtId="0" fontId="37" fillId="17" borderId="12" xfId="50" applyFont="1" applyFill="1" applyBorder="1" applyAlignment="1">
      <alignment horizontal="center"/>
      <protection/>
    </xf>
    <xf numFmtId="0" fontId="22" fillId="16" borderId="12" xfId="50" applyFont="1" applyFill="1" applyBorder="1" applyAlignment="1">
      <alignment horizontal="left"/>
      <protection/>
    </xf>
    <xf numFmtId="0" fontId="40" fillId="27" borderId="12" xfId="50" applyFont="1" applyFill="1" applyBorder="1" applyAlignment="1">
      <alignment horizontal="left"/>
      <protection/>
    </xf>
    <xf numFmtId="0" fontId="42" fillId="0" borderId="23" xfId="50" applyFont="1" applyBorder="1" applyAlignment="1">
      <alignment horizontal="left"/>
      <protection/>
    </xf>
    <xf numFmtId="0" fontId="42" fillId="0" borderId="34" xfId="50" applyFont="1" applyBorder="1" applyAlignment="1">
      <alignment horizontal="left"/>
      <protection/>
    </xf>
    <xf numFmtId="0" fontId="42" fillId="0" borderId="35" xfId="50" applyFont="1" applyBorder="1" applyAlignment="1">
      <alignment horizontal="left"/>
      <protection/>
    </xf>
    <xf numFmtId="2" fontId="24" fillId="17" borderId="35" xfId="50" applyNumberFormat="1" applyFont="1" applyFill="1" applyBorder="1" applyAlignment="1">
      <alignment vertical="center" wrapText="1"/>
      <protection/>
    </xf>
    <xf numFmtId="2" fontId="24" fillId="17" borderId="12" xfId="50" applyNumberFormat="1" applyFont="1" applyFill="1" applyBorder="1" applyAlignment="1">
      <alignment vertical="center" wrapText="1"/>
      <protection/>
    </xf>
    <xf numFmtId="0" fontId="8" fillId="17" borderId="13" xfId="50" applyFont="1" applyFill="1" applyBorder="1" applyAlignment="1">
      <alignment horizontal="left" vertical="center" wrapText="1"/>
      <protection/>
    </xf>
    <xf numFmtId="0" fontId="8" fillId="17" borderId="21" xfId="50" applyFill="1" applyBorder="1" applyAlignment="1">
      <alignment horizontal="left" vertical="center" wrapText="1"/>
      <protection/>
    </xf>
    <xf numFmtId="0" fontId="31" fillId="25" borderId="36" xfId="50" applyFont="1" applyFill="1" applyBorder="1" applyAlignment="1" applyProtection="1">
      <alignment horizontal="center" vertical="center" wrapText="1"/>
      <protection locked="0"/>
    </xf>
    <xf numFmtId="0" fontId="31" fillId="25" borderId="37" xfId="50" applyFont="1" applyFill="1" applyBorder="1" applyAlignment="1" applyProtection="1">
      <alignment horizontal="center" vertical="center" wrapText="1"/>
      <protection locked="0"/>
    </xf>
    <xf numFmtId="0" fontId="31" fillId="25" borderId="38" xfId="50" applyFont="1" applyFill="1" applyBorder="1" applyAlignment="1" applyProtection="1">
      <alignment horizontal="center" vertical="center" wrapText="1"/>
      <protection locked="0"/>
    </xf>
    <xf numFmtId="0" fontId="31" fillId="25" borderId="39" xfId="50" applyFont="1" applyFill="1" applyBorder="1" applyAlignment="1" applyProtection="1">
      <alignment horizontal="center" vertical="center" wrapText="1"/>
      <protection locked="0"/>
    </xf>
    <xf numFmtId="0" fontId="31" fillId="25" borderId="40" xfId="50" applyFont="1" applyFill="1" applyBorder="1" applyAlignment="1" applyProtection="1">
      <alignment horizontal="center" vertical="center" wrapText="1"/>
      <protection locked="0"/>
    </xf>
    <xf numFmtId="0" fontId="31" fillId="25" borderId="41" xfId="50" applyFont="1" applyFill="1" applyBorder="1" applyAlignment="1" applyProtection="1">
      <alignment horizontal="center" vertical="center" wrapText="1"/>
      <protection locked="0"/>
    </xf>
    <xf numFmtId="49" fontId="25" fillId="17" borderId="21" xfId="50" applyNumberFormat="1" applyFont="1" applyFill="1" applyBorder="1" applyAlignment="1">
      <alignment horizontal="center" vertical="center" wrapText="1"/>
      <protection/>
    </xf>
    <xf numFmtId="49" fontId="25" fillId="17" borderId="42" xfId="50" applyNumberFormat="1" applyFont="1" applyFill="1" applyBorder="1" applyAlignment="1">
      <alignment horizontal="center" vertical="center" wrapText="1"/>
      <protection/>
    </xf>
    <xf numFmtId="49" fontId="25" fillId="17" borderId="43" xfId="50" applyNumberFormat="1" applyFont="1" applyFill="1" applyBorder="1" applyAlignment="1">
      <alignment horizontal="center" vertical="center" wrapText="1"/>
      <protection/>
    </xf>
    <xf numFmtId="49" fontId="25" fillId="17" borderId="44" xfId="50" applyNumberFormat="1" applyFont="1" applyFill="1" applyBorder="1" applyAlignment="1">
      <alignment horizontal="center" vertical="center" wrapText="1"/>
      <protection/>
    </xf>
    <xf numFmtId="49" fontId="25" fillId="17" borderId="40" xfId="50" applyNumberFormat="1" applyFont="1" applyFill="1" applyBorder="1" applyAlignment="1">
      <alignment horizontal="center" vertical="center" wrapText="1"/>
      <protection/>
    </xf>
    <xf numFmtId="49" fontId="25" fillId="17" borderId="45" xfId="50" applyNumberFormat="1" applyFont="1" applyFill="1" applyBorder="1" applyAlignment="1">
      <alignment horizontal="center" vertical="center" wrapText="1"/>
      <protection/>
    </xf>
    <xf numFmtId="0" fontId="26" fillId="25" borderId="46" xfId="50" applyFont="1" applyFill="1" applyBorder="1" applyAlignment="1" applyProtection="1">
      <alignment horizontal="center" vertical="center" wrapText="1"/>
      <protection locked="0"/>
    </xf>
    <xf numFmtId="0" fontId="26" fillId="25" borderId="24" xfId="50" applyFont="1" applyFill="1" applyBorder="1" applyAlignment="1" applyProtection="1">
      <alignment horizontal="center" vertical="center" wrapText="1"/>
      <protection locked="0"/>
    </xf>
    <xf numFmtId="0" fontId="46" fillId="17" borderId="21" xfId="50" applyFont="1" applyFill="1" applyBorder="1" applyAlignment="1">
      <alignment horizontal="center" vertical="center" wrapText="1"/>
      <protection/>
    </xf>
    <xf numFmtId="0" fontId="46" fillId="17" borderId="42" xfId="50" applyFont="1" applyFill="1" applyBorder="1" applyAlignment="1">
      <alignment horizontal="center" vertical="center" wrapText="1"/>
      <protection/>
    </xf>
    <xf numFmtId="0" fontId="46" fillId="17" borderId="43" xfId="50" applyFont="1" applyFill="1" applyBorder="1" applyAlignment="1">
      <alignment horizontal="center" vertical="center" wrapText="1"/>
      <protection/>
    </xf>
    <xf numFmtId="0" fontId="46" fillId="17" borderId="44" xfId="50" applyFont="1" applyFill="1" applyBorder="1" applyAlignment="1">
      <alignment horizontal="center" vertical="center" wrapText="1"/>
      <protection/>
    </xf>
    <xf numFmtId="0" fontId="46" fillId="17" borderId="40" xfId="50" applyFont="1" applyFill="1" applyBorder="1" applyAlignment="1">
      <alignment horizontal="center" vertical="center" wrapText="1"/>
      <protection/>
    </xf>
    <xf numFmtId="0" fontId="46" fillId="17" borderId="45" xfId="50" applyFont="1" applyFill="1" applyBorder="1" applyAlignment="1">
      <alignment horizontal="center" vertical="center" wrapText="1"/>
      <protection/>
    </xf>
    <xf numFmtId="0" fontId="26" fillId="25" borderId="32" xfId="50" applyFont="1" applyFill="1" applyBorder="1" applyAlignment="1" applyProtection="1">
      <alignment horizontal="right" vertical="center" wrapText="1"/>
      <protection locked="0"/>
    </xf>
    <xf numFmtId="0" fontId="26" fillId="25" borderId="47" xfId="50" applyFont="1" applyFill="1" applyBorder="1" applyAlignment="1" applyProtection="1">
      <alignment horizontal="right" vertical="center" wrapText="1"/>
      <protection locked="0"/>
    </xf>
    <xf numFmtId="0" fontId="26" fillId="25" borderId="48" xfId="50" applyFont="1" applyFill="1" applyBorder="1" applyAlignment="1" applyProtection="1">
      <alignment horizontal="right" vertical="center" wrapText="1"/>
      <protection locked="0"/>
    </xf>
    <xf numFmtId="0" fontId="26" fillId="25" borderId="47" xfId="50" applyFont="1" applyFill="1" applyBorder="1" applyAlignment="1" applyProtection="1">
      <alignment horizontal="center" vertical="center" wrapText="1"/>
      <protection locked="0"/>
    </xf>
    <xf numFmtId="0" fontId="26" fillId="25" borderId="48" xfId="50" applyFont="1" applyFill="1" applyBorder="1" applyAlignment="1" applyProtection="1">
      <alignment horizontal="center" vertical="center" wrapText="1"/>
      <protection locked="0"/>
    </xf>
    <xf numFmtId="0" fontId="48" fillId="27" borderId="49" xfId="50" applyFont="1" applyFill="1" applyBorder="1" applyAlignment="1">
      <alignment horizontal="left" vertical="center" wrapText="1"/>
      <protection/>
    </xf>
    <xf numFmtId="0" fontId="48" fillId="27" borderId="50" xfId="50" applyFont="1" applyFill="1" applyBorder="1" applyAlignment="1">
      <alignment horizontal="left" vertical="center" wrapText="1"/>
      <protection/>
    </xf>
    <xf numFmtId="0" fontId="32" fillId="28" borderId="10" xfId="50" applyFont="1" applyFill="1" applyBorder="1" applyAlignment="1">
      <alignment horizontal="center" vertical="center" wrapText="1"/>
      <protection/>
    </xf>
    <xf numFmtId="0" fontId="32" fillId="28" borderId="51" xfId="50" applyFont="1" applyFill="1" applyBorder="1" applyAlignment="1">
      <alignment horizontal="center" vertical="center" wrapText="1"/>
      <protection/>
    </xf>
    <xf numFmtId="0" fontId="32" fillId="28" borderId="52" xfId="50" applyFont="1" applyFill="1" applyBorder="1" applyAlignment="1">
      <alignment horizontal="center" vertical="center" wrapText="1"/>
      <protection/>
    </xf>
    <xf numFmtId="0" fontId="32" fillId="28" borderId="53" xfId="50" applyFont="1" applyFill="1" applyBorder="1" applyAlignment="1">
      <alignment horizontal="center" vertical="center" wrapText="1"/>
      <protection/>
    </xf>
    <xf numFmtId="0" fontId="32" fillId="28" borderId="25" xfId="50" applyFont="1" applyFill="1" applyBorder="1" applyAlignment="1">
      <alignment horizontal="center" vertical="center" wrapText="1"/>
      <protection/>
    </xf>
    <xf numFmtId="0" fontId="32" fillId="28" borderId="54" xfId="50" applyFont="1" applyFill="1" applyBorder="1" applyAlignment="1">
      <alignment horizontal="center" vertical="center" wrapText="1"/>
      <protection/>
    </xf>
    <xf numFmtId="0" fontId="32" fillId="28" borderId="55" xfId="50" applyFont="1" applyFill="1" applyBorder="1" applyAlignment="1">
      <alignment horizontal="center" vertical="center" wrapText="1"/>
      <protection/>
    </xf>
    <xf numFmtId="49" fontId="25" fillId="17" borderId="56" xfId="50" applyNumberFormat="1" applyFont="1" applyFill="1" applyBorder="1" applyAlignment="1">
      <alignment horizontal="center" vertical="center" wrapText="1"/>
      <protection/>
    </xf>
    <xf numFmtId="49" fontId="25" fillId="17" borderId="0" xfId="50" applyNumberFormat="1" applyFont="1" applyFill="1" applyBorder="1" applyAlignment="1">
      <alignment horizontal="center" vertical="center" wrapText="1"/>
      <protection/>
    </xf>
    <xf numFmtId="49" fontId="25" fillId="17" borderId="57" xfId="50" applyNumberFormat="1" applyFont="1" applyFill="1" applyBorder="1" applyAlignment="1">
      <alignment horizontal="center" vertical="center" wrapText="1"/>
      <protection/>
    </xf>
    <xf numFmtId="188" fontId="48" fillId="27" borderId="50" xfId="50" applyNumberFormat="1" applyFont="1" applyFill="1" applyBorder="1" applyAlignment="1">
      <alignment horizontal="center" vertical="center" wrapText="1"/>
      <protection/>
    </xf>
    <xf numFmtId="188" fontId="48" fillId="27" borderId="58" xfId="50" applyNumberFormat="1" applyFont="1" applyFill="1" applyBorder="1" applyAlignment="1">
      <alignment horizontal="center" vertical="center" wrapText="1"/>
      <protection/>
    </xf>
    <xf numFmtId="0" fontId="47" fillId="27" borderId="59" xfId="50" applyFont="1" applyFill="1" applyBorder="1" applyAlignment="1">
      <alignment horizontal="center" vertical="center" wrapText="1"/>
      <protection/>
    </xf>
    <xf numFmtId="0" fontId="47" fillId="27" borderId="60" xfId="50" applyFont="1" applyFill="1" applyBorder="1" applyAlignment="1">
      <alignment horizontal="center" vertical="center" wrapText="1"/>
      <protection/>
    </xf>
    <xf numFmtId="0" fontId="47" fillId="27" borderId="61" xfId="50" applyFont="1" applyFill="1" applyBorder="1" applyAlignment="1">
      <alignment horizontal="center" vertical="center" wrapText="1"/>
      <protection/>
    </xf>
    <xf numFmtId="2" fontId="28" fillId="17" borderId="35" xfId="50" applyNumberFormat="1" applyFont="1" applyFill="1" applyBorder="1" applyAlignment="1">
      <alignment horizontal="left" vertical="center" wrapText="1"/>
      <protection/>
    </xf>
    <xf numFmtId="2" fontId="28" fillId="17" borderId="12" xfId="50" applyNumberFormat="1" applyFont="1" applyFill="1" applyBorder="1" applyAlignment="1">
      <alignment horizontal="left" vertical="center" wrapText="1"/>
      <protection/>
    </xf>
    <xf numFmtId="2" fontId="28" fillId="17" borderId="43" xfId="50" applyNumberFormat="1" applyFont="1" applyFill="1" applyBorder="1" applyAlignment="1">
      <alignment horizontal="left" vertical="center" wrapText="1"/>
      <protection/>
    </xf>
    <xf numFmtId="2" fontId="28" fillId="17" borderId="13" xfId="50" applyNumberFormat="1" applyFont="1" applyFill="1" applyBorder="1" applyAlignment="1">
      <alignment horizontal="left" vertical="center" wrapText="1"/>
      <protection/>
    </xf>
    <xf numFmtId="0" fontId="8" fillId="17" borderId="23" xfId="50" applyFont="1" applyFill="1" applyBorder="1" applyAlignment="1">
      <alignment horizontal="left" vertical="center" wrapText="1"/>
      <protection/>
    </xf>
    <xf numFmtId="0" fontId="8" fillId="17" borderId="34" xfId="50" applyFill="1" applyBorder="1" applyAlignment="1">
      <alignment horizontal="left" vertical="center" wrapText="1"/>
      <protection/>
    </xf>
    <xf numFmtId="0" fontId="45" fillId="24" borderId="0" xfId="50" applyFont="1" applyFill="1" applyAlignment="1">
      <alignment horizontal="left" vertical="top" wrapText="1"/>
      <protection/>
    </xf>
    <xf numFmtId="0" fontId="8" fillId="17" borderId="25" xfId="50" applyFill="1" applyBorder="1" applyAlignment="1">
      <alignment horizontal="left" vertical="center" wrapText="1"/>
      <protection/>
    </xf>
    <xf numFmtId="49" fontId="8" fillId="24" borderId="25" xfId="50" applyNumberFormat="1" applyFill="1" applyBorder="1" applyAlignment="1">
      <alignment horizontal="center" vertical="center" wrapText="1"/>
      <protection/>
    </xf>
    <xf numFmtId="0" fontId="33" fillId="28" borderId="12" xfId="50" applyFont="1" applyFill="1" applyBorder="1" applyAlignment="1">
      <alignment horizontal="left" vertical="center" wrapText="1"/>
      <protection/>
    </xf>
    <xf numFmtId="0" fontId="33" fillId="28" borderId="13" xfId="50" applyFont="1" applyFill="1" applyBorder="1" applyAlignment="1">
      <alignment horizontal="left" vertical="center" wrapText="1"/>
      <protection/>
    </xf>
    <xf numFmtId="0" fontId="8" fillId="17" borderId="12" xfId="50" applyFill="1" applyBorder="1" applyAlignment="1">
      <alignment horizontal="left" vertical="center" wrapText="1"/>
      <protection/>
    </xf>
    <xf numFmtId="49" fontId="8" fillId="24" borderId="12" xfId="50" applyNumberFormat="1" applyFill="1" applyBorder="1" applyAlignment="1">
      <alignment horizontal="center" vertical="center" wrapText="1"/>
      <protection/>
    </xf>
    <xf numFmtId="0" fontId="39" fillId="17" borderId="23" xfId="50" applyFont="1" applyFill="1" applyBorder="1" applyAlignment="1">
      <alignment horizontal="left" vertical="center" wrapText="1"/>
      <protection/>
    </xf>
    <xf numFmtId="0" fontId="37" fillId="27" borderId="12" xfId="50" applyNumberFormat="1" applyFont="1" applyFill="1" applyBorder="1" applyAlignment="1">
      <alignment horizontal="center"/>
      <protection/>
    </xf>
    <xf numFmtId="0" fontId="44" fillId="27" borderId="12" xfId="50" applyNumberFormat="1" applyFont="1" applyFill="1" applyBorder="1" applyAlignment="1">
      <alignment horizontal="center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Followed Hyperlink" xfId="43"/>
    <cellStyle name="Geras" xfId="44"/>
    <cellStyle name="Hyperlink" xfId="45"/>
    <cellStyle name="Išvestis" xfId="46"/>
    <cellStyle name="Įspėjimo tekstas" xfId="47"/>
    <cellStyle name="Įvestis" xfId="48"/>
    <cellStyle name="Neutralus" xfId="49"/>
    <cellStyle name="Normal_Skaiciuoti rinkliava formules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Percent" xfId="59"/>
    <cellStyle name="Skaičiavimas" xfId="60"/>
    <cellStyle name="Suma" xfId="61"/>
    <cellStyle name="Susietas langelis" xfId="62"/>
    <cellStyle name="Tikrinimo langelis" xfId="63"/>
  </cellStyles>
  <dxfs count="1">
    <dxf>
      <font>
        <color auto="1"/>
      </font>
      <fill>
        <patternFill>
          <bgColor rgb="FFCCFFFF"/>
        </patternFill>
      </fill>
      <border>
        <left style="thin">
          <color rgb="FF000080"/>
        </left>
        <right style="thin">
          <color rgb="FFFF0000"/>
        </right>
        <top style="thin"/>
        <bottom style="thin">
          <color rgb="FFFF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2</xdr:col>
      <xdr:colOff>828675</xdr:colOff>
      <xdr:row>5</xdr:row>
      <xdr:rowOff>19050</xdr:rowOff>
    </xdr:to>
    <xdr:grpSp>
      <xdr:nvGrpSpPr>
        <xdr:cNvPr id="1" name="Group 60" descr="Iškaboms privačiose valdose zona neaktuali - rinkliava skaičiuojama F zonos tarifu"/>
        <xdr:cNvGrpSpPr>
          <a:grpSpLocks/>
        </xdr:cNvGrpSpPr>
      </xdr:nvGrpSpPr>
      <xdr:grpSpPr>
        <a:xfrm>
          <a:off x="0" y="809625"/>
          <a:ext cx="3762375" cy="266700"/>
          <a:chOff x="1055" y="217"/>
          <a:chExt cx="555" cy="32"/>
        </a:xfrm>
        <a:solidFill>
          <a:srgbClr val="FFFFFF"/>
        </a:solidFill>
      </xdr:grpSpPr>
    </xdr:grpSp>
    <xdr:clientData/>
  </xdr:twoCellAnchor>
  <xdr:twoCellAnchor>
    <xdr:from>
      <xdr:col>0</xdr:col>
      <xdr:colOff>1133475</xdr:colOff>
      <xdr:row>20</xdr:row>
      <xdr:rowOff>28575</xdr:rowOff>
    </xdr:from>
    <xdr:to>
      <xdr:col>9</xdr:col>
      <xdr:colOff>285750</xdr:colOff>
      <xdr:row>26</xdr:row>
      <xdr:rowOff>114300</xdr:rowOff>
    </xdr:to>
    <xdr:grpSp>
      <xdr:nvGrpSpPr>
        <xdr:cNvPr id="5" name="Group 45"/>
        <xdr:cNvGrpSpPr>
          <a:grpSpLocks/>
        </xdr:cNvGrpSpPr>
      </xdr:nvGrpSpPr>
      <xdr:grpSpPr>
        <a:xfrm>
          <a:off x="1133475" y="3581400"/>
          <a:ext cx="5648325" cy="1057275"/>
          <a:chOff x="42" y="721"/>
          <a:chExt cx="755" cy="187"/>
        </a:xfrm>
        <a:solidFill>
          <a:srgbClr val="FFFFFF"/>
        </a:solidFill>
      </xdr:grpSpPr>
      <xdr:sp>
        <xdr:nvSpPr>
          <xdr:cNvPr id="6" name="AutoShape 35" descr="background4"/>
          <xdr:cNvSpPr>
            <a:spLocks/>
          </xdr:cNvSpPr>
        </xdr:nvSpPr>
        <xdr:spPr>
          <a:xfrm>
            <a:off x="42" y="721"/>
            <a:ext cx="755" cy="187"/>
          </a:xfrm>
          <a:prstGeom prst="flowChartAlternateProcess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36"/>
          <xdr:cNvSpPr txBox="1">
            <a:spLocks noChangeArrowheads="1"/>
          </xdr:cNvSpPr>
        </xdr:nvSpPr>
        <xdr:spPr>
          <a:xfrm>
            <a:off x="67" y="734"/>
            <a:ext cx="719" cy="1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Rinkliava už reklamos ant pastato arba statinių leidimo išdavimą apskaičiuojama taip: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S = T x P x L, 
kur S - apskaičiuota vietinė rinkliava; 
      T - tarifas Eur pagal reklamos įrenginio pastatymo vietą (zoną); 
      P - reklamos plotas kv. m; 
      L - metų skaičius, apskaičiuojamas leidimo trukmės dienų skaičių padalijus
           iš dienų skaičiaus metuose; įvertinami ir dienų skaičius keliamuosiuose metuose.</a:t>
            </a:r>
          </a:p>
        </xdr:txBody>
      </xdr:sp>
    </xdr:grpSp>
    <xdr:clientData/>
  </xdr:twoCellAnchor>
  <xdr:twoCellAnchor>
    <xdr:from>
      <xdr:col>3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grpSp>
      <xdr:nvGrpSpPr>
        <xdr:cNvPr id="8" name="Group 64"/>
        <xdr:cNvGrpSpPr>
          <a:grpSpLocks/>
        </xdr:cNvGrpSpPr>
      </xdr:nvGrpSpPr>
      <xdr:grpSpPr>
        <a:xfrm>
          <a:off x="3762375" y="800100"/>
          <a:ext cx="4276725" cy="247650"/>
          <a:chOff x="1076" y="126"/>
          <a:chExt cx="476" cy="48"/>
        </a:xfrm>
        <a:solidFill>
          <a:srgbClr val="FFFFFF"/>
        </a:solidFill>
      </xdr:grpSpPr>
    </xdr:grpSp>
    <xdr:clientData/>
  </xdr:twoCellAnchor>
  <xdr:twoCellAnchor>
    <xdr:from>
      <xdr:col>0</xdr:col>
      <xdr:colOff>0</xdr:colOff>
      <xdr:row>6</xdr:row>
      <xdr:rowOff>19050</xdr:rowOff>
    </xdr:from>
    <xdr:to>
      <xdr:col>11</xdr:col>
      <xdr:colOff>9525</xdr:colOff>
      <xdr:row>11</xdr:row>
      <xdr:rowOff>19050</xdr:rowOff>
    </xdr:to>
    <xdr:grpSp>
      <xdr:nvGrpSpPr>
        <xdr:cNvPr id="13" name="Group 57"/>
        <xdr:cNvGrpSpPr>
          <a:grpSpLocks/>
        </xdr:cNvGrpSpPr>
      </xdr:nvGrpSpPr>
      <xdr:grpSpPr>
        <a:xfrm>
          <a:off x="0" y="1333500"/>
          <a:ext cx="8048625" cy="333375"/>
          <a:chOff x="1251" y="200"/>
          <a:chExt cx="1036" cy="46"/>
        </a:xfrm>
        <a:solidFill>
          <a:srgbClr val="FFFFFF"/>
        </a:solidFill>
      </xdr:grpSpPr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Licenc\Alkohol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alba_MC"/>
      <sheetName val="Sarasas"/>
      <sheetName val="LIKUČIAI"/>
      <sheetName val="Tarn_eil_LIKUC"/>
      <sheetName val="Pagalba"/>
      <sheetName val="Tarnybine_eilute"/>
      <sheetName val="N_Kodai"/>
      <sheetName val="Protokolas"/>
      <sheetName val="S"/>
      <sheetName val="PR"/>
      <sheetName val="INFORMACIJA"/>
      <sheetName val="DIRBTI"/>
      <sheetName val="Darbinis"/>
      <sheetName val="Išduoti"/>
      <sheetName val="Isduota"/>
      <sheetName val="Alkoholis"/>
      <sheetName val="20050801_0829"/>
      <sheetName val="Protokolas (2)"/>
      <sheetName val="INI"/>
      <sheetName val="Z_2005"/>
      <sheetName val="Reg_2005"/>
      <sheetName val="Reg_2006"/>
      <sheetName val="Reg_2007"/>
      <sheetName val="PILD"/>
      <sheetName val="Imones"/>
      <sheetName val="Reg_2008"/>
      <sheetName val="Reg_2009"/>
      <sheetName val="Reg_2010"/>
    </sheetNames>
    <sheetDataSet>
      <sheetData sheetId="0">
        <row r="1">
          <cell r="A1">
            <v>3</v>
          </cell>
          <cell r="B1" t="str">
            <v>ĮVESTI  patikslintų, papildytų licencijų ĮSAKYMŲ datas ir Nr.</v>
          </cell>
          <cell r="D1" t="str">
            <v>Įvesti licencijos EILĖS Nr. iš registracijos knygos</v>
          </cell>
        </row>
        <row r="2">
          <cell r="B2" t="str">
            <v>ĮVESTI  naujų licencijų prekyviečių gatvių KODUS</v>
          </cell>
          <cell r="D2" t="str">
            <v>Įvesti valstybės rinkliavą už licencijų išdavimą, papildymą ir dublikatų išdavimą</v>
          </cell>
        </row>
        <row r="4">
          <cell r="D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45"/>
  <sheetViews>
    <sheetView workbookViewId="0" topLeftCell="A1">
      <selection activeCell="B2" sqref="B2"/>
    </sheetView>
  </sheetViews>
  <sheetFormatPr defaultColWidth="9.140625" defaultRowHeight="12.75"/>
  <cols>
    <col min="1" max="1" width="61.8515625" style="10" customWidth="1"/>
    <col min="2" max="2" width="12.8515625" style="30" customWidth="1"/>
    <col min="3" max="3" width="13.00390625" style="10" customWidth="1"/>
    <col min="4" max="4" width="11.28125" style="10" customWidth="1"/>
    <col min="5" max="5" width="12.28125" style="10" customWidth="1"/>
    <col min="6" max="6" width="13.00390625" style="10" customWidth="1"/>
    <col min="7" max="7" width="14.28125" style="10" customWidth="1"/>
    <col min="8" max="16384" width="10.28125" style="10" customWidth="1"/>
  </cols>
  <sheetData>
    <row r="1" spans="1:7" ht="12.75">
      <c r="A1" s="52" t="s">
        <v>0</v>
      </c>
      <c r="B1" s="41">
        <f>B15-B14+1</f>
        <v>1813</v>
      </c>
      <c r="D1" s="10" t="s">
        <v>1</v>
      </c>
      <c r="E1" s="11"/>
      <c r="F1" s="9">
        <v>2</v>
      </c>
      <c r="G1" s="7" t="s">
        <v>41</v>
      </c>
    </row>
    <row r="2" spans="1:7" ht="12.75">
      <c r="A2" s="52" t="s">
        <v>63</v>
      </c>
      <c r="B2" s="12">
        <f>IF(E39&lt;&gt;0,E39,IF(F44&lt;&gt;0,F44,IF(G45&lt;&gt;0,ROUND(G45,4),"")))</f>
        <v>4.9631</v>
      </c>
      <c r="E2" s="11"/>
      <c r="F2" s="8">
        <v>3</v>
      </c>
      <c r="G2" s="7" t="s">
        <v>36</v>
      </c>
    </row>
    <row r="3" spans="1:7" ht="12.75">
      <c r="A3" s="52" t="s">
        <v>2</v>
      </c>
      <c r="B3" s="13" t="str">
        <f>IF(SKAIČIUOTĖ!C14&lt;&gt;"",SKAIČIUOTĖ!C14,0)</f>
        <v>8,21</v>
      </c>
      <c r="C3" s="68">
        <f>IF(B3=0,IF(B12=0,"Neįvestas plotas!",""),"")</f>
      </c>
      <c r="D3" s="68"/>
      <c r="E3" s="11"/>
      <c r="F3" s="8">
        <v>0</v>
      </c>
      <c r="G3" s="7" t="s">
        <v>35</v>
      </c>
    </row>
    <row r="4" spans="1:7" ht="12.75">
      <c r="A4" s="53" t="s">
        <v>3</v>
      </c>
      <c r="B4" s="14">
        <f>IF(F4=1,116,IF(F4=2,87,29))</f>
        <v>29</v>
      </c>
      <c r="C4" s="68">
        <f>IF(B4=0,"Nepažymėta zona!","")</f>
      </c>
      <c r="D4" s="68"/>
      <c r="E4" s="11"/>
      <c r="F4" s="8">
        <v>3</v>
      </c>
      <c r="G4" s="7" t="s">
        <v>34</v>
      </c>
    </row>
    <row r="5" spans="1:5" ht="13.5" thickBot="1">
      <c r="A5" s="55" t="s">
        <v>39</v>
      </c>
      <c r="B5" s="15">
        <f>IF(F2&lt;&gt;2,"",IF(VALUE(SKAIČIUOTĖ!C14)&gt;0.3,0,1))</f>
      </c>
      <c r="E5" s="11"/>
    </row>
    <row r="6" spans="1:5" ht="13.5" thickTop="1">
      <c r="A6" s="56" t="s">
        <v>4</v>
      </c>
      <c r="B6" s="16">
        <f>IF(F2=3,1,0)</f>
        <v>1</v>
      </c>
      <c r="E6" s="11"/>
    </row>
    <row r="7" spans="1:5" ht="12.75">
      <c r="A7" s="57" t="s">
        <v>5</v>
      </c>
      <c r="B7" s="17">
        <f>IF(F2=4,1,0)</f>
        <v>0</v>
      </c>
      <c r="E7" s="11"/>
    </row>
    <row r="8" spans="1:5" ht="12.75">
      <c r="A8" s="57" t="s">
        <v>6</v>
      </c>
      <c r="B8" s="17">
        <f>IF(F2=1,1,0)</f>
        <v>0</v>
      </c>
      <c r="E8" s="11"/>
    </row>
    <row r="9" spans="1:5" ht="13.5" thickBot="1">
      <c r="A9" s="58" t="s">
        <v>7</v>
      </c>
      <c r="B9" s="18">
        <f>IF(F2=2,1,0)</f>
        <v>0</v>
      </c>
      <c r="C9" s="68">
        <f>IF(B6=0,IF(B7=0,IF(B8=0,IF(B9=0,"Nepasirinktas reklamos tipas!",""),""),""),"")</f>
      </c>
      <c r="D9" s="68"/>
      <c r="E9" s="11"/>
    </row>
    <row r="10" spans="1:5" ht="13.5" thickTop="1">
      <c r="A10" s="59" t="s">
        <v>8</v>
      </c>
      <c r="B10" s="19">
        <f>IF(F3=3,1,0)</f>
        <v>0</v>
      </c>
      <c r="E10" s="11"/>
    </row>
    <row r="11" spans="1:7" ht="12.75">
      <c r="A11" s="60" t="s">
        <v>9</v>
      </c>
      <c r="B11" s="20">
        <f>IF(F3=1,1,0)</f>
        <v>0</v>
      </c>
      <c r="E11" s="11"/>
      <c r="G11" s="44" t="s">
        <v>48</v>
      </c>
    </row>
    <row r="12" spans="1:5" ht="13.5" thickBot="1">
      <c r="A12" s="61" t="s">
        <v>10</v>
      </c>
      <c r="B12" s="21"/>
      <c r="C12" s="68"/>
      <c r="D12" s="68"/>
      <c r="E12" s="11"/>
    </row>
    <row r="13" spans="1:5" ht="13.5" thickBot="1">
      <c r="A13" s="62" t="s">
        <v>11</v>
      </c>
      <c r="B13" s="22">
        <f>IF(F1=2,1,0)</f>
        <v>1</v>
      </c>
      <c r="E13" s="11"/>
    </row>
    <row r="14" spans="1:4" ht="12.75">
      <c r="A14" s="50" t="s">
        <v>12</v>
      </c>
      <c r="B14" s="65" t="str">
        <f>MID(SKAIČIUOTĖ!C15,1,4)&amp;"-"&amp;MID(SKAIČIUOTĖ!C15,6,2)&amp;"-"&amp;MID(SKAIČIUOTĖ!C15,9,2)</f>
        <v>2015-06-29</v>
      </c>
      <c r="C14" s="68">
        <f>IF(B14=0,"Neįvesta data 'NUO'!","")</f>
      </c>
      <c r="D14" s="68"/>
    </row>
    <row r="15" spans="1:4" ht="12.75">
      <c r="A15" s="51" t="s">
        <v>13</v>
      </c>
      <c r="B15" s="65" t="str">
        <f>MID(SKAIČIUOTĖ!C16,1,4)&amp;"-"&amp;MID(SKAIČIUOTĖ!C16,6,2)&amp;"-"&amp;MID(SKAIČIUOTĖ!C16,9,2)</f>
        <v>2020-06-14</v>
      </c>
      <c r="C15" s="68">
        <f>IF(B15=0,"Neįvesta data 'IKI'!","")</f>
      </c>
      <c r="D15" s="68"/>
    </row>
    <row r="16" spans="1:2" ht="17.25" customHeight="1">
      <c r="A16" s="54" t="s">
        <v>14</v>
      </c>
      <c r="B16" s="24">
        <f>IF(B13&lt;&gt;0,29,IF(B12&lt;&gt;0,7,B4))</f>
        <v>29</v>
      </c>
    </row>
    <row r="17" spans="1:2" ht="18.75" customHeight="1">
      <c r="A17" s="54" t="s">
        <v>15</v>
      </c>
      <c r="B17" s="24">
        <f>IF(B12&lt;&gt;0,B1,"")</f>
      </c>
    </row>
    <row r="18" spans="1:2" ht="18.75" customHeight="1" thickBot="1">
      <c r="A18" s="54" t="s">
        <v>16</v>
      </c>
      <c r="B18" s="46">
        <f>IF(B12=0,B2,"")</f>
        <v>4.9631</v>
      </c>
    </row>
    <row r="19" spans="1:3" ht="13.5" thickBot="1">
      <c r="A19" s="45" t="s">
        <v>53</v>
      </c>
      <c r="B19" s="47">
        <f>IF(C19&gt;=10,ROUND(C19,0),ROUNDDOWN(C19,1))</f>
        <v>354</v>
      </c>
      <c r="C19" s="48">
        <f>IF(B13=1,B2*B3*29*0.3,IF((B21=TRUE)*AND(F2=3),(B2*B3*B4)*0.75,B2*B3*B4))</f>
        <v>354.49934370000005</v>
      </c>
    </row>
    <row r="20" spans="1:4" ht="13.5" thickBot="1">
      <c r="A20" s="63" t="s">
        <v>47</v>
      </c>
      <c r="B20" s="64">
        <f>IF(B5=1,0,B19)</f>
        <v>354</v>
      </c>
      <c r="D20" s="26"/>
    </row>
    <row r="21" spans="1:2" ht="12.75">
      <c r="A21" s="52" t="s">
        <v>43</v>
      </c>
      <c r="B21" s="49" t="b">
        <v>0</v>
      </c>
    </row>
    <row r="22" spans="1:2" ht="18.75" customHeight="1">
      <c r="A22" s="27" t="s">
        <v>54</v>
      </c>
      <c r="B22" s="28">
        <f>IF(B15&lt;B14,"Data 'IKI' &lt;  'NUO'!","")</f>
      </c>
    </row>
    <row r="23" spans="1:5" ht="13.5">
      <c r="A23" s="29" t="s">
        <v>17</v>
      </c>
      <c r="B23" s="28"/>
      <c r="C23" s="69"/>
      <c r="D23" s="70"/>
      <c r="E23" s="71"/>
    </row>
    <row r="24" spans="1:5" ht="12.75">
      <c r="A24" s="67" t="str">
        <f>C3&amp;CHAR(10)&amp;C4&amp;CHAR(10)&amp;C9&amp;CHAR(10)&amp;C12&amp;CHAR(10)&amp;C14&amp;CHAR(10)&amp;C15&amp;CHAR(10)&amp;B22</f>
        <v>
</v>
      </c>
      <c r="B24" s="67"/>
      <c r="C24" s="67"/>
      <c r="D24" s="67"/>
      <c r="E24" s="67"/>
    </row>
    <row r="25" ht="12.75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/>
    <row r="36" spans="5:7" ht="12.75">
      <c r="E36" s="66" t="s">
        <v>18</v>
      </c>
      <c r="F36" s="66"/>
      <c r="G36" s="66"/>
    </row>
    <row r="37" spans="1:7" ht="25.5">
      <c r="A37" s="31" t="s">
        <v>19</v>
      </c>
      <c r="B37" s="32">
        <f>B1</f>
        <v>1813</v>
      </c>
      <c r="C37" s="33" t="s">
        <v>20</v>
      </c>
      <c r="D37" s="33" t="s">
        <v>21</v>
      </c>
      <c r="E37" s="34" t="s">
        <v>22</v>
      </c>
      <c r="F37" s="34" t="s">
        <v>23</v>
      </c>
      <c r="G37" s="34" t="s">
        <v>24</v>
      </c>
    </row>
    <row r="38" spans="1:7" ht="12.75">
      <c r="A38" s="35" t="s">
        <v>25</v>
      </c>
      <c r="B38" s="36" t="str">
        <f>B14</f>
        <v>2015-06-29</v>
      </c>
      <c r="C38" s="36" t="str">
        <f>MID(B38,1,4)&amp;MID(B38,6,2)&amp;MID(B38,9,2)</f>
        <v>20150629</v>
      </c>
      <c r="D38" s="24">
        <f>INT(LEFT(C38,4))</f>
        <v>2015</v>
      </c>
      <c r="E38" s="23">
        <f>IF(D38=D39,IF(MOD(D38,4)=0,366,365),"")</f>
      </c>
      <c r="F38" s="37">
        <f>IF(D38=D39,"",IF(D38+1=D39,IF(MOD(D38,4)=0,366,365),""))</f>
      </c>
      <c r="G38" s="37">
        <f>IF(D38=D39,"",IF(D38+1=D39,"",IF(MOD(D38,4)=0,366,365)))</f>
        <v>365</v>
      </c>
    </row>
    <row r="39" spans="1:7" ht="12.75">
      <c r="A39" s="35" t="s">
        <v>26</v>
      </c>
      <c r="B39" s="36" t="str">
        <f>B15</f>
        <v>2020-06-14</v>
      </c>
      <c r="C39" s="36" t="str">
        <f>MID(B39,1,4)&amp;MID(B39,6,2)&amp;MID(B39,9,2)</f>
        <v>20200614</v>
      </c>
      <c r="D39" s="24">
        <f>INT(LEFT(C39,4))</f>
        <v>2020</v>
      </c>
      <c r="E39" s="38">
        <f>IF(E38&lt;&gt;"",ROUND(B37/E38,4),0)</f>
        <v>0</v>
      </c>
      <c r="F39" s="24">
        <f>IF(D38=D39,"",IF(D38+1=D39,IF(MOD(D39,4)=0,366,365),""))</f>
      </c>
      <c r="G39" s="25">
        <f>IF(D38=D39,"",IF(D38+1=D39,"",D39-D38-1))</f>
        <v>4</v>
      </c>
    </row>
    <row r="40" spans="6:7" ht="12.75">
      <c r="F40" s="39">
        <f>IF(F38&lt;&gt;"",DATE(D38,12,31)-B38+1,"")</f>
      </c>
      <c r="G40" s="23">
        <f>IF(D38=D39,"",IF(D38+1=D39,"",IF(MOD(D39,4)=0,366,365)))</f>
        <v>366</v>
      </c>
    </row>
    <row r="41" spans="6:7" ht="12.75">
      <c r="F41" s="40">
        <f>IF(F38&lt;&gt;"",B39-DATE(D39,1,1)+1,"")</f>
      </c>
      <c r="G41" s="39">
        <f>IF(G38&lt;&gt;"",DATE(D38,12,31)-B38+1,"")</f>
        <v>186</v>
      </c>
    </row>
    <row r="42" spans="6:8" ht="12.75">
      <c r="F42" s="37">
        <f>IF(F38&lt;&gt;"",ROUND((F40/F38),4),"")</f>
      </c>
      <c r="G42" s="40">
        <f>IF(G38&lt;&gt;"",B39-DATE(D39,1,1)+1,"")</f>
        <v>166</v>
      </c>
      <c r="H42" s="10" t="s">
        <v>27</v>
      </c>
    </row>
    <row r="43" spans="6:8" ht="12.75">
      <c r="F43" s="24">
        <f>IF(F38&lt;&gt;"",ROUND(F41/F39,4),"")</f>
      </c>
      <c r="G43" s="37">
        <f>IF(G38&lt;&gt;"",G41/G38,"")</f>
        <v>0.5095890410958904</v>
      </c>
      <c r="H43" s="37">
        <f>IF(G38&lt;&gt;"",ROUND((G41/G38),4),"")</f>
        <v>0.5096</v>
      </c>
    </row>
    <row r="44" spans="6:8" ht="12.75">
      <c r="F44" s="25">
        <f>IF(F42&lt;&gt;"",F42+F43,0)</f>
        <v>0</v>
      </c>
      <c r="G44" s="24">
        <f>IF(G38&lt;&gt;"",G42/G40,"")</f>
        <v>0.453551912568306</v>
      </c>
      <c r="H44" s="24">
        <f>IF(G38&lt;&gt;"",ROUND(G42/G40,4),"")</f>
        <v>0.4536</v>
      </c>
    </row>
    <row r="45" spans="7:8" ht="12.75">
      <c r="G45" s="133">
        <f>IF(G38&lt;&gt;"",G39+G43+G44,0)</f>
        <v>4.963140953664197</v>
      </c>
      <c r="H45" s="132">
        <f>IF(G38&lt;&gt;"",G39+H43+H44,0)</f>
        <v>4.9632</v>
      </c>
    </row>
    <row r="58" ht="12.75"/>
  </sheetData>
  <sheetProtection/>
  <mergeCells count="9">
    <mergeCell ref="E36:G36"/>
    <mergeCell ref="A24:E24"/>
    <mergeCell ref="C3:D3"/>
    <mergeCell ref="C4:D4"/>
    <mergeCell ref="C9:D9"/>
    <mergeCell ref="C12:D12"/>
    <mergeCell ref="C14:D14"/>
    <mergeCell ref="C15:D15"/>
    <mergeCell ref="C23:E2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19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27.7109375" style="1" customWidth="1"/>
    <col min="2" max="2" width="16.28125" style="1" customWidth="1"/>
    <col min="3" max="3" width="12.421875" style="1" customWidth="1"/>
    <col min="4" max="4" width="7.57421875" style="1" customWidth="1"/>
    <col min="5" max="5" width="6.8515625" style="1" customWidth="1"/>
    <col min="6" max="6" width="7.421875" style="1" customWidth="1"/>
    <col min="7" max="7" width="6.140625" style="1" customWidth="1"/>
    <col min="8" max="8" width="6.421875" style="1" customWidth="1"/>
    <col min="9" max="9" width="6.57421875" style="1" customWidth="1"/>
    <col min="10" max="10" width="9.421875" style="1" customWidth="1"/>
    <col min="11" max="11" width="13.7109375" style="1" customWidth="1"/>
    <col min="12" max="12" width="5.28125" style="1" customWidth="1"/>
    <col min="13" max="14" width="10.28125" style="1" customWidth="1"/>
    <col min="15" max="15" width="13.7109375" style="1" customWidth="1"/>
    <col min="16" max="16384" width="10.28125" style="1" customWidth="1"/>
  </cols>
  <sheetData>
    <row r="1" spans="1:11" ht="18" customHeight="1" thickBot="1">
      <c r="A1" s="103" t="s">
        <v>32</v>
      </c>
      <c r="B1" s="104"/>
      <c r="C1" s="104"/>
      <c r="D1" s="104"/>
      <c r="E1" s="104"/>
      <c r="F1" s="104"/>
      <c r="G1" s="104"/>
      <c r="H1" s="104"/>
      <c r="I1" s="104"/>
      <c r="J1" s="104"/>
      <c r="K1" s="105"/>
    </row>
    <row r="2" spans="1:15" ht="29.25" customHeight="1">
      <c r="A2" s="107" t="s">
        <v>40</v>
      </c>
      <c r="B2" s="107"/>
      <c r="C2" s="108"/>
      <c r="D2" s="109" t="s">
        <v>59</v>
      </c>
      <c r="E2" s="107"/>
      <c r="F2" s="107"/>
      <c r="G2" s="107"/>
      <c r="H2" s="107"/>
      <c r="I2" s="107"/>
      <c r="J2" s="107"/>
      <c r="K2" s="107"/>
      <c r="M2" s="124" t="str">
        <f>Sheet1!A24</f>
        <v>
</v>
      </c>
      <c r="N2" s="124"/>
      <c r="O2" s="124"/>
    </row>
    <row r="3" spans="1:15" ht="6.75" customHeight="1">
      <c r="A3" s="90" t="s">
        <v>58</v>
      </c>
      <c r="B3" s="91"/>
      <c r="C3" s="92"/>
      <c r="D3" s="82" t="s">
        <v>50</v>
      </c>
      <c r="E3" s="83"/>
      <c r="F3" s="84"/>
      <c r="G3" s="82" t="s">
        <v>51</v>
      </c>
      <c r="H3" s="83"/>
      <c r="I3" s="84"/>
      <c r="J3" s="82" t="s">
        <v>52</v>
      </c>
      <c r="K3" s="84"/>
      <c r="M3" s="124"/>
      <c r="N3" s="124"/>
      <c r="O3" s="124"/>
    </row>
    <row r="4" spans="1:15" ht="9" customHeight="1" thickBot="1">
      <c r="A4" s="93"/>
      <c r="B4" s="94"/>
      <c r="C4" s="95"/>
      <c r="D4" s="110"/>
      <c r="E4" s="111"/>
      <c r="F4" s="112"/>
      <c r="G4" s="85"/>
      <c r="H4" s="86"/>
      <c r="I4" s="87"/>
      <c r="J4" s="85"/>
      <c r="K4" s="87"/>
      <c r="M4" s="124"/>
      <c r="N4" s="124"/>
      <c r="O4" s="124"/>
    </row>
    <row r="5" spans="1:20" ht="20.25" customHeight="1" thickBot="1">
      <c r="A5" s="4"/>
      <c r="B5" s="88"/>
      <c r="C5" s="89"/>
      <c r="D5" s="96"/>
      <c r="E5" s="97"/>
      <c r="F5" s="98"/>
      <c r="G5" s="88"/>
      <c r="H5" s="99"/>
      <c r="I5" s="100"/>
      <c r="J5" s="88"/>
      <c r="K5" s="89"/>
      <c r="M5" s="124"/>
      <c r="N5" s="124"/>
      <c r="O5" s="124"/>
      <c r="T5" s="6"/>
    </row>
    <row r="6" spans="1:15" ht="20.25" customHeight="1" thickBot="1">
      <c r="A6" s="106" t="s">
        <v>33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M6" s="124"/>
      <c r="N6" s="124"/>
      <c r="O6" s="124"/>
    </row>
    <row r="7" spans="1:15" ht="11.25" customHeight="1">
      <c r="A7" s="76"/>
      <c r="B7" s="77"/>
      <c r="C7" s="77"/>
      <c r="D7" s="77"/>
      <c r="E7" s="77"/>
      <c r="F7" s="77"/>
      <c r="G7" s="77"/>
      <c r="H7" s="77"/>
      <c r="I7" s="77"/>
      <c r="J7" s="77"/>
      <c r="K7" s="78"/>
      <c r="M7" s="124"/>
      <c r="N7" s="124"/>
      <c r="O7" s="124"/>
    </row>
    <row r="8" spans="1:15" ht="15" customHeight="1" thickBot="1">
      <c r="A8" s="79"/>
      <c r="B8" s="80"/>
      <c r="C8" s="80"/>
      <c r="D8" s="80"/>
      <c r="E8" s="80"/>
      <c r="F8" s="80"/>
      <c r="G8" s="80"/>
      <c r="H8" s="80"/>
      <c r="I8" s="80"/>
      <c r="J8" s="80"/>
      <c r="K8" s="81"/>
      <c r="M8" s="124"/>
      <c r="N8" s="124"/>
      <c r="O8" s="124"/>
    </row>
    <row r="9" spans="1:11" ht="31.5" customHeight="1" hidden="1">
      <c r="A9" s="125" t="s">
        <v>30</v>
      </c>
      <c r="B9" s="125"/>
      <c r="C9" s="125"/>
      <c r="D9" s="125"/>
      <c r="E9" s="125"/>
      <c r="F9" s="125"/>
      <c r="G9" s="125"/>
      <c r="H9" s="125"/>
      <c r="I9" s="125"/>
      <c r="J9" s="126" t="s">
        <v>28</v>
      </c>
      <c r="K9" s="126"/>
    </row>
    <row r="10" spans="1:11" ht="16.5" customHeight="1" hidden="1">
      <c r="A10" s="129" t="s">
        <v>31</v>
      </c>
      <c r="B10" s="129"/>
      <c r="C10" s="129"/>
      <c r="D10" s="129"/>
      <c r="E10" s="129"/>
      <c r="F10" s="129"/>
      <c r="G10" s="129"/>
      <c r="H10" s="129"/>
      <c r="I10" s="129"/>
      <c r="J10" s="130" t="s">
        <v>28</v>
      </c>
      <c r="K10" s="130"/>
    </row>
    <row r="11" spans="1:11" ht="31.5" customHeight="1" hidden="1">
      <c r="A11" s="129" t="s">
        <v>29</v>
      </c>
      <c r="B11" s="129"/>
      <c r="C11" s="129"/>
      <c r="D11" s="129"/>
      <c r="E11" s="129"/>
      <c r="F11" s="129"/>
      <c r="G11" s="129"/>
      <c r="H11" s="129"/>
      <c r="I11" s="129"/>
      <c r="J11" s="130" t="s">
        <v>28</v>
      </c>
      <c r="K11" s="130"/>
    </row>
    <row r="12" spans="1:11" ht="15.75" customHeight="1">
      <c r="A12" s="127" t="s">
        <v>38</v>
      </c>
      <c r="B12" s="127"/>
      <c r="C12" s="128"/>
      <c r="D12" s="127"/>
      <c r="E12" s="127"/>
      <c r="F12" s="127"/>
      <c r="G12" s="127"/>
      <c r="H12" s="127"/>
      <c r="I12" s="127"/>
      <c r="J12" s="127"/>
      <c r="K12" s="127"/>
    </row>
    <row r="13" spans="1:11" ht="27.75" customHeight="1">
      <c r="A13" s="131" t="s">
        <v>44</v>
      </c>
      <c r="B13" s="123"/>
      <c r="C13" s="5"/>
      <c r="D13" s="72" t="s">
        <v>55</v>
      </c>
      <c r="E13" s="73"/>
      <c r="F13" s="73"/>
      <c r="G13" s="73"/>
      <c r="H13" s="73"/>
      <c r="I13" s="73"/>
      <c r="J13" s="73"/>
      <c r="K13" s="73"/>
    </row>
    <row r="14" spans="1:11" ht="20.25" customHeight="1">
      <c r="A14" s="122" t="s">
        <v>37</v>
      </c>
      <c r="B14" s="123"/>
      <c r="C14" s="42" t="s">
        <v>62</v>
      </c>
      <c r="D14" s="72" t="s">
        <v>42</v>
      </c>
      <c r="E14" s="73"/>
      <c r="F14" s="73"/>
      <c r="G14" s="73"/>
      <c r="H14" s="73"/>
      <c r="I14" s="73"/>
      <c r="J14" s="73"/>
      <c r="K14" s="73"/>
    </row>
    <row r="15" spans="1:11" ht="18" customHeight="1">
      <c r="A15" s="74" t="s">
        <v>56</v>
      </c>
      <c r="B15" s="75"/>
      <c r="C15" s="42" t="s">
        <v>60</v>
      </c>
      <c r="D15" s="118" t="s">
        <v>45</v>
      </c>
      <c r="E15" s="119"/>
      <c r="F15" s="119"/>
      <c r="G15" s="119"/>
      <c r="H15" s="119"/>
      <c r="I15" s="119"/>
      <c r="J15" s="119"/>
      <c r="K15" s="119"/>
    </row>
    <row r="16" spans="1:11" ht="15.75" customHeight="1">
      <c r="A16" s="74" t="s">
        <v>57</v>
      </c>
      <c r="B16" s="75"/>
      <c r="C16" s="43" t="s">
        <v>61</v>
      </c>
      <c r="D16" s="120"/>
      <c r="E16" s="121"/>
      <c r="F16" s="121"/>
      <c r="G16" s="121"/>
      <c r="H16" s="121"/>
      <c r="I16" s="121"/>
      <c r="J16" s="121"/>
      <c r="K16" s="121"/>
    </row>
    <row r="17" spans="1:11" ht="21" customHeight="1" hidden="1">
      <c r="A17" s="115" t="s">
        <v>46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7"/>
    </row>
    <row r="18" spans="1:11" ht="18.75" customHeight="1" thickBot="1">
      <c r="A18" s="101" t="s">
        <v>49</v>
      </c>
      <c r="B18" s="102"/>
      <c r="C18" s="102"/>
      <c r="D18" s="102"/>
      <c r="E18" s="102"/>
      <c r="F18" s="102"/>
      <c r="G18" s="113">
        <f>Sheet1!B20</f>
        <v>354</v>
      </c>
      <c r="H18" s="113"/>
      <c r="I18" s="113"/>
      <c r="J18" s="113"/>
      <c r="K18" s="114"/>
    </row>
    <row r="19" spans="1:11" ht="16.5" customHeight="1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ht="17.25" customHeight="1"/>
  </sheetData>
  <sheetProtection sheet="1" scenarios="1" selectLockedCells="1"/>
  <protectedRanges>
    <protectedRange sqref="C13:C16" name="Range3"/>
    <protectedRange sqref="A7:K8" name="Range2"/>
    <protectedRange sqref="A5:K5" name="Range1"/>
  </protectedRanges>
  <mergeCells count="31">
    <mergeCell ref="M2:O8"/>
    <mergeCell ref="A15:B15"/>
    <mergeCell ref="A9:I9"/>
    <mergeCell ref="J9:K9"/>
    <mergeCell ref="A12:K12"/>
    <mergeCell ref="A10:I10"/>
    <mergeCell ref="J10:K10"/>
    <mergeCell ref="A11:I11"/>
    <mergeCell ref="J11:K11"/>
    <mergeCell ref="A13:B13"/>
    <mergeCell ref="A18:F18"/>
    <mergeCell ref="A1:K1"/>
    <mergeCell ref="A6:K6"/>
    <mergeCell ref="A2:C2"/>
    <mergeCell ref="D2:K2"/>
    <mergeCell ref="D3:F4"/>
    <mergeCell ref="G18:K18"/>
    <mergeCell ref="A17:K17"/>
    <mergeCell ref="D15:K16"/>
    <mergeCell ref="A14:B14"/>
    <mergeCell ref="G3:I4"/>
    <mergeCell ref="J3:K4"/>
    <mergeCell ref="B5:C5"/>
    <mergeCell ref="A3:C4"/>
    <mergeCell ref="D5:F5"/>
    <mergeCell ref="G5:I5"/>
    <mergeCell ref="J5:K5"/>
    <mergeCell ref="D13:K13"/>
    <mergeCell ref="A16:B16"/>
    <mergeCell ref="D14:K14"/>
    <mergeCell ref="A7:K8"/>
  </mergeCells>
  <conditionalFormatting sqref="M2:O8">
    <cfRule type="expression" priority="1" dxfId="0" stopIfTrue="1">
      <formula>""</formula>
    </cfRule>
  </conditionalFormatting>
  <printOptions/>
  <pageMargins left="1.08" right="0.28" top="1.39" bottom="0.53" header="0.69" footer="0.18"/>
  <pageSetup horizontalDpi="600" verticalDpi="600" orientation="portrait" paperSize="9" r:id="rId3"/>
  <headerFooter alignWithMargins="0">
    <oddHeader>&amp;CVietinės rinkliavos už leidimo įrengti išorinę vaizdinę reklamą 
Kauno miesto savivaldybės teritorijoje išdavimą apskaičiavimas</oddHeader>
    <oddFooter>&amp;C&amp;D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Kauno miesto savivaldybės administracijos Licenijų ir paslaugų skyrius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Vietinės rinkliavos už leidimo įrengti išorinę reklamą išdavimą apskaičiavimas</dc:title>
  <dc:subject/>
  <dc:creator>Meilė Žutautienė, (8 37) 42 50 40</dc:creator>
  <cp:keywords/>
  <dc:description>Parengta 2015-04-17; Skaičiuojama taip:
S = TxPxL, kur S - apskaičiuota vietinė rinkliava; T - tarifas pagal reklamos įrenginio pastatymo vietą; P - reklamos plotas; L - metų skaičius, apskaičiuojamas leidimo trukmės dienų skaičių padalinus iš dienų skaičiaus metuose;  įvertinti ir keliamieji metai)</dc:description>
  <cp:lastModifiedBy>meilzuta</cp:lastModifiedBy>
  <dcterms:created xsi:type="dcterms:W3CDTF">2012-06-26T13:24:41Z</dcterms:created>
  <dcterms:modified xsi:type="dcterms:W3CDTF">2015-06-16T12:16:11Z</dcterms:modified>
  <cp:category/>
  <cp:version/>
  <cp:contentType/>
  <cp:contentStatus/>
</cp:coreProperties>
</file>