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Sekretoriatas\_Taryba\SPRENDIMAI\"/>
    </mc:Choice>
  </mc:AlternateContent>
  <bookViews>
    <workbookView showHorizontalScroll="0" showVerticalScroll="0" showSheetTabs="0" xWindow="0" yWindow="0" windowWidth="28800" windowHeight="12330"/>
  </bookViews>
  <sheets>
    <sheet name="Planas" sheetId="2" r:id="rId1"/>
  </sheets>
  <definedNames>
    <definedName name="_xlnm.Print_Titles" localSheetId="0">Planas!$3:$5</definedName>
  </definedNames>
  <calcPr calcId="162913"/>
</workbook>
</file>

<file path=xl/calcChain.xml><?xml version="1.0" encoding="utf-8"?>
<calcChain xmlns="http://schemas.openxmlformats.org/spreadsheetml/2006/main">
  <c r="G124" i="2" l="1"/>
  <c r="F124" i="2"/>
  <c r="E124" i="2"/>
  <c r="E10" i="2"/>
  <c r="F10" i="2"/>
  <c r="G10" i="2"/>
  <c r="E13" i="2"/>
  <c r="F13" i="2"/>
  <c r="G13" i="2"/>
  <c r="E20" i="2"/>
  <c r="F20" i="2"/>
  <c r="G20" i="2"/>
  <c r="E27" i="2"/>
  <c r="F27" i="2"/>
  <c r="G27" i="2"/>
  <c r="E32" i="2"/>
  <c r="F32" i="2"/>
  <c r="G32" i="2"/>
  <c r="E35" i="2"/>
  <c r="F35" i="2"/>
  <c r="G35" i="2"/>
  <c r="E44" i="2"/>
  <c r="F44" i="2"/>
  <c r="G44" i="2"/>
  <c r="E47" i="2"/>
  <c r="F47" i="2"/>
  <c r="G47" i="2"/>
  <c r="E50" i="2"/>
  <c r="F50" i="2"/>
  <c r="G50" i="2"/>
  <c r="E57" i="2"/>
  <c r="F57" i="2"/>
  <c r="G57" i="2"/>
  <c r="E63" i="2"/>
  <c r="F63" i="2"/>
  <c r="G63" i="2"/>
  <c r="E65" i="2"/>
  <c r="F65" i="2"/>
  <c r="G65" i="2"/>
  <c r="E75" i="2"/>
  <c r="F75" i="2"/>
  <c r="G75" i="2"/>
  <c r="E78" i="2"/>
  <c r="F78" i="2"/>
  <c r="G78" i="2"/>
  <c r="E81" i="2"/>
  <c r="F81" i="2"/>
  <c r="G81" i="2"/>
  <c r="E85" i="2"/>
  <c r="F85" i="2"/>
  <c r="G85" i="2"/>
  <c r="E92" i="2"/>
  <c r="F92" i="2"/>
  <c r="G92" i="2"/>
  <c r="E95" i="2"/>
  <c r="F95" i="2"/>
  <c r="G95" i="2"/>
  <c r="E100" i="2"/>
  <c r="F100" i="2"/>
  <c r="G100" i="2"/>
  <c r="E104" i="2"/>
  <c r="F104" i="2"/>
  <c r="G104" i="2"/>
  <c r="E107" i="2"/>
  <c r="F107" i="2"/>
  <c r="G107" i="2"/>
  <c r="E111" i="2"/>
  <c r="F111" i="2"/>
  <c r="G111" i="2"/>
  <c r="E118" i="2"/>
  <c r="F118" i="2"/>
  <c r="G118" i="2"/>
  <c r="E121" i="2"/>
  <c r="F121" i="2"/>
  <c r="G121" i="2"/>
  <c r="E128" i="2"/>
  <c r="F128" i="2"/>
  <c r="G128" i="2"/>
  <c r="E132" i="2"/>
  <c r="F132" i="2"/>
  <c r="G132" i="2"/>
  <c r="E142" i="2"/>
  <c r="F142" i="2"/>
  <c r="G142" i="2"/>
  <c r="E150" i="2"/>
  <c r="F150" i="2"/>
  <c r="G150" i="2"/>
  <c r="E159" i="2"/>
  <c r="F159" i="2"/>
  <c r="G159" i="2"/>
  <c r="E163" i="2"/>
  <c r="F163" i="2"/>
  <c r="G163" i="2"/>
  <c r="E167" i="2"/>
  <c r="F167" i="2"/>
  <c r="G167" i="2"/>
  <c r="E170" i="2"/>
  <c r="F170" i="2"/>
  <c r="G170" i="2"/>
  <c r="E175" i="2"/>
  <c r="F175" i="2"/>
  <c r="G175" i="2"/>
  <c r="E179" i="2"/>
  <c r="F179" i="2"/>
  <c r="G179" i="2"/>
  <c r="E183" i="2"/>
  <c r="F183" i="2"/>
  <c r="G183" i="2"/>
  <c r="E185" i="2"/>
  <c r="F185" i="2"/>
  <c r="G185" i="2"/>
  <c r="E196" i="2"/>
  <c r="F196" i="2"/>
  <c r="G196" i="2"/>
  <c r="E199" i="2"/>
  <c r="F199" i="2"/>
  <c r="G199" i="2"/>
  <c r="E201" i="2"/>
  <c r="F201" i="2"/>
  <c r="G201" i="2"/>
  <c r="E203" i="2"/>
  <c r="F203" i="2"/>
  <c r="G203" i="2"/>
  <c r="E206" i="2"/>
  <c r="F206" i="2"/>
  <c r="G206" i="2"/>
  <c r="E213" i="2"/>
  <c r="F213" i="2"/>
  <c r="G213" i="2"/>
  <c r="E219" i="2"/>
  <c r="F219" i="2"/>
  <c r="G219" i="2"/>
  <c r="E226" i="2"/>
  <c r="F226" i="2"/>
  <c r="G226" i="2"/>
  <c r="E235" i="2"/>
  <c r="F235" i="2"/>
  <c r="G235" i="2"/>
  <c r="E240" i="2"/>
  <c r="F240" i="2"/>
  <c r="G240" i="2"/>
  <c r="E242" i="2"/>
  <c r="F242" i="2"/>
  <c r="G242" i="2"/>
  <c r="G117" i="2" l="1"/>
  <c r="E117" i="2"/>
  <c r="F117" i="2"/>
  <c r="E38" i="2"/>
  <c r="F38" i="2"/>
  <c r="G38" i="2"/>
  <c r="F17" i="2"/>
  <c r="E17" i="2"/>
  <c r="G17" i="2"/>
  <c r="G8" i="2"/>
  <c r="F8" i="2"/>
  <c r="E8" i="2"/>
  <c r="F154" i="2"/>
  <c r="F173" i="2"/>
  <c r="E173" i="2"/>
  <c r="E154" i="2"/>
  <c r="F137" i="2"/>
  <c r="F135" i="2" s="1"/>
  <c r="G173" i="2"/>
  <c r="G154" i="2"/>
  <c r="E137" i="2"/>
  <c r="E135" i="2" s="1"/>
  <c r="G137" i="2"/>
  <c r="G135" i="2" s="1"/>
  <c r="E37" i="2" l="1"/>
  <c r="F37" i="2"/>
  <c r="G37" i="2"/>
  <c r="G7" i="2"/>
  <c r="F7" i="2"/>
  <c r="E7" i="2"/>
  <c r="F153" i="2"/>
  <c r="G153" i="2"/>
  <c r="E153" i="2"/>
  <c r="F6" i="2" l="1"/>
  <c r="E6" i="2"/>
  <c r="G6" i="2"/>
</calcChain>
</file>

<file path=xl/sharedStrings.xml><?xml version="1.0" encoding="utf-8"?>
<sst xmlns="http://schemas.openxmlformats.org/spreadsheetml/2006/main" count="1323" uniqueCount="512">
  <si>
    <t>Kodas</t>
  </si>
  <si>
    <t>Pavadinimas</t>
  </si>
  <si>
    <t>Vykdytojas</t>
  </si>
  <si>
    <t>SP lėšos</t>
  </si>
  <si>
    <t>Planas</t>
  </si>
  <si>
    <t>03.</t>
  </si>
  <si>
    <t>Darnaus teritorijų ir infrastruktūros vystymo programa</t>
  </si>
  <si>
    <t>150,00</t>
  </si>
  <si>
    <t>0,00</t>
  </si>
  <si>
    <t>d.</t>
  </si>
  <si>
    <t>35,00</t>
  </si>
  <si>
    <t>03.01.</t>
  </si>
  <si>
    <t>Kurti efektyvią ir modernią inžinerinio aprūpinimo infrastruktūrą</t>
  </si>
  <si>
    <t>03.01.01.</t>
  </si>
  <si>
    <t>Atnaujinti ir plėsti vandens tiekimo ir nuotekų tvarkymo infrastruktūrą</t>
  </si>
  <si>
    <t>ha</t>
  </si>
  <si>
    <t>03.01.01.001.</t>
  </si>
  <si>
    <t>Išperkamų iš privačių ir juridinių asmenų vandens tiekimo ir nuotekų tvarkymo infrastruktūros objektų rinkos vertės nustatymas</t>
  </si>
  <si>
    <t>Nekilnojamo turto skyrius</t>
  </si>
  <si>
    <t>1.1.1.</t>
  </si>
  <si>
    <t>Objektų, dėl kurių pateikta išvada, ir įvertintų objektų santykis</t>
  </si>
  <si>
    <t>90,00</t>
  </si>
  <si>
    <t>03.01.01.002.</t>
  </si>
  <si>
    <t>Geriamojo vandens tiekimo, nuotekų tvarkymo infrastruktūros plėtra ir rekonstrukcija Kaune</t>
  </si>
  <si>
    <t>Plėtros programų ir investicijų skyrius</t>
  </si>
  <si>
    <t>Atliktų veiklų dalis nuo visų projekto veiklų</t>
  </si>
  <si>
    <t>11,00</t>
  </si>
  <si>
    <t>Rekonstruoti vandens tiekimo ir nuotekų surinkimo tinklai</t>
  </si>
  <si>
    <t>km</t>
  </si>
  <si>
    <t>26,28</t>
  </si>
  <si>
    <t>Nutiesti nauji vandens tiekimo ir nuotekų surinkimo tinklai</t>
  </si>
  <si>
    <t>50,42</t>
  </si>
  <si>
    <t>4.</t>
  </si>
  <si>
    <t>2.</t>
  </si>
  <si>
    <t>03.01.01.003.</t>
  </si>
  <si>
    <t>Paviršinių nuotekų tinklų rekonstrukcija ir plėtra Kaune</t>
  </si>
  <si>
    <t>Rekonstruoti paviršinių nuotekų tinklai</t>
  </si>
  <si>
    <t>0,29</t>
  </si>
  <si>
    <t>Nutiesti nauji paviršinių nuotekų tinklai</t>
  </si>
  <si>
    <t>24,14</t>
  </si>
  <si>
    <t>20,00</t>
  </si>
  <si>
    <t>03.01.01.004.</t>
  </si>
  <si>
    <t>Privačių namų prijungimas prie Kauno miesto nuotekų surinkimo infrastruktūros</t>
  </si>
  <si>
    <t>Privačių namų, prijungtų prie miesto nuotekų surinkimo infrastruktūros, skaičius</t>
  </si>
  <si>
    <t>1.1.2.</t>
  </si>
  <si>
    <t>3.</t>
  </si>
  <si>
    <t>03.01.02.</t>
  </si>
  <si>
    <t>Didinti energetikos sistemų ir energijos suvartojimo efektyvumą</t>
  </si>
  <si>
    <t>Renovuotų šilumos tiekimo tinklų ilgis</t>
  </si>
  <si>
    <t>12,80</t>
  </si>
  <si>
    <t>16,37</t>
  </si>
  <si>
    <t>17,21</t>
  </si>
  <si>
    <t>kwh</t>
  </si>
  <si>
    <t>03.01.02.001.</t>
  </si>
  <si>
    <t>Elektros energijos, sunaudotos miesto gatvėms apšviesti, išlaidų apmokėjimas</t>
  </si>
  <si>
    <t>Energetikos skyrius</t>
  </si>
  <si>
    <t>Elektros energijos kiekis perskaičiuotas 1 šviestuvui</t>
  </si>
  <si>
    <t>350,00</t>
  </si>
  <si>
    <t>330,00</t>
  </si>
  <si>
    <t>320,00</t>
  </si>
  <si>
    <t>03.01.02.002.</t>
  </si>
  <si>
    <t>Subsidijoms už šiluminę energiją dėl kainų skirtumo mokėti</t>
  </si>
  <si>
    <t>Subsidijų gavėjų skaičius</t>
  </si>
  <si>
    <t>2,00</t>
  </si>
  <si>
    <t>1,00</t>
  </si>
  <si>
    <t>03.01.02.003.</t>
  </si>
  <si>
    <t>Daugiabučių namų ir savivaldybių viešųjų pastatų modernizavimo skatinimas</t>
  </si>
  <si>
    <t>Daugiabučių namų administravimo ir renovavimo skyrius</t>
  </si>
  <si>
    <t>Paskirti daugiabučių namų bendrojo naudojimo objektų administratoriai</t>
  </si>
  <si>
    <t>Atlikti neplaniniai valdytojų veiklos patikrinimai (pagal gyventojų skundus)</t>
  </si>
  <si>
    <t>Atlikti planiniai kompleksiniai valdytojų veiklos patikrinimai</t>
  </si>
  <si>
    <t>03.01.02.004.</t>
  </si>
  <si>
    <t>Savivaldybės valdomų  negyvenamųjų pastatų,  patalpų, statinių valdymo, priežiūros ir tvarkymo efektyvinimas</t>
  </si>
  <si>
    <t>Savivaldybės gautos lėšos už Savivaldybės nekilnojamojo turto pardavimą aukciono būdu</t>
  </si>
  <si>
    <t>Eur</t>
  </si>
  <si>
    <t>4 000 000,00</t>
  </si>
  <si>
    <t>1 700 000,00</t>
  </si>
  <si>
    <t>1 000 000,00</t>
  </si>
  <si>
    <t>Savivaldybės gaunamų pajamų už turto nuomą ir panaudotų  lėšų turto priežiūrai santykis</t>
  </si>
  <si>
    <t>80,00</t>
  </si>
  <si>
    <t>60,00</t>
  </si>
  <si>
    <t>Savivaldybės gautos lėšos už Savivaldybės negyvenamosios paskirties turto nuomą</t>
  </si>
  <si>
    <t>600 000,00</t>
  </si>
  <si>
    <t>570 000,00</t>
  </si>
  <si>
    <t>550 000,00</t>
  </si>
  <si>
    <t>03.01.02.005.</t>
  </si>
  <si>
    <t>Energetikos objektų projektų rengimas ir įgyvendinimas</t>
  </si>
  <si>
    <t>Įrengtų šviesos taškų skaičius</t>
  </si>
  <si>
    <t>800,00</t>
  </si>
  <si>
    <t>03.01.02.006.</t>
  </si>
  <si>
    <t>Miesto gatvių apšvietimo elektros tinklų eksploatavimas, atnaujinimas ir plėtra</t>
  </si>
  <si>
    <t>Gedimų skaičius nuo bendro šviestuvų skaičiaus</t>
  </si>
  <si>
    <t>0,10</t>
  </si>
  <si>
    <t>Energiją taupančių įrenginių dalis nuo visų įrenginių</t>
  </si>
  <si>
    <t>25,00</t>
  </si>
  <si>
    <t>40,00</t>
  </si>
  <si>
    <t>Apšviestų gatvių dalis nuo visų gatvių</t>
  </si>
  <si>
    <t>85,00</t>
  </si>
  <si>
    <t>03.01.02.007.</t>
  </si>
  <si>
    <t>Savivaldybės apšvietimo įrenginių inventorizavimas</t>
  </si>
  <si>
    <t>Inventorizuotų apšvietimo sistemų skaičius</t>
  </si>
  <si>
    <t>30,00</t>
  </si>
  <si>
    <t>03.01.02.008.</t>
  </si>
  <si>
    <t>Savivaldybės gyvenamųjų patalpų (statinių) ir jų priklausinių valdymo, priežiūros ir tvarkymo efektyvinimas</t>
  </si>
  <si>
    <t>Savivaldybės būsto pardavimo pajamos</t>
  </si>
  <si>
    <t>700 000,00</t>
  </si>
  <si>
    <t>Netinkamų gyventi būstų kiekio sumažėjimas</t>
  </si>
  <si>
    <t>4,00</t>
  </si>
  <si>
    <t>10,00</t>
  </si>
  <si>
    <t>15,00</t>
  </si>
  <si>
    <t>Suremontuotų gyvenamųjų patalpų plotas</t>
  </si>
  <si>
    <t>6 000,00</t>
  </si>
  <si>
    <t>4 000,00</t>
  </si>
  <si>
    <t>03.01.02.009.</t>
  </si>
  <si>
    <t>Savivaldybės nekilnojamojo turto nuomos sutarčių vykdymo kontrolės efektyvinimas</t>
  </si>
  <si>
    <t>Susigrąžintų Savivaldybės žinion būstų skaičius</t>
  </si>
  <si>
    <t>70,00</t>
  </si>
  <si>
    <t>50,00</t>
  </si>
  <si>
    <t>Būsto nuomos skolos sumažėjimas</t>
  </si>
  <si>
    <t>03.02.</t>
  </si>
  <si>
    <t>Plėtoti kokybišką ir saugią susisiekimo infrastruktūrą</t>
  </si>
  <si>
    <t>28,00</t>
  </si>
  <si>
    <t>7,00</t>
  </si>
  <si>
    <t>03.02.01.</t>
  </si>
  <si>
    <t>Užtikrinti kokybišką susisiekimo infrastruktūrą</t>
  </si>
  <si>
    <t>03.02.01.001.</t>
  </si>
  <si>
    <t>Pėsčiųjų saugumo didinimas įdiegiant naujausių technologijų apšvietimą pėsčiųjų perėjose</t>
  </si>
  <si>
    <t>Transporto ir eismo organizavimo skyrius</t>
  </si>
  <si>
    <t>Naujausiomis technologijomis apšviestų perėjų skaičiaus santykis su neapšviestų perėjų skaičiumi</t>
  </si>
  <si>
    <t>99,00</t>
  </si>
  <si>
    <t>100,00</t>
  </si>
  <si>
    <t>03.02.01.002.</t>
  </si>
  <si>
    <t>Ateities plento tęsinio nuo Palemono g. iki T. Masiulio g. statyba</t>
  </si>
  <si>
    <t>Statybos valdymo skyrius</t>
  </si>
  <si>
    <t>1.2.</t>
  </si>
  <si>
    <t>03.02.01.003.</t>
  </si>
  <si>
    <t>Naujų šviesoforų įrengimas Kauno miesto sankryžose ir pėsčiųjų perėjose</t>
  </si>
  <si>
    <t>Reguliuojamų sankryžų skaičiaus</t>
  </si>
  <si>
    <t>142,00</t>
  </si>
  <si>
    <t>147,00</t>
  </si>
  <si>
    <t>03.02.01.006.</t>
  </si>
  <si>
    <t>Eismo saugumo užtikrinimas Kauno miesto senamiestyje ir centrinėje dalyje, įrengiant retro stiliaus stulpelius ir apsauginius atitvarus</t>
  </si>
  <si>
    <t>Gatvių ruožų, kuriose įrengtos eismo saugumo priemonės ilgis</t>
  </si>
  <si>
    <t>6,00</t>
  </si>
  <si>
    <t>03.02.01.013.</t>
  </si>
  <si>
    <t>Šeštokų 1-osios g. ir Alyvų 1-osios g.  statyba</t>
  </si>
  <si>
    <t>13,00</t>
  </si>
  <si>
    <t>38,00</t>
  </si>
  <si>
    <t>Naujai nutiestos gatvės ilgis</t>
  </si>
  <si>
    <t>0,50</t>
  </si>
  <si>
    <t>03.02.01.014.</t>
  </si>
  <si>
    <t>Pėsčiųjų tunelio su dviračių ir pėsčiųjų takais po „Rail Baltica“ trasa statyba</t>
  </si>
  <si>
    <t>1.3.5.</t>
  </si>
  <si>
    <t>03.02.01.015.</t>
  </si>
  <si>
    <t>Elektromobilių įkrovimo prieigų infrastruktūros sukūrimas Kaune</t>
  </si>
  <si>
    <t>Įrengtų elektromobilių įkrovimo stotelių skaičius</t>
  </si>
  <si>
    <t>03.02.01.016.</t>
  </si>
  <si>
    <t>Šviesoforinės įrangos įrengimas Eivenių g. ir Sukilėlių pr. sankryžoje</t>
  </si>
  <si>
    <t>16,00</t>
  </si>
  <si>
    <t>Įrengtų šviesoforinės įrangos sistemų kiekis</t>
  </si>
  <si>
    <t>03.02.01.017.</t>
  </si>
  <si>
    <t>Eismo saugos įrenginių rekonstrukcija Savanorių prospekte</t>
  </si>
  <si>
    <t>Rekonstruotų eismo saugos įrenginių kiekis</t>
  </si>
  <si>
    <t>03.02.01.018.</t>
  </si>
  <si>
    <t>Šviesoforinės įrangos  J. Lukšos-Daumanto g. ir Sukilėlių pr. sankryžoje įrengimas</t>
  </si>
  <si>
    <t>03.02.01.019.</t>
  </si>
  <si>
    <t>Visuomenės ugdymas  saugaus eismo klausimais</t>
  </si>
  <si>
    <t>Dalyvių skaičius</t>
  </si>
  <si>
    <t>1 000,00</t>
  </si>
  <si>
    <t>Įgyvendintų viešinimo priemonių skaičius</t>
  </si>
  <si>
    <t>5,00</t>
  </si>
  <si>
    <t>03.02.01.020.</t>
  </si>
  <si>
    <t>Automobilių statymo Kauno mieste organizavimas</t>
  </si>
  <si>
    <t>Kontroliuojamų stovėjimo vietų skaičius</t>
  </si>
  <si>
    <t>6 200,00</t>
  </si>
  <si>
    <t>Kaštai vienam eurui surinkti</t>
  </si>
  <si>
    <t>0,36</t>
  </si>
  <si>
    <t>Automobilių stovėjimo valandų kiekis</t>
  </si>
  <si>
    <t>val.</t>
  </si>
  <si>
    <t>9 000 000,00</t>
  </si>
  <si>
    <t>03.02.01.021.</t>
  </si>
  <si>
    <t>Susisiekimo komunikacijų (gatvių) kadastro duomenu nustatymas, tikslinimas ir teisinė registracija</t>
  </si>
  <si>
    <t>Įregistruotų gatvių dalis nuo visų gatvių</t>
  </si>
  <si>
    <t>71,00</t>
  </si>
  <si>
    <t>75,00</t>
  </si>
  <si>
    <t>03.02.01.022.</t>
  </si>
  <si>
    <t>Požeminės perėjos M. K. Čiurlionio g. ir Vytauto pr. sankryžoje eksploatacija ir remontas</t>
  </si>
  <si>
    <t>Miesto tvarkymo skyrius</t>
  </si>
  <si>
    <t>Perėjos priežiūros sutarties vykdymo patikrinimų skaičius</t>
  </si>
  <si>
    <t>Suremontuota požeminės perėjos ploto dalis nuo viso perėjos ploto</t>
  </si>
  <si>
    <t>Atliktų remonto projekto veiklų skaičius</t>
  </si>
  <si>
    <t>3,00</t>
  </si>
  <si>
    <t>03.02.01.023.</t>
  </si>
  <si>
    <t>Požeminių perėjų ir laiptų einamasis remontas</t>
  </si>
  <si>
    <t>Suremontuotų požeminių perėjų ir laiptų dalis nuo visų perėjų ir laiptų</t>
  </si>
  <si>
    <t>03.02.01.025.</t>
  </si>
  <si>
    <t>Eismo saugumo gerinimas Kauno mieste įrengiant metalinius apsauginius atitvarus</t>
  </si>
  <si>
    <t>Įrengtų metalinių atitvarų dalis nuo visų planuojamų įrengti apsauginių atitivarų</t>
  </si>
  <si>
    <t>03.02.01.027.</t>
  </si>
  <si>
    <t>Elektromobilių įkrovimo stotelių įrengimas</t>
  </si>
  <si>
    <t>03.02.01.028.</t>
  </si>
  <si>
    <t>Kauno miesto gatvių, aikščių priežiūra ir einamasis remontas</t>
  </si>
  <si>
    <t>Suremontuotų gatvių ir aikščių plotas</t>
  </si>
  <si>
    <t>1 300 000,00</t>
  </si>
  <si>
    <t>03.02.01.029.</t>
  </si>
  <si>
    <t>Kauno miesto gatvių, aikščių projektavimas, kapitalinis remontas ir rekonstrukcija</t>
  </si>
  <si>
    <t>Įgyvendintų projekto veiklų skaičius</t>
  </si>
  <si>
    <t>547 560,00</t>
  </si>
  <si>
    <t>70 560,00</t>
  </si>
  <si>
    <t>03.02.01.030.</t>
  </si>
  <si>
    <t>Marių gatvės rekonstravimas iki Palemono gatvės, įrengiant  sankirtą su ,,Rail Baltica“ trasa</t>
  </si>
  <si>
    <t>03.02.01.031.</t>
  </si>
  <si>
    <t>Tiltų ir viadukų einamasis remontas</t>
  </si>
  <si>
    <t>Suremontuotų tiltų ir viadukų dalis nuo bendro tiltų ir viadukų ploto</t>
  </si>
  <si>
    <t>18,00</t>
  </si>
  <si>
    <t>03.02.01.032.</t>
  </si>
  <si>
    <t>Pėsčiųjų takų (šaligatvių) įrengimas ir remontas</t>
  </si>
  <si>
    <t>Įrengtų pėsčiųjų takų plotas</t>
  </si>
  <si>
    <t>Suremontuotų pėsčiųjų takų plotas</t>
  </si>
  <si>
    <t>48 123,00</t>
  </si>
  <si>
    <t>50 000,00</t>
  </si>
  <si>
    <t>03.02.01.033.</t>
  </si>
  <si>
    <t>Laisvės alėjos rekonstravimas (1–5 etapai)</t>
  </si>
  <si>
    <t>Suremontuotos Laisvės al. plotas</t>
  </si>
  <si>
    <t>28 500,00</t>
  </si>
  <si>
    <t>31 400,00</t>
  </si>
  <si>
    <t>03.02.01.038.</t>
  </si>
  <si>
    <t>Prancūzų g. rekonstravimas</t>
  </si>
  <si>
    <t>03.02.01.039.</t>
  </si>
  <si>
    <t>Verkių g. (nuo Prancūzų g. iki Ašmenos 1-osios g.) rekonstravimas</t>
  </si>
  <si>
    <t>03.02.01.040.</t>
  </si>
  <si>
    <t>A. Šapokos g. rekonstrukcija</t>
  </si>
  <si>
    <t>03.02.01.041.</t>
  </si>
  <si>
    <t>Bivylių g. rekonstrukcija</t>
  </si>
  <si>
    <t>03.02.01.042.</t>
  </si>
  <si>
    <t>Ašigalio g. žiedo ir nuovažos į magistralinį kelią A1 rekonstravimas</t>
  </si>
  <si>
    <t>03.02.01.045.</t>
  </si>
  <si>
    <t>Chemijos ir R. Kalantos gatvių  rekonstravimas, įrengiant sankirtą su Pietrytiniu aplinkkeliu ir ,,Rail Baltica“ magistrale</t>
  </si>
  <si>
    <t>03.02.01.048.</t>
  </si>
  <si>
    <t>Projekto „Šiaurės ir Baltijos jūrų regionų jungtis“ įgyvendinimas</t>
  </si>
  <si>
    <t>03.02.01.050.</t>
  </si>
  <si>
    <t>Stacionarių prevencinės greičio matavimo ir raudonos šviesos pažeidimo sistemų  sankryžoje diegimas ir eksploatavimas</t>
  </si>
  <si>
    <t>Stacionarių greičio matavimo įrenginių skaičius</t>
  </si>
  <si>
    <t>03.02.01.051.</t>
  </si>
  <si>
    <t>Saugaus eismo įrenginių (išskyrus šviesoforus) priežiūra</t>
  </si>
  <si>
    <t>Didesnio atspindžio kelio ženklų procentinė dalis nuo visų kelio ženklų nereguliuojamose pėsčiųjų perėjose</t>
  </si>
  <si>
    <t>Įrengtų ir atnaujintų kelio ženklų skaičius Kauno mieste</t>
  </si>
  <si>
    <t>2 500,00</t>
  </si>
  <si>
    <t>03.02.01.052.</t>
  </si>
  <si>
    <t>Saugaus eismo gerinimas ženklinant gatvių važiuojamąją dalį</t>
  </si>
  <si>
    <t>Paženklintų asfaltuotų gatvių dalis</t>
  </si>
  <si>
    <t>03.02.01.053.</t>
  </si>
  <si>
    <t>Saugaus eismo užtikrinimas prižiūrint ir eksploatuojant šviesoforus</t>
  </si>
  <si>
    <t>Viditiniai vieno šviesoforo eksploatacijos kaštai</t>
  </si>
  <si>
    <t>2 200,00</t>
  </si>
  <si>
    <t>2 300,00</t>
  </si>
  <si>
    <t>03.02.01.054.</t>
  </si>
  <si>
    <t>Darnaus judumo priemonių diegimas Kauno mieste</t>
  </si>
  <si>
    <t>Įgyvendintų darnaus judumo priemonių skaičius</t>
  </si>
  <si>
    <t>03.02.01.055.</t>
  </si>
  <si>
    <t>Darnaus judumo Kauno mieste plano rengimas</t>
  </si>
  <si>
    <t>Parengtas planas</t>
  </si>
  <si>
    <t>03.02.01.056.</t>
  </si>
  <si>
    <t>Pėsčiųjų takų sutvarkymas gyvenamųjų namų kvartale ties Vytenio g. tarp Demokratų g. ir Varnių g.</t>
  </si>
  <si>
    <t>03.02.01.057.</t>
  </si>
  <si>
    <t>Aleksoto gatvių (Kalvarijos g., Vyčio Kryžiaus g., K. Sprangausko g., J. Petruičio g., J. Čapliko g., J. Pabrėžos g., Vilties g.) rekonstravimas</t>
  </si>
  <si>
    <t>Rekonstruotas gatvės ilgis</t>
  </si>
  <si>
    <t>5,78</t>
  </si>
  <si>
    <t>3,59</t>
  </si>
  <si>
    <t>21,00</t>
  </si>
  <si>
    <t>12,00</t>
  </si>
  <si>
    <t>03.02.01.058.</t>
  </si>
  <si>
    <t>Gatvių, kurių rekonstrukcija finansuojama ES lėšomis, techninių projektų rengimas</t>
  </si>
  <si>
    <t>03.02.01.059.</t>
  </si>
  <si>
    <t>Eismo saugumo ir eismo organizavimo planavimas</t>
  </si>
  <si>
    <t>Eismo saugos planavimo dokumentų skaičius</t>
  </si>
  <si>
    <t>03.02.01.060</t>
  </si>
  <si>
    <t>Kėdainių tilto per Nemuno upę, Kaune, statyba</t>
  </si>
  <si>
    <t>03.02.02.</t>
  </si>
  <si>
    <t>Plėtoti visuomeninio ir bevariklio transporto sistemas</t>
  </si>
  <si>
    <t>03.02.02.001.</t>
  </si>
  <si>
    <t>Sąlygų gyventojų fiziniam aktyvumui užtikrinimas, įrengiant saugią pėsčiųjų ir bevariklio transporto infrastruktūrą</t>
  </si>
  <si>
    <t>Suremontuotų dviračių takų dalis nuo remontuotinų dviračių takų</t>
  </si>
  <si>
    <t>Nuvalytų dviračių takų plotas nuo visų dviračių takų ploto</t>
  </si>
  <si>
    <t>Įgyvendintų priemonių dalis nuo schemoje numatytų įgyvendinti priemonių</t>
  </si>
  <si>
    <t>03.02.02.002.</t>
  </si>
  <si>
    <t>Pėsčiųjų ir dviračių tako Veiverių g. nuo Vytauto Didžiojo tilto iki Kauno miesto ribos įrengimas</t>
  </si>
  <si>
    <t>03.02.02.003.</t>
  </si>
  <si>
    <t>Pėsčiųjų ir dviračių tako Savanorių pr. įrengimas</t>
  </si>
  <si>
    <t>14,30</t>
  </si>
  <si>
    <t>Įrengtų pėsčiųjų ir dviračių takų ilgis</t>
  </si>
  <si>
    <t>6,14</t>
  </si>
  <si>
    <t>03.02.02.005.</t>
  </si>
  <si>
    <t>Kompensacijoms už keleivių, turinčių teisę į lengvatas, vežimą vežėjams mokėti</t>
  </si>
  <si>
    <t>Išmokėtų kompensacijų dydis</t>
  </si>
  <si>
    <t>03.02.02.006.</t>
  </si>
  <si>
    <t>Naujų ekologiškų Kauno miesto viešojo transporto priemonių įsigijimas</t>
  </si>
  <si>
    <t>33,40</t>
  </si>
  <si>
    <t>Įsigytų ekologiškų transporto priemonių skaičius</t>
  </si>
  <si>
    <t>24,00</t>
  </si>
  <si>
    <t>03.02.02.008.</t>
  </si>
  <si>
    <t>Vežėjų nuostoliams, patirtiems dėl keleivinio transporto paslaugų teikimo visuomenei, kompensuoti</t>
  </si>
  <si>
    <t>Viešojo transporto ridos pokytis</t>
  </si>
  <si>
    <t>03.02.02.009.</t>
  </si>
  <si>
    <t>Intelektualių informacinių sistemų plėtra ir diegimas viešojo transporto, motorinio transporto srautų valdymo ir automobilių statymo srityse</t>
  </si>
  <si>
    <t>Įdiegtų naujų priemonių skaičius</t>
  </si>
  <si>
    <t>Informacinių priemonių skaičius</t>
  </si>
  <si>
    <t>03.02.02.010.</t>
  </si>
  <si>
    <t>Viešojo transporto infrastruktūros plėtra</t>
  </si>
  <si>
    <t>03.03.</t>
  </si>
  <si>
    <t>Palaikyti saugią ir švarią aplinką, efektyviai tvarkyti atliekas</t>
  </si>
  <si>
    <t>03.03.01.</t>
  </si>
  <si>
    <t>Saugoti ir tausoti aplinką, plėtoti efektyvų komunalinių atliekų tvarkymą</t>
  </si>
  <si>
    <t>03.03.01.001.</t>
  </si>
  <si>
    <t>Aplinkos teršimo šaltinių šalinimas ir aplinkos kokybės gerinimas, įgyvendinant aplinkos apsaugos rėmimo specialiają programą</t>
  </si>
  <si>
    <t>Aplinkos apsaugos skyrius</t>
  </si>
  <si>
    <t>Laistomų vasaros metu žvyruotų kelių dalis nuo visų žvyruotų kelių</t>
  </si>
  <si>
    <t>Atkuriamosios vertės lėšų, gautų už sunaikintus saugotinus želdinius, pokytis, lyginant su praėjusiais metais</t>
  </si>
  <si>
    <t>03.03.01.002.</t>
  </si>
  <si>
    <t>Aplinkos oro kokybės gerinimas Kauno mieste</t>
  </si>
  <si>
    <t>16,70</t>
  </si>
  <si>
    <t>03.03.01.003.</t>
  </si>
  <si>
    <t>Komunalinių atliekų konteinerių aikštelių įrengimas Kauno mieste</t>
  </si>
  <si>
    <t>Įrengtų komunalinių atliekų aikštelių skaičius</t>
  </si>
  <si>
    <t>567,00</t>
  </si>
  <si>
    <t>Įgyvendintų projekto veiklų dalis nuo visų projekto veiklų</t>
  </si>
  <si>
    <t>03.03.01.004.</t>
  </si>
  <si>
    <t>Miškų tvarkymas įgyvendinant miškotvarkos projektą (valstybinė funkcija)</t>
  </si>
  <si>
    <t>1.3.1.</t>
  </si>
  <si>
    <t>Sutvarkytų miškų plotas  nuo viso savivaldybei priskirtų miškų ploto</t>
  </si>
  <si>
    <t>03.03.01.005.</t>
  </si>
  <si>
    <t>Gėlynų, želdinių ir žaliųjų erdvių tvarkymas</t>
  </si>
  <si>
    <t>Genimų medžių ir kertamų avarinių medžių kiekis, lyginant su praėjusiais metais</t>
  </si>
  <si>
    <t>Apželdinamų ir prižiūrimų Kauno miesto vienmečių (horizontalių ir vertikalių) ir daugiamečių gėlynų plotas</t>
  </si>
  <si>
    <t>8 000,00</t>
  </si>
  <si>
    <t>03.03.01.007.</t>
  </si>
  <si>
    <t>Parkų sutvarkymas (rekonstravimas), pritaikant juos visuomenės poreikiams</t>
  </si>
  <si>
    <t>Sutvarkytų parkų ir teritorijų skaičius</t>
  </si>
  <si>
    <t>03.03.01.008</t>
  </si>
  <si>
    <t>Kauno miesto  savivaldybės Aplinkos oro kokybės valdymo programos  įgyvendinimas 2018-2020 metais</t>
  </si>
  <si>
    <t>Įgyvendintų priemonių skaičius per metus</t>
  </si>
  <si>
    <t>03.03.01.009.</t>
  </si>
  <si>
    <t>Ekologinio tinklo nuo brandžių medžių priklausomiems organizmams sukūrimas (Projekto LIFE16 NAT/LT/000701 įgyvendinimas)</t>
  </si>
  <si>
    <t>Įrengto pažintinio tako Kauno ąžuolyno teritorijoje ilgis</t>
  </si>
  <si>
    <t>m</t>
  </si>
  <si>
    <t>03.04.</t>
  </si>
  <si>
    <t>Darniai planuoti miesto teritoriją, kurti kokybišką gyvenamąją aplinką</t>
  </si>
  <si>
    <t>03.04.01.</t>
  </si>
  <si>
    <t>Planuoti miesto teritorijų ir infrastruktūros plėtrą.</t>
  </si>
  <si>
    <t>Nekilnojamo turto registre įregistruotų žemės sklypų plotas</t>
  </si>
  <si>
    <t>10 300,00</t>
  </si>
  <si>
    <t>10 400,00</t>
  </si>
  <si>
    <t>10 500,00</t>
  </si>
  <si>
    <t>03.04.01.001.</t>
  </si>
  <si>
    <t>Kompleksinių teritorijų planavimo dokumentų rengimas</t>
  </si>
  <si>
    <t>Miesto planavimo ir architektūros skyrius</t>
  </si>
  <si>
    <t>Parengtų kompleksinio planavimo dokumentų skaičius</t>
  </si>
  <si>
    <t>03.04.01.002.</t>
  </si>
  <si>
    <t>Specialiųjų planų rengimas</t>
  </si>
  <si>
    <t>Parengtų specialiųjų planų skaičius</t>
  </si>
  <si>
    <t>03.04.01.003.</t>
  </si>
  <si>
    <t>Teritorijų (funkcinio, erdvinio ir meninio aplinkos) formavimo (plėtojimo) studijų rengimas</t>
  </si>
  <si>
    <t>Parengtų architektūrinių - urbanistinių studijų skaičius</t>
  </si>
  <si>
    <t>03.04.01.004.</t>
  </si>
  <si>
    <t>Žemės paėmimas visuomenės poreikiams, nekilnojamojo turto įgijimas Savivaldybės nuosavybėn  bei miško žemės pavertimas kitomis naudmenomis</t>
  </si>
  <si>
    <t>Poreikio ir įvykdymo santykis</t>
  </si>
  <si>
    <t>03.04.01.005.</t>
  </si>
  <si>
    <t>Juridinių faktų, susijusių su Savivaldybės nuosavybės, patikėjimo ir panaudos teise valdomais žemės sklypais, daiktinėmis teisėmis į juos ir šių teisių suvaržymais įregistravimas (išregistravimas) iš Nekilnojamojo turto registro</t>
  </si>
  <si>
    <t>03.04.01.006.</t>
  </si>
  <si>
    <t>Detaliųjų ir jiems prilygintų planų rengimas</t>
  </si>
  <si>
    <t>Savivaldybės lėšomis parengtų detaliųjų planų skaičius</t>
  </si>
  <si>
    <t>Mieste parengtų detaliųjų planų skaičius</t>
  </si>
  <si>
    <t>03.04.01.007.</t>
  </si>
  <si>
    <t>Kadastrinių matavimų atlikimas</t>
  </si>
  <si>
    <t>Savivaldybės lėšomis atliktų kadastrinių matavimų skaičius.</t>
  </si>
  <si>
    <t>250,00</t>
  </si>
  <si>
    <t>03.04.01.008.</t>
  </si>
  <si>
    <t>Žemės sklypų formavimas</t>
  </si>
  <si>
    <t>Suformuotų sklypų skaičius</t>
  </si>
  <si>
    <t>03.04.01.009.</t>
  </si>
  <si>
    <t>Geoinformacinės duomenų bazės plėtojimas</t>
  </si>
  <si>
    <t>Suderintų topografinių nuotraukų skaičius</t>
  </si>
  <si>
    <t>2 000,00</t>
  </si>
  <si>
    <t>Naujai paklotų požeminių komunikacijų kontrolinių nuotraukų skaičius</t>
  </si>
  <si>
    <t>03.04.01.011.</t>
  </si>
  <si>
    <t>Urbanistinių ir architektūrinių idėjų konkursų laimėtojų skatinimas</t>
  </si>
  <si>
    <t>Skatinimo priemonių skaičius</t>
  </si>
  <si>
    <t>03.04.01.012.</t>
  </si>
  <si>
    <t>Miesto urbanistinės ir architektūrinės kokybės gerinimas</t>
  </si>
  <si>
    <t>Svarstytų urbanistinių bei architektūros projektų pateiktų rekomendacijų kiekis</t>
  </si>
  <si>
    <t>Suorganizuotų urbanistinių-architektūrinių konkursų skaičius</t>
  </si>
  <si>
    <t>Suorganizuotų renginių skaičius</t>
  </si>
  <si>
    <t>03.04.02.</t>
  </si>
  <si>
    <t>Gerinti gyvenamąją aplinką ir viešąją infrastruktūrą.</t>
  </si>
  <si>
    <t>Atnaujintų viešųjų erdvių dalis nuo visų numatytų atnaujinti</t>
  </si>
  <si>
    <t>03.04.02.001.</t>
  </si>
  <si>
    <t>Kompleksiškas Ąžuolyno parke esančios infrastuktūros sutvarkymas, pritaikant ją visuomenės poreikiams</t>
  </si>
  <si>
    <t>Atnaujintų viešųjų erdvių plotas</t>
  </si>
  <si>
    <t>117 000,00</t>
  </si>
  <si>
    <t>03.04.02.002.</t>
  </si>
  <si>
    <t>Apžvalgos aikštelės Aleksote rekonstravimas, siekiant pritraukti privačias investicijas</t>
  </si>
  <si>
    <t>18 513,00</t>
  </si>
  <si>
    <t>03.04.02.003.</t>
  </si>
  <si>
    <t>Marvelės upės slėnio sutvarkymas, panaudojant teritorijos gamtinio karkaso ypatumus, siekiant  netradicinių erdvių pritaikymo kultūros ir kitoms reikmėms</t>
  </si>
  <si>
    <t>12 000,00</t>
  </si>
  <si>
    <t>03.04.02.004.</t>
  </si>
  <si>
    <t>Kauno miesto savivaldybės Nemuno ir Nevėžio santakos kraštovaizdžio draustinio kraštovaizdžio formavimas ir ekologinės būklės gerinimas</t>
  </si>
  <si>
    <t>03.04.02.005.</t>
  </si>
  <si>
    <t>Visuomeninės paskirties objektų koncesijos mokesčiai</t>
  </si>
  <si>
    <t>Centrinis viešųjų pirkimų ir koncesijų skyrius</t>
  </si>
  <si>
    <t>Įgyvendinamų koncesijos sutarčių skaičius</t>
  </si>
  <si>
    <t>03.04.02.007.</t>
  </si>
  <si>
    <t>Įvažiuojamųjų kelių į gyvenamuosius kvartalus ir kiemus remontas</t>
  </si>
  <si>
    <t>Suremontuotų įvažiuojamųjų kelių į gyvenamuosius kvartalus ir kiemus plotas</t>
  </si>
  <si>
    <t>100 000,00</t>
  </si>
  <si>
    <t>03.04.02.009.</t>
  </si>
  <si>
    <t>Miesto tvarkymas ir valymas</t>
  </si>
  <si>
    <t>Valomų ir tvarkomų viešųjų erdvių ploto dalis</t>
  </si>
  <si>
    <t>03.04.02.011.</t>
  </si>
  <si>
    <t>Miesto vejų priežiūra ir jos kokybės gerinimas</t>
  </si>
  <si>
    <t>Prižiūrimų (šienaujamų) vejų dalis nuo visų vejų plotų</t>
  </si>
  <si>
    <t>03.04.02.012.</t>
  </si>
  <si>
    <t>Beglobių gyvūnų gaudymas, priežiūra, ženklinimas ir registravimas</t>
  </si>
  <si>
    <t>03.04.02.013.</t>
  </si>
  <si>
    <t>Sąlygų aktyviam miesto gyventojų poilsiui sudarymas prižiūrint paplūdimius</t>
  </si>
  <si>
    <t>Priežiūros vykdymo patikrinimų skaičius</t>
  </si>
  <si>
    <t>03.04.02.014.</t>
  </si>
  <si>
    <t>Kapinių priežiūros administravimas, kapinių priežiūra ir neatpažintų mirusiųjų asmenų vežimas ir laidojimas</t>
  </si>
  <si>
    <t>Prižiūrimų kapinių ploto dalis nuo visų miesto kapinių ploto</t>
  </si>
  <si>
    <t>Neatpažintų  mirusių asmenų skaičius</t>
  </si>
  <si>
    <t>03.04.02.015.</t>
  </si>
  <si>
    <t>Gatvių barstymas žiemos sezono metu</t>
  </si>
  <si>
    <t>Žiemos sezonu barstomų gatvių plotas</t>
  </si>
  <si>
    <t>3 687 029,00</t>
  </si>
  <si>
    <t>Panaudotų barstymo medžiagų kiekis</t>
  </si>
  <si>
    <t>t</t>
  </si>
  <si>
    <t>7 100,00</t>
  </si>
  <si>
    <t>03.04.02.016.</t>
  </si>
  <si>
    <t>Miesto tvarkymo darbai (reklaminių stendų įrengimas, gatvių pavadinimų lentelių keitimas, bešeimininkio turto pašalinimas ir kt.)</t>
  </si>
  <si>
    <t>Išmokėtos lėšos žaloms kompensuoti</t>
  </si>
  <si>
    <t>35 000,00</t>
  </si>
  <si>
    <t>30 000,00</t>
  </si>
  <si>
    <t>Atliktų veiklų kiekis</t>
  </si>
  <si>
    <t>120,00</t>
  </si>
  <si>
    <t>03.04.02.017.</t>
  </si>
  <si>
    <t>S. Dariaus ir S. Girėno aerodromo infrastruktūros remonto darbai</t>
  </si>
  <si>
    <t>Remonto darbų plotas</t>
  </si>
  <si>
    <t>03.04.02.018.</t>
  </si>
  <si>
    <t>Avarijų Kauno mieste likvidavimo užtikrinimas (Avarinės tarnybos ir dispečerinės veiklą)</t>
  </si>
  <si>
    <t>Likviduotų avarijų mieste skaičius</t>
  </si>
  <si>
    <t>3 000,00</t>
  </si>
  <si>
    <t>03.04.02.019.</t>
  </si>
  <si>
    <t>Kompleksiškas Kauko laiptų prie Aukštaičių gatvės zonos sutvarkymas</t>
  </si>
  <si>
    <t>10 000,00</t>
  </si>
  <si>
    <t>03.04.02.020.</t>
  </si>
  <si>
    <t>Daugiaaukštės automobilių stovėjimo aikštelės prie K. Donelaičio g. 65P, Kaune, statyba</t>
  </si>
  <si>
    <t>03.04.02.021.</t>
  </si>
  <si>
    <t>Buvusios Aviacijos gamyklos teritorijos konversija</t>
  </si>
  <si>
    <t>300 000,00</t>
  </si>
  <si>
    <t>03.04.02.024.</t>
  </si>
  <si>
    <t>Nemuno salos išvystymas į multifunkcinį sveikatinimo ir kultūros kompleksą pritaikant jį visuomenės poreikiams</t>
  </si>
  <si>
    <t>264 000,00</t>
  </si>
  <si>
    <t>23,00</t>
  </si>
  <si>
    <t>03.04.02.025.</t>
  </si>
  <si>
    <t>Kapinių infrastruktūros gerinimas</t>
  </si>
  <si>
    <t>03.04.02.026.</t>
  </si>
  <si>
    <t>Teritorijos prie daugiafunkcio  S. Dariaus ir S. Girėno sveikatinimo, kultūros ir užimtumo centro, Sporto halės, Sporto g. ir jos prieigų sutvarkymas</t>
  </si>
  <si>
    <t>34 500,00</t>
  </si>
  <si>
    <t>29,17</t>
  </si>
  <si>
    <t>4,17</t>
  </si>
  <si>
    <t>16,66</t>
  </si>
  <si>
    <t>Rekonstruoto ir naujai įrengto pastato plotas</t>
  </si>
  <si>
    <t>5 320,00</t>
  </si>
  <si>
    <t>03.04.02.028.</t>
  </si>
  <si>
    <t>Ekstremalių situacijų ir (arba) įvykių likvidavimas, jų padarinių šalinimas ir padarytų nuostolių iš dalies apmokėjimas</t>
  </si>
  <si>
    <t>Viešosios tvarkos skyrius</t>
  </si>
  <si>
    <t>Terminas, per kurį likviduota ES ar priimtos dalinės priemonės ES suvaldymui</t>
  </si>
  <si>
    <t>03.04.02.029.</t>
  </si>
  <si>
    <t>Visuomeninės paskirties objektų prieinamumo didinimas</t>
  </si>
  <si>
    <t>Pritaikytų objektų skaičius</t>
  </si>
  <si>
    <t>03.04.02.030.</t>
  </si>
  <si>
    <t>Gričiupio parko kraštovaizdžio formavimas ir tvarkymas</t>
  </si>
  <si>
    <t>Sutvarkytų objektų skaičius</t>
  </si>
  <si>
    <t>29 000,00</t>
  </si>
  <si>
    <t>68,75</t>
  </si>
  <si>
    <t>18,75</t>
  </si>
  <si>
    <t>03.04.02.031.</t>
  </si>
  <si>
    <t>Daugiabučių gyvenamųjų namų teritorijų tvarkymas</t>
  </si>
  <si>
    <t>Sutvarkytų teritorijų plotas</t>
  </si>
  <si>
    <t>20 000,00</t>
  </si>
  <si>
    <t>03.04.02.032</t>
  </si>
  <si>
    <t>Beglobių gyvūnų gaudymas, priežiūra, ženklinimas, registravimas bei gyvūnų augintinių infrastruktūros plėtra ir priežiūra</t>
  </si>
  <si>
    <t>Patekusių į įstaigą ir perduotų naujiems šeimininkams gyvūnų santykis</t>
  </si>
  <si>
    <t>Įrengtų ir atnaujintų infrastruktūros objektų skaičius</t>
  </si>
  <si>
    <t>160,00</t>
  </si>
  <si>
    <t>DARNAUS TERITORIJŲ IR INFRASTRUKTŪROS VYSTYMO PROGRAMOS TIKSLŲ, UŽDAVINIŲ, PRIEMONIŲ IR JŲ IŠLAIDŲ, VERTINIMO KRITERIJŲ IR RODIKLIŲ SUVESTINĖ</t>
  </si>
  <si>
    <t>2019 m. skirta lėšų</t>
  </si>
  <si>
    <t>2020 m. skirta lėšų</t>
  </si>
  <si>
    <t>Indėlio (proceso) kriterijai</t>
  </si>
  <si>
    <t>2019 m.</t>
  </si>
  <si>
    <t>2020 m.</t>
  </si>
  <si>
    <t>2021 m. skirta lėšų</t>
  </si>
  <si>
    <t>2021 m.</t>
  </si>
  <si>
    <t>Iš viso</t>
  </si>
  <si>
    <t>1.2</t>
  </si>
  <si>
    <t>_________________________________________________________________</t>
  </si>
  <si>
    <t>priedas</t>
  </si>
  <si>
    <t>Proc.</t>
  </si>
  <si>
    <t>Mato Vnt..</t>
  </si>
  <si>
    <t>Vnt.</t>
  </si>
  <si>
    <t>Vnt..</t>
  </si>
  <si>
    <t>Kv.m.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</si>
</sst>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;\-#,##0;&quot;&quot;"/>
  </numFmts>
  <fonts count="8" x14ac:knownFonts="1">
    <font>
      <sz val="11"/>
      <color rgb="FF000000"/>
      <name val="Calibri"/>
      <family val="2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1"/>
      <color theme="10"/>
      <name val="Calibri"/>
      <family val="2"/>
    </font>
    <font>
      <sz val="11"/>
      <name val="Calibri"/>
      <family val="2"/>
      <charset val="186"/>
    </font>
    <font>
      <sz val="12"/>
      <color rgb="FF00000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7F97A"/>
        <bgColor rgb="FFF7F97A"/>
      </patternFill>
    </fill>
    <fill>
      <patternFill patternType="solid">
        <fgColor rgb="FFC6F0F4"/>
        <bgColor rgb="FFC6F0F4"/>
      </patternFill>
    </fill>
    <fill>
      <patternFill patternType="solid">
        <fgColor rgb="FFF0D9F5"/>
        <bgColor rgb="FFF0D9F5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2">
    <xf numFmtId="0" fontId="0" fillId="0" borderId="0" applyBorder="0"/>
    <xf numFmtId="0" fontId="5" fillId="0" borderId="0" applyNumberFormat="0" applyFill="0" applyBorder="0" applyAlignment="0" applyProtection="0"/>
  </cellStyleXfs>
  <cellXfs count="178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/>
    <xf numFmtId="0" fontId="2" fillId="5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wrapText="1"/>
    </xf>
    <xf numFmtId="0" fontId="1" fillId="2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4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4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5" borderId="0" xfId="0" applyNumberFormat="1" applyFont="1" applyFill="1" applyAlignment="1" applyProtection="1">
      <alignment horizontal="center" vertical="top" wrapText="1" readingOrder="1"/>
      <protection locked="0"/>
    </xf>
    <xf numFmtId="0" fontId="3" fillId="0" borderId="0" xfId="0" applyNumberFormat="1" applyFont="1" applyFill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6" borderId="18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NumberFormat="1" applyFont="1" applyFill="1" applyAlignment="1" applyProtection="1">
      <alignment vertical="center" wrapText="1"/>
    </xf>
    <xf numFmtId="164" fontId="1" fillId="2" borderId="2" xfId="0" applyNumberFormat="1" applyFont="1" applyFill="1" applyBorder="1" applyAlignment="1" applyProtection="1">
      <alignment horizontal="center" vertical="center" readingOrder="1"/>
    </xf>
    <xf numFmtId="164" fontId="2" fillId="3" borderId="2" xfId="0" applyNumberFormat="1" applyFont="1" applyFill="1" applyBorder="1" applyAlignment="1" applyProtection="1">
      <alignment horizontal="center" vertical="center" readingOrder="1"/>
    </xf>
    <xf numFmtId="164" fontId="2" fillId="4" borderId="2" xfId="0" applyNumberFormat="1" applyFont="1" applyFill="1" applyBorder="1" applyAlignment="1" applyProtection="1">
      <alignment horizontal="center" vertical="center" readingOrder="1"/>
    </xf>
    <xf numFmtId="164" fontId="2" fillId="0" borderId="2" xfId="0" applyNumberFormat="1" applyFont="1" applyFill="1" applyBorder="1" applyAlignment="1" applyProtection="1">
      <alignment horizontal="center" vertical="center" readingOrder="1"/>
      <protection locked="0"/>
    </xf>
    <xf numFmtId="164" fontId="2" fillId="0" borderId="2" xfId="0" applyNumberFormat="1" applyFont="1" applyFill="1" applyBorder="1" applyAlignment="1" applyProtection="1">
      <alignment horizontal="center" vertical="center" readingOrder="1"/>
    </xf>
    <xf numFmtId="164" fontId="2" fillId="0" borderId="4" xfId="0" applyNumberFormat="1" applyFont="1" applyFill="1" applyBorder="1" applyAlignment="1" applyProtection="1">
      <alignment horizontal="center" vertical="center" readingOrder="1"/>
      <protection locked="0"/>
    </xf>
    <xf numFmtId="164" fontId="2" fillId="5" borderId="0" xfId="0" applyNumberFormat="1" applyFont="1" applyFill="1" applyAlignment="1" applyProtection="1">
      <alignment horizontal="center" vertical="center" readingOrder="1"/>
      <protection locked="0"/>
    </xf>
    <xf numFmtId="164" fontId="2" fillId="0" borderId="0" xfId="0" applyNumberFormat="1" applyFont="1" applyFill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left" vertical="center" readingOrder="1"/>
      <protection locked="0"/>
    </xf>
    <xf numFmtId="0" fontId="2" fillId="3" borderId="1" xfId="0" applyNumberFormat="1" applyFont="1" applyFill="1" applyBorder="1" applyAlignment="1" applyProtection="1">
      <alignment horizontal="left" vertical="center" readingOrder="1"/>
      <protection locked="0"/>
    </xf>
    <xf numFmtId="0" fontId="2" fillId="4" borderId="1" xfId="0" applyNumberFormat="1" applyFont="1" applyFill="1" applyBorder="1" applyAlignment="1" applyProtection="1">
      <alignment horizontal="left" vertical="center" readingOrder="1"/>
      <protection locked="0"/>
    </xf>
    <xf numFmtId="0" fontId="2" fillId="0" borderId="1" xfId="0" applyNumberFormat="1" applyFont="1" applyFill="1" applyBorder="1" applyAlignment="1" applyProtection="1">
      <alignment horizontal="left" vertical="center" readingOrder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4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3" xfId="0" applyNumberFormat="1" applyFont="1" applyFill="1" applyBorder="1" applyAlignment="1" applyProtection="1">
      <alignment horizontal="left" vertical="center" readingOrder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5" borderId="0" xfId="0" applyNumberFormat="1" applyFont="1" applyFill="1" applyAlignment="1" applyProtection="1">
      <alignment horizontal="left" vertical="center" readingOrder="1"/>
      <protection locked="0"/>
    </xf>
    <xf numFmtId="0" fontId="2" fillId="5" borderId="0" xfId="0" applyNumberFormat="1" applyFont="1" applyFill="1" applyAlignment="1" applyProtection="1">
      <alignment horizontal="left" vertical="center" wrapText="1" readingOrder="1"/>
      <protection locked="0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NumberFormat="1" applyFont="1" applyFill="1" applyBorder="1" applyAlignment="1" applyProtection="1">
      <alignment vertical="center" wrapText="1" readingOrder="1"/>
      <protection locked="0"/>
    </xf>
    <xf numFmtId="0" fontId="2" fillId="4" borderId="2" xfId="0" applyNumberFormat="1" applyFont="1" applyFill="1" applyBorder="1" applyAlignment="1" applyProtection="1">
      <alignment vertical="center" wrapText="1" readingOrder="1"/>
      <protection locked="0"/>
    </xf>
    <xf numFmtId="0" fontId="2" fillId="0" borderId="4" xfId="0" applyNumberFormat="1" applyFont="1" applyFill="1" applyBorder="1" applyAlignment="1" applyProtection="1">
      <alignment vertical="center" wrapText="1" readingOrder="1"/>
      <protection locked="0"/>
    </xf>
    <xf numFmtId="0" fontId="2" fillId="3" borderId="2" xfId="0" applyNumberFormat="1" applyFont="1" applyFill="1" applyBorder="1" applyAlignment="1" applyProtection="1">
      <alignment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vertical="center" wrapText="1" readingOrder="1"/>
      <protection locked="0"/>
    </xf>
    <xf numFmtId="0" fontId="2" fillId="5" borderId="0" xfId="0" applyNumberFormat="1" applyFont="1" applyFill="1" applyAlignment="1" applyProtection="1">
      <alignment vertical="center" wrapText="1" readingOrder="1"/>
      <protection locked="0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 readingOrder="1"/>
      <protection locked="0"/>
    </xf>
    <xf numFmtId="0" fontId="1" fillId="2" borderId="2" xfId="0" applyNumberFormat="1" applyFont="1" applyFill="1" applyBorder="1" applyAlignment="1" applyProtection="1">
      <alignment horizontal="center" vertical="center" readingOrder="1"/>
      <protection locked="0"/>
    </xf>
    <xf numFmtId="0" fontId="2" fillId="3" borderId="2" xfId="0" applyNumberFormat="1" applyFont="1" applyFill="1" applyBorder="1" applyAlignment="1" applyProtection="1">
      <alignment horizontal="center" vertical="center" readingOrder="1"/>
      <protection locked="0"/>
    </xf>
    <xf numFmtId="0" fontId="2" fillId="4" borderId="2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4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5" xfId="0" applyNumberFormat="1" applyFont="1" applyFill="1" applyBorder="1" applyAlignment="1" applyProtection="1">
      <alignment horizontal="center" vertical="center" readingOrder="1"/>
      <protection locked="0"/>
    </xf>
    <xf numFmtId="0" fontId="2" fillId="5" borderId="0" xfId="0" applyNumberFormat="1" applyFont="1" applyFill="1" applyAlignment="1" applyProtection="1">
      <alignment horizontal="center" vertical="center" readingOrder="1"/>
      <protection locked="0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vertical="center" readingOrder="1"/>
      <protection locked="0"/>
    </xf>
    <xf numFmtId="0" fontId="2" fillId="0" borderId="14" xfId="0" applyNumberFormat="1" applyFont="1" applyFill="1" applyBorder="1" applyAlignment="1" applyProtection="1">
      <alignment vertical="center" readingOrder="1"/>
      <protection locked="0"/>
    </xf>
    <xf numFmtId="0" fontId="2" fillId="0" borderId="17" xfId="0" applyNumberFormat="1" applyFont="1" applyFill="1" applyBorder="1" applyAlignment="1" applyProtection="1">
      <alignment vertical="center" readingOrder="1"/>
      <protection locked="0"/>
    </xf>
    <xf numFmtId="3" fontId="2" fillId="0" borderId="2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0" xfId="0" applyNumberFormat="1" applyFont="1" applyFill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21" xfId="0" applyNumberFormat="1" applyFont="1" applyFill="1" applyBorder="1" applyAlignment="1" applyProtection="1">
      <alignment horizontal="center" vertical="center" readingOrder="1"/>
      <protection locked="0"/>
    </xf>
    <xf numFmtId="0" fontId="2" fillId="5" borderId="0" xfId="0" applyNumberFormat="1" applyFont="1" applyFill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vertical="center" wrapText="1" readingOrder="1"/>
      <protection locked="0"/>
    </xf>
    <xf numFmtId="0" fontId="7" fillId="0" borderId="0" xfId="0" applyNumberFormat="1" applyFont="1" applyFill="1" applyAlignment="1" applyProtection="1"/>
    <xf numFmtId="0" fontId="4" fillId="6" borderId="27" xfId="0" applyNumberFormat="1" applyFont="1" applyFill="1" applyBorder="1" applyAlignment="1" applyProtection="1">
      <alignment horizontal="center" vertical="center" wrapText="1" readingOrder="1"/>
    </xf>
    <xf numFmtId="2" fontId="2" fillId="7" borderId="2" xfId="0" applyNumberFormat="1" applyFont="1" applyFill="1" applyBorder="1" applyAlignment="1" applyProtection="1">
      <alignment horizontal="center" vertical="center" readingOrder="1"/>
      <protection locked="0"/>
    </xf>
    <xf numFmtId="2" fontId="2" fillId="7" borderId="4" xfId="0" applyNumberFormat="1" applyFont="1" applyFill="1" applyBorder="1" applyAlignment="1" applyProtection="1">
      <alignment horizontal="center" vertical="center" readingOrder="1"/>
      <protection locked="0"/>
    </xf>
    <xf numFmtId="0" fontId="3" fillId="0" borderId="0" xfId="0" applyNumberFormat="1" applyFont="1" applyFill="1" applyAlignment="1" applyProtection="1">
      <alignment horizontal="center" wrapText="1"/>
    </xf>
    <xf numFmtId="0" fontId="2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21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21" xfId="0" applyNumberFormat="1" applyFont="1" applyFill="1" applyBorder="1" applyAlignment="1" applyProtection="1">
      <alignment vertical="center" wrapText="1" readingOrder="1"/>
      <protection locked="0"/>
    </xf>
    <xf numFmtId="0" fontId="2" fillId="0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8" xfId="0" applyNumberFormat="1" applyFont="1" applyFill="1" applyBorder="1" applyAlignment="1" applyProtection="1">
      <alignment horizontal="left" vertical="center" readingOrder="1"/>
      <protection locked="0"/>
    </xf>
    <xf numFmtId="0" fontId="2" fillId="0" borderId="29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29" xfId="0" applyNumberFormat="1" applyFont="1" applyFill="1" applyBorder="1" applyAlignment="1" applyProtection="1">
      <alignment horizontal="center" vertical="center" readingOrder="1"/>
      <protection locked="0"/>
    </xf>
    <xf numFmtId="164" fontId="2" fillId="0" borderId="29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29" xfId="0" applyNumberFormat="1" applyFont="1" applyFill="1" applyBorder="1" applyAlignment="1" applyProtection="1">
      <alignment vertical="center" wrapText="1" readingOrder="1"/>
      <protection locked="0"/>
    </xf>
    <xf numFmtId="0" fontId="2" fillId="0" borderId="29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23" xfId="0" applyNumberFormat="1" applyFont="1" applyFill="1" applyBorder="1" applyAlignment="1" applyProtection="1">
      <alignment horizontal="left" vertical="center" readingOrder="1"/>
      <protection locked="0"/>
    </xf>
    <xf numFmtId="164" fontId="2" fillId="0" borderId="21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22" xfId="0" applyNumberFormat="1" applyFont="1" applyFill="1" applyBorder="1" applyAlignment="1" applyProtection="1">
      <alignment vertical="center" wrapText="1" readingOrder="1"/>
      <protection locked="0"/>
    </xf>
    <xf numFmtId="0" fontId="2" fillId="0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10" xfId="0" applyNumberFormat="1" applyFont="1" applyFill="1" applyBorder="1" applyAlignment="1" applyProtection="1">
      <alignment horizontal="left" vertical="center" readingOrder="1"/>
      <protection locked="0"/>
    </xf>
    <xf numFmtId="0" fontId="2" fillId="0" borderId="14" xfId="0" applyNumberFormat="1" applyFont="1" applyFill="1" applyBorder="1" applyAlignment="1" applyProtection="1">
      <alignment horizontal="left" vertical="center" readingOrder="1"/>
      <protection locked="0"/>
    </xf>
    <xf numFmtId="0" fontId="2" fillId="0" borderId="17" xfId="0" applyNumberFormat="1" applyFont="1" applyFill="1" applyBorder="1" applyAlignment="1" applyProtection="1">
      <alignment horizontal="left" vertical="center" readingOrder="1"/>
      <protection locked="0"/>
    </xf>
    <xf numFmtId="0" fontId="2" fillId="0" borderId="1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8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0" xfId="0" applyNumberFormat="1" applyFont="1" applyFill="1" applyAlignment="1" applyProtection="1">
      <alignment horizontal="center" vertical="center" wrapText="1"/>
    </xf>
    <xf numFmtId="0" fontId="6" fillId="0" borderId="9" xfId="1" applyNumberFormat="1" applyFont="1" applyFill="1" applyBorder="1" applyAlignment="1" applyProtection="1">
      <alignment horizontal="center" wrapText="1"/>
    </xf>
    <xf numFmtId="0" fontId="5" fillId="0" borderId="9" xfId="1" applyNumberFormat="1" applyFill="1" applyBorder="1" applyAlignment="1" applyProtection="1">
      <alignment horizontal="center" wrapText="1"/>
    </xf>
    <xf numFmtId="0" fontId="4" fillId="6" borderId="10" xfId="0" applyNumberFormat="1" applyFont="1" applyFill="1" applyBorder="1" applyAlignment="1" applyProtection="1">
      <alignment horizontal="left" vertical="center" wrapText="1" readingOrder="1"/>
    </xf>
    <xf numFmtId="0" fontId="4" fillId="6" borderId="14" xfId="0" applyNumberFormat="1" applyFont="1" applyFill="1" applyBorder="1" applyAlignment="1" applyProtection="1">
      <alignment horizontal="left" vertical="center" wrapText="1" readingOrder="1"/>
    </xf>
    <xf numFmtId="0" fontId="4" fillId="6" borderId="17" xfId="0" applyNumberFormat="1" applyFont="1" applyFill="1" applyBorder="1" applyAlignment="1" applyProtection="1">
      <alignment horizontal="left" vertical="center" wrapText="1" readingOrder="1"/>
    </xf>
    <xf numFmtId="0" fontId="4" fillId="6" borderId="11" xfId="0" applyNumberFormat="1" applyFont="1" applyFill="1" applyBorder="1" applyAlignment="1" applyProtection="1">
      <alignment horizontal="left" vertical="center" wrapText="1" readingOrder="1"/>
    </xf>
    <xf numFmtId="0" fontId="4" fillId="6" borderId="15" xfId="0" applyNumberFormat="1" applyFont="1" applyFill="1" applyBorder="1" applyAlignment="1" applyProtection="1">
      <alignment horizontal="left" vertical="center" wrapText="1" readingOrder="1"/>
    </xf>
    <xf numFmtId="0" fontId="4" fillId="6" borderId="18" xfId="0" applyNumberFormat="1" applyFont="1" applyFill="1" applyBorder="1" applyAlignment="1" applyProtection="1">
      <alignment horizontal="left" vertical="center" wrapText="1" readingOrder="1"/>
    </xf>
    <xf numFmtId="0" fontId="4" fillId="6" borderId="11" xfId="0" applyNumberFormat="1" applyFont="1" applyFill="1" applyBorder="1" applyAlignment="1" applyProtection="1">
      <alignment horizontal="center" vertical="center" wrapText="1" readingOrder="1"/>
    </xf>
    <xf numFmtId="0" fontId="4" fillId="6" borderId="15" xfId="0" applyNumberFormat="1" applyFont="1" applyFill="1" applyBorder="1" applyAlignment="1" applyProtection="1">
      <alignment horizontal="center" vertical="center" wrapText="1" readingOrder="1"/>
    </xf>
    <xf numFmtId="0" fontId="4" fillId="6" borderId="18" xfId="0" applyNumberFormat="1" applyFont="1" applyFill="1" applyBorder="1" applyAlignment="1" applyProtection="1">
      <alignment horizontal="center" vertical="center" wrapText="1" readingOrder="1"/>
    </xf>
    <xf numFmtId="0" fontId="4" fillId="6" borderId="12" xfId="0" applyNumberFormat="1" applyFont="1" applyFill="1" applyBorder="1" applyAlignment="1" applyProtection="1">
      <alignment horizontal="center" vertical="center" wrapText="1" readingOrder="1"/>
    </xf>
    <xf numFmtId="0" fontId="4" fillId="6" borderId="13" xfId="0" applyNumberFormat="1" applyFont="1" applyFill="1" applyBorder="1" applyAlignment="1" applyProtection="1">
      <alignment horizontal="center" vertical="center" wrapText="1" readingOrder="1"/>
    </xf>
    <xf numFmtId="0" fontId="4" fillId="6" borderId="25" xfId="0" applyNumberFormat="1" applyFont="1" applyFill="1" applyBorder="1" applyAlignment="1" applyProtection="1">
      <alignment horizontal="center" vertical="center" wrapText="1" readingOrder="1"/>
    </xf>
    <xf numFmtId="0" fontId="4" fillId="6" borderId="26" xfId="0" applyNumberFormat="1" applyFont="1" applyFill="1" applyBorder="1" applyAlignment="1" applyProtection="1">
      <alignment horizontal="center" vertical="center" wrapText="1" readingOrder="1"/>
    </xf>
    <xf numFmtId="0" fontId="4" fillId="6" borderId="16" xfId="0" applyNumberFormat="1" applyFont="1" applyFill="1" applyBorder="1" applyAlignment="1" applyProtection="1">
      <alignment vertical="center" wrapText="1" readingOrder="1"/>
    </xf>
    <xf numFmtId="0" fontId="4" fillId="6" borderId="18" xfId="0" applyNumberFormat="1" applyFont="1" applyFill="1" applyBorder="1" applyAlignment="1" applyProtection="1">
      <alignment vertical="center" wrapText="1" readingOrder="1"/>
    </xf>
    <xf numFmtId="0" fontId="4" fillId="6" borderId="24" xfId="0" applyNumberFormat="1" applyFont="1" applyFill="1" applyBorder="1" applyAlignment="1" applyProtection="1">
      <alignment horizontal="center" vertical="center" wrapText="1" readingOrder="1"/>
    </xf>
    <xf numFmtId="0" fontId="4" fillId="6" borderId="19" xfId="0" applyNumberFormat="1" applyFont="1" applyFill="1" applyBorder="1" applyAlignment="1" applyProtection="1">
      <alignment horizontal="center" vertical="center" wrapText="1" readingOrder="1"/>
    </xf>
    <xf numFmtId="0" fontId="1" fillId="2" borderId="6" xfId="0" applyNumberFormat="1" applyFont="1" applyFill="1" applyBorder="1" applyAlignment="1" applyProtection="1">
      <alignment horizontal="left" vertical="top" wrapText="1" readingOrder="1"/>
      <protection locked="0"/>
    </xf>
    <xf numFmtId="0" fontId="1" fillId="2" borderId="7" xfId="0" applyNumberFormat="1" applyFont="1" applyFill="1" applyBorder="1" applyAlignment="1" applyProtection="1">
      <alignment horizontal="left" vertical="top" wrapText="1" readingOrder="1"/>
      <protection locked="0"/>
    </xf>
    <xf numFmtId="0" fontId="1" fillId="2" borderId="8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3" borderId="6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3" borderId="7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3" borderId="8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4" borderId="6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4" borderId="7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4" borderId="8" xfId="0" applyNumberFormat="1" applyFont="1" applyFill="1" applyBorder="1" applyAlignment="1" applyProtection="1">
      <alignment horizontal="left" vertical="top" wrapText="1" readingOrder="1"/>
      <protection locked="0"/>
    </xf>
    <xf numFmtId="164" fontId="2" fillId="0" borderId="11" xfId="0" applyNumberFormat="1" applyFont="1" applyFill="1" applyBorder="1" applyAlignment="1" applyProtection="1">
      <alignment horizontal="center" vertical="center" readingOrder="1"/>
    </xf>
    <xf numFmtId="164" fontId="2" fillId="0" borderId="15" xfId="0" applyNumberFormat="1" applyFont="1" applyFill="1" applyBorder="1" applyAlignment="1" applyProtection="1">
      <alignment horizontal="center" vertical="center" readingOrder="1"/>
    </xf>
    <xf numFmtId="164" fontId="2" fillId="0" borderId="18" xfId="0" applyNumberFormat="1" applyFont="1" applyFill="1" applyBorder="1" applyAlignment="1" applyProtection="1">
      <alignment horizontal="center" vertical="center" readingOrder="1"/>
    </xf>
    <xf numFmtId="0" fontId="2" fillId="0" borderId="11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15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18" xfId="0" applyNumberFormat="1" applyFont="1" applyFill="1" applyBorder="1" applyAlignment="1" applyProtection="1">
      <alignment horizontal="center" vertical="center" readingOrder="1"/>
      <protection locked="0"/>
    </xf>
    <xf numFmtId="164" fontId="2" fillId="0" borderId="15" xfId="0" applyNumberFormat="1" applyFont="1" applyFill="1" applyBorder="1" applyAlignment="1" applyProtection="1">
      <alignment horizontal="center" vertical="center" wrapText="1" readingOrder="1"/>
    </xf>
    <xf numFmtId="164" fontId="2" fillId="0" borderId="18" xfId="0" applyNumberFormat="1" applyFont="1" applyFill="1" applyBorder="1" applyAlignment="1" applyProtection="1">
      <alignment horizontal="center" vertical="center" wrapText="1" readingOrder="1"/>
    </xf>
    <xf numFmtId="0" fontId="2" fillId="0" borderId="10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14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17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3" borderId="6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3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3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4" borderId="6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4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4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1" xfId="0" applyNumberFormat="1" applyFont="1" applyFill="1" applyBorder="1" applyAlignment="1" applyProtection="1">
      <alignment vertical="center" wrapText="1" readingOrder="1"/>
      <protection locked="0"/>
    </xf>
    <xf numFmtId="0" fontId="2" fillId="0" borderId="15" xfId="0" applyNumberFormat="1" applyFont="1" applyFill="1" applyBorder="1" applyAlignment="1" applyProtection="1">
      <alignment vertical="center" wrapText="1" readingOrder="1"/>
      <protection locked="0"/>
    </xf>
    <xf numFmtId="0" fontId="2" fillId="0" borderId="18" xfId="0" applyNumberFormat="1" applyFont="1" applyFill="1" applyBorder="1" applyAlignment="1" applyProtection="1">
      <alignment vertical="center" wrapText="1" readingOrder="1"/>
      <protection locked="0"/>
    </xf>
    <xf numFmtId="0" fontId="2" fillId="0" borderId="16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16" xfId="0" applyNumberFormat="1" applyFont="1" applyFill="1" applyBorder="1" applyAlignment="1" applyProtection="1">
      <alignment vertical="center" wrapText="1" readingOrder="1"/>
      <protection locked="0"/>
    </xf>
    <xf numFmtId="0" fontId="2" fillId="0" borderId="16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18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30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3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32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31" xfId="0" applyNumberFormat="1" applyFont="1" applyFill="1" applyBorder="1" applyAlignment="1" applyProtection="1">
      <alignment horizontal="center" vertical="center" readingOrder="1"/>
      <protection locked="0"/>
    </xf>
    <xf numFmtId="164" fontId="2" fillId="0" borderId="31" xfId="0" applyNumberFormat="1" applyFont="1" applyFill="1" applyBorder="1" applyAlignment="1" applyProtection="1">
      <alignment horizontal="center" vertical="center" readingOrder="1"/>
    </xf>
    <xf numFmtId="164" fontId="2" fillId="0" borderId="21" xfId="0" applyNumberFormat="1" applyFont="1" applyFill="1" applyBorder="1" applyAlignment="1" applyProtection="1">
      <alignment horizontal="center" vertical="center" readingOrder="1"/>
    </xf>
    <xf numFmtId="0" fontId="2" fillId="0" borderId="23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21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4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4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4" borderId="20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3" borderId="6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3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3" borderId="8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4" borderId="12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4" borderId="13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4" borderId="20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21" xfId="0" applyNumberFormat="1" applyFont="1" applyFill="1" applyBorder="1" applyAlignment="1" applyProtection="1">
      <alignment vertical="center" wrapText="1" readingOrder="1"/>
      <protection locked="0"/>
    </xf>
    <xf numFmtId="0" fontId="2" fillId="0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0" xfId="0" applyNumberFormat="1" applyFont="1" applyFill="1" applyAlignment="1" applyProtection="1">
      <alignment horizontal="center" wrapText="1"/>
    </xf>
    <xf numFmtId="0" fontId="2" fillId="3" borderId="12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3" borderId="13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3" borderId="20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3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3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3" borderId="20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4" borderId="6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4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4" borderId="8" xfId="0" applyNumberFormat="1" applyFont="1" applyFill="1" applyBorder="1" applyAlignment="1" applyProtection="1">
      <alignment horizontal="center" vertical="top" wrapText="1" readingOrder="1"/>
      <protection locked="0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76200</xdr:colOff>
      <xdr:row>4</xdr:row>
      <xdr:rowOff>142875</xdr:rowOff>
    </xdr:from>
    <xdr:ext cx="184731" cy="264560"/>
    <xdr:sp macro="" textlink="">
      <xdr:nvSpPr>
        <xdr:cNvPr id="2" name="TextBox 1"/>
        <xdr:cNvSpPr txBox="1"/>
      </xdr:nvSpPr>
      <xdr:spPr>
        <a:xfrm>
          <a:off x="14487525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vitaroma\Downloads\t188004%20pried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8"/>
  <sheetViews>
    <sheetView tabSelected="1" view="pageLayout" topLeftCell="A198" zoomScaleNormal="100" zoomScaleSheetLayoutView="100" workbookViewId="0">
      <selection activeCell="A183" sqref="A183:L184"/>
    </sheetView>
  </sheetViews>
  <sheetFormatPr defaultRowHeight="15.75" x14ac:dyDescent="0.25"/>
  <cols>
    <col min="1" max="1" width="13" style="33" customWidth="1"/>
    <col min="2" max="2" width="31.7109375" style="34" customWidth="1"/>
    <col min="3" max="3" width="17.7109375" style="34" customWidth="1"/>
    <col min="4" max="4" width="7.42578125" style="51" customWidth="1"/>
    <col min="5" max="7" width="16.7109375" style="22" customWidth="1"/>
    <col min="8" max="8" width="32.7109375" style="43" customWidth="1"/>
    <col min="9" max="9" width="6.5703125" style="3" customWidth="1"/>
    <col min="10" max="10" width="13.7109375" style="51" customWidth="1"/>
    <col min="11" max="11" width="12.7109375" style="51" customWidth="1"/>
    <col min="12" max="12" width="12.140625" style="51" customWidth="1"/>
    <col min="13" max="16384" width="9.140625" style="1"/>
  </cols>
  <sheetData>
    <row r="1" spans="1:17" ht="15.75" customHeight="1" x14ac:dyDescent="0.25">
      <c r="A1" s="87" t="s">
        <v>495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7" ht="18" customHeight="1" thickBot="1" x14ac:dyDescent="0.3">
      <c r="A2" s="11"/>
      <c r="B2" s="11"/>
      <c r="C2" s="11"/>
      <c r="D2" s="12"/>
      <c r="E2" s="12"/>
      <c r="F2" s="12"/>
      <c r="G2" s="12"/>
      <c r="H2" s="14"/>
      <c r="I2" s="88" t="s">
        <v>506</v>
      </c>
      <c r="J2" s="89"/>
      <c r="K2" s="12"/>
      <c r="L2" s="12"/>
    </row>
    <row r="3" spans="1:17" ht="19.5" customHeight="1" x14ac:dyDescent="0.25">
      <c r="A3" s="90" t="s">
        <v>0</v>
      </c>
      <c r="B3" s="93" t="s">
        <v>1</v>
      </c>
      <c r="C3" s="93" t="s">
        <v>2</v>
      </c>
      <c r="D3" s="96" t="s">
        <v>3</v>
      </c>
      <c r="E3" s="96" t="s">
        <v>496</v>
      </c>
      <c r="F3" s="96" t="s">
        <v>497</v>
      </c>
      <c r="G3" s="96" t="s">
        <v>501</v>
      </c>
      <c r="H3" s="99" t="s">
        <v>498</v>
      </c>
      <c r="I3" s="100"/>
      <c r="J3" s="101"/>
      <c r="K3" s="101"/>
      <c r="L3" s="102"/>
    </row>
    <row r="4" spans="1:17" ht="16.5" customHeight="1" x14ac:dyDescent="0.25">
      <c r="A4" s="91"/>
      <c r="B4" s="94"/>
      <c r="C4" s="94"/>
      <c r="D4" s="97"/>
      <c r="E4" s="97"/>
      <c r="F4" s="97"/>
      <c r="G4" s="97"/>
      <c r="H4" s="103" t="s">
        <v>1</v>
      </c>
      <c r="I4" s="105" t="s">
        <v>508</v>
      </c>
      <c r="J4" s="106" t="s">
        <v>4</v>
      </c>
      <c r="K4" s="106"/>
      <c r="L4" s="106"/>
    </row>
    <row r="5" spans="1:17" ht="26.25" customHeight="1" thickBot="1" x14ac:dyDescent="0.3">
      <c r="A5" s="92"/>
      <c r="B5" s="95"/>
      <c r="C5" s="95"/>
      <c r="D5" s="98"/>
      <c r="E5" s="98"/>
      <c r="F5" s="98"/>
      <c r="G5" s="98"/>
      <c r="H5" s="104"/>
      <c r="I5" s="98"/>
      <c r="J5" s="13" t="s">
        <v>499</v>
      </c>
      <c r="K5" s="13" t="s">
        <v>500</v>
      </c>
      <c r="L5" s="62" t="s">
        <v>502</v>
      </c>
    </row>
    <row r="6" spans="1:17" ht="16.5" thickBot="1" x14ac:dyDescent="0.3">
      <c r="A6" s="23" t="s">
        <v>5</v>
      </c>
      <c r="B6" s="107" t="s">
        <v>6</v>
      </c>
      <c r="C6" s="108"/>
      <c r="D6" s="109"/>
      <c r="E6" s="15">
        <f>E7+E37+E135+E153</f>
        <v>114432020</v>
      </c>
      <c r="F6" s="15">
        <f>F7+F37+F135+F153</f>
        <v>95316722.379999995</v>
      </c>
      <c r="G6" s="15">
        <f>G7+G37+G135+G153</f>
        <v>77470070.5</v>
      </c>
      <c r="H6" s="60"/>
      <c r="I6" s="4"/>
      <c r="J6" s="45"/>
      <c r="K6" s="45"/>
      <c r="L6" s="45"/>
    </row>
    <row r="7" spans="1:17" ht="16.5" thickBot="1" x14ac:dyDescent="0.3">
      <c r="A7" s="24" t="s">
        <v>11</v>
      </c>
      <c r="B7" s="110" t="s">
        <v>12</v>
      </c>
      <c r="C7" s="111"/>
      <c r="D7" s="112"/>
      <c r="E7" s="16">
        <f>E8+E17</f>
        <v>22371459</v>
      </c>
      <c r="F7" s="16">
        <f>F8+F17</f>
        <v>11199462</v>
      </c>
      <c r="G7" s="16">
        <f>G8+G17</f>
        <v>5847251</v>
      </c>
      <c r="H7" s="40"/>
      <c r="I7" s="6"/>
      <c r="J7" s="46"/>
      <c r="K7" s="46"/>
      <c r="L7" s="46"/>
    </row>
    <row r="8" spans="1:17" ht="16.5" thickBot="1" x14ac:dyDescent="0.3">
      <c r="A8" s="25" t="s">
        <v>13</v>
      </c>
      <c r="B8" s="113" t="s">
        <v>14</v>
      </c>
      <c r="C8" s="114"/>
      <c r="D8" s="115"/>
      <c r="E8" s="17">
        <f>E9+E10+E13+E16</f>
        <v>16611459</v>
      </c>
      <c r="F8" s="17">
        <f>F9+F10+F13+F16</f>
        <v>1315711</v>
      </c>
      <c r="G8" s="17">
        <f>G9+G10+G13+G16</f>
        <v>2000</v>
      </c>
      <c r="H8" s="38"/>
      <c r="I8" s="7"/>
      <c r="J8" s="47"/>
      <c r="K8" s="47"/>
      <c r="L8" s="47"/>
    </row>
    <row r="9" spans="1:17" ht="63.75" thickBot="1" x14ac:dyDescent="0.3">
      <c r="A9" s="26" t="s">
        <v>16</v>
      </c>
      <c r="B9" s="27" t="s">
        <v>17</v>
      </c>
      <c r="C9" s="27" t="s">
        <v>18</v>
      </c>
      <c r="D9" s="44" t="s">
        <v>19</v>
      </c>
      <c r="E9" s="18">
        <v>2000</v>
      </c>
      <c r="F9" s="18">
        <v>2000</v>
      </c>
      <c r="G9" s="18">
        <v>2000</v>
      </c>
      <c r="H9" s="37" t="s">
        <v>20</v>
      </c>
      <c r="I9" s="8" t="s">
        <v>507</v>
      </c>
      <c r="J9" s="44" t="s">
        <v>21</v>
      </c>
      <c r="K9" s="44" t="s">
        <v>21</v>
      </c>
      <c r="L9" s="44" t="s">
        <v>21</v>
      </c>
    </row>
    <row r="10" spans="1:17" ht="33" customHeight="1" x14ac:dyDescent="0.25">
      <c r="A10" s="81" t="s">
        <v>22</v>
      </c>
      <c r="B10" s="84" t="s">
        <v>23</v>
      </c>
      <c r="C10" s="84" t="s">
        <v>24</v>
      </c>
      <c r="D10" s="44" t="s">
        <v>503</v>
      </c>
      <c r="E10" s="19">
        <f>SUM(E11:E12)</f>
        <v>9243257</v>
      </c>
      <c r="F10" s="19">
        <f>SUM(F11:F12)</f>
        <v>851734</v>
      </c>
      <c r="G10" s="19">
        <f>SUM(G11:G12)</f>
        <v>0</v>
      </c>
      <c r="H10" s="37" t="s">
        <v>25</v>
      </c>
      <c r="I10" s="8" t="s">
        <v>507</v>
      </c>
      <c r="J10" s="44" t="s">
        <v>26</v>
      </c>
      <c r="K10" s="44" t="s">
        <v>26</v>
      </c>
      <c r="L10" s="44" t="s">
        <v>8</v>
      </c>
    </row>
    <row r="11" spans="1:17" ht="31.5" x14ac:dyDescent="0.25">
      <c r="A11" s="82"/>
      <c r="B11" s="85"/>
      <c r="C11" s="85"/>
      <c r="D11" s="48" t="s">
        <v>32</v>
      </c>
      <c r="E11" s="20">
        <v>5193629</v>
      </c>
      <c r="F11" s="20">
        <v>478575</v>
      </c>
      <c r="G11" s="20">
        <v>0</v>
      </c>
      <c r="H11" s="39" t="s">
        <v>27</v>
      </c>
      <c r="I11" s="5" t="s">
        <v>28</v>
      </c>
      <c r="J11" s="48" t="s">
        <v>8</v>
      </c>
      <c r="K11" s="48" t="s">
        <v>29</v>
      </c>
      <c r="L11" s="48" t="s">
        <v>8</v>
      </c>
    </row>
    <row r="12" spans="1:17" ht="32.25" thickBot="1" x14ac:dyDescent="0.3">
      <c r="A12" s="83"/>
      <c r="B12" s="86"/>
      <c r="C12" s="86"/>
      <c r="D12" s="48" t="s">
        <v>33</v>
      </c>
      <c r="E12" s="20">
        <v>4049628</v>
      </c>
      <c r="F12" s="20">
        <v>373159</v>
      </c>
      <c r="G12" s="20">
        <v>0</v>
      </c>
      <c r="H12" s="39" t="s">
        <v>30</v>
      </c>
      <c r="I12" s="5" t="s">
        <v>28</v>
      </c>
      <c r="J12" s="48" t="s">
        <v>8</v>
      </c>
      <c r="K12" s="48" t="s">
        <v>31</v>
      </c>
      <c r="L12" s="48" t="s">
        <v>8</v>
      </c>
      <c r="Q12" s="61"/>
    </row>
    <row r="13" spans="1:17" ht="30" customHeight="1" x14ac:dyDescent="0.25">
      <c r="A13" s="81" t="s">
        <v>34</v>
      </c>
      <c r="B13" s="84" t="s">
        <v>35</v>
      </c>
      <c r="C13" s="84" t="s">
        <v>24</v>
      </c>
      <c r="D13" s="44"/>
      <c r="E13" s="19">
        <f>SUM(E14:E15)</f>
        <v>7331202</v>
      </c>
      <c r="F13" s="19">
        <f>SUM(F14:F15)</f>
        <v>461977</v>
      </c>
      <c r="G13" s="19">
        <f>SUM(G14:G15)</f>
        <v>0</v>
      </c>
      <c r="H13" s="37" t="s">
        <v>36</v>
      </c>
      <c r="I13" s="8" t="s">
        <v>28</v>
      </c>
      <c r="J13" s="44" t="s">
        <v>8</v>
      </c>
      <c r="K13" s="44" t="s">
        <v>37</v>
      </c>
      <c r="L13" s="44" t="s">
        <v>8</v>
      </c>
    </row>
    <row r="14" spans="1:17" ht="31.5" x14ac:dyDescent="0.25">
      <c r="A14" s="82"/>
      <c r="B14" s="85"/>
      <c r="C14" s="85"/>
      <c r="D14" s="48" t="s">
        <v>33</v>
      </c>
      <c r="E14" s="20">
        <v>5817806</v>
      </c>
      <c r="F14" s="20">
        <v>366610</v>
      </c>
      <c r="G14" s="20">
        <v>0</v>
      </c>
      <c r="H14" s="39" t="s">
        <v>38</v>
      </c>
      <c r="I14" s="5" t="s">
        <v>28</v>
      </c>
      <c r="J14" s="48" t="s">
        <v>8</v>
      </c>
      <c r="K14" s="48" t="s">
        <v>39</v>
      </c>
      <c r="L14" s="48" t="s">
        <v>8</v>
      </c>
    </row>
    <row r="15" spans="1:17" ht="31.5" customHeight="1" thickBot="1" x14ac:dyDescent="0.3">
      <c r="A15" s="83"/>
      <c r="B15" s="86"/>
      <c r="C15" s="86"/>
      <c r="D15" s="57" t="s">
        <v>32</v>
      </c>
      <c r="E15" s="20">
        <v>1513396</v>
      </c>
      <c r="F15" s="20">
        <v>95367</v>
      </c>
      <c r="G15" s="20">
        <v>0</v>
      </c>
      <c r="H15" s="39" t="s">
        <v>25</v>
      </c>
      <c r="I15" s="5" t="s">
        <v>507</v>
      </c>
      <c r="J15" s="48" t="s">
        <v>40</v>
      </c>
      <c r="K15" s="48" t="s">
        <v>40</v>
      </c>
      <c r="L15" s="48" t="s">
        <v>8</v>
      </c>
    </row>
    <row r="16" spans="1:17" ht="48" thickBot="1" x14ac:dyDescent="0.3">
      <c r="A16" s="26" t="s">
        <v>41</v>
      </c>
      <c r="B16" s="27" t="s">
        <v>42</v>
      </c>
      <c r="C16" s="27" t="s">
        <v>24</v>
      </c>
      <c r="D16" s="58" t="s">
        <v>45</v>
      </c>
      <c r="E16" s="19">
        <v>35000</v>
      </c>
      <c r="F16" s="19">
        <v>0</v>
      </c>
      <c r="G16" s="19">
        <v>0</v>
      </c>
      <c r="H16" s="37" t="s">
        <v>43</v>
      </c>
      <c r="I16" s="8" t="s">
        <v>509</v>
      </c>
      <c r="J16" s="44" t="s">
        <v>8</v>
      </c>
      <c r="K16" s="44" t="s">
        <v>8</v>
      </c>
      <c r="L16" s="44" t="s">
        <v>8</v>
      </c>
    </row>
    <row r="17" spans="1:12" ht="32.25" thickBot="1" x14ac:dyDescent="0.3">
      <c r="A17" s="25" t="s">
        <v>46</v>
      </c>
      <c r="B17" s="28" t="s">
        <v>47</v>
      </c>
      <c r="C17" s="28"/>
      <c r="D17" s="47"/>
      <c r="E17" s="17">
        <f>+E18+E19+E20+E23+E26+E27+E31+E32+E35</f>
        <v>5760000</v>
      </c>
      <c r="F17" s="17">
        <f>+F18+F19+F20+F23+F26+F27+F31+F32+F35</f>
        <v>9883751</v>
      </c>
      <c r="G17" s="17">
        <f>+G18+G19+G20+G23+G26+G27+G31+G32+G35</f>
        <v>5845251</v>
      </c>
      <c r="H17" s="38" t="s">
        <v>48</v>
      </c>
      <c r="I17" s="7" t="s">
        <v>28</v>
      </c>
      <c r="J17" s="47" t="s">
        <v>49</v>
      </c>
      <c r="K17" s="47" t="s">
        <v>50</v>
      </c>
      <c r="L17" s="47" t="s">
        <v>51</v>
      </c>
    </row>
    <row r="18" spans="1:12" ht="48" thickBot="1" x14ac:dyDescent="0.3">
      <c r="A18" s="26" t="s">
        <v>53</v>
      </c>
      <c r="B18" s="27" t="s">
        <v>54</v>
      </c>
      <c r="C18" s="27" t="s">
        <v>55</v>
      </c>
      <c r="D18" s="44" t="s">
        <v>44</v>
      </c>
      <c r="E18" s="18">
        <v>1500000</v>
      </c>
      <c r="F18" s="18">
        <v>1700000</v>
      </c>
      <c r="G18" s="18">
        <v>1700000</v>
      </c>
      <c r="H18" s="37" t="s">
        <v>56</v>
      </c>
      <c r="I18" s="8" t="s">
        <v>52</v>
      </c>
      <c r="J18" s="44" t="s">
        <v>57</v>
      </c>
      <c r="K18" s="44" t="s">
        <v>58</v>
      </c>
      <c r="L18" s="44" t="s">
        <v>59</v>
      </c>
    </row>
    <row r="19" spans="1:12" ht="32.25" thickBot="1" x14ac:dyDescent="0.3">
      <c r="A19" s="26" t="s">
        <v>60</v>
      </c>
      <c r="B19" s="27" t="s">
        <v>61</v>
      </c>
      <c r="C19" s="27" t="s">
        <v>55</v>
      </c>
      <c r="D19" s="44" t="s">
        <v>44</v>
      </c>
      <c r="E19" s="18">
        <v>180000</v>
      </c>
      <c r="F19" s="18">
        <v>180000</v>
      </c>
      <c r="G19" s="18">
        <v>180000</v>
      </c>
      <c r="H19" s="37" t="s">
        <v>62</v>
      </c>
      <c r="I19" s="8" t="s">
        <v>509</v>
      </c>
      <c r="J19" s="44" t="s">
        <v>63</v>
      </c>
      <c r="K19" s="44" t="s">
        <v>64</v>
      </c>
      <c r="L19" s="44" t="s">
        <v>64</v>
      </c>
    </row>
    <row r="20" spans="1:12" ht="36.75" customHeight="1" x14ac:dyDescent="0.25">
      <c r="A20" s="81" t="s">
        <v>65</v>
      </c>
      <c r="B20" s="84" t="s">
        <v>66</v>
      </c>
      <c r="C20" s="84" t="s">
        <v>67</v>
      </c>
      <c r="D20" s="119" t="s">
        <v>44</v>
      </c>
      <c r="E20" s="116">
        <f>SUM(E21:E22)+116000</f>
        <v>116000</v>
      </c>
      <c r="F20" s="116">
        <f>SUM(F21:F22)+176000</f>
        <v>176000</v>
      </c>
      <c r="G20" s="116">
        <f>SUM(G21:G22)+176000</f>
        <v>176000</v>
      </c>
      <c r="H20" s="37" t="s">
        <v>68</v>
      </c>
      <c r="I20" s="8" t="s">
        <v>509</v>
      </c>
      <c r="J20" s="63">
        <v>250</v>
      </c>
      <c r="K20" s="63">
        <v>250</v>
      </c>
      <c r="L20" s="63">
        <v>200</v>
      </c>
    </row>
    <row r="21" spans="1:12" ht="47.25" x14ac:dyDescent="0.25">
      <c r="A21" s="82"/>
      <c r="B21" s="85"/>
      <c r="C21" s="85"/>
      <c r="D21" s="120"/>
      <c r="E21" s="117"/>
      <c r="F21" s="117"/>
      <c r="G21" s="117"/>
      <c r="H21" s="39" t="s">
        <v>69</v>
      </c>
      <c r="I21" s="5" t="s">
        <v>509</v>
      </c>
      <c r="J21" s="64">
        <v>8</v>
      </c>
      <c r="K21" s="64">
        <v>9</v>
      </c>
      <c r="L21" s="64">
        <v>9</v>
      </c>
    </row>
    <row r="22" spans="1:12" ht="32.25" thickBot="1" x14ac:dyDescent="0.3">
      <c r="A22" s="83"/>
      <c r="B22" s="86"/>
      <c r="C22" s="86"/>
      <c r="D22" s="121"/>
      <c r="E22" s="118"/>
      <c r="F22" s="118"/>
      <c r="G22" s="118"/>
      <c r="H22" s="39" t="s">
        <v>70</v>
      </c>
      <c r="I22" s="5" t="s">
        <v>509</v>
      </c>
      <c r="J22" s="64">
        <v>22</v>
      </c>
      <c r="K22" s="64">
        <v>22</v>
      </c>
      <c r="L22" s="64">
        <v>22</v>
      </c>
    </row>
    <row r="23" spans="1:12" ht="48.75" customHeight="1" x14ac:dyDescent="0.25">
      <c r="A23" s="81" t="s">
        <v>71</v>
      </c>
      <c r="B23" s="84" t="s">
        <v>72</v>
      </c>
      <c r="C23" s="84" t="s">
        <v>18</v>
      </c>
      <c r="D23" s="119" t="s">
        <v>19</v>
      </c>
      <c r="E23" s="116">
        <v>600000</v>
      </c>
      <c r="F23" s="116">
        <v>434251</v>
      </c>
      <c r="G23" s="116">
        <v>405751</v>
      </c>
      <c r="H23" s="37" t="s">
        <v>73</v>
      </c>
      <c r="I23" s="8" t="s">
        <v>74</v>
      </c>
      <c r="J23" s="44" t="s">
        <v>75</v>
      </c>
      <c r="K23" s="44" t="s">
        <v>76</v>
      </c>
      <c r="L23" s="44" t="s">
        <v>77</v>
      </c>
    </row>
    <row r="24" spans="1:12" ht="47.25" x14ac:dyDescent="0.25">
      <c r="A24" s="82"/>
      <c r="B24" s="85"/>
      <c r="C24" s="85"/>
      <c r="D24" s="120"/>
      <c r="E24" s="117"/>
      <c r="F24" s="117"/>
      <c r="G24" s="117"/>
      <c r="H24" s="39" t="s">
        <v>78</v>
      </c>
      <c r="I24" s="5" t="s">
        <v>507</v>
      </c>
      <c r="J24" s="48" t="s">
        <v>79</v>
      </c>
      <c r="K24" s="48" t="s">
        <v>80</v>
      </c>
      <c r="L24" s="48" t="s">
        <v>80</v>
      </c>
    </row>
    <row r="25" spans="1:12" ht="48" thickBot="1" x14ac:dyDescent="0.3">
      <c r="A25" s="83"/>
      <c r="B25" s="86"/>
      <c r="C25" s="86"/>
      <c r="D25" s="121"/>
      <c r="E25" s="118"/>
      <c r="F25" s="118"/>
      <c r="G25" s="118"/>
      <c r="H25" s="39" t="s">
        <v>81</v>
      </c>
      <c r="I25" s="5" t="s">
        <v>74</v>
      </c>
      <c r="J25" s="48" t="s">
        <v>82</v>
      </c>
      <c r="K25" s="48" t="s">
        <v>83</v>
      </c>
      <c r="L25" s="48" t="s">
        <v>84</v>
      </c>
    </row>
    <row r="26" spans="1:12" ht="35.25" customHeight="1" thickBot="1" x14ac:dyDescent="0.3">
      <c r="A26" s="71" t="s">
        <v>85</v>
      </c>
      <c r="B26" s="72" t="s">
        <v>86</v>
      </c>
      <c r="C26" s="72" t="s">
        <v>55</v>
      </c>
      <c r="D26" s="73" t="s">
        <v>44</v>
      </c>
      <c r="E26" s="74">
        <v>0</v>
      </c>
      <c r="F26" s="74">
        <v>0</v>
      </c>
      <c r="G26" s="74">
        <v>0</v>
      </c>
      <c r="H26" s="75" t="s">
        <v>87</v>
      </c>
      <c r="I26" s="76" t="s">
        <v>509</v>
      </c>
      <c r="J26" s="73" t="s">
        <v>88</v>
      </c>
      <c r="K26" s="73" t="s">
        <v>88</v>
      </c>
      <c r="L26" s="73" t="s">
        <v>88</v>
      </c>
    </row>
    <row r="27" spans="1:12" ht="19.5" customHeight="1" x14ac:dyDescent="0.25">
      <c r="A27" s="127" t="s">
        <v>89</v>
      </c>
      <c r="B27" s="85" t="s">
        <v>90</v>
      </c>
      <c r="C27" s="85" t="s">
        <v>55</v>
      </c>
      <c r="D27" s="129" t="s">
        <v>44</v>
      </c>
      <c r="E27" s="122">
        <f>SUM(E28:E30)+2080000</f>
        <v>2080000</v>
      </c>
      <c r="F27" s="122">
        <f>SUM(F28:F30)+6000000</f>
        <v>6000000</v>
      </c>
      <c r="G27" s="122">
        <f>SUM(G28:G30)+2080000</f>
        <v>2080000</v>
      </c>
      <c r="H27" s="68" t="s">
        <v>87</v>
      </c>
      <c r="I27" s="69" t="s">
        <v>509</v>
      </c>
      <c r="J27" s="70" t="s">
        <v>88</v>
      </c>
      <c r="K27" s="70" t="s">
        <v>88</v>
      </c>
      <c r="L27" s="70" t="s">
        <v>88</v>
      </c>
    </row>
    <row r="28" spans="1:12" ht="31.5" x14ac:dyDescent="0.25">
      <c r="A28" s="127"/>
      <c r="B28" s="85"/>
      <c r="C28" s="85"/>
      <c r="D28" s="129"/>
      <c r="E28" s="122"/>
      <c r="F28" s="122"/>
      <c r="G28" s="122"/>
      <c r="H28" s="39" t="s">
        <v>91</v>
      </c>
      <c r="I28" s="5" t="s">
        <v>509</v>
      </c>
      <c r="J28" s="36" t="s">
        <v>92</v>
      </c>
      <c r="K28" s="36" t="s">
        <v>92</v>
      </c>
      <c r="L28" s="36" t="s">
        <v>92</v>
      </c>
    </row>
    <row r="29" spans="1:12" ht="31.5" x14ac:dyDescent="0.25">
      <c r="A29" s="127"/>
      <c r="B29" s="85"/>
      <c r="C29" s="85"/>
      <c r="D29" s="129"/>
      <c r="E29" s="122"/>
      <c r="F29" s="122"/>
      <c r="G29" s="122"/>
      <c r="H29" s="39" t="s">
        <v>93</v>
      </c>
      <c r="I29" s="5" t="s">
        <v>507</v>
      </c>
      <c r="J29" s="36" t="s">
        <v>94</v>
      </c>
      <c r="K29" s="36" t="s">
        <v>95</v>
      </c>
      <c r="L29" s="36" t="s">
        <v>80</v>
      </c>
    </row>
    <row r="30" spans="1:12" ht="21" customHeight="1" thickBot="1" x14ac:dyDescent="0.3">
      <c r="A30" s="128"/>
      <c r="B30" s="86"/>
      <c r="C30" s="86"/>
      <c r="D30" s="130"/>
      <c r="E30" s="123"/>
      <c r="F30" s="123"/>
      <c r="G30" s="123"/>
      <c r="H30" s="39" t="s">
        <v>96</v>
      </c>
      <c r="I30" s="5" t="s">
        <v>507</v>
      </c>
      <c r="J30" s="36" t="s">
        <v>79</v>
      </c>
      <c r="K30" s="36" t="s">
        <v>97</v>
      </c>
      <c r="L30" s="36" t="s">
        <v>21</v>
      </c>
    </row>
    <row r="31" spans="1:12" ht="32.25" thickBot="1" x14ac:dyDescent="0.3">
      <c r="A31" s="26" t="s">
        <v>98</v>
      </c>
      <c r="B31" s="27" t="s">
        <v>99</v>
      </c>
      <c r="C31" s="27" t="s">
        <v>55</v>
      </c>
      <c r="D31" s="44" t="s">
        <v>44</v>
      </c>
      <c r="E31" s="18">
        <v>9000</v>
      </c>
      <c r="F31" s="18">
        <v>8500</v>
      </c>
      <c r="G31" s="18">
        <v>8500</v>
      </c>
      <c r="H31" s="37" t="s">
        <v>100</v>
      </c>
      <c r="I31" s="8" t="s">
        <v>509</v>
      </c>
      <c r="J31" s="44" t="s">
        <v>101</v>
      </c>
      <c r="K31" s="44" t="s">
        <v>101</v>
      </c>
      <c r="L31" s="44" t="s">
        <v>101</v>
      </c>
    </row>
    <row r="32" spans="1:12" ht="35.25" customHeight="1" x14ac:dyDescent="0.25">
      <c r="A32" s="124" t="s">
        <v>102</v>
      </c>
      <c r="B32" s="84" t="s">
        <v>103</v>
      </c>
      <c r="C32" s="84" t="s">
        <v>18</v>
      </c>
      <c r="D32" s="119" t="s">
        <v>19</v>
      </c>
      <c r="E32" s="116">
        <f>SUM(E33:E34)+1275000</f>
        <v>1275000</v>
      </c>
      <c r="F32" s="116">
        <f>SUM(F33:F34)+1385000</f>
        <v>1385000</v>
      </c>
      <c r="G32" s="116">
        <f>SUM(G33:G34)+1295000</f>
        <v>1295000</v>
      </c>
      <c r="H32" s="37" t="s">
        <v>104</v>
      </c>
      <c r="I32" s="8" t="s">
        <v>74</v>
      </c>
      <c r="J32" s="44" t="s">
        <v>77</v>
      </c>
      <c r="K32" s="44" t="s">
        <v>105</v>
      </c>
      <c r="L32" s="44" t="s">
        <v>105</v>
      </c>
    </row>
    <row r="33" spans="1:12" ht="31.5" x14ac:dyDescent="0.25">
      <c r="A33" s="125"/>
      <c r="B33" s="85"/>
      <c r="C33" s="85"/>
      <c r="D33" s="120"/>
      <c r="E33" s="117"/>
      <c r="F33" s="117"/>
      <c r="G33" s="117"/>
      <c r="H33" s="39" t="s">
        <v>106</v>
      </c>
      <c r="I33" s="5" t="s">
        <v>507</v>
      </c>
      <c r="J33" s="48" t="s">
        <v>107</v>
      </c>
      <c r="K33" s="48" t="s">
        <v>108</v>
      </c>
      <c r="L33" s="48" t="s">
        <v>109</v>
      </c>
    </row>
    <row r="34" spans="1:12" ht="32.25" thickBot="1" x14ac:dyDescent="0.3">
      <c r="A34" s="126"/>
      <c r="B34" s="86"/>
      <c r="C34" s="86"/>
      <c r="D34" s="121"/>
      <c r="E34" s="118"/>
      <c r="F34" s="118"/>
      <c r="G34" s="118"/>
      <c r="H34" s="39" t="s">
        <v>110</v>
      </c>
      <c r="I34" s="5" t="s">
        <v>511</v>
      </c>
      <c r="J34" s="48" t="s">
        <v>111</v>
      </c>
      <c r="K34" s="48" t="s">
        <v>111</v>
      </c>
      <c r="L34" s="48" t="s">
        <v>112</v>
      </c>
    </row>
    <row r="35" spans="1:12" ht="35.25" customHeight="1" x14ac:dyDescent="0.25">
      <c r="A35" s="124" t="s">
        <v>113</v>
      </c>
      <c r="B35" s="84" t="s">
        <v>114</v>
      </c>
      <c r="C35" s="84" t="s">
        <v>18</v>
      </c>
      <c r="D35" s="119"/>
      <c r="E35" s="116">
        <f t="shared" ref="E35:G35" si="0">SUM(E36:E36)</f>
        <v>0</v>
      </c>
      <c r="F35" s="116">
        <f t="shared" si="0"/>
        <v>0</v>
      </c>
      <c r="G35" s="116">
        <f t="shared" si="0"/>
        <v>0</v>
      </c>
      <c r="H35" s="37" t="s">
        <v>115</v>
      </c>
      <c r="I35" s="8" t="s">
        <v>509</v>
      </c>
      <c r="J35" s="44" t="s">
        <v>116</v>
      </c>
      <c r="K35" s="44" t="s">
        <v>117</v>
      </c>
      <c r="L35" s="44" t="s">
        <v>117</v>
      </c>
    </row>
    <row r="36" spans="1:12" ht="16.5" thickBot="1" x14ac:dyDescent="0.3">
      <c r="A36" s="126"/>
      <c r="B36" s="86"/>
      <c r="C36" s="86"/>
      <c r="D36" s="121"/>
      <c r="E36" s="118"/>
      <c r="F36" s="118"/>
      <c r="G36" s="118"/>
      <c r="H36" s="39" t="s">
        <v>118</v>
      </c>
      <c r="I36" s="5" t="s">
        <v>507</v>
      </c>
      <c r="J36" s="48" t="s">
        <v>109</v>
      </c>
      <c r="K36" s="48" t="s">
        <v>109</v>
      </c>
      <c r="L36" s="48" t="s">
        <v>108</v>
      </c>
    </row>
    <row r="37" spans="1:12" ht="32.25" customHeight="1" thickBot="1" x14ac:dyDescent="0.3">
      <c r="A37" s="24" t="s">
        <v>119</v>
      </c>
      <c r="B37" s="131" t="s">
        <v>120</v>
      </c>
      <c r="C37" s="132"/>
      <c r="D37" s="133"/>
      <c r="E37" s="16">
        <f>+E38+E117</f>
        <v>66477317</v>
      </c>
      <c r="F37" s="16">
        <f>+F38+F117</f>
        <v>54118039.880000003</v>
      </c>
      <c r="G37" s="16">
        <f>+G38+G117</f>
        <v>43593400</v>
      </c>
      <c r="H37" s="158"/>
      <c r="I37" s="159"/>
      <c r="J37" s="159"/>
      <c r="K37" s="159"/>
      <c r="L37" s="160"/>
    </row>
    <row r="38" spans="1:12" ht="32.25" customHeight="1" thickBot="1" x14ac:dyDescent="0.3">
      <c r="A38" s="25" t="s">
        <v>123</v>
      </c>
      <c r="B38" s="134" t="s">
        <v>124</v>
      </c>
      <c r="C38" s="135"/>
      <c r="D38" s="136"/>
      <c r="E38" s="17">
        <f>E39+E41+E42+E43+E44+E47+E50+E53+E57+E61+E63+E65+E68+E69+E72+E73+E74+E75+E78+E81+E84+E85+E87+E88+E89+E90+E91+E92+E95+E98+E99+E100+E102+E103+E104+E107+E110+E111+E114+E115+E116</f>
        <v>41757311</v>
      </c>
      <c r="F38" s="17">
        <f>F39+F41+F42+F43+F44+F47+F50+F53+F57+F61+F63+F65+F68+F69+F72+F73+F74+F75+F78+F81+F84+F85+F87+F88+F89+F90+F91+F92+F95+F98+F99+F100+F102+F103+F104+F107+F110+F111+F114+F115+F116</f>
        <v>38093039.880000003</v>
      </c>
      <c r="G38" s="17">
        <f>G39+G41+G42+G43+G44+G47+G50+G53+G57+G61+G63+G65+G68+G69+G72+G73+G74+G75+G78+G81+G84+G85+G87+G88+G89+G90+G91+G92+G95+G98+G99+G100+G102+G103+G104+G107+G110+G111+G114+G115+G116</f>
        <v>27068400</v>
      </c>
      <c r="H38" s="175"/>
      <c r="I38" s="176"/>
      <c r="J38" s="176"/>
      <c r="K38" s="176"/>
      <c r="L38" s="177"/>
    </row>
    <row r="39" spans="1:12" ht="52.5" customHeight="1" x14ac:dyDescent="0.25">
      <c r="A39" s="124" t="s">
        <v>125</v>
      </c>
      <c r="B39" s="84" t="s">
        <v>126</v>
      </c>
      <c r="C39" s="84" t="s">
        <v>127</v>
      </c>
      <c r="D39" s="119" t="s">
        <v>44</v>
      </c>
      <c r="E39" s="116">
        <v>180000</v>
      </c>
      <c r="F39" s="116">
        <v>100000</v>
      </c>
      <c r="G39" s="116">
        <v>50000</v>
      </c>
      <c r="H39" s="37" t="s">
        <v>128</v>
      </c>
      <c r="I39" s="8" t="s">
        <v>507</v>
      </c>
      <c r="J39" s="44" t="s">
        <v>129</v>
      </c>
      <c r="K39" s="44" t="s">
        <v>130</v>
      </c>
      <c r="L39" s="44" t="s">
        <v>130</v>
      </c>
    </row>
    <row r="40" spans="1:12" ht="16.5" thickBot="1" x14ac:dyDescent="0.3">
      <c r="A40" s="126"/>
      <c r="B40" s="86"/>
      <c r="C40" s="86"/>
      <c r="D40" s="121"/>
      <c r="E40" s="118"/>
      <c r="F40" s="118"/>
      <c r="G40" s="118"/>
      <c r="H40" s="39" t="s">
        <v>87</v>
      </c>
      <c r="I40" s="5" t="s">
        <v>509</v>
      </c>
      <c r="J40" s="48" t="s">
        <v>80</v>
      </c>
      <c r="K40" s="48" t="s">
        <v>108</v>
      </c>
      <c r="L40" s="48" t="s">
        <v>122</v>
      </c>
    </row>
    <row r="41" spans="1:12" ht="48" thickBot="1" x14ac:dyDescent="0.3">
      <c r="A41" s="26" t="s">
        <v>131</v>
      </c>
      <c r="B41" s="27" t="s">
        <v>132</v>
      </c>
      <c r="C41" s="27" t="s">
        <v>133</v>
      </c>
      <c r="D41" s="44" t="s">
        <v>44</v>
      </c>
      <c r="E41" s="19">
        <v>1000000</v>
      </c>
      <c r="F41" s="19">
        <v>4000000</v>
      </c>
      <c r="G41" s="19">
        <v>5000000</v>
      </c>
      <c r="H41" s="37" t="s">
        <v>25</v>
      </c>
      <c r="I41" s="8" t="s">
        <v>507</v>
      </c>
      <c r="J41" s="44" t="s">
        <v>10</v>
      </c>
      <c r="K41" s="44" t="s">
        <v>94</v>
      </c>
      <c r="L41" s="44" t="s">
        <v>10</v>
      </c>
    </row>
    <row r="42" spans="1:12" ht="61.5" customHeight="1" thickBot="1" x14ac:dyDescent="0.3">
      <c r="A42" s="26" t="s">
        <v>135</v>
      </c>
      <c r="B42" s="27" t="s">
        <v>136</v>
      </c>
      <c r="C42" s="27" t="s">
        <v>127</v>
      </c>
      <c r="D42" s="44" t="s">
        <v>44</v>
      </c>
      <c r="E42" s="18">
        <v>500000</v>
      </c>
      <c r="F42" s="18">
        <v>1750000</v>
      </c>
      <c r="G42" s="18">
        <v>1750000</v>
      </c>
      <c r="H42" s="37" t="s">
        <v>137</v>
      </c>
      <c r="I42" s="8" t="s">
        <v>509</v>
      </c>
      <c r="J42" s="44" t="s">
        <v>138</v>
      </c>
      <c r="K42" s="44" t="s">
        <v>139</v>
      </c>
      <c r="L42" s="44" t="s">
        <v>7</v>
      </c>
    </row>
    <row r="43" spans="1:12" ht="65.25" customHeight="1" thickBot="1" x14ac:dyDescent="0.3">
      <c r="A43" s="26" t="s">
        <v>140</v>
      </c>
      <c r="B43" s="27" t="s">
        <v>141</v>
      </c>
      <c r="C43" s="27" t="s">
        <v>127</v>
      </c>
      <c r="D43" s="44" t="s">
        <v>44</v>
      </c>
      <c r="E43" s="18">
        <v>200000</v>
      </c>
      <c r="F43" s="18">
        <v>900000</v>
      </c>
      <c r="G43" s="18">
        <v>900000</v>
      </c>
      <c r="H43" s="37" t="s">
        <v>142</v>
      </c>
      <c r="I43" s="8" t="s">
        <v>28</v>
      </c>
      <c r="J43" s="44" t="s">
        <v>143</v>
      </c>
      <c r="K43" s="44" t="s">
        <v>107</v>
      </c>
      <c r="L43" s="44" t="s">
        <v>107</v>
      </c>
    </row>
    <row r="44" spans="1:12" ht="33.75" customHeight="1" x14ac:dyDescent="0.25">
      <c r="A44" s="124" t="s">
        <v>144</v>
      </c>
      <c r="B44" s="84" t="s">
        <v>145</v>
      </c>
      <c r="C44" s="84" t="s">
        <v>24</v>
      </c>
      <c r="D44" s="44" t="s">
        <v>503</v>
      </c>
      <c r="E44" s="19">
        <f>SUM(E45:E46)</f>
        <v>0</v>
      </c>
      <c r="F44" s="19">
        <f>SUM(F45:F46)</f>
        <v>1304805</v>
      </c>
      <c r="G44" s="19">
        <f>SUM(G45:G46)</f>
        <v>145400</v>
      </c>
      <c r="H44" s="37" t="s">
        <v>25</v>
      </c>
      <c r="I44" s="8" t="s">
        <v>507</v>
      </c>
      <c r="J44" s="44" t="s">
        <v>146</v>
      </c>
      <c r="K44" s="44" t="s">
        <v>147</v>
      </c>
      <c r="L44" s="44" t="s">
        <v>8</v>
      </c>
    </row>
    <row r="45" spans="1:12" x14ac:dyDescent="0.25">
      <c r="A45" s="125"/>
      <c r="B45" s="85"/>
      <c r="C45" s="85"/>
      <c r="D45" s="48" t="s">
        <v>134</v>
      </c>
      <c r="E45" s="20">
        <v>0</v>
      </c>
      <c r="F45" s="20">
        <v>1104805</v>
      </c>
      <c r="G45" s="20">
        <v>93400</v>
      </c>
      <c r="H45" s="142" t="s">
        <v>148</v>
      </c>
      <c r="I45" s="143" t="s">
        <v>28</v>
      </c>
      <c r="J45" s="141" t="s">
        <v>8</v>
      </c>
      <c r="K45" s="141" t="s">
        <v>149</v>
      </c>
      <c r="L45" s="141" t="s">
        <v>8</v>
      </c>
    </row>
    <row r="46" spans="1:12" ht="16.5" thickBot="1" x14ac:dyDescent="0.3">
      <c r="A46" s="126"/>
      <c r="B46" s="86"/>
      <c r="C46" s="86"/>
      <c r="D46" s="48" t="s">
        <v>33</v>
      </c>
      <c r="E46" s="20">
        <v>0</v>
      </c>
      <c r="F46" s="20">
        <v>200000</v>
      </c>
      <c r="G46" s="20">
        <v>52000</v>
      </c>
      <c r="H46" s="140"/>
      <c r="I46" s="144"/>
      <c r="J46" s="121"/>
      <c r="K46" s="121"/>
      <c r="L46" s="121"/>
    </row>
    <row r="47" spans="1:12" ht="17.25" customHeight="1" x14ac:dyDescent="0.25">
      <c r="A47" s="124" t="s">
        <v>150</v>
      </c>
      <c r="B47" s="84" t="s">
        <v>151</v>
      </c>
      <c r="C47" s="84" t="s">
        <v>133</v>
      </c>
      <c r="D47" s="44" t="s">
        <v>503</v>
      </c>
      <c r="E47" s="19">
        <f>SUM(E48:E49)</f>
        <v>610800</v>
      </c>
      <c r="F47" s="19">
        <f>SUM(F48:F49)</f>
        <v>0</v>
      </c>
      <c r="G47" s="19">
        <f>SUM(G48:G49)</f>
        <v>0</v>
      </c>
      <c r="H47" s="138" t="s">
        <v>25</v>
      </c>
      <c r="I47" s="137" t="s">
        <v>507</v>
      </c>
      <c r="J47" s="119" t="s">
        <v>101</v>
      </c>
      <c r="K47" s="119" t="s">
        <v>8</v>
      </c>
      <c r="L47" s="119" t="s">
        <v>8</v>
      </c>
    </row>
    <row r="48" spans="1:12" x14ac:dyDescent="0.25">
      <c r="A48" s="125"/>
      <c r="B48" s="85"/>
      <c r="C48" s="85"/>
      <c r="D48" s="48" t="s">
        <v>152</v>
      </c>
      <c r="E48" s="20">
        <v>410800</v>
      </c>
      <c r="F48" s="20">
        <v>0</v>
      </c>
      <c r="G48" s="20">
        <v>0</v>
      </c>
      <c r="H48" s="139"/>
      <c r="I48" s="129"/>
      <c r="J48" s="120"/>
      <c r="K48" s="120"/>
      <c r="L48" s="120"/>
    </row>
    <row r="49" spans="1:12" ht="16.5" thickBot="1" x14ac:dyDescent="0.3">
      <c r="A49" s="126"/>
      <c r="B49" s="86"/>
      <c r="C49" s="86"/>
      <c r="D49" s="48" t="s">
        <v>44</v>
      </c>
      <c r="E49" s="20">
        <v>200000</v>
      </c>
      <c r="F49" s="20">
        <v>0</v>
      </c>
      <c r="G49" s="20">
        <v>0</v>
      </c>
      <c r="H49" s="140"/>
      <c r="I49" s="130"/>
      <c r="J49" s="121"/>
      <c r="K49" s="121"/>
      <c r="L49" s="121"/>
    </row>
    <row r="50" spans="1:12" ht="30" customHeight="1" x14ac:dyDescent="0.25">
      <c r="A50" s="124" t="s">
        <v>153</v>
      </c>
      <c r="B50" s="84" t="s">
        <v>154</v>
      </c>
      <c r="C50" s="84" t="s">
        <v>24</v>
      </c>
      <c r="D50" s="44" t="s">
        <v>503</v>
      </c>
      <c r="E50" s="19">
        <f>SUM(E51:E52)</f>
        <v>239327</v>
      </c>
      <c r="F50" s="19">
        <f>SUM(F51:F52)</f>
        <v>0</v>
      </c>
      <c r="G50" s="19">
        <f>SUM(G51:G52)</f>
        <v>0</v>
      </c>
      <c r="H50" s="37" t="s">
        <v>155</v>
      </c>
      <c r="I50" s="8" t="s">
        <v>509</v>
      </c>
      <c r="J50" s="44" t="s">
        <v>143</v>
      </c>
      <c r="K50" s="44" t="s">
        <v>8</v>
      </c>
      <c r="L50" s="44" t="s">
        <v>8</v>
      </c>
    </row>
    <row r="51" spans="1:12" ht="21.75" customHeight="1" x14ac:dyDescent="0.25">
      <c r="A51" s="125"/>
      <c r="B51" s="85"/>
      <c r="C51" s="85"/>
      <c r="D51" s="48" t="s">
        <v>44</v>
      </c>
      <c r="E51" s="20">
        <v>122996</v>
      </c>
      <c r="F51" s="20">
        <v>0</v>
      </c>
      <c r="G51" s="20">
        <v>0</v>
      </c>
      <c r="H51" s="142" t="s">
        <v>25</v>
      </c>
      <c r="I51" s="154" t="s">
        <v>507</v>
      </c>
      <c r="J51" s="141" t="s">
        <v>117</v>
      </c>
      <c r="K51" s="141" t="s">
        <v>40</v>
      </c>
      <c r="L51" s="141" t="s">
        <v>8</v>
      </c>
    </row>
    <row r="52" spans="1:12" ht="16.5" thickBot="1" x14ac:dyDescent="0.3">
      <c r="A52" s="126"/>
      <c r="B52" s="86"/>
      <c r="C52" s="86"/>
      <c r="D52" s="57" t="s">
        <v>33</v>
      </c>
      <c r="E52" s="20">
        <v>116331</v>
      </c>
      <c r="F52" s="20">
        <v>0</v>
      </c>
      <c r="G52" s="20">
        <v>0</v>
      </c>
      <c r="H52" s="140"/>
      <c r="I52" s="130"/>
      <c r="J52" s="121"/>
      <c r="K52" s="121"/>
      <c r="L52" s="121"/>
    </row>
    <row r="53" spans="1:12" ht="33" customHeight="1" x14ac:dyDescent="0.25">
      <c r="A53" s="124" t="s">
        <v>156</v>
      </c>
      <c r="B53" s="84" t="s">
        <v>157</v>
      </c>
      <c r="C53" s="84" t="s">
        <v>24</v>
      </c>
      <c r="D53" s="147" t="s">
        <v>33</v>
      </c>
      <c r="E53" s="116">
        <v>11000</v>
      </c>
      <c r="F53" s="116">
        <v>0</v>
      </c>
      <c r="G53" s="116">
        <v>0</v>
      </c>
      <c r="H53" s="37" t="s">
        <v>25</v>
      </c>
      <c r="I53" s="8" t="s">
        <v>507</v>
      </c>
      <c r="J53" s="44" t="s">
        <v>158</v>
      </c>
      <c r="K53" s="44" t="s">
        <v>8</v>
      </c>
      <c r="L53" s="44" t="s">
        <v>8</v>
      </c>
    </row>
    <row r="54" spans="1:12" ht="32.25" thickBot="1" x14ac:dyDescent="0.3">
      <c r="A54" s="145"/>
      <c r="B54" s="146"/>
      <c r="C54" s="146"/>
      <c r="D54" s="148"/>
      <c r="E54" s="149"/>
      <c r="F54" s="149"/>
      <c r="G54" s="149"/>
      <c r="H54" s="79" t="s">
        <v>159</v>
      </c>
      <c r="I54" s="80" t="s">
        <v>509</v>
      </c>
      <c r="J54" s="57" t="s">
        <v>64</v>
      </c>
      <c r="K54" s="57" t="s">
        <v>8</v>
      </c>
      <c r="L54" s="57" t="s">
        <v>8</v>
      </c>
    </row>
    <row r="55" spans="1:12" ht="47.25" hidden="1" x14ac:dyDescent="0.25">
      <c r="A55" s="77"/>
      <c r="B55" s="66"/>
      <c r="C55" s="66" t="s">
        <v>24</v>
      </c>
      <c r="F55" s="78">
        <v>0</v>
      </c>
      <c r="G55" s="78">
        <v>0</v>
      </c>
      <c r="H55" s="68"/>
      <c r="I55" s="69"/>
      <c r="J55" s="67"/>
      <c r="K55" s="67"/>
      <c r="L55" s="67"/>
    </row>
    <row r="56" spans="1:12" ht="48" hidden="1" thickBot="1" x14ac:dyDescent="0.3">
      <c r="A56" s="29"/>
      <c r="B56" s="30"/>
      <c r="C56" s="30" t="s">
        <v>24</v>
      </c>
      <c r="D56" s="48" t="s">
        <v>134</v>
      </c>
      <c r="E56" s="20">
        <v>0</v>
      </c>
      <c r="F56" s="20">
        <v>0</v>
      </c>
      <c r="G56" s="20">
        <v>0</v>
      </c>
      <c r="H56" s="39"/>
      <c r="I56" s="5"/>
      <c r="J56" s="48"/>
      <c r="K56" s="48"/>
      <c r="L56" s="48"/>
    </row>
    <row r="57" spans="1:12" ht="30.75" customHeight="1" x14ac:dyDescent="0.25">
      <c r="A57" s="124" t="s">
        <v>160</v>
      </c>
      <c r="B57" s="84" t="s">
        <v>161</v>
      </c>
      <c r="C57" s="84" t="s">
        <v>24</v>
      </c>
      <c r="D57" s="141" t="s">
        <v>33</v>
      </c>
      <c r="E57" s="116">
        <f>SUM(E58:E60)</f>
        <v>10000</v>
      </c>
      <c r="F57" s="116">
        <f>SUM(F58:F60)</f>
        <v>0</v>
      </c>
      <c r="G57" s="116">
        <f>SUM(G58:G60)</f>
        <v>0</v>
      </c>
      <c r="H57" s="37" t="s">
        <v>162</v>
      </c>
      <c r="I57" s="8" t="s">
        <v>509</v>
      </c>
      <c r="J57" s="44" t="s">
        <v>122</v>
      </c>
      <c r="K57" s="44" t="s">
        <v>8</v>
      </c>
      <c r="L57" s="44" t="s">
        <v>8</v>
      </c>
    </row>
    <row r="58" spans="1:12" ht="32.25" thickBot="1" x14ac:dyDescent="0.3">
      <c r="A58" s="151"/>
      <c r="B58" s="152"/>
      <c r="C58" s="152"/>
      <c r="D58" s="153"/>
      <c r="E58" s="150"/>
      <c r="F58" s="150"/>
      <c r="G58" s="150"/>
      <c r="H58" s="39" t="s">
        <v>25</v>
      </c>
      <c r="I58" s="5" t="s">
        <v>507</v>
      </c>
      <c r="J58" s="48" t="s">
        <v>109</v>
      </c>
      <c r="K58" s="48" t="s">
        <v>8</v>
      </c>
      <c r="L58" s="48" t="s">
        <v>8</v>
      </c>
    </row>
    <row r="59" spans="1:12" ht="47.25" hidden="1" x14ac:dyDescent="0.25">
      <c r="A59" s="29"/>
      <c r="B59" s="30"/>
      <c r="C59" s="30" t="s">
        <v>24</v>
      </c>
      <c r="E59" s="20">
        <v>10000</v>
      </c>
      <c r="F59" s="20">
        <v>0</v>
      </c>
      <c r="G59" s="20">
        <v>0</v>
      </c>
      <c r="H59" s="39"/>
      <c r="I59" s="5"/>
      <c r="J59" s="48"/>
      <c r="K59" s="48"/>
      <c r="L59" s="48"/>
    </row>
    <row r="60" spans="1:12" ht="48" hidden="1" thickBot="1" x14ac:dyDescent="0.3">
      <c r="A60" s="29"/>
      <c r="B60" s="30"/>
      <c r="C60" s="30" t="s">
        <v>24</v>
      </c>
      <c r="D60" s="48" t="s">
        <v>134</v>
      </c>
      <c r="E60" s="20">
        <v>0</v>
      </c>
      <c r="F60" s="20">
        <v>0</v>
      </c>
      <c r="G60" s="20">
        <v>0</v>
      </c>
      <c r="H60" s="39"/>
      <c r="I60" s="5"/>
      <c r="J60" s="48"/>
      <c r="K60" s="48"/>
      <c r="L60" s="48"/>
    </row>
    <row r="61" spans="1:12" ht="33" customHeight="1" x14ac:dyDescent="0.25">
      <c r="A61" s="124" t="s">
        <v>163</v>
      </c>
      <c r="B61" s="84" t="s">
        <v>164</v>
      </c>
      <c r="C61" s="84" t="s">
        <v>24</v>
      </c>
      <c r="D61" s="119" t="s">
        <v>33</v>
      </c>
      <c r="E61" s="116">
        <v>10000</v>
      </c>
      <c r="F61" s="116">
        <v>0</v>
      </c>
      <c r="G61" s="116">
        <v>0</v>
      </c>
      <c r="H61" s="37" t="s">
        <v>25</v>
      </c>
      <c r="I61" s="8" t="s">
        <v>507</v>
      </c>
      <c r="J61" s="44" t="s">
        <v>158</v>
      </c>
      <c r="K61" s="44" t="s">
        <v>8</v>
      </c>
      <c r="L61" s="44" t="s">
        <v>8</v>
      </c>
    </row>
    <row r="62" spans="1:12" ht="60.75" customHeight="1" thickBot="1" x14ac:dyDescent="0.3">
      <c r="A62" s="126"/>
      <c r="B62" s="86"/>
      <c r="C62" s="86"/>
      <c r="D62" s="121"/>
      <c r="E62" s="118"/>
      <c r="F62" s="118"/>
      <c r="G62" s="118"/>
      <c r="H62" s="39" t="s">
        <v>159</v>
      </c>
      <c r="I62" s="5" t="s">
        <v>509</v>
      </c>
      <c r="J62" s="48" t="s">
        <v>64</v>
      </c>
      <c r="K62" s="48" t="s">
        <v>8</v>
      </c>
      <c r="L62" s="48" t="s">
        <v>8</v>
      </c>
    </row>
    <row r="63" spans="1:12" ht="26.25" customHeight="1" x14ac:dyDescent="0.25">
      <c r="A63" s="124" t="s">
        <v>165</v>
      </c>
      <c r="B63" s="84" t="s">
        <v>166</v>
      </c>
      <c r="C63" s="84" t="s">
        <v>127</v>
      </c>
      <c r="D63" s="119" t="s">
        <v>44</v>
      </c>
      <c r="E63" s="116">
        <f>SUM(E64:E64)+20000</f>
        <v>20000</v>
      </c>
      <c r="F63" s="116">
        <f>SUM(F64:F64)+100000</f>
        <v>100000</v>
      </c>
      <c r="G63" s="116">
        <f>SUM(G64:G64)+100000</f>
        <v>100000</v>
      </c>
      <c r="H63" s="37" t="s">
        <v>167</v>
      </c>
      <c r="I63" s="8" t="s">
        <v>510</v>
      </c>
      <c r="J63" s="44" t="s">
        <v>168</v>
      </c>
      <c r="K63" s="44" t="s">
        <v>168</v>
      </c>
      <c r="L63" s="44" t="s">
        <v>168</v>
      </c>
    </row>
    <row r="64" spans="1:12" ht="45" customHeight="1" thickBot="1" x14ac:dyDescent="0.3">
      <c r="A64" s="126"/>
      <c r="B64" s="86"/>
      <c r="C64" s="86"/>
      <c r="D64" s="121"/>
      <c r="E64" s="118"/>
      <c r="F64" s="118"/>
      <c r="G64" s="118"/>
      <c r="H64" s="39" t="s">
        <v>169</v>
      </c>
      <c r="I64" s="5" t="s">
        <v>509</v>
      </c>
      <c r="J64" s="48" t="s">
        <v>170</v>
      </c>
      <c r="K64" s="48" t="s">
        <v>170</v>
      </c>
      <c r="L64" s="48" t="s">
        <v>170</v>
      </c>
    </row>
    <row r="65" spans="1:12" ht="27" customHeight="1" x14ac:dyDescent="0.25">
      <c r="A65" s="124" t="s">
        <v>171</v>
      </c>
      <c r="B65" s="84" t="s">
        <v>172</v>
      </c>
      <c r="C65" s="84" t="s">
        <v>127</v>
      </c>
      <c r="D65" s="44" t="s">
        <v>503</v>
      </c>
      <c r="E65" s="19">
        <f>SUM(E66:E67)</f>
        <v>1892226</v>
      </c>
      <c r="F65" s="19">
        <f>SUM(F66:F67)</f>
        <v>2150000</v>
      </c>
      <c r="G65" s="19">
        <f>SUM(G66:G67)</f>
        <v>2205000</v>
      </c>
      <c r="H65" s="37" t="s">
        <v>173</v>
      </c>
      <c r="I65" s="8" t="s">
        <v>509</v>
      </c>
      <c r="J65" s="44" t="s">
        <v>174</v>
      </c>
      <c r="K65" s="44" t="s">
        <v>174</v>
      </c>
      <c r="L65" s="44" t="s">
        <v>174</v>
      </c>
    </row>
    <row r="66" spans="1:12" x14ac:dyDescent="0.25">
      <c r="A66" s="125"/>
      <c r="B66" s="85"/>
      <c r="C66" s="85"/>
      <c r="D66" s="48" t="s">
        <v>44</v>
      </c>
      <c r="E66" s="20">
        <v>1843926</v>
      </c>
      <c r="F66" s="20">
        <v>2100000</v>
      </c>
      <c r="G66" s="20">
        <v>2150000</v>
      </c>
      <c r="H66" s="39" t="s">
        <v>175</v>
      </c>
      <c r="I66" s="5" t="s">
        <v>74</v>
      </c>
      <c r="J66" s="48" t="s">
        <v>176</v>
      </c>
      <c r="K66" s="48" t="s">
        <v>176</v>
      </c>
      <c r="L66" s="48" t="s">
        <v>176</v>
      </c>
    </row>
    <row r="67" spans="1:12" ht="32.25" thickBot="1" x14ac:dyDescent="0.3">
      <c r="A67" s="126"/>
      <c r="B67" s="86"/>
      <c r="C67" s="86"/>
      <c r="D67" s="48" t="s">
        <v>19</v>
      </c>
      <c r="E67" s="20">
        <v>48300</v>
      </c>
      <c r="F67" s="20">
        <v>50000</v>
      </c>
      <c r="G67" s="20">
        <v>55000</v>
      </c>
      <c r="H67" s="39" t="s">
        <v>177</v>
      </c>
      <c r="I67" s="5" t="s">
        <v>178</v>
      </c>
      <c r="J67" s="48" t="s">
        <v>179</v>
      </c>
      <c r="K67" s="48" t="s">
        <v>179</v>
      </c>
      <c r="L67" s="48" t="s">
        <v>179</v>
      </c>
    </row>
    <row r="68" spans="1:12" ht="48" thickBot="1" x14ac:dyDescent="0.3">
      <c r="A68" s="26" t="s">
        <v>180</v>
      </c>
      <c r="B68" s="27" t="s">
        <v>181</v>
      </c>
      <c r="C68" s="27" t="s">
        <v>18</v>
      </c>
      <c r="D68" s="44" t="s">
        <v>19</v>
      </c>
      <c r="E68" s="18">
        <v>30000</v>
      </c>
      <c r="F68" s="18">
        <v>30000</v>
      </c>
      <c r="G68" s="18">
        <v>30000</v>
      </c>
      <c r="H68" s="37" t="s">
        <v>182</v>
      </c>
      <c r="I68" s="8" t="s">
        <v>507</v>
      </c>
      <c r="J68" s="44" t="s">
        <v>183</v>
      </c>
      <c r="K68" s="44" t="s">
        <v>184</v>
      </c>
      <c r="L68" s="44" t="s">
        <v>79</v>
      </c>
    </row>
    <row r="69" spans="1:12" ht="29.25" customHeight="1" x14ac:dyDescent="0.25">
      <c r="A69" s="124" t="s">
        <v>185</v>
      </c>
      <c r="B69" s="84" t="s">
        <v>186</v>
      </c>
      <c r="C69" s="84" t="s">
        <v>187</v>
      </c>
      <c r="D69" s="119" t="s">
        <v>44</v>
      </c>
      <c r="E69" s="116">
        <v>80000</v>
      </c>
      <c r="F69" s="116">
        <v>53000</v>
      </c>
      <c r="G69" s="116">
        <v>53000</v>
      </c>
      <c r="H69" s="37" t="s">
        <v>188</v>
      </c>
      <c r="I69" s="8" t="s">
        <v>509</v>
      </c>
      <c r="J69" s="44" t="s">
        <v>26</v>
      </c>
      <c r="K69" s="44" t="s">
        <v>26</v>
      </c>
      <c r="L69" s="44" t="s">
        <v>26</v>
      </c>
    </row>
    <row r="70" spans="1:12" ht="31.5" x14ac:dyDescent="0.25">
      <c r="A70" s="125"/>
      <c r="B70" s="85"/>
      <c r="C70" s="85"/>
      <c r="D70" s="120"/>
      <c r="E70" s="117"/>
      <c r="F70" s="117"/>
      <c r="G70" s="117"/>
      <c r="H70" s="39" t="s">
        <v>189</v>
      </c>
      <c r="I70" s="5" t="s">
        <v>507</v>
      </c>
      <c r="J70" s="48" t="s">
        <v>130</v>
      </c>
      <c r="K70" s="48" t="s">
        <v>8</v>
      </c>
      <c r="L70" s="48" t="s">
        <v>8</v>
      </c>
    </row>
    <row r="71" spans="1:12" ht="32.25" thickBot="1" x14ac:dyDescent="0.3">
      <c r="A71" s="126"/>
      <c r="B71" s="86"/>
      <c r="C71" s="86"/>
      <c r="D71" s="121"/>
      <c r="E71" s="118"/>
      <c r="F71" s="118"/>
      <c r="G71" s="118"/>
      <c r="H71" s="39" t="s">
        <v>190</v>
      </c>
      <c r="I71" s="5" t="s">
        <v>509</v>
      </c>
      <c r="J71" s="48" t="s">
        <v>191</v>
      </c>
      <c r="K71" s="48" t="s">
        <v>8</v>
      </c>
      <c r="L71" s="48" t="s">
        <v>8</v>
      </c>
    </row>
    <row r="72" spans="1:12" ht="32.25" thickBot="1" x14ac:dyDescent="0.3">
      <c r="A72" s="26" t="s">
        <v>192</v>
      </c>
      <c r="B72" s="27" t="s">
        <v>193</v>
      </c>
      <c r="C72" s="27" t="s">
        <v>187</v>
      </c>
      <c r="D72" s="44" t="s">
        <v>44</v>
      </c>
      <c r="E72" s="18">
        <v>40000</v>
      </c>
      <c r="F72" s="18">
        <v>310000</v>
      </c>
      <c r="G72" s="18">
        <v>260000</v>
      </c>
      <c r="H72" s="37" t="s">
        <v>194</v>
      </c>
      <c r="I72" s="8" t="s">
        <v>507</v>
      </c>
      <c r="J72" s="44" t="s">
        <v>40</v>
      </c>
      <c r="K72" s="44" t="s">
        <v>40</v>
      </c>
      <c r="L72" s="44" t="s">
        <v>40</v>
      </c>
    </row>
    <row r="73" spans="1:12" ht="48" thickBot="1" x14ac:dyDescent="0.3">
      <c r="A73" s="26" t="s">
        <v>195</v>
      </c>
      <c r="B73" s="27" t="s">
        <v>196</v>
      </c>
      <c r="C73" s="27" t="s">
        <v>187</v>
      </c>
      <c r="D73" s="44" t="s">
        <v>44</v>
      </c>
      <c r="E73" s="18">
        <v>40000</v>
      </c>
      <c r="F73" s="18">
        <v>100000</v>
      </c>
      <c r="G73" s="18">
        <v>100000</v>
      </c>
      <c r="H73" s="37" t="s">
        <v>197</v>
      </c>
      <c r="I73" s="8" t="s">
        <v>507</v>
      </c>
      <c r="J73" s="44" t="s">
        <v>101</v>
      </c>
      <c r="K73" s="44" t="s">
        <v>101</v>
      </c>
      <c r="L73" s="44" t="s">
        <v>101</v>
      </c>
    </row>
    <row r="74" spans="1:12" ht="63.75" thickBot="1" x14ac:dyDescent="0.3">
      <c r="A74" s="26" t="s">
        <v>198</v>
      </c>
      <c r="B74" s="27" t="s">
        <v>199</v>
      </c>
      <c r="C74" s="27" t="s">
        <v>127</v>
      </c>
      <c r="D74" s="44" t="s">
        <v>44</v>
      </c>
      <c r="E74" s="18">
        <v>0</v>
      </c>
      <c r="F74" s="18">
        <v>0</v>
      </c>
      <c r="G74" s="18">
        <v>0</v>
      </c>
      <c r="H74" s="37" t="s">
        <v>155</v>
      </c>
      <c r="I74" s="35" t="s">
        <v>509</v>
      </c>
      <c r="J74" s="44" t="s">
        <v>108</v>
      </c>
      <c r="K74" s="44" t="s">
        <v>108</v>
      </c>
      <c r="L74" s="44" t="s">
        <v>8</v>
      </c>
    </row>
    <row r="75" spans="1:12" ht="24.75" customHeight="1" x14ac:dyDescent="0.25">
      <c r="A75" s="52" t="s">
        <v>200</v>
      </c>
      <c r="B75" s="84" t="s">
        <v>201</v>
      </c>
      <c r="C75" s="84" t="s">
        <v>187</v>
      </c>
      <c r="D75" s="44" t="s">
        <v>503</v>
      </c>
      <c r="E75" s="19">
        <f t="shared" ref="E75:G75" si="1">SUM(E76:E77)</f>
        <v>3000000</v>
      </c>
      <c r="F75" s="19">
        <f t="shared" si="1"/>
        <v>6100000</v>
      </c>
      <c r="G75" s="19">
        <f t="shared" si="1"/>
        <v>6100000</v>
      </c>
      <c r="H75" s="138" t="s">
        <v>202</v>
      </c>
      <c r="I75" s="137" t="s">
        <v>511</v>
      </c>
      <c r="J75" s="119" t="s">
        <v>203</v>
      </c>
      <c r="K75" s="119" t="s">
        <v>203</v>
      </c>
      <c r="L75" s="119" t="s">
        <v>203</v>
      </c>
    </row>
    <row r="76" spans="1:12" x14ac:dyDescent="0.25">
      <c r="A76" s="53"/>
      <c r="B76" s="85"/>
      <c r="C76" s="85"/>
      <c r="D76" s="48" t="s">
        <v>152</v>
      </c>
      <c r="E76" s="20">
        <v>1000000</v>
      </c>
      <c r="F76" s="20">
        <v>1000000</v>
      </c>
      <c r="G76" s="20">
        <v>1000000</v>
      </c>
      <c r="H76" s="139"/>
      <c r="I76" s="129"/>
      <c r="J76" s="120"/>
      <c r="K76" s="120"/>
      <c r="L76" s="120"/>
    </row>
    <row r="77" spans="1:12" ht="16.5" thickBot="1" x14ac:dyDescent="0.3">
      <c r="A77" s="54"/>
      <c r="B77" s="86"/>
      <c r="C77" s="86"/>
      <c r="D77" s="48" t="s">
        <v>44</v>
      </c>
      <c r="E77" s="20">
        <v>2000000</v>
      </c>
      <c r="F77" s="20">
        <v>5100000</v>
      </c>
      <c r="G77" s="20">
        <v>5100000</v>
      </c>
      <c r="H77" s="140"/>
      <c r="I77" s="130"/>
      <c r="J77" s="121"/>
      <c r="K77" s="121"/>
      <c r="L77" s="121"/>
    </row>
    <row r="78" spans="1:12" ht="47.25" customHeight="1" x14ac:dyDescent="0.25">
      <c r="A78" s="124" t="s">
        <v>204</v>
      </c>
      <c r="B78" s="84" t="s">
        <v>205</v>
      </c>
      <c r="C78" s="84" t="s">
        <v>187</v>
      </c>
      <c r="D78" s="44" t="s">
        <v>503</v>
      </c>
      <c r="E78" s="19">
        <f>SUM(E79:E80)</f>
        <v>8000000</v>
      </c>
      <c r="F78" s="19">
        <f>SUM(F79:F80)</f>
        <v>8000000</v>
      </c>
      <c r="G78" s="19">
        <f>SUM(G79:G80)</f>
        <v>6000000</v>
      </c>
      <c r="H78" s="37" t="s">
        <v>206</v>
      </c>
      <c r="I78" s="8" t="s">
        <v>509</v>
      </c>
      <c r="J78" s="44" t="s">
        <v>191</v>
      </c>
      <c r="K78" s="44" t="s">
        <v>191</v>
      </c>
      <c r="L78" s="44" t="s">
        <v>191</v>
      </c>
    </row>
    <row r="79" spans="1:12" ht="31.5" customHeight="1" x14ac:dyDescent="0.25">
      <c r="A79" s="125"/>
      <c r="B79" s="85"/>
      <c r="C79" s="85"/>
      <c r="D79" s="48" t="s">
        <v>44</v>
      </c>
      <c r="E79" s="20">
        <v>2000000</v>
      </c>
      <c r="F79" s="20">
        <v>3000000</v>
      </c>
      <c r="G79" s="20">
        <v>1000000</v>
      </c>
      <c r="H79" s="142" t="s">
        <v>202</v>
      </c>
      <c r="I79" s="143" t="s">
        <v>511</v>
      </c>
      <c r="J79" s="141" t="s">
        <v>207</v>
      </c>
      <c r="K79" s="141" t="s">
        <v>208</v>
      </c>
      <c r="L79" s="141" t="s">
        <v>8</v>
      </c>
    </row>
    <row r="80" spans="1:12" ht="16.5" thickBot="1" x14ac:dyDescent="0.3">
      <c r="A80" s="126"/>
      <c r="B80" s="86"/>
      <c r="C80" s="86"/>
      <c r="D80" s="48" t="s">
        <v>152</v>
      </c>
      <c r="E80" s="20">
        <v>6000000</v>
      </c>
      <c r="F80" s="20">
        <v>5000000</v>
      </c>
      <c r="G80" s="20">
        <v>5000000</v>
      </c>
      <c r="H80" s="140"/>
      <c r="I80" s="144"/>
      <c r="J80" s="121"/>
      <c r="K80" s="121"/>
      <c r="L80" s="121"/>
    </row>
    <row r="81" spans="1:12" ht="23.25" customHeight="1" x14ac:dyDescent="0.25">
      <c r="A81" s="124" t="s">
        <v>209</v>
      </c>
      <c r="B81" s="84" t="s">
        <v>210</v>
      </c>
      <c r="C81" s="84" t="s">
        <v>133</v>
      </c>
      <c r="D81" s="44" t="s">
        <v>503</v>
      </c>
      <c r="E81" s="19">
        <f t="shared" ref="E81:G81" si="2">SUM(E82:E83)</f>
        <v>3130800</v>
      </c>
      <c r="F81" s="19">
        <f t="shared" si="2"/>
        <v>0</v>
      </c>
      <c r="G81" s="19">
        <f t="shared" si="2"/>
        <v>0</v>
      </c>
      <c r="H81" s="138" t="s">
        <v>25</v>
      </c>
      <c r="I81" s="137" t="s">
        <v>507</v>
      </c>
      <c r="J81" s="119" t="s">
        <v>101</v>
      </c>
      <c r="K81" s="119" t="s">
        <v>8</v>
      </c>
      <c r="L81" s="119" t="s">
        <v>8</v>
      </c>
    </row>
    <row r="82" spans="1:12" x14ac:dyDescent="0.25">
      <c r="A82" s="125"/>
      <c r="B82" s="85"/>
      <c r="C82" s="85"/>
      <c r="D82" s="48" t="s">
        <v>152</v>
      </c>
      <c r="E82" s="20">
        <v>2930800</v>
      </c>
      <c r="F82" s="20">
        <v>0</v>
      </c>
      <c r="G82" s="20">
        <v>0</v>
      </c>
      <c r="H82" s="139"/>
      <c r="I82" s="129"/>
      <c r="J82" s="120"/>
      <c r="K82" s="120"/>
      <c r="L82" s="120"/>
    </row>
    <row r="83" spans="1:12" ht="16.5" thickBot="1" x14ac:dyDescent="0.3">
      <c r="A83" s="126"/>
      <c r="B83" s="86"/>
      <c r="C83" s="86"/>
      <c r="D83" s="48" t="s">
        <v>44</v>
      </c>
      <c r="E83" s="20">
        <v>200000</v>
      </c>
      <c r="F83" s="20">
        <v>0</v>
      </c>
      <c r="G83" s="20">
        <v>0</v>
      </c>
      <c r="H83" s="140"/>
      <c r="I83" s="130"/>
      <c r="J83" s="121"/>
      <c r="K83" s="121"/>
      <c r="L83" s="121"/>
    </row>
    <row r="84" spans="1:12" ht="32.25" thickBot="1" x14ac:dyDescent="0.3">
      <c r="A84" s="26" t="s">
        <v>211</v>
      </c>
      <c r="B84" s="27" t="s">
        <v>212</v>
      </c>
      <c r="C84" s="27" t="s">
        <v>187</v>
      </c>
      <c r="D84" s="44" t="s">
        <v>44</v>
      </c>
      <c r="E84" s="18">
        <v>2192745</v>
      </c>
      <c r="F84" s="18">
        <v>100000</v>
      </c>
      <c r="G84" s="18">
        <v>100000</v>
      </c>
      <c r="H84" s="37" t="s">
        <v>213</v>
      </c>
      <c r="I84" s="8" t="s">
        <v>507</v>
      </c>
      <c r="J84" s="44" t="s">
        <v>214</v>
      </c>
      <c r="K84" s="44" t="s">
        <v>214</v>
      </c>
      <c r="L84" s="44" t="s">
        <v>40</v>
      </c>
    </row>
    <row r="85" spans="1:12" ht="31.5" customHeight="1" x14ac:dyDescent="0.25">
      <c r="A85" s="124" t="s">
        <v>215</v>
      </c>
      <c r="B85" s="84" t="s">
        <v>216</v>
      </c>
      <c r="C85" s="84" t="s">
        <v>187</v>
      </c>
      <c r="D85" s="119" t="s">
        <v>44</v>
      </c>
      <c r="E85" s="116">
        <f>SUM(E86:E86)+1000000</f>
        <v>1000000</v>
      </c>
      <c r="F85" s="116">
        <f>SUM(F86:F86)+1000000</f>
        <v>1000000</v>
      </c>
      <c r="G85" s="116">
        <f>SUM(G86:G86)+1000000</f>
        <v>1000000</v>
      </c>
      <c r="H85" s="37" t="s">
        <v>217</v>
      </c>
      <c r="I85" s="8" t="s">
        <v>511</v>
      </c>
      <c r="J85" s="44" t="s">
        <v>8</v>
      </c>
      <c r="K85" s="44" t="s">
        <v>8</v>
      </c>
      <c r="L85" s="44" t="s">
        <v>8</v>
      </c>
    </row>
    <row r="86" spans="1:12" ht="16.5" thickBot="1" x14ac:dyDescent="0.3">
      <c r="A86" s="126"/>
      <c r="B86" s="86"/>
      <c r="C86" s="86"/>
      <c r="D86" s="121"/>
      <c r="E86" s="118"/>
      <c r="F86" s="118"/>
      <c r="G86" s="118"/>
      <c r="H86" s="39" t="s">
        <v>218</v>
      </c>
      <c r="I86" s="5" t="s">
        <v>511</v>
      </c>
      <c r="J86" s="48" t="s">
        <v>219</v>
      </c>
      <c r="K86" s="48" t="s">
        <v>220</v>
      </c>
      <c r="L86" s="48" t="s">
        <v>220</v>
      </c>
    </row>
    <row r="87" spans="1:12" ht="32.25" thickBot="1" x14ac:dyDescent="0.3">
      <c r="A87" s="26" t="s">
        <v>221</v>
      </c>
      <c r="B87" s="27" t="s">
        <v>222</v>
      </c>
      <c r="C87" s="27" t="s">
        <v>187</v>
      </c>
      <c r="D87" s="44" t="s">
        <v>504</v>
      </c>
      <c r="E87" s="19">
        <v>8845796</v>
      </c>
      <c r="F87" s="19">
        <v>5084595</v>
      </c>
      <c r="G87" s="19">
        <v>1585000</v>
      </c>
      <c r="H87" s="37" t="s">
        <v>223</v>
      </c>
      <c r="I87" s="8" t="s">
        <v>511</v>
      </c>
      <c r="J87" s="44" t="s">
        <v>224</v>
      </c>
      <c r="K87" s="44" t="s">
        <v>225</v>
      </c>
      <c r="L87" s="44" t="s">
        <v>8</v>
      </c>
    </row>
    <row r="88" spans="1:12" ht="16.5" hidden="1" thickBot="1" x14ac:dyDescent="0.3">
      <c r="A88" s="26" t="s">
        <v>226</v>
      </c>
      <c r="B88" s="27" t="s">
        <v>227</v>
      </c>
      <c r="C88" s="27"/>
      <c r="D88" s="44" t="s">
        <v>152</v>
      </c>
      <c r="E88" s="18">
        <v>0</v>
      </c>
      <c r="F88" s="18">
        <v>0</v>
      </c>
      <c r="G88" s="18">
        <v>0</v>
      </c>
      <c r="H88" s="37"/>
      <c r="I88" s="8"/>
      <c r="J88" s="44"/>
      <c r="K88" s="44"/>
      <c r="L88" s="44"/>
    </row>
    <row r="89" spans="1:12" ht="48" hidden="1" thickBot="1" x14ac:dyDescent="0.3">
      <c r="A89" s="26" t="s">
        <v>228</v>
      </c>
      <c r="B89" s="27" t="s">
        <v>229</v>
      </c>
      <c r="C89" s="27"/>
      <c r="D89" s="44" t="s">
        <v>152</v>
      </c>
      <c r="E89" s="18">
        <v>0</v>
      </c>
      <c r="F89" s="18">
        <v>0</v>
      </c>
      <c r="G89" s="18">
        <v>0</v>
      </c>
      <c r="H89" s="37"/>
      <c r="I89" s="8"/>
      <c r="J89" s="44"/>
      <c r="K89" s="44"/>
      <c r="L89" s="44"/>
    </row>
    <row r="90" spans="1:12" ht="16.5" hidden="1" thickBot="1" x14ac:dyDescent="0.3">
      <c r="A90" s="26" t="s">
        <v>230</v>
      </c>
      <c r="B90" s="27" t="s">
        <v>231</v>
      </c>
      <c r="C90" s="27"/>
      <c r="D90" s="44" t="s">
        <v>152</v>
      </c>
      <c r="E90" s="18">
        <v>0</v>
      </c>
      <c r="F90" s="18">
        <v>0</v>
      </c>
      <c r="G90" s="18">
        <v>0</v>
      </c>
      <c r="H90" s="37"/>
      <c r="I90" s="8"/>
      <c r="J90" s="44"/>
      <c r="K90" s="44"/>
      <c r="L90" s="44"/>
    </row>
    <row r="91" spans="1:12" ht="16.5" hidden="1" thickBot="1" x14ac:dyDescent="0.3">
      <c r="A91" s="26" t="s">
        <v>232</v>
      </c>
      <c r="B91" s="27" t="s">
        <v>233</v>
      </c>
      <c r="C91" s="27"/>
      <c r="D91" s="44" t="s">
        <v>134</v>
      </c>
      <c r="E91" s="18">
        <v>0</v>
      </c>
      <c r="F91" s="18">
        <v>0</v>
      </c>
      <c r="G91" s="18">
        <v>0</v>
      </c>
      <c r="H91" s="37"/>
      <c r="I91" s="8"/>
      <c r="J91" s="44"/>
      <c r="K91" s="44"/>
      <c r="L91" s="44"/>
    </row>
    <row r="92" spans="1:12" ht="47.25" hidden="1" x14ac:dyDescent="0.25">
      <c r="A92" s="26" t="s">
        <v>234</v>
      </c>
      <c r="B92" s="27" t="s">
        <v>235</v>
      </c>
      <c r="C92" s="27"/>
      <c r="D92" s="44"/>
      <c r="E92" s="19">
        <f t="shared" ref="E92:G92" si="3">SUM(E93:E94)</f>
        <v>0</v>
      </c>
      <c r="F92" s="19">
        <f t="shared" si="3"/>
        <v>0</v>
      </c>
      <c r="G92" s="19">
        <f t="shared" si="3"/>
        <v>0</v>
      </c>
      <c r="H92" s="37"/>
      <c r="I92" s="8"/>
      <c r="J92" s="44"/>
      <c r="K92" s="44"/>
      <c r="L92" s="44"/>
    </row>
    <row r="93" spans="1:12" hidden="1" x14ac:dyDescent="0.25">
      <c r="A93" s="29"/>
      <c r="B93" s="30"/>
      <c r="C93" s="30"/>
      <c r="D93" s="48" t="s">
        <v>134</v>
      </c>
      <c r="E93" s="20">
        <v>0</v>
      </c>
      <c r="F93" s="20">
        <v>0</v>
      </c>
      <c r="G93" s="20">
        <v>0</v>
      </c>
      <c r="H93" s="39"/>
      <c r="I93" s="5"/>
      <c r="J93" s="48"/>
      <c r="K93" s="48"/>
      <c r="L93" s="48"/>
    </row>
    <row r="94" spans="1:12" ht="16.5" hidden="1" thickBot="1" x14ac:dyDescent="0.3">
      <c r="A94" s="29"/>
      <c r="B94" s="30"/>
      <c r="C94" s="30"/>
      <c r="D94" s="48" t="s">
        <v>152</v>
      </c>
      <c r="E94" s="20">
        <v>0</v>
      </c>
      <c r="F94" s="20">
        <v>0</v>
      </c>
      <c r="G94" s="20">
        <v>0</v>
      </c>
      <c r="H94" s="39"/>
      <c r="I94" s="5"/>
      <c r="J94" s="48"/>
      <c r="K94" s="48"/>
      <c r="L94" s="48"/>
    </row>
    <row r="95" spans="1:12" ht="21.75" customHeight="1" x14ac:dyDescent="0.25">
      <c r="A95" s="124" t="s">
        <v>236</v>
      </c>
      <c r="B95" s="84" t="s">
        <v>237</v>
      </c>
      <c r="C95" s="84" t="s">
        <v>133</v>
      </c>
      <c r="D95" s="44" t="s">
        <v>503</v>
      </c>
      <c r="E95" s="19">
        <f>SUM(E96:E97)</f>
        <v>1472392</v>
      </c>
      <c r="F95" s="19">
        <f>SUM(F96:F97)</f>
        <v>0</v>
      </c>
      <c r="G95" s="19">
        <f>SUM(G96:G97)</f>
        <v>0</v>
      </c>
      <c r="H95" s="138" t="s">
        <v>25</v>
      </c>
      <c r="I95" s="137" t="s">
        <v>507</v>
      </c>
      <c r="J95" s="119" t="s">
        <v>40</v>
      </c>
      <c r="K95" s="119" t="s">
        <v>8</v>
      </c>
      <c r="L95" s="119" t="s">
        <v>8</v>
      </c>
    </row>
    <row r="96" spans="1:12" x14ac:dyDescent="0.25">
      <c r="A96" s="125"/>
      <c r="B96" s="85"/>
      <c r="C96" s="85"/>
      <c r="D96" s="48" t="s">
        <v>152</v>
      </c>
      <c r="E96" s="20">
        <v>1279678</v>
      </c>
      <c r="F96" s="20">
        <v>0</v>
      </c>
      <c r="G96" s="20">
        <v>0</v>
      </c>
      <c r="H96" s="139"/>
      <c r="I96" s="129"/>
      <c r="J96" s="120"/>
      <c r="K96" s="120"/>
      <c r="L96" s="120"/>
    </row>
    <row r="97" spans="1:12" ht="29.25" customHeight="1" thickBot="1" x14ac:dyDescent="0.3">
      <c r="A97" s="126"/>
      <c r="B97" s="86"/>
      <c r="C97" s="86"/>
      <c r="D97" s="48" t="s">
        <v>44</v>
      </c>
      <c r="E97" s="20">
        <v>192714</v>
      </c>
      <c r="F97" s="20">
        <v>0</v>
      </c>
      <c r="G97" s="20">
        <v>0</v>
      </c>
      <c r="H97" s="140"/>
      <c r="I97" s="130"/>
      <c r="J97" s="121"/>
      <c r="K97" s="121"/>
      <c r="L97" s="121"/>
    </row>
    <row r="98" spans="1:12" ht="48" thickBot="1" x14ac:dyDescent="0.3">
      <c r="A98" s="26" t="s">
        <v>238</v>
      </c>
      <c r="B98" s="27" t="s">
        <v>239</v>
      </c>
      <c r="C98" s="27" t="s">
        <v>24</v>
      </c>
      <c r="D98" s="44" t="s">
        <v>33</v>
      </c>
      <c r="E98" s="19">
        <v>55000</v>
      </c>
      <c r="F98" s="19">
        <v>0</v>
      </c>
      <c r="G98" s="19">
        <v>0</v>
      </c>
      <c r="H98" s="37" t="s">
        <v>25</v>
      </c>
      <c r="I98" s="8" t="s">
        <v>507</v>
      </c>
      <c r="J98" s="44" t="s">
        <v>101</v>
      </c>
      <c r="K98" s="44" t="s">
        <v>8</v>
      </c>
      <c r="L98" s="44" t="s">
        <v>8</v>
      </c>
    </row>
    <row r="99" spans="1:12" ht="63.75" thickBot="1" x14ac:dyDescent="0.3">
      <c r="A99" s="26" t="s">
        <v>240</v>
      </c>
      <c r="B99" s="27" t="s">
        <v>241</v>
      </c>
      <c r="C99" s="27" t="s">
        <v>127</v>
      </c>
      <c r="D99" s="44" t="s">
        <v>44</v>
      </c>
      <c r="E99" s="18">
        <v>390000</v>
      </c>
      <c r="F99" s="18">
        <v>90000</v>
      </c>
      <c r="G99" s="18">
        <v>90000</v>
      </c>
      <c r="H99" s="37" t="s">
        <v>242</v>
      </c>
      <c r="I99" s="8" t="s">
        <v>509</v>
      </c>
      <c r="J99" s="44" t="s">
        <v>122</v>
      </c>
      <c r="K99" s="44" t="s">
        <v>122</v>
      </c>
      <c r="L99" s="44" t="s">
        <v>122</v>
      </c>
    </row>
    <row r="100" spans="1:12" ht="63" x14ac:dyDescent="0.25">
      <c r="A100" s="81" t="s">
        <v>243</v>
      </c>
      <c r="B100" s="84" t="s">
        <v>244</v>
      </c>
      <c r="C100" s="84" t="s">
        <v>127</v>
      </c>
      <c r="D100" s="119" t="s">
        <v>44</v>
      </c>
      <c r="E100" s="116">
        <f>SUM(E101:E101)+300000</f>
        <v>300000</v>
      </c>
      <c r="F100" s="116">
        <f>SUM(F101:F101)+500000</f>
        <v>500000</v>
      </c>
      <c r="G100" s="116">
        <f>SUM(G101:G101)+500000</f>
        <v>500000</v>
      </c>
      <c r="H100" s="37" t="s">
        <v>245</v>
      </c>
      <c r="I100" s="8" t="s">
        <v>507</v>
      </c>
      <c r="J100" s="44" t="s">
        <v>80</v>
      </c>
      <c r="K100" s="44" t="s">
        <v>116</v>
      </c>
      <c r="L100" s="44" t="s">
        <v>184</v>
      </c>
    </row>
    <row r="101" spans="1:12" ht="32.25" thickBot="1" x14ac:dyDescent="0.3">
      <c r="A101" s="83"/>
      <c r="B101" s="86"/>
      <c r="C101" s="86"/>
      <c r="D101" s="121"/>
      <c r="E101" s="118"/>
      <c r="F101" s="118"/>
      <c r="G101" s="118"/>
      <c r="H101" s="39" t="s">
        <v>246</v>
      </c>
      <c r="I101" s="5" t="s">
        <v>509</v>
      </c>
      <c r="J101" s="48" t="s">
        <v>247</v>
      </c>
      <c r="K101" s="48" t="s">
        <v>247</v>
      </c>
      <c r="L101" s="48" t="s">
        <v>247</v>
      </c>
    </row>
    <row r="102" spans="1:12" ht="63.75" thickBot="1" x14ac:dyDescent="0.3">
      <c r="A102" s="26" t="s">
        <v>248</v>
      </c>
      <c r="B102" s="27" t="s">
        <v>249</v>
      </c>
      <c r="C102" s="27" t="s">
        <v>127</v>
      </c>
      <c r="D102" s="44" t="s">
        <v>44</v>
      </c>
      <c r="E102" s="19">
        <v>400000</v>
      </c>
      <c r="F102" s="19">
        <v>650000</v>
      </c>
      <c r="G102" s="19">
        <v>650000</v>
      </c>
      <c r="H102" s="37" t="s">
        <v>250</v>
      </c>
      <c r="I102" s="8" t="s">
        <v>507</v>
      </c>
      <c r="J102" s="44" t="s">
        <v>109</v>
      </c>
      <c r="K102" s="44" t="s">
        <v>109</v>
      </c>
      <c r="L102" s="44" t="s">
        <v>109</v>
      </c>
    </row>
    <row r="103" spans="1:12" ht="63.75" thickBot="1" x14ac:dyDescent="0.3">
      <c r="A103" s="26" t="s">
        <v>251</v>
      </c>
      <c r="B103" s="27" t="s">
        <v>252</v>
      </c>
      <c r="C103" s="27" t="s">
        <v>127</v>
      </c>
      <c r="D103" s="44" t="s">
        <v>44</v>
      </c>
      <c r="E103" s="18">
        <v>350500</v>
      </c>
      <c r="F103" s="18">
        <v>350000</v>
      </c>
      <c r="G103" s="18">
        <v>350000</v>
      </c>
      <c r="H103" s="37" t="s">
        <v>253</v>
      </c>
      <c r="I103" s="8" t="s">
        <v>74</v>
      </c>
      <c r="J103" s="44" t="s">
        <v>254</v>
      </c>
      <c r="K103" s="44" t="s">
        <v>255</v>
      </c>
      <c r="L103" s="44" t="s">
        <v>8</v>
      </c>
    </row>
    <row r="104" spans="1:12" ht="19.5" customHeight="1" x14ac:dyDescent="0.25">
      <c r="A104" s="124" t="s">
        <v>256</v>
      </c>
      <c r="B104" s="84" t="s">
        <v>257</v>
      </c>
      <c r="C104" s="84" t="s">
        <v>24</v>
      </c>
      <c r="D104" s="44" t="s">
        <v>503</v>
      </c>
      <c r="E104" s="19">
        <f>SUM(E105:E106)</f>
        <v>0</v>
      </c>
      <c r="F104" s="19">
        <f>SUM(F105:F106)</f>
        <v>4620789.88</v>
      </c>
      <c r="G104" s="19">
        <f>SUM(G105:G106)</f>
        <v>0</v>
      </c>
      <c r="H104" s="37" t="s">
        <v>206</v>
      </c>
      <c r="I104" s="8" t="s">
        <v>509</v>
      </c>
      <c r="J104" s="44" t="s">
        <v>79</v>
      </c>
      <c r="K104" s="44" t="s">
        <v>40</v>
      </c>
      <c r="L104" s="44" t="s">
        <v>8</v>
      </c>
    </row>
    <row r="105" spans="1:12" ht="20.25" customHeight="1" x14ac:dyDescent="0.25">
      <c r="A105" s="125"/>
      <c r="B105" s="85"/>
      <c r="C105" s="85"/>
      <c r="D105" s="48" t="s">
        <v>33</v>
      </c>
      <c r="E105" s="20">
        <v>0</v>
      </c>
      <c r="F105" s="20">
        <v>3927671.4</v>
      </c>
      <c r="G105" s="20">
        <v>0</v>
      </c>
      <c r="H105" s="142" t="s">
        <v>258</v>
      </c>
      <c r="I105" s="154" t="s">
        <v>509</v>
      </c>
      <c r="J105" s="141" t="s">
        <v>8</v>
      </c>
      <c r="K105" s="141" t="s">
        <v>63</v>
      </c>
      <c r="L105" s="141" t="s">
        <v>8</v>
      </c>
    </row>
    <row r="106" spans="1:12" ht="16.5" thickBot="1" x14ac:dyDescent="0.3">
      <c r="A106" s="126"/>
      <c r="B106" s="86"/>
      <c r="C106" s="86"/>
      <c r="D106" s="48" t="s">
        <v>44</v>
      </c>
      <c r="E106" s="20">
        <v>0</v>
      </c>
      <c r="F106" s="20">
        <v>693118.48</v>
      </c>
      <c r="G106" s="20">
        <v>0</v>
      </c>
      <c r="H106" s="140"/>
      <c r="I106" s="130"/>
      <c r="J106" s="121"/>
      <c r="K106" s="121"/>
      <c r="L106" s="121"/>
    </row>
    <row r="107" spans="1:12" ht="24.75" customHeight="1" x14ac:dyDescent="0.25">
      <c r="A107" s="81" t="s">
        <v>259</v>
      </c>
      <c r="B107" s="84" t="s">
        <v>260</v>
      </c>
      <c r="C107" s="84" t="s">
        <v>24</v>
      </c>
      <c r="D107" s="44" t="s">
        <v>503</v>
      </c>
      <c r="E107" s="19">
        <f>SUM(E108:E109)</f>
        <v>95978</v>
      </c>
      <c r="F107" s="19">
        <f>SUM(F108:F109)</f>
        <v>0</v>
      </c>
      <c r="G107" s="19">
        <f>SUM(G108:G109)</f>
        <v>0</v>
      </c>
      <c r="H107" s="37" t="s">
        <v>261</v>
      </c>
      <c r="I107" s="8" t="s">
        <v>509</v>
      </c>
      <c r="J107" s="44" t="s">
        <v>64</v>
      </c>
      <c r="K107" s="44" t="s">
        <v>8</v>
      </c>
      <c r="L107" s="44" t="s">
        <v>8</v>
      </c>
    </row>
    <row r="108" spans="1:12" ht="15.75" customHeight="1" x14ac:dyDescent="0.25">
      <c r="A108" s="82"/>
      <c r="B108" s="85"/>
      <c r="C108" s="85"/>
      <c r="D108" s="48" t="s">
        <v>33</v>
      </c>
      <c r="E108" s="20">
        <v>81581</v>
      </c>
      <c r="F108" s="20">
        <v>0</v>
      </c>
      <c r="G108" s="20">
        <v>0</v>
      </c>
      <c r="H108" s="142" t="s">
        <v>25</v>
      </c>
      <c r="I108" s="154" t="s">
        <v>507</v>
      </c>
      <c r="J108" s="141" t="s">
        <v>40</v>
      </c>
      <c r="K108" s="141" t="s">
        <v>8</v>
      </c>
      <c r="L108" s="141" t="s">
        <v>8</v>
      </c>
    </row>
    <row r="109" spans="1:12" ht="16.5" thickBot="1" x14ac:dyDescent="0.3">
      <c r="A109" s="83"/>
      <c r="B109" s="86"/>
      <c r="C109" s="86"/>
      <c r="D109" s="48" t="s">
        <v>44</v>
      </c>
      <c r="E109" s="20">
        <v>14397</v>
      </c>
      <c r="F109" s="20">
        <v>0</v>
      </c>
      <c r="G109" s="20">
        <v>0</v>
      </c>
      <c r="H109" s="140"/>
      <c r="I109" s="130"/>
      <c r="J109" s="121"/>
      <c r="K109" s="121"/>
      <c r="L109" s="121"/>
    </row>
    <row r="110" spans="1:12" ht="63.75" hidden="1" thickBot="1" x14ac:dyDescent="0.3">
      <c r="A110" s="26" t="s">
        <v>262</v>
      </c>
      <c r="B110" s="27" t="s">
        <v>263</v>
      </c>
      <c r="C110" s="27"/>
      <c r="D110" s="44" t="s">
        <v>44</v>
      </c>
      <c r="E110" s="18">
        <v>0</v>
      </c>
      <c r="F110" s="18">
        <v>0</v>
      </c>
      <c r="G110" s="18">
        <v>0</v>
      </c>
      <c r="H110" s="37"/>
      <c r="I110" s="8"/>
      <c r="J110" s="44"/>
      <c r="K110" s="44"/>
      <c r="L110" s="44"/>
    </row>
    <row r="111" spans="1:12" ht="23.25" customHeight="1" x14ac:dyDescent="0.25">
      <c r="A111" s="81" t="s">
        <v>264</v>
      </c>
      <c r="B111" s="84" t="s">
        <v>265</v>
      </c>
      <c r="C111" s="84" t="s">
        <v>24</v>
      </c>
      <c r="D111" s="44" t="s">
        <v>503</v>
      </c>
      <c r="E111" s="19">
        <f>SUM(E112:E113)</f>
        <v>7190747</v>
      </c>
      <c r="F111" s="19">
        <f>SUM(F112:F113)</f>
        <v>704850</v>
      </c>
      <c r="G111" s="19">
        <f>SUM(G112:G113)</f>
        <v>0</v>
      </c>
      <c r="H111" s="37" t="s">
        <v>266</v>
      </c>
      <c r="I111" s="35" t="s">
        <v>28</v>
      </c>
      <c r="J111" s="44" t="s">
        <v>267</v>
      </c>
      <c r="K111" s="44" t="s">
        <v>268</v>
      </c>
      <c r="L111" s="44" t="s">
        <v>8</v>
      </c>
    </row>
    <row r="112" spans="1:12" ht="18.75" customHeight="1" x14ac:dyDescent="0.25">
      <c r="A112" s="82"/>
      <c r="B112" s="85"/>
      <c r="C112" s="85"/>
      <c r="D112" s="48" t="s">
        <v>134</v>
      </c>
      <c r="E112" s="20">
        <v>4690747</v>
      </c>
      <c r="F112" s="20">
        <v>330873</v>
      </c>
      <c r="G112" s="20">
        <v>0</v>
      </c>
      <c r="H112" s="142" t="s">
        <v>25</v>
      </c>
      <c r="I112" s="154" t="s">
        <v>507</v>
      </c>
      <c r="J112" s="141" t="s">
        <v>269</v>
      </c>
      <c r="K112" s="141" t="s">
        <v>270</v>
      </c>
      <c r="L112" s="141" t="s">
        <v>8</v>
      </c>
    </row>
    <row r="113" spans="1:12" ht="39.75" customHeight="1" thickBot="1" x14ac:dyDescent="0.3">
      <c r="A113" s="83"/>
      <c r="B113" s="86"/>
      <c r="C113" s="86"/>
      <c r="D113" s="48" t="s">
        <v>33</v>
      </c>
      <c r="E113" s="20">
        <v>2500000</v>
      </c>
      <c r="F113" s="20">
        <v>373977</v>
      </c>
      <c r="G113" s="20">
        <v>0</v>
      </c>
      <c r="H113" s="140"/>
      <c r="I113" s="130"/>
      <c r="J113" s="121"/>
      <c r="K113" s="121"/>
      <c r="L113" s="121"/>
    </row>
    <row r="114" spans="1:12" ht="48" hidden="1" thickBot="1" x14ac:dyDescent="0.3">
      <c r="A114" s="26" t="s">
        <v>271</v>
      </c>
      <c r="B114" s="27" t="s">
        <v>272</v>
      </c>
      <c r="C114" s="27"/>
      <c r="D114" s="44" t="s">
        <v>44</v>
      </c>
      <c r="E114" s="18">
        <v>0</v>
      </c>
      <c r="F114" s="18">
        <v>0</v>
      </c>
      <c r="G114" s="18">
        <v>0</v>
      </c>
      <c r="H114" s="37"/>
      <c r="I114" s="8"/>
      <c r="J114" s="44"/>
      <c r="K114" s="44"/>
      <c r="L114" s="44"/>
    </row>
    <row r="115" spans="1:12" ht="57.75" customHeight="1" thickBot="1" x14ac:dyDescent="0.3">
      <c r="A115" s="26" t="s">
        <v>273</v>
      </c>
      <c r="B115" s="27" t="s">
        <v>274</v>
      </c>
      <c r="C115" s="27" t="s">
        <v>127</v>
      </c>
      <c r="D115" s="44" t="s">
        <v>44</v>
      </c>
      <c r="E115" s="18">
        <v>90000</v>
      </c>
      <c r="F115" s="18">
        <v>95000</v>
      </c>
      <c r="G115" s="18">
        <v>100000</v>
      </c>
      <c r="H115" s="37" t="s">
        <v>275</v>
      </c>
      <c r="I115" s="8" t="s">
        <v>509</v>
      </c>
      <c r="J115" s="44" t="s">
        <v>191</v>
      </c>
      <c r="K115" s="44" t="s">
        <v>191</v>
      </c>
      <c r="L115" s="44" t="s">
        <v>191</v>
      </c>
    </row>
    <row r="116" spans="1:12" ht="32.25" thickBot="1" x14ac:dyDescent="0.3">
      <c r="A116" s="26" t="s">
        <v>276</v>
      </c>
      <c r="B116" s="27" t="s">
        <v>277</v>
      </c>
      <c r="C116" s="27" t="s">
        <v>133</v>
      </c>
      <c r="D116" s="44" t="s">
        <v>44</v>
      </c>
      <c r="E116" s="18">
        <v>380000</v>
      </c>
      <c r="F116" s="18">
        <v>0</v>
      </c>
      <c r="G116" s="18">
        <v>0</v>
      </c>
      <c r="H116" s="37" t="s">
        <v>25</v>
      </c>
      <c r="I116" s="8" t="s">
        <v>507</v>
      </c>
      <c r="J116" s="44" t="s">
        <v>94</v>
      </c>
      <c r="K116" s="44" t="s">
        <v>8</v>
      </c>
      <c r="L116" s="44" t="s">
        <v>8</v>
      </c>
    </row>
    <row r="117" spans="1:12" ht="24.75" customHeight="1" thickBot="1" x14ac:dyDescent="0.3">
      <c r="A117" s="25" t="s">
        <v>278</v>
      </c>
      <c r="B117" s="134" t="s">
        <v>279</v>
      </c>
      <c r="C117" s="135"/>
      <c r="D117" s="136"/>
      <c r="E117" s="17">
        <f>E118+E121+E124+E127+E128+E131+E132+E134</f>
        <v>24720006</v>
      </c>
      <c r="F117" s="17">
        <f>F118+F121+F124+F127+F128+F131+F132+F134</f>
        <v>16025000</v>
      </c>
      <c r="G117" s="17">
        <f>G118+G121+G124+G127+G128+G131+G132+G134</f>
        <v>16525000</v>
      </c>
      <c r="H117" s="175"/>
      <c r="I117" s="176"/>
      <c r="J117" s="176"/>
      <c r="K117" s="176"/>
      <c r="L117" s="177"/>
    </row>
    <row r="118" spans="1:12" ht="32.25" customHeight="1" x14ac:dyDescent="0.25">
      <c r="A118" s="81" t="s">
        <v>280</v>
      </c>
      <c r="B118" s="84" t="s">
        <v>281</v>
      </c>
      <c r="C118" s="84" t="s">
        <v>187</v>
      </c>
      <c r="D118" s="119" t="s">
        <v>44</v>
      </c>
      <c r="E118" s="116">
        <f>SUM(E119:E120)+1866946</f>
        <v>1866946</v>
      </c>
      <c r="F118" s="116">
        <f>SUM(F119:F120)+1000000</f>
        <v>1000000</v>
      </c>
      <c r="G118" s="116">
        <f>SUM(G119:G120)+1000000</f>
        <v>1000000</v>
      </c>
      <c r="H118" s="37" t="s">
        <v>282</v>
      </c>
      <c r="I118" s="8" t="s">
        <v>507</v>
      </c>
      <c r="J118" s="44" t="s">
        <v>101</v>
      </c>
      <c r="K118" s="44" t="s">
        <v>101</v>
      </c>
      <c r="L118" s="44" t="s">
        <v>101</v>
      </c>
    </row>
    <row r="119" spans="1:12" ht="31.5" x14ac:dyDescent="0.25">
      <c r="A119" s="82"/>
      <c r="B119" s="85"/>
      <c r="C119" s="85"/>
      <c r="D119" s="120"/>
      <c r="E119" s="117"/>
      <c r="F119" s="117"/>
      <c r="G119" s="117"/>
      <c r="H119" s="39" t="s">
        <v>283</v>
      </c>
      <c r="I119" s="5" t="s">
        <v>507</v>
      </c>
      <c r="J119" s="48" t="s">
        <v>130</v>
      </c>
      <c r="K119" s="48" t="s">
        <v>130</v>
      </c>
      <c r="L119" s="48" t="s">
        <v>8</v>
      </c>
    </row>
    <row r="120" spans="1:12" ht="48" thickBot="1" x14ac:dyDescent="0.3">
      <c r="A120" s="83"/>
      <c r="B120" s="86"/>
      <c r="C120" s="86"/>
      <c r="D120" s="121"/>
      <c r="E120" s="118"/>
      <c r="F120" s="118"/>
      <c r="G120" s="118"/>
      <c r="H120" s="39" t="s">
        <v>284</v>
      </c>
      <c r="I120" s="5" t="s">
        <v>507</v>
      </c>
      <c r="J120" s="48" t="s">
        <v>8</v>
      </c>
      <c r="K120" s="48" t="s">
        <v>8</v>
      </c>
      <c r="L120" s="48" t="s">
        <v>8</v>
      </c>
    </row>
    <row r="121" spans="1:12" ht="47.25" hidden="1" x14ac:dyDescent="0.25">
      <c r="A121" s="26" t="s">
        <v>285</v>
      </c>
      <c r="B121" s="27" t="s">
        <v>286</v>
      </c>
      <c r="C121" s="27"/>
      <c r="D121" s="44"/>
      <c r="E121" s="19">
        <f t="shared" ref="E121:G121" si="4">SUM(E122:E123)</f>
        <v>0</v>
      </c>
      <c r="F121" s="19">
        <f t="shared" si="4"/>
        <v>0</v>
      </c>
      <c r="G121" s="19">
        <f t="shared" si="4"/>
        <v>0</v>
      </c>
      <c r="H121" s="37"/>
      <c r="I121" s="8"/>
      <c r="J121" s="44"/>
      <c r="K121" s="44"/>
      <c r="L121" s="44"/>
    </row>
    <row r="122" spans="1:12" hidden="1" x14ac:dyDescent="0.25">
      <c r="A122" s="29"/>
      <c r="B122" s="30"/>
      <c r="C122" s="30"/>
      <c r="D122" s="48" t="s">
        <v>33</v>
      </c>
      <c r="E122" s="20">
        <v>0</v>
      </c>
      <c r="F122" s="20">
        <v>0</v>
      </c>
      <c r="G122" s="20">
        <v>0</v>
      </c>
      <c r="H122" s="39"/>
      <c r="I122" s="5"/>
      <c r="J122" s="48"/>
      <c r="K122" s="48"/>
      <c r="L122" s="48"/>
    </row>
    <row r="123" spans="1:12" ht="16.5" hidden="1" thickBot="1" x14ac:dyDescent="0.3">
      <c r="A123" s="29"/>
      <c r="B123" s="30"/>
      <c r="C123" s="30"/>
      <c r="D123" s="48" t="s">
        <v>134</v>
      </c>
      <c r="E123" s="20">
        <v>0</v>
      </c>
      <c r="F123" s="20">
        <v>0</v>
      </c>
      <c r="G123" s="20">
        <v>0</v>
      </c>
      <c r="H123" s="39"/>
      <c r="I123" s="5"/>
      <c r="J123" s="48"/>
      <c r="K123" s="48"/>
      <c r="L123" s="48"/>
    </row>
    <row r="124" spans="1:12" ht="30" customHeight="1" x14ac:dyDescent="0.25">
      <c r="A124" s="81" t="s">
        <v>287</v>
      </c>
      <c r="B124" s="84" t="s">
        <v>288</v>
      </c>
      <c r="C124" s="84" t="s">
        <v>24</v>
      </c>
      <c r="D124" s="44" t="s">
        <v>503</v>
      </c>
      <c r="E124" s="19">
        <f>SUM(E125:E126)</f>
        <v>150000</v>
      </c>
      <c r="F124" s="19">
        <f t="shared" ref="F124:G124" si="5">SUM(F125:F126)</f>
        <v>0</v>
      </c>
      <c r="G124" s="19">
        <f t="shared" si="5"/>
        <v>0</v>
      </c>
      <c r="H124" s="37" t="s">
        <v>25</v>
      </c>
      <c r="I124" s="8" t="s">
        <v>507</v>
      </c>
      <c r="J124" s="44" t="s">
        <v>289</v>
      </c>
      <c r="K124" s="44" t="s">
        <v>8</v>
      </c>
      <c r="L124" s="44" t="s">
        <v>8</v>
      </c>
    </row>
    <row r="125" spans="1:12" x14ac:dyDescent="0.25">
      <c r="A125" s="82"/>
      <c r="B125" s="85"/>
      <c r="C125" s="85"/>
      <c r="D125" s="48" t="s">
        <v>44</v>
      </c>
      <c r="E125" s="20">
        <v>140000</v>
      </c>
      <c r="F125" s="20">
        <v>0</v>
      </c>
      <c r="G125" s="20">
        <v>0</v>
      </c>
      <c r="H125" s="142" t="s">
        <v>290</v>
      </c>
      <c r="I125" s="154" t="s">
        <v>28</v>
      </c>
      <c r="J125" s="141" t="s">
        <v>291</v>
      </c>
      <c r="K125" s="141" t="s">
        <v>8</v>
      </c>
      <c r="L125" s="141" t="s">
        <v>8</v>
      </c>
    </row>
    <row r="126" spans="1:12" ht="16.5" thickBot="1" x14ac:dyDescent="0.3">
      <c r="A126" s="83"/>
      <c r="B126" s="86"/>
      <c r="C126" s="86"/>
      <c r="D126" s="48" t="s">
        <v>33</v>
      </c>
      <c r="E126" s="20">
        <v>10000</v>
      </c>
      <c r="F126" s="20">
        <v>0</v>
      </c>
      <c r="G126" s="20">
        <v>0</v>
      </c>
      <c r="H126" s="140"/>
      <c r="I126" s="130"/>
      <c r="J126" s="121"/>
      <c r="K126" s="121"/>
      <c r="L126" s="121"/>
    </row>
    <row r="127" spans="1:12" ht="63.75" thickBot="1" x14ac:dyDescent="0.3">
      <c r="A127" s="26" t="s">
        <v>292</v>
      </c>
      <c r="B127" s="27" t="s">
        <v>293</v>
      </c>
      <c r="C127" s="27" t="s">
        <v>127</v>
      </c>
      <c r="D127" s="44" t="s">
        <v>44</v>
      </c>
      <c r="E127" s="18">
        <v>13500000</v>
      </c>
      <c r="F127" s="18">
        <v>14000000</v>
      </c>
      <c r="G127" s="18">
        <v>14500000</v>
      </c>
      <c r="H127" s="37" t="s">
        <v>294</v>
      </c>
      <c r="I127" s="8" t="s">
        <v>74</v>
      </c>
      <c r="J127" s="55">
        <v>13500000</v>
      </c>
      <c r="K127" s="55">
        <v>14050000</v>
      </c>
      <c r="L127" s="55">
        <v>14100000</v>
      </c>
    </row>
    <row r="128" spans="1:12" ht="12" customHeight="1" x14ac:dyDescent="0.25">
      <c r="A128" s="81" t="s">
        <v>295</v>
      </c>
      <c r="B128" s="84" t="s">
        <v>296</v>
      </c>
      <c r="C128" s="84" t="s">
        <v>24</v>
      </c>
      <c r="D128" s="44" t="s">
        <v>503</v>
      </c>
      <c r="E128" s="19">
        <f>SUM(E129:E130)</f>
        <v>8182560</v>
      </c>
      <c r="F128" s="19">
        <f>SUM(F129:F130)</f>
        <v>0</v>
      </c>
      <c r="G128" s="19">
        <f>SUM(G129:G130)</f>
        <v>0</v>
      </c>
      <c r="H128" s="37" t="s">
        <v>25</v>
      </c>
      <c r="I128" s="8" t="s">
        <v>507</v>
      </c>
      <c r="J128" s="44" t="s">
        <v>297</v>
      </c>
      <c r="K128" s="44" t="s">
        <v>8</v>
      </c>
      <c r="L128" s="44" t="s">
        <v>8</v>
      </c>
    </row>
    <row r="129" spans="1:12" ht="42" customHeight="1" x14ac:dyDescent="0.25">
      <c r="A129" s="82"/>
      <c r="B129" s="85"/>
      <c r="C129" s="85"/>
      <c r="D129" s="48" t="s">
        <v>44</v>
      </c>
      <c r="E129" s="20">
        <v>1446735</v>
      </c>
      <c r="F129" s="20">
        <v>0</v>
      </c>
      <c r="G129" s="20">
        <v>0</v>
      </c>
      <c r="H129" s="142" t="s">
        <v>298</v>
      </c>
      <c r="I129" s="154" t="s">
        <v>509</v>
      </c>
      <c r="J129" s="141" t="s">
        <v>299</v>
      </c>
      <c r="K129" s="141" t="s">
        <v>8</v>
      </c>
      <c r="L129" s="141" t="s">
        <v>8</v>
      </c>
    </row>
    <row r="130" spans="1:12" ht="16.5" thickBot="1" x14ac:dyDescent="0.3">
      <c r="A130" s="83"/>
      <c r="B130" s="86"/>
      <c r="C130" s="86"/>
      <c r="D130" s="48" t="s">
        <v>33</v>
      </c>
      <c r="E130" s="20">
        <v>6735825</v>
      </c>
      <c r="F130" s="20">
        <v>0</v>
      </c>
      <c r="G130" s="20">
        <v>0</v>
      </c>
      <c r="H130" s="140"/>
      <c r="I130" s="130"/>
      <c r="J130" s="121"/>
      <c r="K130" s="121"/>
      <c r="L130" s="121"/>
    </row>
    <row r="131" spans="1:12" ht="63.75" thickBot="1" x14ac:dyDescent="0.3">
      <c r="A131" s="26" t="s">
        <v>300</v>
      </c>
      <c r="B131" s="27" t="s">
        <v>301</v>
      </c>
      <c r="C131" s="27" t="s">
        <v>127</v>
      </c>
      <c r="D131" s="44" t="s">
        <v>44</v>
      </c>
      <c r="E131" s="18">
        <v>1000000</v>
      </c>
      <c r="F131" s="18">
        <v>1000000</v>
      </c>
      <c r="G131" s="18">
        <v>1000000</v>
      </c>
      <c r="H131" s="37" t="s">
        <v>302</v>
      </c>
      <c r="I131" s="8" t="s">
        <v>507</v>
      </c>
      <c r="J131" s="44" t="s">
        <v>8</v>
      </c>
      <c r="K131" s="44" t="s">
        <v>8</v>
      </c>
      <c r="L131" s="44" t="s">
        <v>8</v>
      </c>
    </row>
    <row r="132" spans="1:12" ht="60" customHeight="1" x14ac:dyDescent="0.25">
      <c r="A132" s="81" t="s">
        <v>303</v>
      </c>
      <c r="B132" s="84" t="s">
        <v>304</v>
      </c>
      <c r="C132" s="84" t="s">
        <v>127</v>
      </c>
      <c r="D132" s="119" t="s">
        <v>44</v>
      </c>
      <c r="E132" s="116">
        <f>SUM(E133:E133)+20500</f>
        <v>20500</v>
      </c>
      <c r="F132" s="116">
        <f>SUM(F133:F133)+25000</f>
        <v>25000</v>
      </c>
      <c r="G132" s="116">
        <f>SUM(G133:G133)+25000</f>
        <v>25000</v>
      </c>
      <c r="H132" s="37" t="s">
        <v>305</v>
      </c>
      <c r="I132" s="35" t="s">
        <v>509</v>
      </c>
      <c r="J132" s="44" t="s">
        <v>64</v>
      </c>
      <c r="K132" s="44" t="s">
        <v>64</v>
      </c>
      <c r="L132" s="44" t="s">
        <v>8</v>
      </c>
    </row>
    <row r="133" spans="1:12" ht="16.5" thickBot="1" x14ac:dyDescent="0.3">
      <c r="A133" s="83"/>
      <c r="B133" s="86"/>
      <c r="C133" s="86"/>
      <c r="D133" s="121"/>
      <c r="E133" s="118"/>
      <c r="F133" s="118"/>
      <c r="G133" s="118"/>
      <c r="H133" s="39" t="s">
        <v>306</v>
      </c>
      <c r="I133" s="5" t="s">
        <v>509</v>
      </c>
      <c r="J133" s="48" t="s">
        <v>8</v>
      </c>
      <c r="K133" s="48" t="s">
        <v>8</v>
      </c>
      <c r="L133" s="48" t="s">
        <v>8</v>
      </c>
    </row>
    <row r="134" spans="1:12" ht="63.75" thickBot="1" x14ac:dyDescent="0.3">
      <c r="A134" s="26" t="s">
        <v>307</v>
      </c>
      <c r="B134" s="27" t="s">
        <v>308</v>
      </c>
      <c r="C134" s="27" t="s">
        <v>127</v>
      </c>
      <c r="D134" s="44" t="s">
        <v>44</v>
      </c>
      <c r="E134" s="18">
        <v>0</v>
      </c>
      <c r="F134" s="18">
        <v>0</v>
      </c>
      <c r="G134" s="18">
        <v>0</v>
      </c>
      <c r="H134" s="37" t="s">
        <v>25</v>
      </c>
      <c r="I134" s="8" t="s">
        <v>507</v>
      </c>
      <c r="J134" s="44" t="s">
        <v>130</v>
      </c>
      <c r="K134" s="44" t="s">
        <v>130</v>
      </c>
      <c r="L134" s="44" t="s">
        <v>130</v>
      </c>
    </row>
    <row r="135" spans="1:12" ht="32.25" customHeight="1" thickBot="1" x14ac:dyDescent="0.3">
      <c r="A135" s="24" t="s">
        <v>309</v>
      </c>
      <c r="B135" s="172" t="s">
        <v>310</v>
      </c>
      <c r="C135" s="173"/>
      <c r="D135" s="174"/>
      <c r="E135" s="16">
        <f t="shared" ref="E135:G135" si="6">SUM(E136:E137)</f>
        <v>5487061</v>
      </c>
      <c r="F135" s="16">
        <f t="shared" si="6"/>
        <v>3821300</v>
      </c>
      <c r="G135" s="16">
        <f t="shared" si="6"/>
        <v>3820000</v>
      </c>
      <c r="H135" s="169"/>
      <c r="I135" s="170"/>
      <c r="J135" s="170"/>
      <c r="K135" s="170"/>
      <c r="L135" s="171"/>
    </row>
    <row r="136" spans="1:12" ht="16.5" hidden="1" thickBot="1" x14ac:dyDescent="0.3">
      <c r="A136" s="29"/>
      <c r="B136" s="30"/>
      <c r="C136" s="30"/>
      <c r="D136" s="48"/>
      <c r="E136" s="20">
        <v>0</v>
      </c>
      <c r="F136" s="20">
        <v>0</v>
      </c>
      <c r="G136" s="20">
        <v>0</v>
      </c>
      <c r="H136" s="39"/>
      <c r="I136" s="5"/>
      <c r="J136" s="48"/>
      <c r="K136" s="48"/>
      <c r="L136" s="48"/>
    </row>
    <row r="137" spans="1:12" ht="48" customHeight="1" thickBot="1" x14ac:dyDescent="0.3">
      <c r="A137" s="25" t="s">
        <v>311</v>
      </c>
      <c r="B137" s="155" t="s">
        <v>312</v>
      </c>
      <c r="C137" s="156"/>
      <c r="D137" s="157"/>
      <c r="E137" s="17">
        <f>E138+E139+E141+E142+E145+E146+E148+E149+E150</f>
        <v>5487061</v>
      </c>
      <c r="F137" s="17">
        <f>F138+F139+F141+F142+F145+F146+F148+F149+F150</f>
        <v>3821300</v>
      </c>
      <c r="G137" s="17">
        <f>G138+G139+G141+G142+G145+G146+G148+G149+G150</f>
        <v>3820000</v>
      </c>
      <c r="H137" s="161"/>
      <c r="I137" s="162"/>
      <c r="J137" s="162"/>
      <c r="K137" s="162"/>
      <c r="L137" s="163"/>
    </row>
    <row r="138" spans="1:12" ht="16.5" hidden="1" thickBot="1" x14ac:dyDescent="0.3">
      <c r="A138" s="29"/>
      <c r="B138" s="30"/>
      <c r="C138" s="30"/>
      <c r="D138" s="48"/>
      <c r="E138" s="20">
        <v>0</v>
      </c>
      <c r="F138" s="20">
        <v>0</v>
      </c>
      <c r="G138" s="20">
        <v>0</v>
      </c>
      <c r="H138" s="39"/>
      <c r="I138" s="5"/>
      <c r="J138" s="48"/>
      <c r="K138" s="48"/>
      <c r="L138" s="48"/>
    </row>
    <row r="139" spans="1:12" ht="31.5" customHeight="1" x14ac:dyDescent="0.25">
      <c r="A139" s="81" t="s">
        <v>313</v>
      </c>
      <c r="B139" s="84" t="s">
        <v>314</v>
      </c>
      <c r="C139" s="84" t="s">
        <v>315</v>
      </c>
      <c r="D139" s="119" t="s">
        <v>44</v>
      </c>
      <c r="E139" s="116">
        <v>608000</v>
      </c>
      <c r="F139" s="116">
        <v>550000</v>
      </c>
      <c r="G139" s="116">
        <v>550000</v>
      </c>
      <c r="H139" s="37" t="s">
        <v>316</v>
      </c>
      <c r="I139" s="8" t="s">
        <v>507</v>
      </c>
      <c r="J139" s="44" t="s">
        <v>40</v>
      </c>
      <c r="K139" s="44" t="s">
        <v>40</v>
      </c>
      <c r="L139" s="44" t="s">
        <v>40</v>
      </c>
    </row>
    <row r="140" spans="1:12" ht="48.75" customHeight="1" thickBot="1" x14ac:dyDescent="0.3">
      <c r="A140" s="83"/>
      <c r="B140" s="86"/>
      <c r="C140" s="86"/>
      <c r="D140" s="121"/>
      <c r="E140" s="118"/>
      <c r="F140" s="118"/>
      <c r="G140" s="118"/>
      <c r="H140" s="39" t="s">
        <v>317</v>
      </c>
      <c r="I140" s="5" t="s">
        <v>507</v>
      </c>
      <c r="J140" s="48" t="s">
        <v>63</v>
      </c>
      <c r="K140" s="48" t="s">
        <v>63</v>
      </c>
      <c r="L140" s="48" t="s">
        <v>63</v>
      </c>
    </row>
    <row r="141" spans="1:12" ht="48" thickBot="1" x14ac:dyDescent="0.3">
      <c r="A141" s="26" t="s">
        <v>318</v>
      </c>
      <c r="B141" s="27" t="s">
        <v>319</v>
      </c>
      <c r="C141" s="27" t="s">
        <v>24</v>
      </c>
      <c r="D141" s="44" t="s">
        <v>44</v>
      </c>
      <c r="E141" s="19">
        <v>30000</v>
      </c>
      <c r="F141" s="19">
        <v>0</v>
      </c>
      <c r="G141" s="19">
        <v>0</v>
      </c>
      <c r="H141" s="37" t="s">
        <v>25</v>
      </c>
      <c r="I141" s="8" t="s">
        <v>507</v>
      </c>
      <c r="J141" s="44" t="s">
        <v>320</v>
      </c>
      <c r="K141" s="44" t="s">
        <v>8</v>
      </c>
      <c r="L141" s="44" t="s">
        <v>8</v>
      </c>
    </row>
    <row r="142" spans="1:12" ht="32.25" customHeight="1" x14ac:dyDescent="0.25">
      <c r="A142" s="81" t="s">
        <v>321</v>
      </c>
      <c r="B142" s="84" t="s">
        <v>322</v>
      </c>
      <c r="C142" s="84" t="s">
        <v>24</v>
      </c>
      <c r="D142" s="44" t="s">
        <v>503</v>
      </c>
      <c r="E142" s="19">
        <f>SUM(E143:E144)</f>
        <v>629061</v>
      </c>
      <c r="F142" s="19">
        <f>SUM(F143:F144)</f>
        <v>0</v>
      </c>
      <c r="G142" s="19">
        <f>SUM(G143:G144)</f>
        <v>0</v>
      </c>
      <c r="H142" s="37" t="s">
        <v>323</v>
      </c>
      <c r="I142" s="8" t="s">
        <v>509</v>
      </c>
      <c r="J142" s="44" t="s">
        <v>324</v>
      </c>
      <c r="K142" s="44" t="s">
        <v>8</v>
      </c>
      <c r="L142" s="44" t="s">
        <v>8</v>
      </c>
    </row>
    <row r="143" spans="1:12" ht="20.25" customHeight="1" x14ac:dyDescent="0.25">
      <c r="A143" s="82"/>
      <c r="B143" s="85"/>
      <c r="C143" s="85"/>
      <c r="D143" s="48" t="s">
        <v>33</v>
      </c>
      <c r="E143" s="20">
        <v>529061</v>
      </c>
      <c r="F143" s="20">
        <v>0</v>
      </c>
      <c r="G143" s="20">
        <v>0</v>
      </c>
      <c r="H143" s="142" t="s">
        <v>325</v>
      </c>
      <c r="I143" s="154" t="s">
        <v>507</v>
      </c>
      <c r="J143" s="141" t="s">
        <v>121</v>
      </c>
      <c r="K143" s="141" t="s">
        <v>270</v>
      </c>
      <c r="L143" s="141" t="s">
        <v>8</v>
      </c>
    </row>
    <row r="144" spans="1:12" ht="16.5" thickBot="1" x14ac:dyDescent="0.3">
      <c r="A144" s="83"/>
      <c r="B144" s="86"/>
      <c r="C144" s="86"/>
      <c r="D144" s="48" t="s">
        <v>44</v>
      </c>
      <c r="E144" s="20">
        <v>100000</v>
      </c>
      <c r="F144" s="20">
        <v>0</v>
      </c>
      <c r="G144" s="20">
        <v>0</v>
      </c>
      <c r="H144" s="140"/>
      <c r="I144" s="130"/>
      <c r="J144" s="121"/>
      <c r="K144" s="121"/>
      <c r="L144" s="121"/>
    </row>
    <row r="145" spans="1:12" ht="48" thickBot="1" x14ac:dyDescent="0.3">
      <c r="A145" s="26" t="s">
        <v>326</v>
      </c>
      <c r="B145" s="27" t="s">
        <v>327</v>
      </c>
      <c r="C145" s="27" t="s">
        <v>315</v>
      </c>
      <c r="D145" s="44" t="s">
        <v>328</v>
      </c>
      <c r="E145" s="18">
        <v>50000</v>
      </c>
      <c r="F145" s="18">
        <v>50000</v>
      </c>
      <c r="G145" s="18">
        <v>50000</v>
      </c>
      <c r="H145" s="37" t="s">
        <v>329</v>
      </c>
      <c r="I145" s="8" t="s">
        <v>507</v>
      </c>
      <c r="J145" s="44" t="s">
        <v>108</v>
      </c>
      <c r="K145" s="44" t="s">
        <v>8</v>
      </c>
      <c r="L145" s="44" t="s">
        <v>8</v>
      </c>
    </row>
    <row r="146" spans="1:12" ht="47.25" x14ac:dyDescent="0.25">
      <c r="A146" s="81" t="s">
        <v>330</v>
      </c>
      <c r="B146" s="84" t="s">
        <v>331</v>
      </c>
      <c r="C146" s="84" t="s">
        <v>315</v>
      </c>
      <c r="D146" s="119" t="s">
        <v>44</v>
      </c>
      <c r="E146" s="116">
        <v>2450000</v>
      </c>
      <c r="F146" s="116">
        <v>3200000</v>
      </c>
      <c r="G146" s="116">
        <v>3200000</v>
      </c>
      <c r="H146" s="37" t="s">
        <v>332</v>
      </c>
      <c r="I146" s="8" t="s">
        <v>507</v>
      </c>
      <c r="J146" s="44" t="s">
        <v>79</v>
      </c>
      <c r="K146" s="44" t="s">
        <v>79</v>
      </c>
      <c r="L146" s="44" t="s">
        <v>79</v>
      </c>
    </row>
    <row r="147" spans="1:12" ht="63.75" thickBot="1" x14ac:dyDescent="0.3">
      <c r="A147" s="83"/>
      <c r="B147" s="86"/>
      <c r="C147" s="86"/>
      <c r="D147" s="121"/>
      <c r="E147" s="118"/>
      <c r="F147" s="118"/>
      <c r="G147" s="118"/>
      <c r="H147" s="39" t="s">
        <v>333</v>
      </c>
      <c r="I147" s="5" t="s">
        <v>511</v>
      </c>
      <c r="J147" s="48" t="s">
        <v>111</v>
      </c>
      <c r="K147" s="48" t="s">
        <v>334</v>
      </c>
      <c r="L147" s="48" t="s">
        <v>334</v>
      </c>
    </row>
    <row r="148" spans="1:12" ht="48" thickBot="1" x14ac:dyDescent="0.3">
      <c r="A148" s="26" t="s">
        <v>335</v>
      </c>
      <c r="B148" s="27" t="s">
        <v>336</v>
      </c>
      <c r="C148" s="27" t="s">
        <v>315</v>
      </c>
      <c r="D148" s="44" t="s">
        <v>44</v>
      </c>
      <c r="E148" s="19">
        <v>1700000</v>
      </c>
      <c r="F148" s="19">
        <v>0</v>
      </c>
      <c r="G148" s="19">
        <v>0</v>
      </c>
      <c r="H148" s="37" t="s">
        <v>337</v>
      </c>
      <c r="I148" s="8" t="s">
        <v>509</v>
      </c>
      <c r="J148" s="44" t="s">
        <v>63</v>
      </c>
      <c r="K148" s="44" t="s">
        <v>8</v>
      </c>
      <c r="L148" s="44" t="s">
        <v>8</v>
      </c>
    </row>
    <row r="149" spans="1:12" ht="90" customHeight="1" thickBot="1" x14ac:dyDescent="0.3">
      <c r="A149" s="26" t="s">
        <v>338</v>
      </c>
      <c r="B149" s="27" t="s">
        <v>339</v>
      </c>
      <c r="C149" s="27" t="s">
        <v>315</v>
      </c>
      <c r="D149" s="44" t="s">
        <v>44</v>
      </c>
      <c r="E149" s="18">
        <v>0</v>
      </c>
      <c r="F149" s="18">
        <v>0</v>
      </c>
      <c r="G149" s="18">
        <v>0</v>
      </c>
      <c r="H149" s="37" t="s">
        <v>340</v>
      </c>
      <c r="I149" s="8" t="s">
        <v>509</v>
      </c>
      <c r="J149" s="44" t="s">
        <v>158</v>
      </c>
      <c r="K149" s="44" t="s">
        <v>108</v>
      </c>
      <c r="L149" s="44" t="s">
        <v>8</v>
      </c>
    </row>
    <row r="150" spans="1:12" ht="45.75" customHeight="1" x14ac:dyDescent="0.25">
      <c r="A150" s="81" t="s">
        <v>341</v>
      </c>
      <c r="B150" s="84" t="s">
        <v>342</v>
      </c>
      <c r="C150" s="84" t="s">
        <v>315</v>
      </c>
      <c r="D150" s="44" t="s">
        <v>503</v>
      </c>
      <c r="E150" s="19">
        <f t="shared" ref="E150:G150" si="7">SUM(E151:E152)</f>
        <v>20000</v>
      </c>
      <c r="F150" s="19">
        <f t="shared" si="7"/>
        <v>21300</v>
      </c>
      <c r="G150" s="19">
        <f t="shared" si="7"/>
        <v>20000</v>
      </c>
      <c r="H150" s="138" t="s">
        <v>343</v>
      </c>
      <c r="I150" s="137" t="s">
        <v>344</v>
      </c>
      <c r="J150" s="119" t="s">
        <v>130</v>
      </c>
      <c r="K150" s="119" t="s">
        <v>168</v>
      </c>
      <c r="L150" s="119" t="s">
        <v>168</v>
      </c>
    </row>
    <row r="151" spans="1:12" x14ac:dyDescent="0.25">
      <c r="A151" s="82"/>
      <c r="B151" s="85"/>
      <c r="C151" s="85"/>
      <c r="D151" s="48" t="s">
        <v>33</v>
      </c>
      <c r="E151" s="20">
        <v>20000</v>
      </c>
      <c r="F151" s="20">
        <v>20000</v>
      </c>
      <c r="G151" s="20">
        <v>20000</v>
      </c>
      <c r="H151" s="139"/>
      <c r="I151" s="129"/>
      <c r="J151" s="120"/>
      <c r="K151" s="120"/>
      <c r="L151" s="120"/>
    </row>
    <row r="152" spans="1:12" ht="70.5" customHeight="1" thickBot="1" x14ac:dyDescent="0.3">
      <c r="A152" s="83"/>
      <c r="B152" s="86"/>
      <c r="C152" s="86"/>
      <c r="D152" s="48" t="s">
        <v>44</v>
      </c>
      <c r="E152" s="20">
        <v>0</v>
      </c>
      <c r="F152" s="20">
        <v>1300</v>
      </c>
      <c r="G152" s="20">
        <v>0</v>
      </c>
      <c r="H152" s="140"/>
      <c r="I152" s="130"/>
      <c r="J152" s="121"/>
      <c r="K152" s="121"/>
      <c r="L152" s="121"/>
    </row>
    <row r="153" spans="1:12" ht="38.25" customHeight="1" thickBot="1" x14ac:dyDescent="0.3">
      <c r="A153" s="24" t="s">
        <v>345</v>
      </c>
      <c r="B153" s="131" t="s">
        <v>346</v>
      </c>
      <c r="C153" s="132"/>
      <c r="D153" s="133"/>
      <c r="E153" s="16">
        <f t="shared" ref="E153:G153" si="8">E154+E173</f>
        <v>20096183</v>
      </c>
      <c r="F153" s="16">
        <f t="shared" si="8"/>
        <v>26177920.5</v>
      </c>
      <c r="G153" s="16">
        <f t="shared" si="8"/>
        <v>24209419.5</v>
      </c>
      <c r="H153" s="158"/>
      <c r="I153" s="159"/>
      <c r="J153" s="159"/>
      <c r="K153" s="159"/>
      <c r="L153" s="160"/>
    </row>
    <row r="154" spans="1:12" ht="32.25" customHeight="1" thickBot="1" x14ac:dyDescent="0.3">
      <c r="A154" s="25" t="s">
        <v>347</v>
      </c>
      <c r="B154" s="155" t="s">
        <v>348</v>
      </c>
      <c r="C154" s="156"/>
      <c r="D154" s="157"/>
      <c r="E154" s="17">
        <f t="shared" ref="E154:G154" si="9">E155+E156+E157+E158+E159+E162+E163+E165+E166+E167+E169+E170</f>
        <v>1419647</v>
      </c>
      <c r="F154" s="17">
        <f t="shared" si="9"/>
        <v>687956</v>
      </c>
      <c r="G154" s="17">
        <f t="shared" si="9"/>
        <v>676456</v>
      </c>
      <c r="H154" s="161"/>
      <c r="I154" s="162"/>
      <c r="J154" s="162"/>
      <c r="K154" s="162"/>
      <c r="L154" s="163"/>
    </row>
    <row r="155" spans="1:12" ht="32.25" hidden="1" thickBot="1" x14ac:dyDescent="0.3">
      <c r="A155" s="29"/>
      <c r="B155" s="30"/>
      <c r="C155" s="30"/>
      <c r="D155" s="48"/>
      <c r="E155" s="20">
        <v>0</v>
      </c>
      <c r="F155" s="20">
        <v>0</v>
      </c>
      <c r="G155" s="20">
        <v>0</v>
      </c>
      <c r="H155" s="39" t="s">
        <v>349</v>
      </c>
      <c r="I155" s="5" t="s">
        <v>15</v>
      </c>
      <c r="J155" s="48" t="s">
        <v>350</v>
      </c>
      <c r="K155" s="48" t="s">
        <v>351</v>
      </c>
      <c r="L155" s="48" t="s">
        <v>352</v>
      </c>
    </row>
    <row r="156" spans="1:12" ht="48" thickBot="1" x14ac:dyDescent="0.3">
      <c r="A156" s="26" t="s">
        <v>353</v>
      </c>
      <c r="B156" s="27" t="s">
        <v>354</v>
      </c>
      <c r="C156" s="27" t="s">
        <v>355</v>
      </c>
      <c r="D156" s="44" t="s">
        <v>44</v>
      </c>
      <c r="E156" s="18">
        <v>100000</v>
      </c>
      <c r="F156" s="18">
        <v>100000</v>
      </c>
      <c r="G156" s="18">
        <v>100000</v>
      </c>
      <c r="H156" s="37" t="s">
        <v>356</v>
      </c>
      <c r="I156" s="8" t="s">
        <v>509</v>
      </c>
      <c r="J156" s="44" t="s">
        <v>191</v>
      </c>
      <c r="K156" s="44" t="s">
        <v>170</v>
      </c>
      <c r="L156" s="44" t="s">
        <v>8</v>
      </c>
    </row>
    <row r="157" spans="1:12" ht="48" thickBot="1" x14ac:dyDescent="0.3">
      <c r="A157" s="26" t="s">
        <v>357</v>
      </c>
      <c r="B157" s="27" t="s">
        <v>358</v>
      </c>
      <c r="C157" s="27" t="s">
        <v>355</v>
      </c>
      <c r="D157" s="44" t="s">
        <v>44</v>
      </c>
      <c r="E157" s="18">
        <v>100000</v>
      </c>
      <c r="F157" s="18">
        <v>100000</v>
      </c>
      <c r="G157" s="18">
        <v>100000</v>
      </c>
      <c r="H157" s="37" t="s">
        <v>359</v>
      </c>
      <c r="I157" s="8" t="s">
        <v>509</v>
      </c>
      <c r="J157" s="44" t="s">
        <v>191</v>
      </c>
      <c r="K157" s="44" t="s">
        <v>63</v>
      </c>
      <c r="L157" s="44" t="s">
        <v>8</v>
      </c>
    </row>
    <row r="158" spans="1:12" ht="48" thickBot="1" x14ac:dyDescent="0.3">
      <c r="A158" s="26" t="s">
        <v>360</v>
      </c>
      <c r="B158" s="27" t="s">
        <v>361</v>
      </c>
      <c r="C158" s="27" t="s">
        <v>355</v>
      </c>
      <c r="D158" s="44" t="s">
        <v>44</v>
      </c>
      <c r="E158" s="18">
        <v>30000</v>
      </c>
      <c r="F158" s="18">
        <v>30000</v>
      </c>
      <c r="G158" s="18">
        <v>30000</v>
      </c>
      <c r="H158" s="37" t="s">
        <v>362</v>
      </c>
      <c r="I158" s="8" t="s">
        <v>509</v>
      </c>
      <c r="J158" s="44" t="s">
        <v>63</v>
      </c>
      <c r="K158" s="44" t="s">
        <v>64</v>
      </c>
      <c r="L158" s="44" t="s">
        <v>8</v>
      </c>
    </row>
    <row r="159" spans="1:12" ht="53.25" customHeight="1" x14ac:dyDescent="0.25">
      <c r="A159" s="81" t="s">
        <v>363</v>
      </c>
      <c r="B159" s="84" t="s">
        <v>364</v>
      </c>
      <c r="C159" s="84" t="s">
        <v>18</v>
      </c>
      <c r="D159" s="44" t="s">
        <v>503</v>
      </c>
      <c r="E159" s="19">
        <f t="shared" ref="E159:G159" si="10">SUM(E160:E161)</f>
        <v>773191</v>
      </c>
      <c r="F159" s="19">
        <f t="shared" si="10"/>
        <v>11500</v>
      </c>
      <c r="G159" s="19">
        <f t="shared" si="10"/>
        <v>0</v>
      </c>
      <c r="H159" s="138" t="s">
        <v>365</v>
      </c>
      <c r="I159" s="137" t="s">
        <v>507</v>
      </c>
      <c r="J159" s="119" t="s">
        <v>101</v>
      </c>
      <c r="K159" s="119" t="s">
        <v>101</v>
      </c>
      <c r="L159" s="119" t="s">
        <v>101</v>
      </c>
    </row>
    <row r="160" spans="1:12" x14ac:dyDescent="0.25">
      <c r="A160" s="82"/>
      <c r="B160" s="85"/>
      <c r="C160" s="85"/>
      <c r="D160" s="48" t="s">
        <v>44</v>
      </c>
      <c r="E160" s="20">
        <v>693191</v>
      </c>
      <c r="F160" s="20">
        <v>11500</v>
      </c>
      <c r="G160" s="20">
        <v>0</v>
      </c>
      <c r="H160" s="139"/>
      <c r="I160" s="129"/>
      <c r="J160" s="120"/>
      <c r="K160" s="120"/>
      <c r="L160" s="120"/>
    </row>
    <row r="161" spans="1:12" ht="16.5" thickBot="1" x14ac:dyDescent="0.3">
      <c r="A161" s="83"/>
      <c r="B161" s="86"/>
      <c r="C161" s="86"/>
      <c r="D161" s="48" t="s">
        <v>19</v>
      </c>
      <c r="E161" s="20">
        <v>80000</v>
      </c>
      <c r="F161" s="20">
        <v>0</v>
      </c>
      <c r="G161" s="20">
        <v>0</v>
      </c>
      <c r="H161" s="140"/>
      <c r="I161" s="130"/>
      <c r="J161" s="121"/>
      <c r="K161" s="121"/>
      <c r="L161" s="121"/>
    </row>
    <row r="162" spans="1:12" ht="126.75" thickBot="1" x14ac:dyDescent="0.3">
      <c r="A162" s="26" t="s">
        <v>366</v>
      </c>
      <c r="B162" s="27" t="s">
        <v>367</v>
      </c>
      <c r="C162" s="27" t="s">
        <v>18</v>
      </c>
      <c r="D162" s="44" t="s">
        <v>44</v>
      </c>
      <c r="E162" s="18">
        <v>15000</v>
      </c>
      <c r="F162" s="18">
        <v>15000</v>
      </c>
      <c r="G162" s="18">
        <v>15000</v>
      </c>
      <c r="H162" s="37" t="s">
        <v>365</v>
      </c>
      <c r="I162" s="35" t="s">
        <v>507</v>
      </c>
      <c r="J162" s="44" t="s">
        <v>130</v>
      </c>
      <c r="K162" s="44" t="s">
        <v>130</v>
      </c>
      <c r="L162" s="44" t="s">
        <v>130</v>
      </c>
    </row>
    <row r="163" spans="1:12" ht="30" customHeight="1" x14ac:dyDescent="0.25">
      <c r="A163" s="124" t="s">
        <v>368</v>
      </c>
      <c r="B163" s="84" t="s">
        <v>369</v>
      </c>
      <c r="C163" s="84" t="s">
        <v>355</v>
      </c>
      <c r="D163" s="119" t="s">
        <v>44</v>
      </c>
      <c r="E163" s="116">
        <f t="shared" ref="E163:G163" si="11">SUM(E164:E164)+50000</f>
        <v>50000</v>
      </c>
      <c r="F163" s="116">
        <f t="shared" si="11"/>
        <v>50000</v>
      </c>
      <c r="G163" s="116">
        <f t="shared" si="11"/>
        <v>50000</v>
      </c>
      <c r="H163" s="37" t="s">
        <v>370</v>
      </c>
      <c r="I163" s="8" t="s">
        <v>509</v>
      </c>
      <c r="J163" s="44" t="s">
        <v>122</v>
      </c>
      <c r="K163" s="44" t="s">
        <v>107</v>
      </c>
      <c r="L163" s="44" t="s">
        <v>8</v>
      </c>
    </row>
    <row r="164" spans="1:12" ht="32.25" thickBot="1" x14ac:dyDescent="0.3">
      <c r="A164" s="126"/>
      <c r="B164" s="86"/>
      <c r="C164" s="86"/>
      <c r="D164" s="121"/>
      <c r="E164" s="118"/>
      <c r="F164" s="118"/>
      <c r="G164" s="118"/>
      <c r="H164" s="39" t="s">
        <v>371</v>
      </c>
      <c r="I164" s="5" t="s">
        <v>509</v>
      </c>
      <c r="J164" s="48" t="s">
        <v>109</v>
      </c>
      <c r="K164" s="48" t="s">
        <v>63</v>
      </c>
      <c r="L164" s="48" t="s">
        <v>8</v>
      </c>
    </row>
    <row r="165" spans="1:12" ht="48" thickBot="1" x14ac:dyDescent="0.3">
      <c r="A165" s="26" t="s">
        <v>372</v>
      </c>
      <c r="B165" s="27" t="s">
        <v>373</v>
      </c>
      <c r="C165" s="27" t="s">
        <v>355</v>
      </c>
      <c r="D165" s="44" t="s">
        <v>44</v>
      </c>
      <c r="E165" s="18">
        <v>70000</v>
      </c>
      <c r="F165" s="18">
        <v>70000</v>
      </c>
      <c r="G165" s="18">
        <v>70000</v>
      </c>
      <c r="H165" s="37" t="s">
        <v>374</v>
      </c>
      <c r="I165" s="8" t="s">
        <v>509</v>
      </c>
      <c r="J165" s="44" t="s">
        <v>375</v>
      </c>
      <c r="K165" s="44" t="s">
        <v>130</v>
      </c>
      <c r="L165" s="44" t="s">
        <v>8</v>
      </c>
    </row>
    <row r="166" spans="1:12" ht="48" thickBot="1" x14ac:dyDescent="0.3">
      <c r="A166" s="26" t="s">
        <v>376</v>
      </c>
      <c r="B166" s="27" t="s">
        <v>377</v>
      </c>
      <c r="C166" s="27" t="s">
        <v>355</v>
      </c>
      <c r="D166" s="44" t="s">
        <v>44</v>
      </c>
      <c r="E166" s="18">
        <v>60000</v>
      </c>
      <c r="F166" s="18">
        <v>60000</v>
      </c>
      <c r="G166" s="18">
        <v>60000</v>
      </c>
      <c r="H166" s="37" t="s">
        <v>378</v>
      </c>
      <c r="I166" s="8" t="s">
        <v>509</v>
      </c>
      <c r="J166" s="44" t="s">
        <v>116</v>
      </c>
      <c r="K166" s="44" t="s">
        <v>79</v>
      </c>
      <c r="L166" s="44" t="s">
        <v>8</v>
      </c>
    </row>
    <row r="167" spans="1:12" ht="37.5" customHeight="1" x14ac:dyDescent="0.25">
      <c r="A167" s="81" t="s">
        <v>379</v>
      </c>
      <c r="B167" s="84" t="s">
        <v>380</v>
      </c>
      <c r="C167" s="84" t="s">
        <v>355</v>
      </c>
      <c r="D167" s="119" t="s">
        <v>44</v>
      </c>
      <c r="E167" s="116">
        <f t="shared" ref="E167:G167" si="12">SUM(E168:E168)+150000</f>
        <v>150000</v>
      </c>
      <c r="F167" s="116">
        <f t="shared" si="12"/>
        <v>150000</v>
      </c>
      <c r="G167" s="116">
        <f t="shared" si="12"/>
        <v>150000</v>
      </c>
      <c r="H167" s="37" t="s">
        <v>381</v>
      </c>
      <c r="I167" s="8" t="s">
        <v>509</v>
      </c>
      <c r="J167" s="44" t="s">
        <v>382</v>
      </c>
      <c r="K167" s="44" t="s">
        <v>382</v>
      </c>
      <c r="L167" s="44" t="s">
        <v>382</v>
      </c>
    </row>
    <row r="168" spans="1:12" ht="48" thickBot="1" x14ac:dyDescent="0.3">
      <c r="A168" s="83"/>
      <c r="B168" s="86"/>
      <c r="C168" s="86"/>
      <c r="D168" s="121"/>
      <c r="E168" s="118"/>
      <c r="F168" s="118"/>
      <c r="G168" s="118"/>
      <c r="H168" s="39" t="s">
        <v>383</v>
      </c>
      <c r="I168" s="5" t="s">
        <v>509</v>
      </c>
      <c r="J168" s="48" t="s">
        <v>112</v>
      </c>
      <c r="K168" s="48" t="s">
        <v>247</v>
      </c>
      <c r="L168" s="48" t="s">
        <v>247</v>
      </c>
    </row>
    <row r="169" spans="1:12" ht="68.25" customHeight="1" thickBot="1" x14ac:dyDescent="0.3">
      <c r="A169" s="26" t="s">
        <v>384</v>
      </c>
      <c r="B169" s="27" t="s">
        <v>385</v>
      </c>
      <c r="C169" s="27" t="s">
        <v>355</v>
      </c>
      <c r="D169" s="44" t="s">
        <v>44</v>
      </c>
      <c r="E169" s="18">
        <v>15000</v>
      </c>
      <c r="F169" s="18">
        <v>45000</v>
      </c>
      <c r="G169" s="18">
        <v>45000</v>
      </c>
      <c r="H169" s="37" t="s">
        <v>386</v>
      </c>
      <c r="I169" s="8" t="s">
        <v>509</v>
      </c>
      <c r="J169" s="44" t="s">
        <v>170</v>
      </c>
      <c r="K169" s="44" t="s">
        <v>108</v>
      </c>
      <c r="L169" s="44" t="s">
        <v>108</v>
      </c>
    </row>
    <row r="170" spans="1:12" ht="47.25" x14ac:dyDescent="0.25">
      <c r="A170" s="124" t="s">
        <v>387</v>
      </c>
      <c r="B170" s="84" t="s">
        <v>388</v>
      </c>
      <c r="C170" s="84" t="s">
        <v>355</v>
      </c>
      <c r="D170" s="119" t="s">
        <v>44</v>
      </c>
      <c r="E170" s="116">
        <f>SUM(E171:E172)+56456</f>
        <v>56456</v>
      </c>
      <c r="F170" s="116">
        <f>SUM(F171:F172)+56456</f>
        <v>56456</v>
      </c>
      <c r="G170" s="116">
        <f>SUM(G171:G172)+56456</f>
        <v>56456</v>
      </c>
      <c r="H170" s="37" t="s">
        <v>389</v>
      </c>
      <c r="I170" s="8" t="s">
        <v>509</v>
      </c>
      <c r="J170" s="44" t="s">
        <v>191</v>
      </c>
      <c r="K170" s="44" t="s">
        <v>170</v>
      </c>
      <c r="L170" s="44" t="s">
        <v>8</v>
      </c>
    </row>
    <row r="171" spans="1:12" ht="31.5" x14ac:dyDescent="0.25">
      <c r="A171" s="125"/>
      <c r="B171" s="85"/>
      <c r="C171" s="85"/>
      <c r="D171" s="120"/>
      <c r="E171" s="117"/>
      <c r="F171" s="117"/>
      <c r="G171" s="117"/>
      <c r="H171" s="39" t="s">
        <v>390</v>
      </c>
      <c r="I171" s="5" t="s">
        <v>509</v>
      </c>
      <c r="J171" s="48" t="s">
        <v>64</v>
      </c>
      <c r="K171" s="48" t="s">
        <v>63</v>
      </c>
      <c r="L171" s="48" t="s">
        <v>8</v>
      </c>
    </row>
    <row r="172" spans="1:12" ht="79.5" customHeight="1" thickBot="1" x14ac:dyDescent="0.3">
      <c r="A172" s="126"/>
      <c r="B172" s="86"/>
      <c r="C172" s="86"/>
      <c r="D172" s="121"/>
      <c r="E172" s="118"/>
      <c r="F172" s="118"/>
      <c r="G172" s="118"/>
      <c r="H172" s="39" t="s">
        <v>391</v>
      </c>
      <c r="I172" s="5" t="s">
        <v>509</v>
      </c>
      <c r="J172" s="48" t="s">
        <v>8</v>
      </c>
      <c r="K172" s="48" t="s">
        <v>64</v>
      </c>
      <c r="L172" s="48" t="s">
        <v>8</v>
      </c>
    </row>
    <row r="173" spans="1:12" ht="36.75" customHeight="1" thickBot="1" x14ac:dyDescent="0.3">
      <c r="A173" s="25" t="s">
        <v>392</v>
      </c>
      <c r="B173" s="155" t="s">
        <v>393</v>
      </c>
      <c r="C173" s="156"/>
      <c r="D173" s="157"/>
      <c r="E173" s="17">
        <f>E174+E175+E179+E183+E185+E190+E191+E192+E193+E194+E195+E196+E199+E201+E203+E205+E206+E210+E213+E219+E225+E226+E233+E234+E235+E240+E242</f>
        <v>18676536</v>
      </c>
      <c r="F173" s="17">
        <f>F174+F175+F179+F183+F185+F190+F191+F192+F193+F194+F195+F196+F199+F201+F203+F205+F206+F210+F213+F219+F225+F226+F233+F234+F235+F240+F242</f>
        <v>25489964.5</v>
      </c>
      <c r="G173" s="17">
        <f>G174+G175+G179+G183+G185+G190+G191+G192+G193+G194+G195+G196+G199+G201+G203+G205+G206+G210+G213+G219+G225+G226+G233+G234+G235+G240+G242</f>
        <v>23532963.5</v>
      </c>
      <c r="H173" s="161"/>
      <c r="I173" s="162"/>
      <c r="J173" s="162"/>
      <c r="K173" s="162"/>
      <c r="L173" s="163"/>
    </row>
    <row r="174" spans="1:12" ht="32.25" hidden="1" thickBot="1" x14ac:dyDescent="0.3">
      <c r="A174" s="29"/>
      <c r="B174" s="30"/>
      <c r="C174" s="30"/>
      <c r="D174" s="48"/>
      <c r="E174" s="20">
        <v>0</v>
      </c>
      <c r="F174" s="20">
        <v>0</v>
      </c>
      <c r="G174" s="20">
        <v>0</v>
      </c>
      <c r="H174" s="39" t="s">
        <v>394</v>
      </c>
      <c r="I174" s="5" t="s">
        <v>507</v>
      </c>
      <c r="J174" s="48" t="s">
        <v>95</v>
      </c>
      <c r="K174" s="48" t="s">
        <v>95</v>
      </c>
      <c r="L174" s="48" t="s">
        <v>101</v>
      </c>
    </row>
    <row r="175" spans="1:12" ht="30" customHeight="1" x14ac:dyDescent="0.25">
      <c r="A175" s="81" t="s">
        <v>395</v>
      </c>
      <c r="B175" s="84" t="s">
        <v>396</v>
      </c>
      <c r="C175" s="84" t="s">
        <v>24</v>
      </c>
      <c r="D175" s="44" t="s">
        <v>503</v>
      </c>
      <c r="E175" s="19">
        <f>SUM(E176:E178)</f>
        <v>2196401</v>
      </c>
      <c r="F175" s="19">
        <f>SUM(F176:F178)</f>
        <v>2803600</v>
      </c>
      <c r="G175" s="19">
        <f>SUM(G176:G178)</f>
        <v>0</v>
      </c>
      <c r="H175" s="37" t="s">
        <v>25</v>
      </c>
      <c r="I175" s="8" t="s">
        <v>507</v>
      </c>
      <c r="J175" s="44" t="s">
        <v>117</v>
      </c>
      <c r="K175" s="44" t="s">
        <v>40</v>
      </c>
      <c r="L175" s="44" t="s">
        <v>8</v>
      </c>
    </row>
    <row r="176" spans="1:12" x14ac:dyDescent="0.25">
      <c r="A176" s="82"/>
      <c r="B176" s="85"/>
      <c r="C176" s="85"/>
      <c r="D176" s="48" t="s">
        <v>33</v>
      </c>
      <c r="E176" s="20">
        <v>1926423</v>
      </c>
      <c r="F176" s="20">
        <v>1926424</v>
      </c>
      <c r="G176" s="20">
        <v>0</v>
      </c>
      <c r="H176" s="142" t="s">
        <v>397</v>
      </c>
      <c r="I176" s="154" t="s">
        <v>511</v>
      </c>
      <c r="J176" s="141" t="s">
        <v>8</v>
      </c>
      <c r="K176" s="141" t="s">
        <v>398</v>
      </c>
      <c r="L176" s="141" t="s">
        <v>8</v>
      </c>
    </row>
    <row r="177" spans="1:12" x14ac:dyDescent="0.25">
      <c r="A177" s="82"/>
      <c r="B177" s="85"/>
      <c r="C177" s="85"/>
      <c r="D177" s="48" t="s">
        <v>45</v>
      </c>
      <c r="E177" s="20">
        <v>169978</v>
      </c>
      <c r="F177" s="20">
        <v>169978</v>
      </c>
      <c r="G177" s="20">
        <v>0</v>
      </c>
      <c r="H177" s="139"/>
      <c r="I177" s="129"/>
      <c r="J177" s="120"/>
      <c r="K177" s="120"/>
      <c r="L177" s="120"/>
    </row>
    <row r="178" spans="1:12" ht="16.5" thickBot="1" x14ac:dyDescent="0.3">
      <c r="A178" s="83"/>
      <c r="B178" s="86"/>
      <c r="C178" s="86"/>
      <c r="D178" s="48" t="s">
        <v>44</v>
      </c>
      <c r="E178" s="20">
        <v>100000</v>
      </c>
      <c r="F178" s="20">
        <v>707198</v>
      </c>
      <c r="G178" s="20">
        <v>0</v>
      </c>
      <c r="H178" s="140"/>
      <c r="I178" s="130"/>
      <c r="J178" s="121"/>
      <c r="K178" s="121"/>
      <c r="L178" s="121"/>
    </row>
    <row r="179" spans="1:12" ht="27.75" customHeight="1" x14ac:dyDescent="0.25">
      <c r="A179" s="124" t="s">
        <v>399</v>
      </c>
      <c r="B179" s="84" t="s">
        <v>400</v>
      </c>
      <c r="C179" s="84" t="s">
        <v>24</v>
      </c>
      <c r="D179" s="44" t="s">
        <v>503</v>
      </c>
      <c r="E179" s="19">
        <f>SUM(E180:E182)</f>
        <v>167191</v>
      </c>
      <c r="F179" s="19">
        <f>SUM(F180:F182)</f>
        <v>0</v>
      </c>
      <c r="G179" s="19">
        <f>SUM(G180:G182)</f>
        <v>0</v>
      </c>
      <c r="H179" s="37" t="s">
        <v>397</v>
      </c>
      <c r="I179" s="8" t="s">
        <v>511</v>
      </c>
      <c r="J179" s="44" t="s">
        <v>401</v>
      </c>
      <c r="K179" s="44" t="s">
        <v>8</v>
      </c>
      <c r="L179" s="44" t="s">
        <v>8</v>
      </c>
    </row>
    <row r="180" spans="1:12" ht="16.5" customHeight="1" x14ac:dyDescent="0.25">
      <c r="A180" s="125"/>
      <c r="B180" s="85"/>
      <c r="C180" s="85"/>
      <c r="D180" s="48" t="s">
        <v>33</v>
      </c>
      <c r="E180" s="20">
        <v>142113</v>
      </c>
      <c r="F180" s="20">
        <v>0</v>
      </c>
      <c r="G180" s="20">
        <v>0</v>
      </c>
      <c r="H180" s="142" t="s">
        <v>25</v>
      </c>
      <c r="I180" s="154" t="s">
        <v>507</v>
      </c>
      <c r="J180" s="141" t="s">
        <v>40</v>
      </c>
      <c r="K180" s="141" t="s">
        <v>8</v>
      </c>
      <c r="L180" s="141" t="s">
        <v>8</v>
      </c>
    </row>
    <row r="181" spans="1:12" x14ac:dyDescent="0.25">
      <c r="A181" s="125"/>
      <c r="B181" s="85"/>
      <c r="C181" s="85"/>
      <c r="D181" s="48" t="s">
        <v>44</v>
      </c>
      <c r="E181" s="20">
        <v>12539</v>
      </c>
      <c r="F181" s="20">
        <v>0</v>
      </c>
      <c r="G181" s="20">
        <v>0</v>
      </c>
      <c r="H181" s="139"/>
      <c r="I181" s="129"/>
      <c r="J181" s="120"/>
      <c r="K181" s="120"/>
      <c r="L181" s="120"/>
    </row>
    <row r="182" spans="1:12" ht="16.5" thickBot="1" x14ac:dyDescent="0.3">
      <c r="A182" s="126"/>
      <c r="B182" s="86"/>
      <c r="C182" s="86"/>
      <c r="D182" s="48" t="s">
        <v>45</v>
      </c>
      <c r="E182" s="20">
        <v>12539</v>
      </c>
      <c r="F182" s="20">
        <v>0</v>
      </c>
      <c r="G182" s="20">
        <v>0</v>
      </c>
      <c r="H182" s="140"/>
      <c r="I182" s="130"/>
      <c r="J182" s="121"/>
      <c r="K182" s="121"/>
      <c r="L182" s="121"/>
    </row>
    <row r="183" spans="1:12" ht="35.25" customHeight="1" x14ac:dyDescent="0.25">
      <c r="A183" s="124" t="s">
        <v>402</v>
      </c>
      <c r="B183" s="84" t="s">
        <v>403</v>
      </c>
      <c r="C183" s="84" t="s">
        <v>24</v>
      </c>
      <c r="D183" s="119"/>
      <c r="E183" s="116">
        <f>SUM(E184:E184)</f>
        <v>0</v>
      </c>
      <c r="F183" s="116">
        <f>SUM(F184:F184)</f>
        <v>0</v>
      </c>
      <c r="G183" s="116">
        <f>SUM(G184:G184)</f>
        <v>0</v>
      </c>
      <c r="H183" s="37" t="s">
        <v>25</v>
      </c>
      <c r="I183" s="8" t="s">
        <v>507</v>
      </c>
      <c r="J183" s="44" t="s">
        <v>158</v>
      </c>
      <c r="K183" s="44" t="s">
        <v>8</v>
      </c>
      <c r="L183" s="44" t="s">
        <v>8</v>
      </c>
    </row>
    <row r="184" spans="1:12" ht="48" customHeight="1" thickBot="1" x14ac:dyDescent="0.3">
      <c r="A184" s="126"/>
      <c r="B184" s="86"/>
      <c r="C184" s="86"/>
      <c r="D184" s="121"/>
      <c r="E184" s="118"/>
      <c r="F184" s="118"/>
      <c r="G184" s="118"/>
      <c r="H184" s="39" t="s">
        <v>397</v>
      </c>
      <c r="I184" s="5" t="s">
        <v>511</v>
      </c>
      <c r="J184" s="48" t="s">
        <v>404</v>
      </c>
      <c r="K184" s="48" t="s">
        <v>8</v>
      </c>
      <c r="L184" s="48" t="s">
        <v>8</v>
      </c>
    </row>
    <row r="185" spans="1:12" ht="53.25" customHeight="1" x14ac:dyDescent="0.25">
      <c r="A185" s="124" t="s">
        <v>405</v>
      </c>
      <c r="B185" s="84" t="s">
        <v>406</v>
      </c>
      <c r="C185" s="84" t="s">
        <v>24</v>
      </c>
      <c r="D185" s="44" t="s">
        <v>503</v>
      </c>
      <c r="E185" s="19">
        <f>SUM(E186:E188)</f>
        <v>169338</v>
      </c>
      <c r="F185" s="19">
        <f>SUM(F186:F188)</f>
        <v>0</v>
      </c>
      <c r="G185" s="19">
        <f>SUM(G186:G188)</f>
        <v>0</v>
      </c>
      <c r="H185" s="37" t="s">
        <v>25</v>
      </c>
      <c r="I185" s="8" t="s">
        <v>507</v>
      </c>
      <c r="J185" s="44" t="s">
        <v>320</v>
      </c>
      <c r="K185" s="44" t="s">
        <v>8</v>
      </c>
      <c r="L185" s="44" t="s">
        <v>8</v>
      </c>
    </row>
    <row r="186" spans="1:12" x14ac:dyDescent="0.25">
      <c r="A186" s="125"/>
      <c r="B186" s="85"/>
      <c r="C186" s="85"/>
      <c r="D186" s="48" t="s">
        <v>44</v>
      </c>
      <c r="E186" s="20">
        <v>25401</v>
      </c>
      <c r="F186" s="20">
        <v>0</v>
      </c>
      <c r="G186" s="20">
        <v>0</v>
      </c>
      <c r="H186" s="142" t="s">
        <v>397</v>
      </c>
      <c r="I186" s="143" t="s">
        <v>511</v>
      </c>
      <c r="J186" s="141" t="s">
        <v>8</v>
      </c>
      <c r="K186" s="141" t="s">
        <v>8</v>
      </c>
      <c r="L186" s="141" t="s">
        <v>8</v>
      </c>
    </row>
    <row r="187" spans="1:12" ht="16.5" thickBot="1" x14ac:dyDescent="0.3">
      <c r="A187" s="151"/>
      <c r="B187" s="152"/>
      <c r="C187" s="152"/>
      <c r="D187" s="48" t="s">
        <v>33</v>
      </c>
      <c r="E187" s="20">
        <v>143937</v>
      </c>
      <c r="F187" s="20">
        <v>0</v>
      </c>
      <c r="G187" s="20">
        <v>0</v>
      </c>
      <c r="H187" s="164"/>
      <c r="I187" s="165"/>
      <c r="J187" s="153"/>
      <c r="K187" s="153"/>
      <c r="L187" s="153"/>
    </row>
    <row r="188" spans="1:12" ht="47.25" hidden="1" x14ac:dyDescent="0.25">
      <c r="A188" s="29"/>
      <c r="B188" s="30"/>
      <c r="C188" s="30" t="s">
        <v>24</v>
      </c>
      <c r="D188" s="48" t="s">
        <v>134</v>
      </c>
      <c r="E188" s="20">
        <v>0</v>
      </c>
      <c r="F188" s="20">
        <v>0</v>
      </c>
      <c r="G188" s="20">
        <v>0</v>
      </c>
      <c r="H188" s="39"/>
      <c r="I188" s="5"/>
      <c r="J188" s="48"/>
      <c r="K188" s="48"/>
      <c r="L188" s="48"/>
    </row>
    <row r="189" spans="1:12" ht="48" hidden="1" thickBot="1" x14ac:dyDescent="0.3">
      <c r="A189" s="29"/>
      <c r="B189" s="30"/>
      <c r="C189" s="30" t="s">
        <v>24</v>
      </c>
      <c r="H189" s="39"/>
      <c r="I189" s="5"/>
      <c r="J189" s="48"/>
      <c r="K189" s="48"/>
      <c r="L189" s="48"/>
    </row>
    <row r="190" spans="1:12" ht="48" thickBot="1" x14ac:dyDescent="0.3">
      <c r="A190" s="26" t="s">
        <v>407</v>
      </c>
      <c r="B190" s="27" t="s">
        <v>408</v>
      </c>
      <c r="C190" s="27" t="s">
        <v>409</v>
      </c>
      <c r="D190" s="44" t="s">
        <v>44</v>
      </c>
      <c r="E190" s="18">
        <v>2699148</v>
      </c>
      <c r="F190" s="18">
        <v>2699148</v>
      </c>
      <c r="G190" s="18">
        <v>2699148</v>
      </c>
      <c r="H190" s="37" t="s">
        <v>410</v>
      </c>
      <c r="I190" s="8" t="s">
        <v>509</v>
      </c>
      <c r="J190" s="44" t="s">
        <v>107</v>
      </c>
      <c r="K190" s="44" t="s">
        <v>170</v>
      </c>
      <c r="L190" s="44" t="s">
        <v>170</v>
      </c>
    </row>
    <row r="191" spans="1:12" ht="48" thickBot="1" x14ac:dyDescent="0.3">
      <c r="A191" s="26" t="s">
        <v>411</v>
      </c>
      <c r="B191" s="27" t="s">
        <v>412</v>
      </c>
      <c r="C191" s="27" t="s">
        <v>187</v>
      </c>
      <c r="D191" s="44" t="s">
        <v>44</v>
      </c>
      <c r="E191" s="18">
        <v>500000</v>
      </c>
      <c r="F191" s="18">
        <v>2500000</v>
      </c>
      <c r="G191" s="18">
        <v>2500000</v>
      </c>
      <c r="H191" s="37" t="s">
        <v>413</v>
      </c>
      <c r="I191" s="8" t="s">
        <v>511</v>
      </c>
      <c r="J191" s="44" t="s">
        <v>414</v>
      </c>
      <c r="K191" s="44" t="s">
        <v>414</v>
      </c>
      <c r="L191" s="44" t="s">
        <v>8</v>
      </c>
    </row>
    <row r="192" spans="1:12" ht="32.25" thickBot="1" x14ac:dyDescent="0.3">
      <c r="A192" s="26" t="s">
        <v>415</v>
      </c>
      <c r="B192" s="27" t="s">
        <v>416</v>
      </c>
      <c r="C192" s="27" t="s">
        <v>187</v>
      </c>
      <c r="D192" s="44" t="s">
        <v>44</v>
      </c>
      <c r="E192" s="18">
        <v>2525034</v>
      </c>
      <c r="F192" s="18">
        <v>3165334</v>
      </c>
      <c r="G192" s="18">
        <v>3164334</v>
      </c>
      <c r="H192" s="37" t="s">
        <v>417</v>
      </c>
      <c r="I192" s="8" t="s">
        <v>507</v>
      </c>
      <c r="J192" s="44" t="s">
        <v>116</v>
      </c>
      <c r="K192" s="44" t="s">
        <v>116</v>
      </c>
      <c r="L192" s="44" t="s">
        <v>116</v>
      </c>
    </row>
    <row r="193" spans="1:12" ht="32.25" thickBot="1" x14ac:dyDescent="0.3">
      <c r="A193" s="26" t="s">
        <v>418</v>
      </c>
      <c r="B193" s="27" t="s">
        <v>419</v>
      </c>
      <c r="C193" s="27" t="s">
        <v>187</v>
      </c>
      <c r="D193" s="44" t="s">
        <v>44</v>
      </c>
      <c r="E193" s="18">
        <v>750000</v>
      </c>
      <c r="F193" s="18">
        <v>850000</v>
      </c>
      <c r="G193" s="18">
        <v>850000</v>
      </c>
      <c r="H193" s="37" t="s">
        <v>420</v>
      </c>
      <c r="I193" s="8" t="s">
        <v>507</v>
      </c>
      <c r="J193" s="44" t="s">
        <v>79</v>
      </c>
      <c r="K193" s="44" t="s">
        <v>79</v>
      </c>
      <c r="L193" s="44" t="s">
        <v>79</v>
      </c>
    </row>
    <row r="194" spans="1:12" ht="48" hidden="1" thickBot="1" x14ac:dyDescent="0.3">
      <c r="A194" s="26" t="s">
        <v>421</v>
      </c>
      <c r="B194" s="27" t="s">
        <v>422</v>
      </c>
      <c r="C194" s="27"/>
      <c r="D194" s="44" t="s">
        <v>44</v>
      </c>
      <c r="E194" s="18">
        <v>0</v>
      </c>
      <c r="F194" s="18">
        <v>0</v>
      </c>
      <c r="G194" s="18">
        <v>0</v>
      </c>
      <c r="H194" s="37"/>
      <c r="I194" s="8"/>
      <c r="J194" s="44"/>
      <c r="K194" s="44"/>
      <c r="L194" s="44"/>
    </row>
    <row r="195" spans="1:12" ht="48" thickBot="1" x14ac:dyDescent="0.3">
      <c r="A195" s="26" t="s">
        <v>423</v>
      </c>
      <c r="B195" s="27" t="s">
        <v>424</v>
      </c>
      <c r="C195" s="27" t="s">
        <v>187</v>
      </c>
      <c r="D195" s="44" t="s">
        <v>44</v>
      </c>
      <c r="E195" s="18">
        <v>62953</v>
      </c>
      <c r="F195" s="18">
        <v>62953</v>
      </c>
      <c r="G195" s="18">
        <v>62953</v>
      </c>
      <c r="H195" s="37" t="s">
        <v>425</v>
      </c>
      <c r="I195" s="8" t="s">
        <v>509</v>
      </c>
      <c r="J195" s="44" t="s">
        <v>26</v>
      </c>
      <c r="K195" s="44" t="s">
        <v>26</v>
      </c>
      <c r="L195" s="44" t="s">
        <v>26</v>
      </c>
    </row>
    <row r="196" spans="1:12" ht="34.5" customHeight="1" x14ac:dyDescent="0.25">
      <c r="A196" s="124" t="s">
        <v>426</v>
      </c>
      <c r="B196" s="84" t="s">
        <v>427</v>
      </c>
      <c r="C196" s="84" t="s">
        <v>187</v>
      </c>
      <c r="D196" s="119" t="s">
        <v>44</v>
      </c>
      <c r="E196" s="116">
        <f>SUM(E197:E198)+700000</f>
        <v>700000</v>
      </c>
      <c r="F196" s="116">
        <f>SUM(F197:F198)+1269200</f>
        <v>1269200</v>
      </c>
      <c r="G196" s="116">
        <f>SUM(G197:G198)+1269200</f>
        <v>1269200</v>
      </c>
      <c r="H196" s="37" t="s">
        <v>428</v>
      </c>
      <c r="I196" s="8" t="s">
        <v>507</v>
      </c>
      <c r="J196" s="44" t="s">
        <v>130</v>
      </c>
      <c r="K196" s="44" t="s">
        <v>130</v>
      </c>
      <c r="L196" s="44" t="s">
        <v>130</v>
      </c>
    </row>
    <row r="197" spans="1:12" ht="24.75" customHeight="1" x14ac:dyDescent="0.25">
      <c r="A197" s="125"/>
      <c r="B197" s="85"/>
      <c r="C197" s="85"/>
      <c r="D197" s="120"/>
      <c r="E197" s="117"/>
      <c r="F197" s="117"/>
      <c r="G197" s="117"/>
      <c r="H197" s="39" t="s">
        <v>429</v>
      </c>
      <c r="I197" s="5" t="s">
        <v>510</v>
      </c>
      <c r="J197" s="48" t="s">
        <v>117</v>
      </c>
      <c r="K197" s="48" t="s">
        <v>117</v>
      </c>
      <c r="L197" s="48" t="s">
        <v>117</v>
      </c>
    </row>
    <row r="198" spans="1:12" ht="32.25" thickBot="1" x14ac:dyDescent="0.3">
      <c r="A198" s="126"/>
      <c r="B198" s="86"/>
      <c r="C198" s="86"/>
      <c r="D198" s="121"/>
      <c r="E198" s="118"/>
      <c r="F198" s="118"/>
      <c r="G198" s="118"/>
      <c r="H198" s="39" t="s">
        <v>425</v>
      </c>
      <c r="I198" s="5" t="s">
        <v>509</v>
      </c>
      <c r="J198" s="48" t="s">
        <v>270</v>
      </c>
      <c r="K198" s="48" t="s">
        <v>270</v>
      </c>
      <c r="L198" s="48" t="s">
        <v>270</v>
      </c>
    </row>
    <row r="199" spans="1:12" ht="31.5" x14ac:dyDescent="0.25">
      <c r="A199" s="124" t="s">
        <v>430</v>
      </c>
      <c r="B199" s="84" t="s">
        <v>431</v>
      </c>
      <c r="C199" s="84" t="s">
        <v>187</v>
      </c>
      <c r="D199" s="119" t="s">
        <v>44</v>
      </c>
      <c r="E199" s="116">
        <f>SUM(E200:E200)+1200000</f>
        <v>1200000</v>
      </c>
      <c r="F199" s="116">
        <f>SUM(F200:F200)+1500000</f>
        <v>1500000</v>
      </c>
      <c r="G199" s="116">
        <f>SUM(G200:G200)+1700000</f>
        <v>1700000</v>
      </c>
      <c r="H199" s="37" t="s">
        <v>432</v>
      </c>
      <c r="I199" s="8" t="s">
        <v>511</v>
      </c>
      <c r="J199" s="44" t="s">
        <v>433</v>
      </c>
      <c r="K199" s="44" t="s">
        <v>433</v>
      </c>
      <c r="L199" s="44" t="s">
        <v>433</v>
      </c>
    </row>
    <row r="200" spans="1:12" ht="20.25" customHeight="1" thickBot="1" x14ac:dyDescent="0.3">
      <c r="A200" s="126"/>
      <c r="B200" s="86"/>
      <c r="C200" s="86"/>
      <c r="D200" s="121"/>
      <c r="E200" s="118"/>
      <c r="F200" s="118"/>
      <c r="G200" s="118"/>
      <c r="H200" s="39" t="s">
        <v>434</v>
      </c>
      <c r="I200" s="5" t="s">
        <v>435</v>
      </c>
      <c r="J200" s="48" t="s">
        <v>436</v>
      </c>
      <c r="K200" s="48" t="s">
        <v>436</v>
      </c>
      <c r="L200" s="48" t="s">
        <v>436</v>
      </c>
    </row>
    <row r="201" spans="1:12" ht="38.25" customHeight="1" x14ac:dyDescent="0.25">
      <c r="A201" s="124" t="s">
        <v>437</v>
      </c>
      <c r="B201" s="84" t="s">
        <v>438</v>
      </c>
      <c r="C201" s="84" t="s">
        <v>187</v>
      </c>
      <c r="D201" s="119" t="s">
        <v>44</v>
      </c>
      <c r="E201" s="116">
        <f>SUM(E202:E202)+150000</f>
        <v>150000</v>
      </c>
      <c r="F201" s="116">
        <f>SUM(F202:F202)+245000</f>
        <v>245000</v>
      </c>
      <c r="G201" s="116">
        <f>SUM(G202:G202)+240000</f>
        <v>240000</v>
      </c>
      <c r="H201" s="37" t="s">
        <v>439</v>
      </c>
      <c r="I201" s="35" t="s">
        <v>74</v>
      </c>
      <c r="J201" s="44" t="s">
        <v>440</v>
      </c>
      <c r="K201" s="44" t="s">
        <v>441</v>
      </c>
      <c r="L201" s="44" t="s">
        <v>441</v>
      </c>
    </row>
    <row r="202" spans="1:12" ht="42.75" customHeight="1" thickBot="1" x14ac:dyDescent="0.3">
      <c r="A202" s="126"/>
      <c r="B202" s="86"/>
      <c r="C202" s="86"/>
      <c r="D202" s="121"/>
      <c r="E202" s="118"/>
      <c r="F202" s="118"/>
      <c r="G202" s="118"/>
      <c r="H202" s="39" t="s">
        <v>442</v>
      </c>
      <c r="I202" s="36" t="s">
        <v>509</v>
      </c>
      <c r="J202" s="48" t="s">
        <v>443</v>
      </c>
      <c r="K202" s="48" t="s">
        <v>443</v>
      </c>
      <c r="L202" s="48" t="s">
        <v>443</v>
      </c>
    </row>
    <row r="203" spans="1:12" ht="19.5" customHeight="1" x14ac:dyDescent="0.25">
      <c r="A203" s="124" t="s">
        <v>444</v>
      </c>
      <c r="B203" s="84" t="s">
        <v>445</v>
      </c>
      <c r="C203" s="84" t="s">
        <v>187</v>
      </c>
      <c r="D203" s="119" t="s">
        <v>44</v>
      </c>
      <c r="E203" s="116">
        <f>SUM(E204:E204)+203000</f>
        <v>203000</v>
      </c>
      <c r="F203" s="116">
        <f>SUM(F204:F204)+471150</f>
        <v>471150</v>
      </c>
      <c r="G203" s="116">
        <f>SUM(G204:G204)+310000</f>
        <v>310000</v>
      </c>
      <c r="H203" s="37" t="s">
        <v>206</v>
      </c>
      <c r="I203" s="8" t="s">
        <v>509</v>
      </c>
      <c r="J203" s="44" t="s">
        <v>270</v>
      </c>
      <c r="K203" s="44" t="s">
        <v>143</v>
      </c>
      <c r="L203" s="44" t="s">
        <v>191</v>
      </c>
    </row>
    <row r="204" spans="1:12" ht="16.5" thickBot="1" x14ac:dyDescent="0.3">
      <c r="A204" s="126"/>
      <c r="B204" s="86"/>
      <c r="C204" s="86"/>
      <c r="D204" s="121"/>
      <c r="E204" s="118"/>
      <c r="F204" s="118"/>
      <c r="G204" s="118"/>
      <c r="H204" s="39" t="s">
        <v>446</v>
      </c>
      <c r="I204" s="5" t="s">
        <v>511</v>
      </c>
      <c r="J204" s="48" t="s">
        <v>8</v>
      </c>
      <c r="K204" s="48" t="s">
        <v>8</v>
      </c>
      <c r="L204" s="48" t="s">
        <v>8</v>
      </c>
    </row>
    <row r="205" spans="1:12" ht="75" customHeight="1" thickBot="1" x14ac:dyDescent="0.3">
      <c r="A205" s="26" t="s">
        <v>447</v>
      </c>
      <c r="B205" s="27" t="s">
        <v>448</v>
      </c>
      <c r="C205" s="27" t="s">
        <v>187</v>
      </c>
      <c r="D205" s="44" t="s">
        <v>44</v>
      </c>
      <c r="E205" s="18">
        <v>163000</v>
      </c>
      <c r="F205" s="18">
        <v>163000</v>
      </c>
      <c r="G205" s="18">
        <v>163000</v>
      </c>
      <c r="H205" s="37" t="s">
        <v>449</v>
      </c>
      <c r="I205" s="8" t="s">
        <v>509</v>
      </c>
      <c r="J205" s="44" t="s">
        <v>450</v>
      </c>
      <c r="K205" s="44" t="s">
        <v>247</v>
      </c>
      <c r="L205" s="44" t="s">
        <v>247</v>
      </c>
    </row>
    <row r="206" spans="1:12" ht="16.5" customHeight="1" x14ac:dyDescent="0.25">
      <c r="A206" s="124" t="s">
        <v>451</v>
      </c>
      <c r="B206" s="84" t="s">
        <v>452</v>
      </c>
      <c r="C206" s="84" t="s">
        <v>24</v>
      </c>
      <c r="D206" s="44" t="s">
        <v>503</v>
      </c>
      <c r="E206" s="19">
        <f>SUM(E207:E209)</f>
        <v>800000</v>
      </c>
      <c r="F206" s="19">
        <f>SUM(F207:F209)</f>
        <v>0</v>
      </c>
      <c r="G206" s="19">
        <f>SUM(G207:G209)</f>
        <v>0</v>
      </c>
      <c r="H206" s="37" t="s">
        <v>397</v>
      </c>
      <c r="I206" s="8" t="s">
        <v>511</v>
      </c>
      <c r="J206" s="44" t="s">
        <v>453</v>
      </c>
      <c r="K206" s="44" t="s">
        <v>8</v>
      </c>
      <c r="L206" s="44" t="s">
        <v>8</v>
      </c>
    </row>
    <row r="207" spans="1:12" ht="21" customHeight="1" x14ac:dyDescent="0.25">
      <c r="A207" s="125"/>
      <c r="B207" s="85"/>
      <c r="C207" s="85"/>
      <c r="D207" s="48" t="s">
        <v>33</v>
      </c>
      <c r="E207" s="20">
        <v>680000</v>
      </c>
      <c r="F207" s="20">
        <v>0</v>
      </c>
      <c r="G207" s="20">
        <v>0</v>
      </c>
      <c r="H207" s="142" t="s">
        <v>25</v>
      </c>
      <c r="I207" s="154" t="s">
        <v>507</v>
      </c>
      <c r="J207" s="141" t="s">
        <v>130</v>
      </c>
      <c r="K207" s="141" t="s">
        <v>8</v>
      </c>
      <c r="L207" s="141" t="s">
        <v>8</v>
      </c>
    </row>
    <row r="208" spans="1:12" x14ac:dyDescent="0.25">
      <c r="A208" s="125"/>
      <c r="B208" s="85"/>
      <c r="C208" s="85"/>
      <c r="D208" s="48" t="s">
        <v>44</v>
      </c>
      <c r="E208" s="20">
        <v>60000</v>
      </c>
      <c r="F208" s="20">
        <v>0</v>
      </c>
      <c r="G208" s="20">
        <v>0</v>
      </c>
      <c r="H208" s="139"/>
      <c r="I208" s="129"/>
      <c r="J208" s="120"/>
      <c r="K208" s="120"/>
      <c r="L208" s="120"/>
    </row>
    <row r="209" spans="1:12" ht="16.5" thickBot="1" x14ac:dyDescent="0.3">
      <c r="A209" s="126"/>
      <c r="B209" s="86"/>
      <c r="C209" s="86"/>
      <c r="D209" s="48" t="s">
        <v>45</v>
      </c>
      <c r="E209" s="20">
        <v>60000</v>
      </c>
      <c r="F209" s="20">
        <v>0</v>
      </c>
      <c r="G209" s="20">
        <v>0</v>
      </c>
      <c r="H209" s="140"/>
      <c r="I209" s="130"/>
      <c r="J209" s="121"/>
      <c r="K209" s="121"/>
      <c r="L209" s="121"/>
    </row>
    <row r="210" spans="1:12" ht="19.5" customHeight="1" x14ac:dyDescent="0.25">
      <c r="A210" s="124" t="s">
        <v>454</v>
      </c>
      <c r="B210" s="84" t="s">
        <v>455</v>
      </c>
      <c r="C210" s="84" t="s">
        <v>133</v>
      </c>
      <c r="D210" s="119" t="s">
        <v>44</v>
      </c>
      <c r="E210" s="116">
        <v>40000</v>
      </c>
      <c r="F210" s="116">
        <v>0</v>
      </c>
      <c r="G210" s="116">
        <v>0</v>
      </c>
      <c r="H210" s="138" t="s">
        <v>25</v>
      </c>
      <c r="I210" s="137" t="s">
        <v>507</v>
      </c>
      <c r="J210" s="119" t="s">
        <v>10</v>
      </c>
      <c r="K210" s="119" t="s">
        <v>8</v>
      </c>
      <c r="L210" s="119" t="s">
        <v>8</v>
      </c>
    </row>
    <row r="211" spans="1:12" x14ac:dyDescent="0.25">
      <c r="A211" s="125"/>
      <c r="B211" s="85"/>
      <c r="C211" s="85"/>
      <c r="D211" s="120"/>
      <c r="E211" s="117"/>
      <c r="F211" s="117"/>
      <c r="G211" s="117"/>
      <c r="H211" s="139"/>
      <c r="I211" s="129"/>
      <c r="J211" s="120"/>
      <c r="K211" s="120"/>
      <c r="L211" s="120"/>
    </row>
    <row r="212" spans="1:12" ht="16.5" thickBot="1" x14ac:dyDescent="0.3">
      <c r="A212" s="126"/>
      <c r="B212" s="86"/>
      <c r="C212" s="86"/>
      <c r="D212" s="121"/>
      <c r="E212" s="118"/>
      <c r="F212" s="118"/>
      <c r="G212" s="118"/>
      <c r="H212" s="140"/>
      <c r="I212" s="130"/>
      <c r="J212" s="121"/>
      <c r="K212" s="121"/>
      <c r="L212" s="121"/>
    </row>
    <row r="213" spans="1:12" ht="24.75" customHeight="1" x14ac:dyDescent="0.25">
      <c r="A213" s="124" t="s">
        <v>456</v>
      </c>
      <c r="B213" s="84" t="s">
        <v>457</v>
      </c>
      <c r="C213" s="84" t="s">
        <v>24</v>
      </c>
      <c r="D213" s="44" t="s">
        <v>503</v>
      </c>
      <c r="E213" s="19">
        <f>SUM(E214:E216)</f>
        <v>4861218</v>
      </c>
      <c r="F213" s="19">
        <f>SUM(F214:F216)</f>
        <v>2575352</v>
      </c>
      <c r="G213" s="19">
        <f>SUM(G214:G216)</f>
        <v>0</v>
      </c>
      <c r="H213" s="37" t="s">
        <v>397</v>
      </c>
      <c r="I213" s="8" t="s">
        <v>511</v>
      </c>
      <c r="J213" s="44" t="s">
        <v>8</v>
      </c>
      <c r="K213" s="44" t="s">
        <v>458</v>
      </c>
      <c r="L213" s="44" t="s">
        <v>8</v>
      </c>
    </row>
    <row r="214" spans="1:12" ht="31.5" customHeight="1" x14ac:dyDescent="0.25">
      <c r="A214" s="125"/>
      <c r="B214" s="85"/>
      <c r="C214" s="85"/>
      <c r="D214" s="48" t="s">
        <v>44</v>
      </c>
      <c r="E214" s="20">
        <v>364592</v>
      </c>
      <c r="F214" s="20">
        <v>193152</v>
      </c>
      <c r="G214" s="20">
        <v>0</v>
      </c>
      <c r="H214" s="142" t="s">
        <v>25</v>
      </c>
      <c r="I214" s="154" t="s">
        <v>507</v>
      </c>
      <c r="J214" s="141" t="s">
        <v>10</v>
      </c>
      <c r="K214" s="141" t="s">
        <v>94</v>
      </c>
      <c r="L214" s="141" t="s">
        <v>8</v>
      </c>
    </row>
    <row r="215" spans="1:12" x14ac:dyDescent="0.25">
      <c r="A215" s="125"/>
      <c r="B215" s="85"/>
      <c r="C215" s="85"/>
      <c r="D215" s="48" t="s">
        <v>45</v>
      </c>
      <c r="E215" s="20">
        <v>364591</v>
      </c>
      <c r="F215" s="20">
        <v>193151</v>
      </c>
      <c r="G215" s="20">
        <v>0</v>
      </c>
      <c r="H215" s="139"/>
      <c r="I215" s="129"/>
      <c r="J215" s="120"/>
      <c r="K215" s="120"/>
      <c r="L215" s="120"/>
    </row>
    <row r="216" spans="1:12" ht="16.5" thickBot="1" x14ac:dyDescent="0.3">
      <c r="A216" s="151"/>
      <c r="B216" s="152"/>
      <c r="C216" s="152"/>
      <c r="D216" s="48" t="s">
        <v>33</v>
      </c>
      <c r="E216" s="20">
        <v>4132035</v>
      </c>
      <c r="F216" s="20">
        <v>2189049</v>
      </c>
      <c r="G216" s="20">
        <v>0</v>
      </c>
      <c r="H216" s="164"/>
      <c r="I216" s="166"/>
      <c r="J216" s="153"/>
      <c r="K216" s="153"/>
      <c r="L216" s="153"/>
    </row>
    <row r="217" spans="1:12" ht="47.25" hidden="1" x14ac:dyDescent="0.25">
      <c r="A217" s="29"/>
      <c r="B217" s="30"/>
      <c r="C217" s="30" t="s">
        <v>24</v>
      </c>
      <c r="H217" s="39"/>
      <c r="I217" s="5"/>
      <c r="J217" s="48"/>
      <c r="K217" s="48"/>
      <c r="L217" s="48"/>
    </row>
    <row r="218" spans="1:12" ht="48" hidden="1" thickBot="1" x14ac:dyDescent="0.3">
      <c r="A218" s="29"/>
      <c r="B218" s="30"/>
      <c r="C218" s="30" t="s">
        <v>24</v>
      </c>
      <c r="H218" s="39"/>
      <c r="I218" s="5"/>
      <c r="J218" s="48"/>
      <c r="K218" s="48"/>
      <c r="L218" s="48"/>
    </row>
    <row r="219" spans="1:12" ht="20.25" customHeight="1" x14ac:dyDescent="0.25">
      <c r="A219" s="124" t="s">
        <v>459</v>
      </c>
      <c r="B219" s="84" t="s">
        <v>460</v>
      </c>
      <c r="C219" s="84" t="s">
        <v>24</v>
      </c>
      <c r="D219" s="44" t="s">
        <v>503</v>
      </c>
      <c r="E219" s="19">
        <f>SUM(E220:E222)</f>
        <v>586901</v>
      </c>
      <c r="F219" s="19">
        <f>SUM(F220:F222)</f>
        <v>3012000</v>
      </c>
      <c r="G219" s="19">
        <f>SUM(G220:G222)</f>
        <v>6401101</v>
      </c>
      <c r="H219" s="37" t="s">
        <v>397</v>
      </c>
      <c r="I219" s="8" t="s">
        <v>511</v>
      </c>
      <c r="J219" s="44" t="s">
        <v>8</v>
      </c>
      <c r="K219" s="44" t="s">
        <v>8</v>
      </c>
      <c r="L219" s="44" t="s">
        <v>461</v>
      </c>
    </row>
    <row r="220" spans="1:12" ht="19.5" customHeight="1" x14ac:dyDescent="0.25">
      <c r="A220" s="125"/>
      <c r="B220" s="85"/>
      <c r="C220" s="85"/>
      <c r="D220" s="48" t="s">
        <v>45</v>
      </c>
      <c r="E220" s="20">
        <v>44018</v>
      </c>
      <c r="F220" s="20">
        <v>225900</v>
      </c>
      <c r="G220" s="20">
        <v>367583</v>
      </c>
      <c r="H220" s="142" t="s">
        <v>25</v>
      </c>
      <c r="I220" s="154" t="s">
        <v>507</v>
      </c>
      <c r="J220" s="141" t="s">
        <v>462</v>
      </c>
      <c r="K220" s="141" t="s">
        <v>109</v>
      </c>
      <c r="L220" s="141" t="s">
        <v>108</v>
      </c>
    </row>
    <row r="221" spans="1:12" x14ac:dyDescent="0.25">
      <c r="A221" s="125"/>
      <c r="B221" s="85"/>
      <c r="C221" s="85"/>
      <c r="D221" s="48" t="s">
        <v>44</v>
      </c>
      <c r="E221" s="20">
        <v>44018</v>
      </c>
      <c r="F221" s="20">
        <v>225900</v>
      </c>
      <c r="G221" s="20">
        <v>1867583</v>
      </c>
      <c r="H221" s="139"/>
      <c r="I221" s="129"/>
      <c r="J221" s="120"/>
      <c r="K221" s="120"/>
      <c r="L221" s="120"/>
    </row>
    <row r="222" spans="1:12" ht="16.5" thickBot="1" x14ac:dyDescent="0.3">
      <c r="A222" s="151"/>
      <c r="B222" s="152"/>
      <c r="C222" s="152"/>
      <c r="D222" s="48" t="s">
        <v>33</v>
      </c>
      <c r="E222" s="20">
        <v>498865</v>
      </c>
      <c r="F222" s="20">
        <v>2560200</v>
      </c>
      <c r="G222" s="20">
        <v>4165935</v>
      </c>
      <c r="H222" s="164"/>
      <c r="I222" s="166"/>
      <c r="J222" s="153"/>
      <c r="K222" s="153"/>
      <c r="L222" s="153"/>
    </row>
    <row r="223" spans="1:12" hidden="1" x14ac:dyDescent="0.25">
      <c r="A223" s="29"/>
      <c r="B223" s="30"/>
      <c r="C223" s="30"/>
      <c r="H223" s="39"/>
      <c r="I223" s="5"/>
      <c r="J223" s="48"/>
      <c r="K223" s="48"/>
      <c r="L223" s="48"/>
    </row>
    <row r="224" spans="1:12" ht="16.5" hidden="1" thickBot="1" x14ac:dyDescent="0.3">
      <c r="A224" s="29"/>
      <c r="B224" s="30"/>
      <c r="C224" s="30"/>
      <c r="H224" s="39"/>
      <c r="I224" s="5"/>
      <c r="J224" s="48"/>
      <c r="K224" s="48"/>
      <c r="L224" s="48"/>
    </row>
    <row r="225" spans="1:12" ht="32.25" thickBot="1" x14ac:dyDescent="0.3">
      <c r="A225" s="26" t="s">
        <v>463</v>
      </c>
      <c r="B225" s="27" t="s">
        <v>464</v>
      </c>
      <c r="C225" s="27" t="s">
        <v>187</v>
      </c>
      <c r="D225" s="44" t="s">
        <v>44</v>
      </c>
      <c r="E225" s="18">
        <v>203000</v>
      </c>
      <c r="F225" s="18">
        <v>0</v>
      </c>
      <c r="G225" s="18">
        <v>0</v>
      </c>
      <c r="H225" s="37" t="s">
        <v>442</v>
      </c>
      <c r="I225" s="8" t="s">
        <v>509</v>
      </c>
      <c r="J225" s="44" t="s">
        <v>143</v>
      </c>
      <c r="K225" s="44" t="s">
        <v>8</v>
      </c>
      <c r="L225" s="44" t="s">
        <v>8</v>
      </c>
    </row>
    <row r="226" spans="1:12" ht="28.5" customHeight="1" x14ac:dyDescent="0.25">
      <c r="A226" s="124" t="s">
        <v>465</v>
      </c>
      <c r="B226" s="84" t="s">
        <v>466</v>
      </c>
      <c r="C226" s="84" t="s">
        <v>24</v>
      </c>
      <c r="D226" s="44" t="s">
        <v>503</v>
      </c>
      <c r="E226" s="19">
        <f>SUM(E227:E229)</f>
        <v>94000</v>
      </c>
      <c r="F226" s="19">
        <f>SUM(F227:F229)</f>
        <v>3553227.5</v>
      </c>
      <c r="G226" s="19">
        <f>SUM(G227:G229)</f>
        <v>3553227.5</v>
      </c>
      <c r="H226" s="37" t="s">
        <v>397</v>
      </c>
      <c r="I226" s="35" t="s">
        <v>511</v>
      </c>
      <c r="J226" s="44" t="s">
        <v>8</v>
      </c>
      <c r="K226" s="44" t="s">
        <v>8</v>
      </c>
      <c r="L226" s="44" t="s">
        <v>467</v>
      </c>
    </row>
    <row r="227" spans="1:12" ht="31.5" x14ac:dyDescent="0.25">
      <c r="A227" s="125"/>
      <c r="B227" s="85"/>
      <c r="C227" s="85"/>
      <c r="D227" s="48" t="s">
        <v>45</v>
      </c>
      <c r="E227" s="20">
        <v>0</v>
      </c>
      <c r="F227" s="20">
        <v>261579</v>
      </c>
      <c r="G227" s="20">
        <v>261579</v>
      </c>
      <c r="H227" s="39" t="s">
        <v>25</v>
      </c>
      <c r="I227" s="5" t="s">
        <v>507</v>
      </c>
      <c r="J227" s="48" t="s">
        <v>468</v>
      </c>
      <c r="K227" s="48" t="s">
        <v>469</v>
      </c>
      <c r="L227" s="48" t="s">
        <v>470</v>
      </c>
    </row>
    <row r="228" spans="1:12" ht="15" customHeight="1" x14ac:dyDescent="0.25">
      <c r="A228" s="125"/>
      <c r="B228" s="85"/>
      <c r="C228" s="85"/>
      <c r="D228" s="48" t="s">
        <v>44</v>
      </c>
      <c r="E228" s="20">
        <v>94000</v>
      </c>
      <c r="F228" s="20">
        <v>327088.5</v>
      </c>
      <c r="G228" s="20">
        <v>327088.5</v>
      </c>
      <c r="H228" s="142" t="s">
        <v>471</v>
      </c>
      <c r="I228" s="154" t="s">
        <v>511</v>
      </c>
      <c r="J228" s="141" t="s">
        <v>8</v>
      </c>
      <c r="K228" s="141" t="s">
        <v>472</v>
      </c>
      <c r="L228" s="141" t="s">
        <v>8</v>
      </c>
    </row>
    <row r="229" spans="1:12" ht="16.5" thickBot="1" x14ac:dyDescent="0.3">
      <c r="A229" s="151"/>
      <c r="B229" s="152"/>
      <c r="C229" s="152"/>
      <c r="D229" s="48" t="s">
        <v>33</v>
      </c>
      <c r="E229" s="20">
        <v>0</v>
      </c>
      <c r="F229" s="20">
        <v>2964560</v>
      </c>
      <c r="G229" s="20">
        <v>2964560</v>
      </c>
      <c r="H229" s="164"/>
      <c r="I229" s="166"/>
      <c r="J229" s="153"/>
      <c r="K229" s="153"/>
      <c r="L229" s="153"/>
    </row>
    <row r="230" spans="1:12" hidden="1" x14ac:dyDescent="0.25">
      <c r="A230" s="29"/>
      <c r="B230" s="30"/>
      <c r="C230" s="30"/>
      <c r="H230" s="39"/>
      <c r="I230" s="5"/>
      <c r="J230" s="48"/>
      <c r="K230" s="48"/>
      <c r="L230" s="48"/>
    </row>
    <row r="231" spans="1:12" hidden="1" x14ac:dyDescent="0.25">
      <c r="A231" s="29"/>
      <c r="B231" s="30"/>
      <c r="C231" s="30"/>
      <c r="H231" s="39"/>
      <c r="I231" s="5"/>
      <c r="J231" s="48"/>
      <c r="K231" s="48"/>
      <c r="L231" s="48"/>
    </row>
    <row r="232" spans="1:12" ht="16.5" hidden="1" thickBot="1" x14ac:dyDescent="0.3">
      <c r="A232" s="29"/>
      <c r="B232" s="30"/>
      <c r="C232" s="30"/>
      <c r="H232" s="39"/>
      <c r="I232" s="5"/>
      <c r="J232" s="48"/>
      <c r="K232" s="48"/>
      <c r="L232" s="48"/>
    </row>
    <row r="233" spans="1:12" ht="63.75" thickBot="1" x14ac:dyDescent="0.3">
      <c r="A233" s="26" t="s">
        <v>473</v>
      </c>
      <c r="B233" s="27" t="s">
        <v>474</v>
      </c>
      <c r="C233" s="27" t="s">
        <v>475</v>
      </c>
      <c r="D233" s="44"/>
      <c r="E233" s="18">
        <v>0</v>
      </c>
      <c r="F233" s="18">
        <v>0</v>
      </c>
      <c r="G233" s="18">
        <v>0</v>
      </c>
      <c r="H233" s="37" t="s">
        <v>476</v>
      </c>
      <c r="I233" s="8" t="s">
        <v>9</v>
      </c>
      <c r="J233" s="44" t="s">
        <v>95</v>
      </c>
      <c r="K233" s="44" t="s">
        <v>95</v>
      </c>
      <c r="L233" s="44" t="s">
        <v>95</v>
      </c>
    </row>
    <row r="234" spans="1:12" ht="48" thickBot="1" x14ac:dyDescent="0.3">
      <c r="A234" s="26" t="s">
        <v>477</v>
      </c>
      <c r="B234" s="27" t="s">
        <v>478</v>
      </c>
      <c r="C234" s="27" t="s">
        <v>24</v>
      </c>
      <c r="D234" s="44" t="s">
        <v>44</v>
      </c>
      <c r="E234" s="18">
        <v>100000</v>
      </c>
      <c r="F234" s="18">
        <v>320000</v>
      </c>
      <c r="G234" s="18">
        <v>320000</v>
      </c>
      <c r="H234" s="37" t="s">
        <v>479</v>
      </c>
      <c r="I234" s="8" t="s">
        <v>509</v>
      </c>
      <c r="J234" s="44" t="s">
        <v>191</v>
      </c>
      <c r="K234" s="44" t="s">
        <v>143</v>
      </c>
      <c r="L234" s="44" t="s">
        <v>8</v>
      </c>
    </row>
    <row r="235" spans="1:12" ht="23.25" customHeight="1" x14ac:dyDescent="0.25">
      <c r="A235" s="124" t="s">
        <v>480</v>
      </c>
      <c r="B235" s="84" t="s">
        <v>481</v>
      </c>
      <c r="C235" s="84" t="s">
        <v>24</v>
      </c>
      <c r="D235" s="44" t="s">
        <v>503</v>
      </c>
      <c r="E235" s="19">
        <f>SUM(E236:E239)</f>
        <v>205352</v>
      </c>
      <c r="F235" s="19">
        <f>SUM(F236:F239)</f>
        <v>0</v>
      </c>
      <c r="G235" s="19">
        <f>SUM(G236:G239)</f>
        <v>0</v>
      </c>
      <c r="H235" s="37" t="s">
        <v>482</v>
      </c>
      <c r="I235" s="8" t="s">
        <v>509</v>
      </c>
      <c r="J235" s="44" t="s">
        <v>8</v>
      </c>
      <c r="K235" s="44" t="s">
        <v>483</v>
      </c>
      <c r="L235" s="44" t="s">
        <v>8</v>
      </c>
    </row>
    <row r="236" spans="1:12" ht="20.25" customHeight="1" x14ac:dyDescent="0.25">
      <c r="A236" s="125"/>
      <c r="B236" s="85"/>
      <c r="C236" s="85"/>
      <c r="D236" s="48" t="s">
        <v>33</v>
      </c>
      <c r="E236" s="20">
        <v>135352</v>
      </c>
      <c r="F236" s="20">
        <v>0</v>
      </c>
      <c r="G236" s="20">
        <v>0</v>
      </c>
      <c r="H236" s="142" t="s">
        <v>25</v>
      </c>
      <c r="I236" s="167" t="s">
        <v>507</v>
      </c>
      <c r="J236" s="141" t="s">
        <v>484</v>
      </c>
      <c r="K236" s="141" t="s">
        <v>485</v>
      </c>
      <c r="L236" s="141" t="s">
        <v>8</v>
      </c>
    </row>
    <row r="237" spans="1:12" ht="16.5" thickBot="1" x14ac:dyDescent="0.3">
      <c r="A237" s="151"/>
      <c r="B237" s="152"/>
      <c r="C237" s="152"/>
      <c r="D237" s="48" t="s">
        <v>44</v>
      </c>
      <c r="E237" s="20">
        <v>70000</v>
      </c>
      <c r="F237" s="20">
        <v>0</v>
      </c>
      <c r="G237" s="20">
        <v>0</v>
      </c>
      <c r="H237" s="164"/>
      <c r="I237" s="152"/>
      <c r="J237" s="153"/>
      <c r="K237" s="153"/>
      <c r="L237" s="153"/>
    </row>
    <row r="238" spans="1:12" s="2" customFormat="1" ht="47.25" hidden="1" x14ac:dyDescent="0.25">
      <c r="A238" s="29"/>
      <c r="B238" s="30"/>
      <c r="C238" s="30" t="s">
        <v>24</v>
      </c>
      <c r="D238" s="59"/>
      <c r="H238" s="39"/>
      <c r="I238" s="5"/>
      <c r="J238" s="48"/>
      <c r="K238" s="48"/>
      <c r="L238" s="48"/>
    </row>
    <row r="239" spans="1:12" s="2" customFormat="1" ht="48" hidden="1" thickBot="1" x14ac:dyDescent="0.3">
      <c r="A239" s="29"/>
      <c r="B239" s="30"/>
      <c r="C239" s="30" t="s">
        <v>24</v>
      </c>
      <c r="D239" s="48" t="s">
        <v>134</v>
      </c>
      <c r="E239" s="20">
        <v>0</v>
      </c>
      <c r="F239" s="20">
        <v>0</v>
      </c>
      <c r="G239" s="20">
        <v>0</v>
      </c>
      <c r="H239" s="39"/>
      <c r="I239" s="5"/>
      <c r="J239" s="48"/>
      <c r="K239" s="48"/>
      <c r="L239" s="48"/>
    </row>
    <row r="240" spans="1:12" s="2" customFormat="1" ht="23.25" customHeight="1" x14ac:dyDescent="0.25">
      <c r="A240" s="124" t="s">
        <v>486</v>
      </c>
      <c r="B240" s="84" t="s">
        <v>487</v>
      </c>
      <c r="C240" s="84" t="s">
        <v>187</v>
      </c>
      <c r="D240" s="119" t="s">
        <v>44</v>
      </c>
      <c r="E240" s="116">
        <f>SUM(E241:E241)+200000</f>
        <v>200000</v>
      </c>
      <c r="F240" s="116">
        <f>SUM(F241:F241)+200000</f>
        <v>200000</v>
      </c>
      <c r="G240" s="116">
        <f>SUM(G241:G241)+200000</f>
        <v>200000</v>
      </c>
      <c r="H240" s="37" t="s">
        <v>488</v>
      </c>
      <c r="I240" s="8" t="s">
        <v>511</v>
      </c>
      <c r="J240" s="44" t="s">
        <v>489</v>
      </c>
      <c r="K240" s="44" t="s">
        <v>489</v>
      </c>
      <c r="L240" s="44" t="s">
        <v>489</v>
      </c>
    </row>
    <row r="241" spans="1:14" s="2" customFormat="1" ht="16.5" thickBot="1" x14ac:dyDescent="0.3">
      <c r="A241" s="126"/>
      <c r="B241" s="86"/>
      <c r="C241" s="86"/>
      <c r="D241" s="121"/>
      <c r="E241" s="118"/>
      <c r="F241" s="118"/>
      <c r="G241" s="118"/>
      <c r="H241" s="39" t="s">
        <v>378</v>
      </c>
      <c r="I241" s="5" t="s">
        <v>509</v>
      </c>
      <c r="J241" s="48" t="s">
        <v>80</v>
      </c>
      <c r="K241" s="48" t="s">
        <v>80</v>
      </c>
      <c r="L241" s="48" t="s">
        <v>80</v>
      </c>
    </row>
    <row r="242" spans="1:14" s="2" customFormat="1" ht="53.25" customHeight="1" x14ac:dyDescent="0.25">
      <c r="A242" s="124" t="s">
        <v>490</v>
      </c>
      <c r="B242" s="84" t="s">
        <v>491</v>
      </c>
      <c r="C242" s="84" t="s">
        <v>315</v>
      </c>
      <c r="D242" s="119" t="s">
        <v>44</v>
      </c>
      <c r="E242" s="116">
        <f t="shared" ref="E242:G242" si="13">SUM(E243:E243)+100000</f>
        <v>100000</v>
      </c>
      <c r="F242" s="116">
        <f t="shared" si="13"/>
        <v>100000</v>
      </c>
      <c r="G242" s="116">
        <f t="shared" si="13"/>
        <v>100000</v>
      </c>
      <c r="H242" s="37" t="s">
        <v>492</v>
      </c>
      <c r="I242" s="8" t="s">
        <v>507</v>
      </c>
      <c r="J242" s="44" t="s">
        <v>117</v>
      </c>
      <c r="K242" s="44" t="s">
        <v>117</v>
      </c>
      <c r="L242" s="44" t="s">
        <v>117</v>
      </c>
    </row>
    <row r="243" spans="1:14" ht="38.25" customHeight="1" thickBot="1" x14ac:dyDescent="0.3">
      <c r="A243" s="126"/>
      <c r="B243" s="86"/>
      <c r="C243" s="86"/>
      <c r="D243" s="121"/>
      <c r="E243" s="118"/>
      <c r="F243" s="118"/>
      <c r="G243" s="118"/>
      <c r="H243" s="41" t="s">
        <v>493</v>
      </c>
      <c r="I243" s="9" t="s">
        <v>509</v>
      </c>
      <c r="J243" s="49" t="s">
        <v>494</v>
      </c>
      <c r="K243" s="49" t="s">
        <v>494</v>
      </c>
      <c r="L243" s="49" t="s">
        <v>494</v>
      </c>
    </row>
    <row r="244" spans="1:14" x14ac:dyDescent="0.25">
      <c r="A244" s="31"/>
      <c r="B244" s="32"/>
      <c r="C244" s="32"/>
      <c r="D244" s="50"/>
      <c r="E244" s="21"/>
      <c r="F244" s="21"/>
      <c r="G244" s="21"/>
      <c r="H244" s="42"/>
      <c r="I244" s="10"/>
      <c r="J244" s="50"/>
      <c r="K244" s="50"/>
      <c r="L244" s="50"/>
    </row>
    <row r="245" spans="1:14" x14ac:dyDescent="0.25">
      <c r="A245" s="22"/>
      <c r="B245" s="3"/>
    </row>
    <row r="246" spans="1:14" ht="15.75" customHeight="1" x14ac:dyDescent="0.25">
      <c r="A246" s="22"/>
      <c r="B246" s="3"/>
      <c r="D246" s="168" t="s">
        <v>505</v>
      </c>
      <c r="E246" s="168"/>
      <c r="F246" s="168"/>
      <c r="G246" s="168"/>
      <c r="H246" s="65"/>
      <c r="I246" s="65"/>
      <c r="J246" s="65"/>
      <c r="K246" s="65"/>
      <c r="L246" s="65"/>
      <c r="M246" s="65"/>
      <c r="N246" s="65"/>
    </row>
    <row r="247" spans="1:14" x14ac:dyDescent="0.25">
      <c r="A247" s="22"/>
      <c r="B247" s="3"/>
      <c r="C247" s="3"/>
      <c r="E247" s="51"/>
      <c r="F247" s="51"/>
      <c r="G247" s="1"/>
      <c r="H247" s="56"/>
      <c r="I247" s="1"/>
      <c r="J247" s="1"/>
      <c r="K247" s="1"/>
      <c r="L247" s="1"/>
    </row>
    <row r="248" spans="1:14" x14ac:dyDescent="0.25">
      <c r="A248" s="22"/>
      <c r="B248" s="3"/>
      <c r="C248" s="3"/>
      <c r="E248" s="51"/>
      <c r="F248" s="51"/>
      <c r="G248" s="1"/>
      <c r="H248" s="56"/>
      <c r="I248" s="1"/>
      <c r="J248" s="1"/>
      <c r="K248" s="1"/>
      <c r="L248" s="1"/>
    </row>
    <row r="249" spans="1:14" x14ac:dyDescent="0.25">
      <c r="A249" s="22"/>
      <c r="B249" s="3"/>
      <c r="C249" s="3"/>
      <c r="E249" s="51"/>
      <c r="F249" s="51"/>
      <c r="G249" s="1"/>
      <c r="H249" s="56"/>
      <c r="I249" s="1"/>
      <c r="J249" s="1"/>
      <c r="K249" s="1"/>
      <c r="L249" s="1"/>
    </row>
    <row r="250" spans="1:14" x14ac:dyDescent="0.25">
      <c r="A250" s="22"/>
      <c r="B250" s="3"/>
      <c r="C250" s="3"/>
      <c r="E250" s="51"/>
      <c r="F250" s="51"/>
      <c r="G250" s="1"/>
      <c r="H250" s="56"/>
      <c r="I250" s="1"/>
      <c r="J250" s="1"/>
      <c r="K250" s="1"/>
      <c r="L250" s="1"/>
    </row>
    <row r="251" spans="1:14" x14ac:dyDescent="0.25">
      <c r="A251" s="22"/>
      <c r="B251" s="3"/>
      <c r="C251" s="3"/>
      <c r="E251" s="51"/>
      <c r="F251" s="51"/>
      <c r="G251" s="1"/>
      <c r="H251" s="56"/>
      <c r="I251" s="1"/>
      <c r="J251" s="1"/>
      <c r="K251" s="1"/>
      <c r="L251" s="1"/>
    </row>
    <row r="252" spans="1:14" x14ac:dyDescent="0.25">
      <c r="A252" s="22"/>
      <c r="B252" s="3"/>
      <c r="C252" s="3"/>
      <c r="E252" s="51"/>
      <c r="F252" s="51"/>
      <c r="G252" s="1"/>
      <c r="H252" s="56"/>
      <c r="I252" s="1"/>
      <c r="J252" s="1"/>
      <c r="K252" s="1"/>
      <c r="L252" s="1"/>
    </row>
    <row r="253" spans="1:14" x14ac:dyDescent="0.25">
      <c r="A253" s="22"/>
      <c r="B253" s="3"/>
      <c r="C253" s="3"/>
      <c r="E253" s="51"/>
      <c r="F253" s="51"/>
      <c r="G253" s="1"/>
      <c r="H253" s="56"/>
      <c r="I253" s="1"/>
      <c r="J253" s="1"/>
      <c r="K253" s="1"/>
      <c r="L253" s="1"/>
    </row>
    <row r="254" spans="1:14" x14ac:dyDescent="0.25">
      <c r="A254" s="22"/>
      <c r="B254" s="3"/>
      <c r="C254" s="3"/>
      <c r="E254" s="51"/>
      <c r="F254" s="51"/>
      <c r="G254" s="1"/>
      <c r="H254" s="56"/>
      <c r="I254" s="1"/>
      <c r="J254" s="1"/>
      <c r="K254" s="1"/>
      <c r="L254" s="1"/>
    </row>
    <row r="255" spans="1:14" x14ac:dyDescent="0.25">
      <c r="A255" s="22"/>
      <c r="B255" s="3"/>
      <c r="C255" s="3"/>
      <c r="E255" s="51"/>
      <c r="F255" s="51"/>
      <c r="G255" s="1"/>
      <c r="H255" s="56"/>
      <c r="I255" s="1"/>
      <c r="J255" s="1"/>
      <c r="K255" s="1"/>
      <c r="L255" s="1"/>
    </row>
    <row r="256" spans="1:14" x14ac:dyDescent="0.25">
      <c r="A256" s="22"/>
      <c r="B256" s="3"/>
      <c r="C256" s="3"/>
      <c r="E256" s="51"/>
      <c r="F256" s="51"/>
      <c r="G256" s="1"/>
      <c r="H256" s="56"/>
      <c r="I256" s="1"/>
      <c r="J256" s="1"/>
      <c r="K256" s="1"/>
      <c r="L256" s="1"/>
    </row>
    <row r="257" spans="1:12" x14ac:dyDescent="0.25">
      <c r="A257" s="22"/>
      <c r="B257" s="3"/>
      <c r="C257" s="3"/>
      <c r="E257" s="51"/>
      <c r="F257" s="51"/>
      <c r="G257" s="1"/>
      <c r="H257" s="56"/>
      <c r="I257" s="1"/>
      <c r="J257" s="1"/>
      <c r="K257" s="1"/>
      <c r="L257" s="1"/>
    </row>
    <row r="258" spans="1:12" x14ac:dyDescent="0.25">
      <c r="A258" s="22"/>
      <c r="B258" s="3"/>
      <c r="C258" s="3"/>
      <c r="E258" s="51"/>
      <c r="F258" s="51"/>
      <c r="G258" s="1"/>
      <c r="H258" s="56"/>
      <c r="I258" s="1"/>
      <c r="J258" s="1"/>
      <c r="K258" s="1"/>
      <c r="L258" s="1"/>
    </row>
  </sheetData>
  <mergeCells count="426">
    <mergeCell ref="D246:G246"/>
    <mergeCell ref="H135:L135"/>
    <mergeCell ref="H137:L137"/>
    <mergeCell ref="B135:D135"/>
    <mergeCell ref="B137:D137"/>
    <mergeCell ref="G242:G243"/>
    <mergeCell ref="H37:L37"/>
    <mergeCell ref="H38:L38"/>
    <mergeCell ref="H51:H52"/>
    <mergeCell ref="I51:I52"/>
    <mergeCell ref="J51:J52"/>
    <mergeCell ref="K51:K52"/>
    <mergeCell ref="L51:L52"/>
    <mergeCell ref="H117:L117"/>
    <mergeCell ref="J228:J229"/>
    <mergeCell ref="K228:K229"/>
    <mergeCell ref="L228:L229"/>
    <mergeCell ref="H220:H222"/>
    <mergeCell ref="I220:I222"/>
    <mergeCell ref="J220:J222"/>
    <mergeCell ref="K220:K222"/>
    <mergeCell ref="L220:L222"/>
    <mergeCell ref="L214:L216"/>
    <mergeCell ref="J210:J212"/>
    <mergeCell ref="A242:A243"/>
    <mergeCell ref="B242:B243"/>
    <mergeCell ref="C242:C243"/>
    <mergeCell ref="D242:D243"/>
    <mergeCell ref="E242:E243"/>
    <mergeCell ref="F242:F243"/>
    <mergeCell ref="L236:L237"/>
    <mergeCell ref="A240:A241"/>
    <mergeCell ref="B240:B241"/>
    <mergeCell ref="C240:C241"/>
    <mergeCell ref="D240:D241"/>
    <mergeCell ref="E240:E241"/>
    <mergeCell ref="F240:F241"/>
    <mergeCell ref="G240:G241"/>
    <mergeCell ref="A235:A237"/>
    <mergeCell ref="B235:B237"/>
    <mergeCell ref="C235:C237"/>
    <mergeCell ref="H236:H237"/>
    <mergeCell ref="I236:I237"/>
    <mergeCell ref="J236:J237"/>
    <mergeCell ref="K236:K237"/>
    <mergeCell ref="A226:A229"/>
    <mergeCell ref="B226:B229"/>
    <mergeCell ref="C226:C229"/>
    <mergeCell ref="H228:H229"/>
    <mergeCell ref="I228:I229"/>
    <mergeCell ref="E210:E212"/>
    <mergeCell ref="F210:F212"/>
    <mergeCell ref="G210:G212"/>
    <mergeCell ref="A219:A222"/>
    <mergeCell ref="B219:B222"/>
    <mergeCell ref="C219:C222"/>
    <mergeCell ref="A210:A212"/>
    <mergeCell ref="B210:B212"/>
    <mergeCell ref="C210:C212"/>
    <mergeCell ref="H210:H212"/>
    <mergeCell ref="I210:I212"/>
    <mergeCell ref="K210:K212"/>
    <mergeCell ref="L210:L212"/>
    <mergeCell ref="D210:D212"/>
    <mergeCell ref="J207:J209"/>
    <mergeCell ref="K207:K209"/>
    <mergeCell ref="L207:L209"/>
    <mergeCell ref="A213:A216"/>
    <mergeCell ref="B213:B216"/>
    <mergeCell ref="C213:C216"/>
    <mergeCell ref="H214:H216"/>
    <mergeCell ref="I214:I216"/>
    <mergeCell ref="J214:J216"/>
    <mergeCell ref="K214:K216"/>
    <mergeCell ref="G203:G204"/>
    <mergeCell ref="A206:A209"/>
    <mergeCell ref="B206:B209"/>
    <mergeCell ref="C206:C209"/>
    <mergeCell ref="H207:H209"/>
    <mergeCell ref="I207:I209"/>
    <mergeCell ref="A203:A204"/>
    <mergeCell ref="B203:B204"/>
    <mergeCell ref="C203:C204"/>
    <mergeCell ref="D203:D204"/>
    <mergeCell ref="E203:E204"/>
    <mergeCell ref="F203:F204"/>
    <mergeCell ref="G199:G200"/>
    <mergeCell ref="A201:A202"/>
    <mergeCell ref="B201:B202"/>
    <mergeCell ref="C201:C202"/>
    <mergeCell ref="D201:D202"/>
    <mergeCell ref="E201:E202"/>
    <mergeCell ref="F201:F202"/>
    <mergeCell ref="G201:G202"/>
    <mergeCell ref="A199:A200"/>
    <mergeCell ref="B199:B200"/>
    <mergeCell ref="C199:C200"/>
    <mergeCell ref="D199:D200"/>
    <mergeCell ref="E199:E200"/>
    <mergeCell ref="F199:F200"/>
    <mergeCell ref="K186:K187"/>
    <mergeCell ref="L186:L187"/>
    <mergeCell ref="A196:A198"/>
    <mergeCell ref="B196:B198"/>
    <mergeCell ref="C196:C198"/>
    <mergeCell ref="D196:D198"/>
    <mergeCell ref="E196:E198"/>
    <mergeCell ref="F196:F198"/>
    <mergeCell ref="G196:G198"/>
    <mergeCell ref="A185:A187"/>
    <mergeCell ref="B185:B187"/>
    <mergeCell ref="C185:C187"/>
    <mergeCell ref="H186:H187"/>
    <mergeCell ref="I186:I187"/>
    <mergeCell ref="J186:J187"/>
    <mergeCell ref="K180:K182"/>
    <mergeCell ref="L180:L182"/>
    <mergeCell ref="A183:A184"/>
    <mergeCell ref="B183:B184"/>
    <mergeCell ref="C183:C184"/>
    <mergeCell ref="D183:D184"/>
    <mergeCell ref="E183:E184"/>
    <mergeCell ref="F183:F184"/>
    <mergeCell ref="G183:G184"/>
    <mergeCell ref="A179:A182"/>
    <mergeCell ref="B179:B182"/>
    <mergeCell ref="C179:C182"/>
    <mergeCell ref="H180:H182"/>
    <mergeCell ref="I180:I182"/>
    <mergeCell ref="J180:J182"/>
    <mergeCell ref="B173:D173"/>
    <mergeCell ref="H173:L173"/>
    <mergeCell ref="A175:A178"/>
    <mergeCell ref="B175:B178"/>
    <mergeCell ref="C175:C178"/>
    <mergeCell ref="H176:H178"/>
    <mergeCell ref="I176:I178"/>
    <mergeCell ref="J176:J178"/>
    <mergeCell ref="K176:K178"/>
    <mergeCell ref="L176:L178"/>
    <mergeCell ref="G167:G168"/>
    <mergeCell ref="A170:A172"/>
    <mergeCell ref="B170:B172"/>
    <mergeCell ref="C170:C172"/>
    <mergeCell ref="D170:D172"/>
    <mergeCell ref="E170:E172"/>
    <mergeCell ref="F170:F172"/>
    <mergeCell ref="G170:G172"/>
    <mergeCell ref="A167:A168"/>
    <mergeCell ref="B167:B168"/>
    <mergeCell ref="C167:C168"/>
    <mergeCell ref="D167:D168"/>
    <mergeCell ref="E167:E168"/>
    <mergeCell ref="F167:F168"/>
    <mergeCell ref="K159:K161"/>
    <mergeCell ref="L159:L161"/>
    <mergeCell ref="A163:A164"/>
    <mergeCell ref="B163:B164"/>
    <mergeCell ref="C163:C164"/>
    <mergeCell ref="D163:D164"/>
    <mergeCell ref="E163:E164"/>
    <mergeCell ref="F163:F164"/>
    <mergeCell ref="G163:G164"/>
    <mergeCell ref="A159:A161"/>
    <mergeCell ref="B159:B161"/>
    <mergeCell ref="C159:C161"/>
    <mergeCell ref="H159:H161"/>
    <mergeCell ref="I159:I161"/>
    <mergeCell ref="J159:J161"/>
    <mergeCell ref="K150:K152"/>
    <mergeCell ref="L150:L152"/>
    <mergeCell ref="B153:D153"/>
    <mergeCell ref="B154:D154"/>
    <mergeCell ref="H153:L153"/>
    <mergeCell ref="H154:L154"/>
    <mergeCell ref="A150:A152"/>
    <mergeCell ref="B150:B152"/>
    <mergeCell ref="C150:C152"/>
    <mergeCell ref="H150:H152"/>
    <mergeCell ref="I150:I152"/>
    <mergeCell ref="J150:J152"/>
    <mergeCell ref="K143:K144"/>
    <mergeCell ref="L143:L144"/>
    <mergeCell ref="A146:A147"/>
    <mergeCell ref="B146:B147"/>
    <mergeCell ref="C146:C147"/>
    <mergeCell ref="D146:D147"/>
    <mergeCell ref="E146:E147"/>
    <mergeCell ref="F146:F147"/>
    <mergeCell ref="G146:G147"/>
    <mergeCell ref="A142:A144"/>
    <mergeCell ref="B142:B144"/>
    <mergeCell ref="C142:C144"/>
    <mergeCell ref="H143:H144"/>
    <mergeCell ref="I143:I144"/>
    <mergeCell ref="J143:J144"/>
    <mergeCell ref="G132:G133"/>
    <mergeCell ref="A139:A140"/>
    <mergeCell ref="B139:B140"/>
    <mergeCell ref="C139:C140"/>
    <mergeCell ref="D139:D140"/>
    <mergeCell ref="E139:E140"/>
    <mergeCell ref="F139:F140"/>
    <mergeCell ref="G139:G140"/>
    <mergeCell ref="A132:A133"/>
    <mergeCell ref="B132:B133"/>
    <mergeCell ref="C132:C133"/>
    <mergeCell ref="D132:D133"/>
    <mergeCell ref="E132:E133"/>
    <mergeCell ref="F132:F133"/>
    <mergeCell ref="K125:K126"/>
    <mergeCell ref="L125:L126"/>
    <mergeCell ref="A128:A130"/>
    <mergeCell ref="B128:B130"/>
    <mergeCell ref="C128:C130"/>
    <mergeCell ref="H129:H130"/>
    <mergeCell ref="I129:I130"/>
    <mergeCell ref="J129:J130"/>
    <mergeCell ref="K129:K130"/>
    <mergeCell ref="L129:L130"/>
    <mergeCell ref="A124:A126"/>
    <mergeCell ref="B124:B126"/>
    <mergeCell ref="C124:C126"/>
    <mergeCell ref="H125:H126"/>
    <mergeCell ref="I125:I126"/>
    <mergeCell ref="J125:J126"/>
    <mergeCell ref="K112:K113"/>
    <mergeCell ref="L112:L113"/>
    <mergeCell ref="A118:A120"/>
    <mergeCell ref="B118:B120"/>
    <mergeCell ref="C118:C120"/>
    <mergeCell ref="D118:D120"/>
    <mergeCell ref="E118:E120"/>
    <mergeCell ref="F118:F120"/>
    <mergeCell ref="G118:G120"/>
    <mergeCell ref="B117:D117"/>
    <mergeCell ref="A111:A113"/>
    <mergeCell ref="B111:B113"/>
    <mergeCell ref="C111:C113"/>
    <mergeCell ref="H112:H113"/>
    <mergeCell ref="I112:I113"/>
    <mergeCell ref="J112:J113"/>
    <mergeCell ref="K105:K106"/>
    <mergeCell ref="L105:L106"/>
    <mergeCell ref="A107:A109"/>
    <mergeCell ref="B107:B109"/>
    <mergeCell ref="C107:C109"/>
    <mergeCell ref="H108:H109"/>
    <mergeCell ref="I108:I109"/>
    <mergeCell ref="J108:J109"/>
    <mergeCell ref="K108:K109"/>
    <mergeCell ref="L108:L109"/>
    <mergeCell ref="A104:A106"/>
    <mergeCell ref="B104:B106"/>
    <mergeCell ref="C104:C106"/>
    <mergeCell ref="H105:H106"/>
    <mergeCell ref="I105:I106"/>
    <mergeCell ref="J105:J106"/>
    <mergeCell ref="K95:K97"/>
    <mergeCell ref="L95:L97"/>
    <mergeCell ref="A100:A101"/>
    <mergeCell ref="B100:B101"/>
    <mergeCell ref="C100:C101"/>
    <mergeCell ref="D100:D101"/>
    <mergeCell ref="E100:E101"/>
    <mergeCell ref="F100:F101"/>
    <mergeCell ref="G100:G101"/>
    <mergeCell ref="A95:A97"/>
    <mergeCell ref="B95:B97"/>
    <mergeCell ref="C95:C97"/>
    <mergeCell ref="H95:H97"/>
    <mergeCell ref="I95:I97"/>
    <mergeCell ref="J95:J97"/>
    <mergeCell ref="K81:K83"/>
    <mergeCell ref="L81:L83"/>
    <mergeCell ref="A85:A86"/>
    <mergeCell ref="B85:B86"/>
    <mergeCell ref="C85:C86"/>
    <mergeCell ref="D85:D86"/>
    <mergeCell ref="E85:E86"/>
    <mergeCell ref="F85:F86"/>
    <mergeCell ref="G85:G86"/>
    <mergeCell ref="A81:A83"/>
    <mergeCell ref="B81:B83"/>
    <mergeCell ref="C81:C83"/>
    <mergeCell ref="H81:H83"/>
    <mergeCell ref="I81:I83"/>
    <mergeCell ref="J81:J83"/>
    <mergeCell ref="K75:K77"/>
    <mergeCell ref="L75:L77"/>
    <mergeCell ref="A78:A80"/>
    <mergeCell ref="B78:B80"/>
    <mergeCell ref="C78:C80"/>
    <mergeCell ref="H79:H80"/>
    <mergeCell ref="I79:I80"/>
    <mergeCell ref="J79:J80"/>
    <mergeCell ref="K79:K80"/>
    <mergeCell ref="L79:L80"/>
    <mergeCell ref="B75:B77"/>
    <mergeCell ref="C75:C77"/>
    <mergeCell ref="H75:H77"/>
    <mergeCell ref="I75:I77"/>
    <mergeCell ref="J75:J77"/>
    <mergeCell ref="A69:A71"/>
    <mergeCell ref="B69:B71"/>
    <mergeCell ref="C69:C71"/>
    <mergeCell ref="D69:D71"/>
    <mergeCell ref="E69:E71"/>
    <mergeCell ref="F69:F71"/>
    <mergeCell ref="G69:G71"/>
    <mergeCell ref="G63:G64"/>
    <mergeCell ref="A65:A67"/>
    <mergeCell ref="B65:B67"/>
    <mergeCell ref="C65:C67"/>
    <mergeCell ref="A63:A64"/>
    <mergeCell ref="B63:B64"/>
    <mergeCell ref="C63:C64"/>
    <mergeCell ref="D63:D64"/>
    <mergeCell ref="E63:E64"/>
    <mergeCell ref="F63:F64"/>
    <mergeCell ref="B61:B62"/>
    <mergeCell ref="C61:C62"/>
    <mergeCell ref="D61:D62"/>
    <mergeCell ref="E61:E62"/>
    <mergeCell ref="F61:F62"/>
    <mergeCell ref="G61:G62"/>
    <mergeCell ref="A53:A54"/>
    <mergeCell ref="B53:B54"/>
    <mergeCell ref="C53:C54"/>
    <mergeCell ref="D53:D54"/>
    <mergeCell ref="E53:E54"/>
    <mergeCell ref="F53:F54"/>
    <mergeCell ref="G57:G58"/>
    <mergeCell ref="A57:A58"/>
    <mergeCell ref="B57:B58"/>
    <mergeCell ref="C57:C58"/>
    <mergeCell ref="D57:D58"/>
    <mergeCell ref="E57:E58"/>
    <mergeCell ref="F57:F58"/>
    <mergeCell ref="G53:G54"/>
    <mergeCell ref="A61:A62"/>
    <mergeCell ref="I47:I49"/>
    <mergeCell ref="J47:J49"/>
    <mergeCell ref="K47:K49"/>
    <mergeCell ref="L47:L49"/>
    <mergeCell ref="A50:A52"/>
    <mergeCell ref="B50:B52"/>
    <mergeCell ref="C50:C52"/>
    <mergeCell ref="A44:A46"/>
    <mergeCell ref="B44:B46"/>
    <mergeCell ref="C44:C46"/>
    <mergeCell ref="A47:A49"/>
    <mergeCell ref="B47:B49"/>
    <mergeCell ref="H47:H49"/>
    <mergeCell ref="C47:C49"/>
    <mergeCell ref="J45:J46"/>
    <mergeCell ref="K45:K46"/>
    <mergeCell ref="L45:L46"/>
    <mergeCell ref="H45:H46"/>
    <mergeCell ref="I45:I46"/>
    <mergeCell ref="G35:G36"/>
    <mergeCell ref="B37:D37"/>
    <mergeCell ref="B38:D38"/>
    <mergeCell ref="A39:A40"/>
    <mergeCell ref="B39:B40"/>
    <mergeCell ref="C39:C40"/>
    <mergeCell ref="D39:D40"/>
    <mergeCell ref="E39:E40"/>
    <mergeCell ref="F39:F40"/>
    <mergeCell ref="G39:G40"/>
    <mergeCell ref="A35:A36"/>
    <mergeCell ref="B35:B36"/>
    <mergeCell ref="C35:C36"/>
    <mergeCell ref="D35:D36"/>
    <mergeCell ref="E35:E36"/>
    <mergeCell ref="F35:F36"/>
    <mergeCell ref="G27:G30"/>
    <mergeCell ref="A32:A34"/>
    <mergeCell ref="B32:B34"/>
    <mergeCell ref="C32:C34"/>
    <mergeCell ref="D32:D34"/>
    <mergeCell ref="E32:E34"/>
    <mergeCell ref="F32:F34"/>
    <mergeCell ref="G32:G34"/>
    <mergeCell ref="A27:A30"/>
    <mergeCell ref="B27:B30"/>
    <mergeCell ref="C27:C30"/>
    <mergeCell ref="D27:D30"/>
    <mergeCell ref="E27:E30"/>
    <mergeCell ref="F27:F30"/>
    <mergeCell ref="G20:G22"/>
    <mergeCell ref="A23:A25"/>
    <mergeCell ref="B23:B25"/>
    <mergeCell ref="C23:C25"/>
    <mergeCell ref="D23:D25"/>
    <mergeCell ref="E23:E25"/>
    <mergeCell ref="F23:F25"/>
    <mergeCell ref="G23:G25"/>
    <mergeCell ref="A20:A22"/>
    <mergeCell ref="B20:B22"/>
    <mergeCell ref="C20:C22"/>
    <mergeCell ref="D20:D22"/>
    <mergeCell ref="E20:E22"/>
    <mergeCell ref="F20:F22"/>
    <mergeCell ref="A13:A15"/>
    <mergeCell ref="B13:B15"/>
    <mergeCell ref="C13:C15"/>
    <mergeCell ref="A10:A12"/>
    <mergeCell ref="B10:B12"/>
    <mergeCell ref="C10:C12"/>
    <mergeCell ref="A1:L1"/>
    <mergeCell ref="I2:J2"/>
    <mergeCell ref="A3:A5"/>
    <mergeCell ref="B3:B5"/>
    <mergeCell ref="C3:C5"/>
    <mergeCell ref="D3:D5"/>
    <mergeCell ref="E3:E5"/>
    <mergeCell ref="F3:F5"/>
    <mergeCell ref="G3:G5"/>
    <mergeCell ref="H3:L3"/>
    <mergeCell ref="H4:H5"/>
    <mergeCell ref="I4:I5"/>
    <mergeCell ref="J4:L4"/>
    <mergeCell ref="B6:D6"/>
    <mergeCell ref="B7:D7"/>
    <mergeCell ref="B8:D8"/>
  </mergeCells>
  <hyperlinks>
    <hyperlink ref="I2" r:id="rId1" display="t188004 priedas.docx"/>
  </hyperlinks>
  <pageMargins left="0.39370078740157483" right="0.39370078740157483" top="0.39370078740157483" bottom="0.39370078740157483" header="0.19685039370078741" footer="0.39370078740157483"/>
  <pageSetup paperSize="9" scale="61" firstPageNumber="9" fitToHeight="0" orientation="landscape" useFirstPageNumber="1" r:id="rId2"/>
  <headerFooter>
    <oddHeader>&amp;C&amp;P</oddHeader>
    <firstHeader xml:space="preserve">&amp;C
</firstHeader>
  </headerFooter>
  <rowBreaks count="3" manualBreakCount="3">
    <brk id="26" max="16383" man="1"/>
    <brk id="116" max="16383" man="1"/>
    <brk id="18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Planas</vt:lpstr>
      <vt:lpstr>Planas!Print_Titles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Vitalija Romanovienė</dc:creator>
  <cp:lastModifiedBy>Windows User</cp:lastModifiedBy>
  <cp:lastPrinted>2019-02-08T13:02:11Z</cp:lastPrinted>
  <dcterms:created xsi:type="dcterms:W3CDTF">2019-01-14T08:59:22Z</dcterms:created>
  <dcterms:modified xsi:type="dcterms:W3CDTF">2019-02-08T13:04:07Z</dcterms:modified>
</cp:coreProperties>
</file>